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activeX/activeX1.bin" ContentType="application/vnd.ms-office.activeX"/>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Tables/pivotTable1.xml" ContentType="application/vnd.openxmlformats-officedocument.spreadsheetml.pivotTable+xml"/>
  <Override PartName="/xl/comments6.xml" ContentType="application/vnd.openxmlformats-officedocument.spreadsheetml.comment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activeX/activeX1.xml" ContentType="application/vnd.ms-office.activeX+xml"/>
  <Override PartName="/xl/worksheets/sheet1.xml" ContentType="application/vnd.openxmlformats-officedocument.spreadsheetml.worksheet+xml"/>
  <Override PartName="/xl/pivotCache/pivotCacheDefinition1.xml" ContentType="application/vnd.openxmlformats-officedocument.spreadsheetml.pivotCacheDefinition+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hidePivotFieldList="1"/>
  <bookViews>
    <workbookView xWindow="120" yWindow="120" windowWidth="15180" windowHeight="8835" firstSheet="3" activeTab="3"/>
  </bookViews>
  <sheets>
    <sheet name="AVIS" sheetId="13" state="hidden" r:id="rId1"/>
    <sheet name="Cross résumé" sheetId="15" state="hidden" r:id="rId2"/>
    <sheet name="Indoor résumé" sheetId="14" state="hidden" r:id="rId3"/>
    <sheet name="Cross" sheetId="10" r:id="rId4"/>
    <sheet name="Indoor" sheetId="7" r:id="rId5"/>
    <sheet name="Indoor_perf" sheetId="2" r:id="rId6"/>
    <sheet name="Indoor_max" sheetId="6" state="hidden" r:id="rId7"/>
    <sheet name="Athlètes" sheetId="1" r:id="rId8"/>
    <sheet name="cal_Cross" sheetId="9" r:id="rId9"/>
    <sheet name="cal_Indoor" sheetId="3" r:id="rId10"/>
    <sheet name="pts_Cross" sheetId="12" state="hidden" r:id="rId11"/>
    <sheet name="pts_Indoor" sheetId="4" state="hidden" r:id="rId12"/>
    <sheet name="Instructions" sheetId="11" state="hidden" r:id="rId13"/>
    <sheet name="TODO" sheetId="8" state="hidden" r:id="rId14"/>
  </sheets>
  <definedNames>
    <definedName name="__Cross">Cross!$B$22:$CF$262</definedName>
    <definedName name="__Indoor">Indoor!$B$19:$AL$346</definedName>
    <definedName name="_Cross_BF">Cross!$A$190:$CF$213</definedName>
    <definedName name="_Cross_BH">Cross!$A$226:$CF$259</definedName>
    <definedName name="_Cross_MF">Cross!$A$24:$CF$57</definedName>
    <definedName name="_Cross_MH">Cross!$A$66:$CF$109</definedName>
    <definedName name="_Cross_PF">Cross!$A$110:$CF$143</definedName>
    <definedName name="_Cross_PH">Cross!$A$144:$CF$189</definedName>
    <definedName name="_xlnm._FilterDatabase" localSheetId="7" hidden="1">Athlètes!$A$11:$R$410</definedName>
    <definedName name="_xlnm._FilterDatabase" localSheetId="3" hidden="1">Cross!$CH$1:$CI$262</definedName>
    <definedName name="_xlnm._FilterDatabase" localSheetId="4" hidden="1">Indoor!$AN$1:$AO$346</definedName>
    <definedName name="_xlnm._FilterDatabase" localSheetId="5" hidden="1">Indoor_perf!$A$12:$BH$498</definedName>
    <definedName name="_xlnm._FilterDatabase" localSheetId="13" hidden="1">TODO!$A$1:$J$41</definedName>
    <definedName name="_Indoor_BF">Indoor!$A$237:$AL$289</definedName>
    <definedName name="_Indoor_BH">Indoor!$A$291:$AL$343</definedName>
    <definedName name="_Indoor_MF">Indoor!$A$21:$AL$73</definedName>
    <definedName name="_Indoor_MH">Indoor!$A$75:$AL$127</definedName>
    <definedName name="_Indoor_PF">Indoor!$A$129:$AL$181</definedName>
    <definedName name="_Indoor_PH">Indoor!$A$183:$AL$235</definedName>
    <definedName name="_Z_colonnes_techniques">Cross!$AB:$CF</definedName>
    <definedName name="_Zcrossligne2">Cross!$I$29:$Z$29</definedName>
    <definedName name="année_1ou2">pts_Cross!$A$21:$C$30</definedName>
    <definedName name="année_1ou2_colonnes">pts_Cross!$A$4:$J$5</definedName>
    <definedName name="année_réf">pts_Cross!$A$33</definedName>
    <definedName name="Athlètes">Athlètes!$A$11:$Z$371</definedName>
    <definedName name="Athlètes_colonnes">Athlètes!$A$2:$M$3</definedName>
    <definedName name="cal_Cross">cal_Cross!$A$12:$T$36</definedName>
    <definedName name="cal_Cross_colonnes">cal_Cross!$A$2:$T$3</definedName>
    <definedName name="cal_Indoor">cal_Indoor!$A$11:$J$23</definedName>
    <definedName name="cal_Indoor_colonnes">cal_Indoor!$A$2:$J$3</definedName>
    <definedName name="catégorie">pts_Cross!$L$15</definedName>
    <definedName name="catégories">pts_Cross!$H$12:$H$17</definedName>
    <definedName name="CLASSES">Cross!$CE$13</definedName>
    <definedName name="classés">Cross!$A$12</definedName>
    <definedName name="Cross_cat_sexe">pts_Cross!$A$11:$I$17</definedName>
    <definedName name="Cross_cat_sexe_colonnes">pts_Cross!$A$2:$J$3</definedName>
    <definedName name="Cross_colonnes">Cross!$A$2:$CF$3</definedName>
    <definedName name="date_max">cal_Cross!$D$5</definedName>
    <definedName name="date_min">cal_Cross!$D$4</definedName>
    <definedName name="Indoor_colonnes">Indoor!$B$2:$AL$3</definedName>
    <definedName name="Indoor_max">Indoor_max!$A$11:$AM$999</definedName>
    <definedName name="Indoor_max_colonnes">Indoor_max!$A$2:$AM$3</definedName>
    <definedName name="points_Indoor">pts_Indoor!$A$11:$K$44</definedName>
    <definedName name="points_Indoor_colonnes">pts_Indoor!$A$2:$K$3</definedName>
    <definedName name="premier_dernier">pts_Cross!$T$11:$V$13</definedName>
    <definedName name="_xlnm.Print_Area" localSheetId="3">Cross!$A$1:$AA$262</definedName>
    <definedName name="_xlnm.Print_Area" localSheetId="4">Indoor!$A$1:$R$346</definedName>
    <definedName name="_xlnm.Print_Titles" localSheetId="8">cal_Cross!$A:$E</definedName>
    <definedName name="_xlnm.Print_Titles" localSheetId="3">Cross!$A:$H,Cross!$1:$23</definedName>
    <definedName name="_xlnm.Print_Titles" localSheetId="4">Indoor!$A:$C,Indoor!$1:$18</definedName>
    <definedName name="_xlnm.Print_Titles" localSheetId="5">Indoor_perf!$A:$C,Indoor_perf!$11:$12</definedName>
  </definedNames>
  <calcPr calcId="125725"/>
  <pivotCaches>
    <pivotCache cacheId="12" r:id="rId15"/>
  </pivotCaches>
</workbook>
</file>

<file path=xl/calcChain.xml><?xml version="1.0" encoding="utf-8"?>
<calcChain xmlns="http://schemas.openxmlformats.org/spreadsheetml/2006/main">
  <c r="B21" i="9"/>
  <c r="B20" s="1"/>
  <c r="B19" s="1"/>
  <c r="B18" s="1"/>
  <c r="B17"/>
  <c r="S20"/>
  <c r="R20" s="1"/>
  <c r="S30"/>
  <c r="BX57" i="10"/>
  <c r="Z57"/>
  <c r="B16" i="9" l="1"/>
  <c r="B15"/>
  <c r="B14" s="1"/>
  <c r="B13" s="1"/>
  <c r="B12" s="1"/>
  <c r="T57" i="10"/>
  <c r="R57"/>
  <c r="G57"/>
  <c r="B57"/>
  <c r="BZ57" l="1"/>
  <c r="BZ56"/>
  <c r="BX56"/>
  <c r="Z56"/>
  <c r="Y57" s="1"/>
  <c r="T56"/>
  <c r="S57" s="1"/>
  <c r="R56"/>
  <c r="Q57" s="1"/>
  <c r="C17" i="9"/>
  <c r="D18"/>
  <c r="D19"/>
  <c r="M2" i="10"/>
  <c r="AJ173" i="2"/>
  <c r="BX63" i="10"/>
  <c r="Z63"/>
  <c r="T63" l="1"/>
  <c r="R63"/>
  <c r="M63"/>
  <c r="G63"/>
  <c r="B63"/>
  <c r="BZ63" l="1"/>
  <c r="BZ62"/>
  <c r="BX62"/>
  <c r="Z62"/>
  <c r="Y63" s="1"/>
  <c r="T62"/>
  <c r="S63" s="1"/>
  <c r="R62"/>
  <c r="Q63" s="1"/>
  <c r="M62"/>
  <c r="L63" s="1"/>
  <c r="BX43"/>
  <c r="Z43"/>
  <c r="T43" l="1"/>
  <c r="R43"/>
  <c r="G43"/>
  <c r="B43"/>
  <c r="BZ43" l="1"/>
  <c r="BZ42"/>
  <c r="BX42"/>
  <c r="Z42"/>
  <c r="Y43" s="1"/>
  <c r="T42"/>
  <c r="S43" s="1"/>
  <c r="R42"/>
  <c r="Q43" s="1"/>
  <c r="BX223"/>
  <c r="Z223"/>
  <c r="T223" l="1"/>
  <c r="R223"/>
  <c r="M223"/>
  <c r="G223"/>
  <c r="B223"/>
  <c r="BZ223" l="1"/>
  <c r="BZ222"/>
  <c r="BX222"/>
  <c r="Z222"/>
  <c r="Y223" s="1"/>
  <c r="T222"/>
  <c r="S223" s="1"/>
  <c r="R222"/>
  <c r="Q223" s="1"/>
  <c r="M222"/>
  <c r="L223" s="1"/>
  <c r="BX217"/>
  <c r="Z217"/>
  <c r="T217" l="1"/>
  <c r="R217"/>
  <c r="M217"/>
  <c r="G217"/>
  <c r="B217"/>
  <c r="CH223" l="1"/>
  <c r="BZ217"/>
  <c r="BZ216"/>
  <c r="BX216"/>
  <c r="Z216"/>
  <c r="Y217" s="1"/>
  <c r="T216"/>
  <c r="S217" s="1"/>
  <c r="R216"/>
  <c r="Q217" s="1"/>
  <c r="M216"/>
  <c r="L217" s="1"/>
  <c r="BX219"/>
  <c r="Z219"/>
  <c r="CH222" l="1"/>
  <c r="T219"/>
  <c r="R219"/>
  <c r="M219"/>
  <c r="G219"/>
  <c r="B219"/>
  <c r="BZ219" l="1"/>
  <c r="BZ218"/>
  <c r="BX218"/>
  <c r="Z218"/>
  <c r="Y219" s="1"/>
  <c r="T218"/>
  <c r="S219" s="1"/>
  <c r="R218"/>
  <c r="Q219" s="1"/>
  <c r="M218"/>
  <c r="L219" s="1"/>
  <c r="B315" i="7"/>
  <c r="N409" i="1"/>
  <c r="S409"/>
  <c r="T409"/>
  <c r="U409" s="1"/>
  <c r="V409" s="1"/>
  <c r="N408"/>
  <c r="S408"/>
  <c r="T408"/>
  <c r="U408" s="1"/>
  <c r="V408" s="1"/>
  <c r="N407"/>
  <c r="S407"/>
  <c r="T407"/>
  <c r="U407" s="1"/>
  <c r="V407" s="1"/>
  <c r="N406"/>
  <c r="S406"/>
  <c r="T406"/>
  <c r="U406" s="1"/>
  <c r="V406" s="1"/>
  <c r="N405"/>
  <c r="S405"/>
  <c r="T405"/>
  <c r="U405" s="1"/>
  <c r="V405" s="1"/>
  <c r="N404"/>
  <c r="S404"/>
  <c r="T404"/>
  <c r="U404" s="1"/>
  <c r="V404" s="1"/>
  <c r="N403"/>
  <c r="S403"/>
  <c r="T403"/>
  <c r="U403" s="1"/>
  <c r="V403" s="1"/>
  <c r="BX65" i="10"/>
  <c r="Z65"/>
  <c r="T65"/>
  <c r="R65"/>
  <c r="M65"/>
  <c r="G65"/>
  <c r="B65"/>
  <c r="CH65" s="1"/>
  <c r="BZ64"/>
  <c r="BX64"/>
  <c r="CH64" s="1"/>
  <c r="Z64"/>
  <c r="T64"/>
  <c r="S65" s="1"/>
  <c r="R64"/>
  <c r="M64"/>
  <c r="L65" s="1"/>
  <c r="B221"/>
  <c r="BX225"/>
  <c r="Z225"/>
  <c r="T225"/>
  <c r="R225"/>
  <c r="M225"/>
  <c r="G225"/>
  <c r="B225"/>
  <c r="BZ224"/>
  <c r="BX224"/>
  <c r="Z224"/>
  <c r="T224"/>
  <c r="S225" s="1"/>
  <c r="R224"/>
  <c r="M224"/>
  <c r="BX221"/>
  <c r="CH217" s="1"/>
  <c r="Z221"/>
  <c r="T221"/>
  <c r="R221"/>
  <c r="M221"/>
  <c r="G221"/>
  <c r="BZ221"/>
  <c r="BZ220"/>
  <c r="BX220"/>
  <c r="CH216" s="1"/>
  <c r="Z220"/>
  <c r="Y221" s="1"/>
  <c r="T220"/>
  <c r="R220"/>
  <c r="Q221" s="1"/>
  <c r="M220"/>
  <c r="BX201"/>
  <c r="Z201"/>
  <c r="T201"/>
  <c r="R201"/>
  <c r="G201"/>
  <c r="B201"/>
  <c r="BZ201" s="1"/>
  <c r="BZ200"/>
  <c r="BX200"/>
  <c r="Z200"/>
  <c r="T200"/>
  <c r="R200"/>
  <c r="B55"/>
  <c r="B41"/>
  <c r="BZ41" s="1"/>
  <c r="T105" i="1"/>
  <c r="U105" s="1"/>
  <c r="V105" s="1"/>
  <c r="S105"/>
  <c r="N105"/>
  <c r="G105"/>
  <c r="T104"/>
  <c r="U104" s="1"/>
  <c r="V104" s="1"/>
  <c r="S104"/>
  <c r="N104"/>
  <c r="G104"/>
  <c r="T103"/>
  <c r="U103" s="1"/>
  <c r="V103" s="1"/>
  <c r="S103"/>
  <c r="N103"/>
  <c r="G103"/>
  <c r="T102"/>
  <c r="U102" s="1"/>
  <c r="V102" s="1"/>
  <c r="S102"/>
  <c r="N102"/>
  <c r="G102"/>
  <c r="T101"/>
  <c r="U101" s="1"/>
  <c r="V101" s="1"/>
  <c r="S101"/>
  <c r="N101"/>
  <c r="G101"/>
  <c r="T100"/>
  <c r="U100" s="1"/>
  <c r="V100" s="1"/>
  <c r="S100"/>
  <c r="N100"/>
  <c r="G100"/>
  <c r="T99"/>
  <c r="U99" s="1"/>
  <c r="V99" s="1"/>
  <c r="S99"/>
  <c r="N99"/>
  <c r="T98"/>
  <c r="U98" s="1"/>
  <c r="V98" s="1"/>
  <c r="S98"/>
  <c r="N98"/>
  <c r="G98"/>
  <c r="T97"/>
  <c r="U97" s="1"/>
  <c r="V97" s="1"/>
  <c r="S97"/>
  <c r="N97"/>
  <c r="G97"/>
  <c r="T96"/>
  <c r="U96" s="1"/>
  <c r="V96" s="1"/>
  <c r="S96"/>
  <c r="N96"/>
  <c r="G96"/>
  <c r="T95"/>
  <c r="U95" s="1"/>
  <c r="V95" s="1"/>
  <c r="S95"/>
  <c r="N95"/>
  <c r="G95"/>
  <c r="T94"/>
  <c r="U94" s="1"/>
  <c r="V94" s="1"/>
  <c r="S94"/>
  <c r="N94"/>
  <c r="T93"/>
  <c r="U93" s="1"/>
  <c r="V93" s="1"/>
  <c r="S93"/>
  <c r="N93"/>
  <c r="G93"/>
  <c r="T92"/>
  <c r="U92" s="1"/>
  <c r="V92" s="1"/>
  <c r="S92"/>
  <c r="N92"/>
  <c r="G92"/>
  <c r="T91"/>
  <c r="U91" s="1"/>
  <c r="V91" s="1"/>
  <c r="S91"/>
  <c r="N91"/>
  <c r="G91"/>
  <c r="T90"/>
  <c r="U90" s="1"/>
  <c r="V90" s="1"/>
  <c r="S90"/>
  <c r="N90"/>
  <c r="G90"/>
  <c r="T89"/>
  <c r="U89" s="1"/>
  <c r="V89" s="1"/>
  <c r="S89"/>
  <c r="N89"/>
  <c r="G89"/>
  <c r="T88"/>
  <c r="U88" s="1"/>
  <c r="V88" s="1"/>
  <c r="S88"/>
  <c r="N88"/>
  <c r="G88"/>
  <c r="T87"/>
  <c r="U87" s="1"/>
  <c r="V87" s="1"/>
  <c r="S87"/>
  <c r="N87"/>
  <c r="G87"/>
  <c r="T86"/>
  <c r="U86" s="1"/>
  <c r="V86" s="1"/>
  <c r="S86"/>
  <c r="N86"/>
  <c r="G86"/>
  <c r="T85"/>
  <c r="U85" s="1"/>
  <c r="V85" s="1"/>
  <c r="S85"/>
  <c r="N85"/>
  <c r="G85"/>
  <c r="T84"/>
  <c r="U84" s="1"/>
  <c r="V84" s="1"/>
  <c r="S84"/>
  <c r="N84"/>
  <c r="T83"/>
  <c r="U83" s="1"/>
  <c r="V83" s="1"/>
  <c r="S83"/>
  <c r="N83"/>
  <c r="G83"/>
  <c r="T82"/>
  <c r="U82" s="1"/>
  <c r="V82" s="1"/>
  <c r="S82"/>
  <c r="N82"/>
  <c r="T81"/>
  <c r="U81" s="1"/>
  <c r="V81" s="1"/>
  <c r="S81"/>
  <c r="N81"/>
  <c r="T80"/>
  <c r="U80" s="1"/>
  <c r="V80" s="1"/>
  <c r="S80"/>
  <c r="N80"/>
  <c r="G80"/>
  <c r="T79"/>
  <c r="U79" s="1"/>
  <c r="V79" s="1"/>
  <c r="S79"/>
  <c r="N79"/>
  <c r="G79"/>
  <c r="T78"/>
  <c r="U78" s="1"/>
  <c r="V78" s="1"/>
  <c r="S78"/>
  <c r="N78"/>
  <c r="G78"/>
  <c r="T77"/>
  <c r="U77" s="1"/>
  <c r="V77" s="1"/>
  <c r="S77"/>
  <c r="N77"/>
  <c r="T76"/>
  <c r="U76" s="1"/>
  <c r="V76" s="1"/>
  <c r="S76"/>
  <c r="N76"/>
  <c r="G76"/>
  <c r="T75"/>
  <c r="U75" s="1"/>
  <c r="V75" s="1"/>
  <c r="S75"/>
  <c r="N75"/>
  <c r="G75"/>
  <c r="T74"/>
  <c r="U74" s="1"/>
  <c r="V74" s="1"/>
  <c r="S74"/>
  <c r="N74"/>
  <c r="G74"/>
  <c r="T73"/>
  <c r="U73" s="1"/>
  <c r="V73" s="1"/>
  <c r="S73"/>
  <c r="N73"/>
  <c r="G73"/>
  <c r="T72"/>
  <c r="U72" s="1"/>
  <c r="V72" s="1"/>
  <c r="S72"/>
  <c r="N72"/>
  <c r="G72"/>
  <c r="T71"/>
  <c r="U71" s="1"/>
  <c r="V71" s="1"/>
  <c r="S71"/>
  <c r="N71"/>
  <c r="G71"/>
  <c r="T70"/>
  <c r="U70" s="1"/>
  <c r="V70" s="1"/>
  <c r="S70"/>
  <c r="N70"/>
  <c r="T69"/>
  <c r="U69" s="1"/>
  <c r="V69" s="1"/>
  <c r="S69"/>
  <c r="N69"/>
  <c r="G69"/>
  <c r="T68"/>
  <c r="U68" s="1"/>
  <c r="V68" s="1"/>
  <c r="S68"/>
  <c r="N68"/>
  <c r="G68"/>
  <c r="T67"/>
  <c r="U67" s="1"/>
  <c r="V67" s="1"/>
  <c r="S67"/>
  <c r="N67"/>
  <c r="T66"/>
  <c r="U66" s="1"/>
  <c r="V66" s="1"/>
  <c r="S66"/>
  <c r="N66"/>
  <c r="G66"/>
  <c r="T65"/>
  <c r="U65" s="1"/>
  <c r="V65" s="1"/>
  <c r="S65"/>
  <c r="N65"/>
  <c r="G65"/>
  <c r="T64"/>
  <c r="U64" s="1"/>
  <c r="V64" s="1"/>
  <c r="S64"/>
  <c r="N64"/>
  <c r="T63"/>
  <c r="U63" s="1"/>
  <c r="V63" s="1"/>
  <c r="S63"/>
  <c r="N63"/>
  <c r="T62"/>
  <c r="U62" s="1"/>
  <c r="V62" s="1"/>
  <c r="S62"/>
  <c r="N62"/>
  <c r="G62"/>
  <c r="G12"/>
  <c r="N12"/>
  <c r="P12"/>
  <c r="R12"/>
  <c r="S12"/>
  <c r="T12"/>
  <c r="U12" s="1"/>
  <c r="V12" s="1"/>
  <c r="G13"/>
  <c r="N13"/>
  <c r="S13"/>
  <c r="T13"/>
  <c r="U13" s="1"/>
  <c r="V13" s="1"/>
  <c r="N14"/>
  <c r="S14"/>
  <c r="T14"/>
  <c r="U14" s="1"/>
  <c r="V14" s="1"/>
  <c r="G15"/>
  <c r="N15"/>
  <c r="S15"/>
  <c r="T15"/>
  <c r="U15" s="1"/>
  <c r="V15" s="1"/>
  <c r="G16"/>
  <c r="N16"/>
  <c r="S16"/>
  <c r="T16"/>
  <c r="U16" s="1"/>
  <c r="V16" s="1"/>
  <c r="G17"/>
  <c r="N17"/>
  <c r="S17"/>
  <c r="T17"/>
  <c r="U17" s="1"/>
  <c r="V17" s="1"/>
  <c r="G18"/>
  <c r="N18"/>
  <c r="S18"/>
  <c r="T18"/>
  <c r="U18" s="1"/>
  <c r="V18" s="1"/>
  <c r="G19"/>
  <c r="N19"/>
  <c r="S19"/>
  <c r="T19"/>
  <c r="U19" s="1"/>
  <c r="V19" s="1"/>
  <c r="G20"/>
  <c r="N20"/>
  <c r="S20"/>
  <c r="T20"/>
  <c r="U20" s="1"/>
  <c r="V20" s="1"/>
  <c r="G21"/>
  <c r="N21"/>
  <c r="S21"/>
  <c r="T21"/>
  <c r="U21" s="1"/>
  <c r="V21" s="1"/>
  <c r="G22"/>
  <c r="N22"/>
  <c r="S22"/>
  <c r="T22"/>
  <c r="U22" s="1"/>
  <c r="V22" s="1"/>
  <c r="G23"/>
  <c r="N23"/>
  <c r="S23"/>
  <c r="T23"/>
  <c r="U23" s="1"/>
  <c r="V23" s="1"/>
  <c r="G24"/>
  <c r="N24"/>
  <c r="S24"/>
  <c r="T24"/>
  <c r="U24" s="1"/>
  <c r="V24" s="1"/>
  <c r="G25"/>
  <c r="N25"/>
  <c r="S25"/>
  <c r="T25"/>
  <c r="U25" s="1"/>
  <c r="V25" s="1"/>
  <c r="G26"/>
  <c r="N26"/>
  <c r="S26"/>
  <c r="T26"/>
  <c r="U26" s="1"/>
  <c r="V26" s="1"/>
  <c r="N27"/>
  <c r="S27"/>
  <c r="T27"/>
  <c r="U27" s="1"/>
  <c r="V27" s="1"/>
  <c r="G28"/>
  <c r="N28"/>
  <c r="S28"/>
  <c r="T28"/>
  <c r="U28" s="1"/>
  <c r="V28" s="1"/>
  <c r="G29"/>
  <c r="N29"/>
  <c r="S29"/>
  <c r="T29"/>
  <c r="U29" s="1"/>
  <c r="V29" s="1"/>
  <c r="G30"/>
  <c r="N30"/>
  <c r="S30"/>
  <c r="T30"/>
  <c r="U30" s="1"/>
  <c r="V30" s="1"/>
  <c r="G31"/>
  <c r="N31"/>
  <c r="S31"/>
  <c r="T31"/>
  <c r="U31" s="1"/>
  <c r="V31" s="1"/>
  <c r="G32"/>
  <c r="N32"/>
  <c r="S32"/>
  <c r="T32"/>
  <c r="U32" s="1"/>
  <c r="V32" s="1"/>
  <c r="N33"/>
  <c r="S33"/>
  <c r="T33"/>
  <c r="U33" s="1"/>
  <c r="V33" s="1"/>
  <c r="G34"/>
  <c r="N34"/>
  <c r="S34"/>
  <c r="T34"/>
  <c r="U34" s="1"/>
  <c r="V34" s="1"/>
  <c r="G35"/>
  <c r="N35"/>
  <c r="S35"/>
  <c r="T35"/>
  <c r="U35" s="1"/>
  <c r="V35" s="1"/>
  <c r="N36"/>
  <c r="S36"/>
  <c r="T36"/>
  <c r="U36" s="1"/>
  <c r="V36" s="1"/>
  <c r="I37"/>
  <c r="J37"/>
  <c r="N37"/>
  <c r="S37"/>
  <c r="T37"/>
  <c r="U37" s="1"/>
  <c r="V37" s="1"/>
  <c r="G38"/>
  <c r="I38"/>
  <c r="J38"/>
  <c r="N38"/>
  <c r="S38"/>
  <c r="T38"/>
  <c r="U38" s="1"/>
  <c r="V38" s="1"/>
  <c r="G39"/>
  <c r="N39"/>
  <c r="S39"/>
  <c r="T39"/>
  <c r="U39" s="1"/>
  <c r="V39" s="1"/>
  <c r="G40"/>
  <c r="I40"/>
  <c r="J40"/>
  <c r="N40"/>
  <c r="S40"/>
  <c r="T40"/>
  <c r="U40" s="1"/>
  <c r="V40" s="1"/>
  <c r="G41"/>
  <c r="I41"/>
  <c r="J41"/>
  <c r="N41"/>
  <c r="S41"/>
  <c r="T41"/>
  <c r="U41" s="1"/>
  <c r="V41" s="1"/>
  <c r="G42"/>
  <c r="I42"/>
  <c r="J42"/>
  <c r="N42"/>
  <c r="S42"/>
  <c r="T42"/>
  <c r="U42" s="1"/>
  <c r="V42" s="1"/>
  <c r="G43"/>
  <c r="I43"/>
  <c r="J43"/>
  <c r="N43"/>
  <c r="S43"/>
  <c r="T43"/>
  <c r="U43" s="1"/>
  <c r="V43" s="1"/>
  <c r="G44"/>
  <c r="I44"/>
  <c r="J44"/>
  <c r="N44"/>
  <c r="S44"/>
  <c r="T44"/>
  <c r="U44" s="1"/>
  <c r="V44" s="1"/>
  <c r="G45"/>
  <c r="I45"/>
  <c r="J45"/>
  <c r="N45"/>
  <c r="S45"/>
  <c r="T45"/>
  <c r="U45" s="1"/>
  <c r="V45" s="1"/>
  <c r="G46"/>
  <c r="N46"/>
  <c r="S46"/>
  <c r="T46"/>
  <c r="U46" s="1"/>
  <c r="V46" s="1"/>
  <c r="G47"/>
  <c r="I47"/>
  <c r="J47"/>
  <c r="N47"/>
  <c r="S47"/>
  <c r="T47"/>
  <c r="U47" s="1"/>
  <c r="V47" s="1"/>
  <c r="G48"/>
  <c r="I48"/>
  <c r="J48"/>
  <c r="N48"/>
  <c r="S48"/>
  <c r="T48"/>
  <c r="U48" s="1"/>
  <c r="V48" s="1"/>
  <c r="G49"/>
  <c r="I49"/>
  <c r="J49"/>
  <c r="N49"/>
  <c r="S49"/>
  <c r="T49"/>
  <c r="U49" s="1"/>
  <c r="V49" s="1"/>
  <c r="G50"/>
  <c r="I50"/>
  <c r="J50"/>
  <c r="N50"/>
  <c r="S50"/>
  <c r="T50"/>
  <c r="U50" s="1"/>
  <c r="V50" s="1"/>
  <c r="G51"/>
  <c r="I51"/>
  <c r="J51"/>
  <c r="N51"/>
  <c r="S51"/>
  <c r="T51"/>
  <c r="U51" s="1"/>
  <c r="V51" s="1"/>
  <c r="G52"/>
  <c r="I52"/>
  <c r="J52"/>
  <c r="N52"/>
  <c r="S52"/>
  <c r="T52"/>
  <c r="U52" s="1"/>
  <c r="V52" s="1"/>
  <c r="G53"/>
  <c r="N53"/>
  <c r="S53"/>
  <c r="T53"/>
  <c r="U53" s="1"/>
  <c r="V53" s="1"/>
  <c r="G54"/>
  <c r="I54"/>
  <c r="J54"/>
  <c r="N54"/>
  <c r="S54"/>
  <c r="T54"/>
  <c r="U54" s="1"/>
  <c r="V54" s="1"/>
  <c r="G55"/>
  <c r="N55"/>
  <c r="S55"/>
  <c r="T55"/>
  <c r="U55" s="1"/>
  <c r="V55" s="1"/>
  <c r="N402"/>
  <c r="S402"/>
  <c r="T402"/>
  <c r="U402" s="1"/>
  <c r="V402" s="1"/>
  <c r="N401"/>
  <c r="S401"/>
  <c r="T401"/>
  <c r="U401" s="1"/>
  <c r="V401" s="1"/>
  <c r="J410"/>
  <c r="I410"/>
  <c r="G410"/>
  <c r="D410" s="1"/>
  <c r="G409"/>
  <c r="G408"/>
  <c r="G407"/>
  <c r="G406"/>
  <c r="G405"/>
  <c r="G404"/>
  <c r="G403"/>
  <c r="N400"/>
  <c r="S400"/>
  <c r="T400"/>
  <c r="U400" s="1"/>
  <c r="V400" s="1"/>
  <c r="N399"/>
  <c r="S399"/>
  <c r="T399"/>
  <c r="U399" s="1"/>
  <c r="V399" s="1"/>
  <c r="N398"/>
  <c r="S398"/>
  <c r="T398"/>
  <c r="U398" s="1"/>
  <c r="V398" s="1"/>
  <c r="N397"/>
  <c r="S397"/>
  <c r="T397"/>
  <c r="U397" s="1"/>
  <c r="V397" s="1"/>
  <c r="N396"/>
  <c r="S396"/>
  <c r="T396"/>
  <c r="U396" s="1"/>
  <c r="V396" s="1"/>
  <c r="N395"/>
  <c r="S395"/>
  <c r="T395"/>
  <c r="U395" s="1"/>
  <c r="V395" s="1"/>
  <c r="N394"/>
  <c r="S394"/>
  <c r="T394"/>
  <c r="U394" s="1"/>
  <c r="V394" s="1"/>
  <c r="N393"/>
  <c r="S393"/>
  <c r="T393"/>
  <c r="U393" s="1"/>
  <c r="V393" s="1"/>
  <c r="N392"/>
  <c r="S392"/>
  <c r="T392"/>
  <c r="U392" s="1"/>
  <c r="V392" s="1"/>
  <c r="N391"/>
  <c r="S391"/>
  <c r="T391"/>
  <c r="U391" s="1"/>
  <c r="V391" s="1"/>
  <c r="G402"/>
  <c r="G401"/>
  <c r="G400"/>
  <c r="G399"/>
  <c r="G398"/>
  <c r="G397"/>
  <c r="G396"/>
  <c r="G395"/>
  <c r="G394"/>
  <c r="N390"/>
  <c r="S390"/>
  <c r="T390"/>
  <c r="U390" s="1"/>
  <c r="V390" s="1"/>
  <c r="N389"/>
  <c r="S389"/>
  <c r="T389"/>
  <c r="U389" s="1"/>
  <c r="V389" s="1"/>
  <c r="N388"/>
  <c r="S388"/>
  <c r="T388"/>
  <c r="U388" s="1"/>
  <c r="V388" s="1"/>
  <c r="G393"/>
  <c r="G392"/>
  <c r="G391"/>
  <c r="G390"/>
  <c r="N387"/>
  <c r="S387"/>
  <c r="T387"/>
  <c r="U387" s="1"/>
  <c r="V387" s="1"/>
  <c r="N386"/>
  <c r="S386"/>
  <c r="T386"/>
  <c r="U386" s="1"/>
  <c r="V386" s="1"/>
  <c r="N385"/>
  <c r="S385"/>
  <c r="T385"/>
  <c r="U385" s="1"/>
  <c r="V385" s="1"/>
  <c r="N384"/>
  <c r="S384"/>
  <c r="T384"/>
  <c r="U384" s="1"/>
  <c r="V384" s="1"/>
  <c r="N383"/>
  <c r="S383"/>
  <c r="T383"/>
  <c r="U383" s="1"/>
  <c r="V383" s="1"/>
  <c r="N382"/>
  <c r="S382"/>
  <c r="T382"/>
  <c r="U382" s="1"/>
  <c r="V382" s="1"/>
  <c r="N381"/>
  <c r="S381"/>
  <c r="T381"/>
  <c r="U381" s="1"/>
  <c r="V381" s="1"/>
  <c r="N380"/>
  <c r="S380"/>
  <c r="T380"/>
  <c r="U380" s="1"/>
  <c r="V380" s="1"/>
  <c r="N379"/>
  <c r="S379"/>
  <c r="T379"/>
  <c r="U379" s="1"/>
  <c r="V379" s="1"/>
  <c r="N378"/>
  <c r="S378"/>
  <c r="T378"/>
  <c r="U378" s="1"/>
  <c r="V378" s="1"/>
  <c r="N377"/>
  <c r="S377"/>
  <c r="T377"/>
  <c r="U377" s="1"/>
  <c r="V377" s="1"/>
  <c r="N376"/>
  <c r="S376"/>
  <c r="T376"/>
  <c r="U376" s="1"/>
  <c r="V376" s="1"/>
  <c r="G389"/>
  <c r="G388"/>
  <c r="G387"/>
  <c r="G386"/>
  <c r="G385"/>
  <c r="G384"/>
  <c r="G383"/>
  <c r="G382"/>
  <c r="G381"/>
  <c r="G380"/>
  <c r="G379"/>
  <c r="G378"/>
  <c r="G377"/>
  <c r="G376"/>
  <c r="N375"/>
  <c r="S375"/>
  <c r="T375"/>
  <c r="U375" s="1"/>
  <c r="V375" s="1"/>
  <c r="N374"/>
  <c r="S374"/>
  <c r="T374"/>
  <c r="U374" s="1"/>
  <c r="V374" s="1"/>
  <c r="N373"/>
  <c r="S373"/>
  <c r="T373"/>
  <c r="U373" s="1"/>
  <c r="V373" s="1"/>
  <c r="N372"/>
  <c r="S372"/>
  <c r="T372"/>
  <c r="U372" s="1"/>
  <c r="V372" s="1"/>
  <c r="N371"/>
  <c r="S371"/>
  <c r="T371"/>
  <c r="U371" s="1"/>
  <c r="V371" s="1"/>
  <c r="G375"/>
  <c r="G374"/>
  <c r="G373"/>
  <c r="G372"/>
  <c r="G371"/>
  <c r="T370"/>
  <c r="U370" s="1"/>
  <c r="V370" s="1"/>
  <c r="S370"/>
  <c r="N370"/>
  <c r="G370"/>
  <c r="T369"/>
  <c r="U369" s="1"/>
  <c r="V369" s="1"/>
  <c r="S369"/>
  <c r="N369"/>
  <c r="G369"/>
  <c r="T368"/>
  <c r="U368" s="1"/>
  <c r="V368" s="1"/>
  <c r="S368"/>
  <c r="N368"/>
  <c r="G368"/>
  <c r="T367"/>
  <c r="U367" s="1"/>
  <c r="V367" s="1"/>
  <c r="S367"/>
  <c r="N367"/>
  <c r="G367"/>
  <c r="T366"/>
  <c r="U366" s="1"/>
  <c r="V366" s="1"/>
  <c r="S366"/>
  <c r="N366"/>
  <c r="G366"/>
  <c r="T365"/>
  <c r="U365" s="1"/>
  <c r="V365" s="1"/>
  <c r="S365"/>
  <c r="N365"/>
  <c r="G365"/>
  <c r="T364"/>
  <c r="U364" s="1"/>
  <c r="V364" s="1"/>
  <c r="S364"/>
  <c r="N364"/>
  <c r="G364"/>
  <c r="T363"/>
  <c r="U363" s="1"/>
  <c r="V363" s="1"/>
  <c r="S363"/>
  <c r="N363"/>
  <c r="G363"/>
  <c r="T362"/>
  <c r="U362" s="1"/>
  <c r="V362" s="1"/>
  <c r="S362"/>
  <c r="N362"/>
  <c r="T361"/>
  <c r="U361" s="1"/>
  <c r="V361" s="1"/>
  <c r="S361"/>
  <c r="N361"/>
  <c r="G361"/>
  <c r="T360"/>
  <c r="U360" s="1"/>
  <c r="V360" s="1"/>
  <c r="S360"/>
  <c r="N360"/>
  <c r="T359"/>
  <c r="U359" s="1"/>
  <c r="V359" s="1"/>
  <c r="S359"/>
  <c r="N359"/>
  <c r="G359"/>
  <c r="T358"/>
  <c r="U358" s="1"/>
  <c r="V358" s="1"/>
  <c r="S358"/>
  <c r="N358"/>
  <c r="T357"/>
  <c r="U357" s="1"/>
  <c r="V357" s="1"/>
  <c r="S357"/>
  <c r="N357"/>
  <c r="T356"/>
  <c r="U356" s="1"/>
  <c r="V356" s="1"/>
  <c r="S356"/>
  <c r="N356"/>
  <c r="T355"/>
  <c r="U355" s="1"/>
  <c r="V355" s="1"/>
  <c r="S355"/>
  <c r="N355"/>
  <c r="T354"/>
  <c r="U354" s="1"/>
  <c r="V354" s="1"/>
  <c r="S354"/>
  <c r="N354"/>
  <c r="T353"/>
  <c r="U353" s="1"/>
  <c r="V353" s="1"/>
  <c r="S353"/>
  <c r="N353"/>
  <c r="T352"/>
  <c r="U352" s="1"/>
  <c r="V352" s="1"/>
  <c r="S352"/>
  <c r="N352"/>
  <c r="G352"/>
  <c r="D5" i="3"/>
  <c r="D5" i="9"/>
  <c r="D4" i="3"/>
  <c r="D4" i="9"/>
  <c r="C13" i="3"/>
  <c r="C14"/>
  <c r="C15"/>
  <c r="C16"/>
  <c r="C18"/>
  <c r="B3" i="6"/>
  <c r="I7" i="7" s="1"/>
  <c r="I25" s="1"/>
  <c r="D3" i="3"/>
  <c r="B3"/>
  <c r="E3"/>
  <c r="H5" i="2" s="1"/>
  <c r="H128" s="1"/>
  <c r="H3" i="3"/>
  <c r="AA5" i="2" s="1"/>
  <c r="AA125" s="1"/>
  <c r="B22" i="3"/>
  <c r="B21"/>
  <c r="B20" s="1"/>
  <c r="B19" s="1"/>
  <c r="B18" s="1"/>
  <c r="B17" s="1"/>
  <c r="B16" s="1"/>
  <c r="B15" s="1"/>
  <c r="B14" s="1"/>
  <c r="B13" s="1"/>
  <c r="B12" s="1"/>
  <c r="H35" i="2"/>
  <c r="AS272"/>
  <c r="B33" i="7"/>
  <c r="B45"/>
  <c r="B25"/>
  <c r="B189"/>
  <c r="B305"/>
  <c r="B85"/>
  <c r="B79"/>
  <c r="B37"/>
  <c r="B31"/>
  <c r="B29"/>
  <c r="B27"/>
  <c r="B47"/>
  <c r="B43"/>
  <c r="B35"/>
  <c r="B39"/>
  <c r="B41"/>
  <c r="B49"/>
  <c r="B51"/>
  <c r="B53"/>
  <c r="B55"/>
  <c r="B57"/>
  <c r="B59"/>
  <c r="B61"/>
  <c r="B63"/>
  <c r="B65"/>
  <c r="B67"/>
  <c r="B69"/>
  <c r="B71"/>
  <c r="B73"/>
  <c r="B95"/>
  <c r="B83"/>
  <c r="B91"/>
  <c r="B93"/>
  <c r="B81"/>
  <c r="B97"/>
  <c r="B89"/>
  <c r="B87"/>
  <c r="B99"/>
  <c r="B101"/>
  <c r="B103"/>
  <c r="B105"/>
  <c r="B107"/>
  <c r="B109"/>
  <c r="B111"/>
  <c r="B113"/>
  <c r="B115"/>
  <c r="B117"/>
  <c r="B119"/>
  <c r="B121"/>
  <c r="B123"/>
  <c r="B125"/>
  <c r="B127"/>
  <c r="B147"/>
  <c r="B139"/>
  <c r="B133"/>
  <c r="B143"/>
  <c r="B141"/>
  <c r="B135"/>
  <c r="B137"/>
  <c r="B153"/>
  <c r="B145"/>
  <c r="B149"/>
  <c r="B157"/>
  <c r="B151"/>
  <c r="B155"/>
  <c r="B159"/>
  <c r="B161"/>
  <c r="B163"/>
  <c r="B165"/>
  <c r="B167"/>
  <c r="B169"/>
  <c r="B171"/>
  <c r="B173"/>
  <c r="B175"/>
  <c r="B177"/>
  <c r="B179"/>
  <c r="B181"/>
  <c r="B201"/>
  <c r="B191"/>
  <c r="B187"/>
  <c r="B197"/>
  <c r="B193"/>
  <c r="B205"/>
  <c r="B217"/>
  <c r="B207"/>
  <c r="B199"/>
  <c r="B203"/>
  <c r="B211"/>
  <c r="B195"/>
  <c r="B215"/>
  <c r="B213"/>
  <c r="B209"/>
  <c r="B221"/>
  <c r="B219"/>
  <c r="B223"/>
  <c r="B225"/>
  <c r="B227"/>
  <c r="B229"/>
  <c r="B231"/>
  <c r="B233"/>
  <c r="B235"/>
  <c r="B243"/>
  <c r="B241"/>
  <c r="B257"/>
  <c r="B245"/>
  <c r="B249"/>
  <c r="B253"/>
  <c r="B261"/>
  <c r="B251"/>
  <c r="B247"/>
  <c r="B265"/>
  <c r="B255"/>
  <c r="B267"/>
  <c r="B269"/>
  <c r="B271"/>
  <c r="B259"/>
  <c r="B277"/>
  <c r="B273"/>
  <c r="B275"/>
  <c r="B263"/>
  <c r="B279"/>
  <c r="B281"/>
  <c r="B283"/>
  <c r="B285"/>
  <c r="B287"/>
  <c r="B289"/>
  <c r="B301"/>
  <c r="B297"/>
  <c r="B317"/>
  <c r="B299"/>
  <c r="B303"/>
  <c r="B307"/>
  <c r="B331"/>
  <c r="B327"/>
  <c r="B313"/>
  <c r="B335"/>
  <c r="B337"/>
  <c r="B319"/>
  <c r="B309"/>
  <c r="B329"/>
  <c r="B295"/>
  <c r="B321"/>
  <c r="B311"/>
  <c r="B325"/>
  <c r="B323"/>
  <c r="B333"/>
  <c r="B339"/>
  <c r="B341"/>
  <c r="B343"/>
  <c r="CE13" i="10"/>
  <c r="AT272" i="2"/>
  <c r="AU272"/>
  <c r="AV272"/>
  <c r="AW272"/>
  <c r="AX272"/>
  <c r="AY272"/>
  <c r="AZ272"/>
  <c r="BA272"/>
  <c r="BB272"/>
  <c r="BC272"/>
  <c r="AR272"/>
  <c r="AP272"/>
  <c r="AN272"/>
  <c r="AL272"/>
  <c r="AJ272"/>
  <c r="AI272"/>
  <c r="AH272"/>
  <c r="AF272"/>
  <c r="AE272"/>
  <c r="AD272"/>
  <c r="AB272"/>
  <c r="AA272"/>
  <c r="Z272"/>
  <c r="X272"/>
  <c r="W272"/>
  <c r="V272"/>
  <c r="T272"/>
  <c r="S272"/>
  <c r="R272"/>
  <c r="P272"/>
  <c r="O272"/>
  <c r="N272"/>
  <c r="L272"/>
  <c r="K272"/>
  <c r="J272"/>
  <c r="H272"/>
  <c r="F272"/>
  <c r="E272"/>
  <c r="D272"/>
  <c r="C272"/>
  <c r="B272"/>
  <c r="AS271"/>
  <c r="AT271"/>
  <c r="AU271"/>
  <c r="AV271"/>
  <c r="AW271"/>
  <c r="AX271"/>
  <c r="AY271"/>
  <c r="AZ271"/>
  <c r="BA271"/>
  <c r="BB271"/>
  <c r="BC271"/>
  <c r="AR271"/>
  <c r="AP271"/>
  <c r="AN271"/>
  <c r="AL271"/>
  <c r="AJ271"/>
  <c r="AI271"/>
  <c r="AH271"/>
  <c r="AF271"/>
  <c r="AE271"/>
  <c r="AD271"/>
  <c r="AB271"/>
  <c r="AA271"/>
  <c r="Z271"/>
  <c r="X271"/>
  <c r="W271"/>
  <c r="V271"/>
  <c r="T271"/>
  <c r="S271"/>
  <c r="R271"/>
  <c r="P271"/>
  <c r="O271"/>
  <c r="N271"/>
  <c r="L271"/>
  <c r="K271"/>
  <c r="J271"/>
  <c r="H271"/>
  <c r="F271"/>
  <c r="E271"/>
  <c r="D271"/>
  <c r="C271"/>
  <c r="B271"/>
  <c r="AS270"/>
  <c r="AT270"/>
  <c r="AU270"/>
  <c r="AV270"/>
  <c r="AW270"/>
  <c r="AX270"/>
  <c r="AY270"/>
  <c r="AZ270"/>
  <c r="BA270"/>
  <c r="BB270"/>
  <c r="BC270"/>
  <c r="AR270"/>
  <c r="AP270"/>
  <c r="AN270"/>
  <c r="AL270"/>
  <c r="AJ270"/>
  <c r="AI270"/>
  <c r="AH270"/>
  <c r="AF270"/>
  <c r="AE270"/>
  <c r="AD270"/>
  <c r="AB270"/>
  <c r="AA270"/>
  <c r="Z270"/>
  <c r="X270"/>
  <c r="W270"/>
  <c r="V270"/>
  <c r="T270"/>
  <c r="S270"/>
  <c r="R270"/>
  <c r="P270"/>
  <c r="O270"/>
  <c r="N270"/>
  <c r="L270"/>
  <c r="K270"/>
  <c r="J270"/>
  <c r="H270"/>
  <c r="F270"/>
  <c r="E270"/>
  <c r="D270"/>
  <c r="C270"/>
  <c r="B270"/>
  <c r="AS269"/>
  <c r="AT269"/>
  <c r="AU269"/>
  <c r="AV269"/>
  <c r="AW269"/>
  <c r="AX269"/>
  <c r="AY269"/>
  <c r="AZ269"/>
  <c r="BA269"/>
  <c r="BB269"/>
  <c r="BC269"/>
  <c r="AR269"/>
  <c r="AP269"/>
  <c r="AN269"/>
  <c r="AL269"/>
  <c r="AJ269"/>
  <c r="AI269"/>
  <c r="AH269"/>
  <c r="AF269"/>
  <c r="AE269"/>
  <c r="AD269"/>
  <c r="AB269"/>
  <c r="AA269"/>
  <c r="Z269"/>
  <c r="X269"/>
  <c r="W269"/>
  <c r="V269"/>
  <c r="T269"/>
  <c r="S269"/>
  <c r="R269"/>
  <c r="P269"/>
  <c r="O269"/>
  <c r="N269"/>
  <c r="L269"/>
  <c r="K269"/>
  <c r="J269"/>
  <c r="H269"/>
  <c r="F269"/>
  <c r="E269"/>
  <c r="D269"/>
  <c r="C269"/>
  <c r="B269"/>
  <c r="AS268"/>
  <c r="AT268"/>
  <c r="AU268"/>
  <c r="AV268"/>
  <c r="AW268"/>
  <c r="AX268"/>
  <c r="AY268"/>
  <c r="AZ268"/>
  <c r="BA268"/>
  <c r="BB268"/>
  <c r="BC268"/>
  <c r="AR268"/>
  <c r="AP268"/>
  <c r="AN268"/>
  <c r="AL268"/>
  <c r="AJ268"/>
  <c r="AI268"/>
  <c r="AH268"/>
  <c r="AF268"/>
  <c r="AE268"/>
  <c r="AD268"/>
  <c r="AB268"/>
  <c r="AA268"/>
  <c r="Z268"/>
  <c r="X268"/>
  <c r="W268"/>
  <c r="V268"/>
  <c r="T268"/>
  <c r="S268"/>
  <c r="R268"/>
  <c r="P268"/>
  <c r="O268"/>
  <c r="N268"/>
  <c r="L268"/>
  <c r="K268"/>
  <c r="J268"/>
  <c r="H268"/>
  <c r="F268"/>
  <c r="E268"/>
  <c r="D268"/>
  <c r="C268"/>
  <c r="B268"/>
  <c r="AS267"/>
  <c r="AT267"/>
  <c r="AU267"/>
  <c r="AV267"/>
  <c r="AW267"/>
  <c r="AX267"/>
  <c r="AY267"/>
  <c r="AZ267"/>
  <c r="BA267"/>
  <c r="BB267"/>
  <c r="BC267"/>
  <c r="AR267"/>
  <c r="AP267"/>
  <c r="AN267"/>
  <c r="AL267"/>
  <c r="AJ267"/>
  <c r="AI267"/>
  <c r="AH267"/>
  <c r="AF267"/>
  <c r="AE267"/>
  <c r="AD267"/>
  <c r="AB267"/>
  <c r="AA267"/>
  <c r="Z267"/>
  <c r="X267"/>
  <c r="W267"/>
  <c r="V267"/>
  <c r="T267"/>
  <c r="S267"/>
  <c r="R267"/>
  <c r="P267"/>
  <c r="O267"/>
  <c r="N267"/>
  <c r="L267"/>
  <c r="K267"/>
  <c r="J267"/>
  <c r="H267"/>
  <c r="F267"/>
  <c r="E267"/>
  <c r="D267"/>
  <c r="C267"/>
  <c r="B267"/>
  <c r="AS266"/>
  <c r="AT266"/>
  <c r="AU266"/>
  <c r="AV266"/>
  <c r="AW266"/>
  <c r="AX266"/>
  <c r="AY266"/>
  <c r="AZ266"/>
  <c r="BA266"/>
  <c r="BB266"/>
  <c r="BC266"/>
  <c r="AR266"/>
  <c r="AP266"/>
  <c r="AN266"/>
  <c r="AL266"/>
  <c r="AJ266"/>
  <c r="AI266"/>
  <c r="AH266"/>
  <c r="AF266"/>
  <c r="AE266"/>
  <c r="AD266"/>
  <c r="AB266"/>
  <c r="AA266"/>
  <c r="Z266"/>
  <c r="X266"/>
  <c r="W266"/>
  <c r="V266"/>
  <c r="T266"/>
  <c r="S266"/>
  <c r="R266"/>
  <c r="P266"/>
  <c r="O266"/>
  <c r="N266"/>
  <c r="L266"/>
  <c r="K266"/>
  <c r="J266"/>
  <c r="H266"/>
  <c r="F266"/>
  <c r="E266"/>
  <c r="D266"/>
  <c r="C266"/>
  <c r="B266"/>
  <c r="AS265"/>
  <c r="AT265"/>
  <c r="AU265"/>
  <c r="AV265"/>
  <c r="AW265"/>
  <c r="AX265"/>
  <c r="AY265"/>
  <c r="AZ265"/>
  <c r="BA265"/>
  <c r="BB265"/>
  <c r="BC265"/>
  <c r="AR265"/>
  <c r="AP265"/>
  <c r="AN265"/>
  <c r="AL265"/>
  <c r="AJ265"/>
  <c r="AI265"/>
  <c r="AH265"/>
  <c r="AF265"/>
  <c r="AE265"/>
  <c r="AD265"/>
  <c r="AB265"/>
  <c r="AA265"/>
  <c r="Z265"/>
  <c r="X265"/>
  <c r="W265"/>
  <c r="V265"/>
  <c r="T265"/>
  <c r="S265"/>
  <c r="R265"/>
  <c r="P265"/>
  <c r="O265"/>
  <c r="N265"/>
  <c r="L265"/>
  <c r="K265"/>
  <c r="J265"/>
  <c r="H265"/>
  <c r="F265"/>
  <c r="E265"/>
  <c r="D265"/>
  <c r="C265"/>
  <c r="B265"/>
  <c r="AS264"/>
  <c r="AT264"/>
  <c r="AU264"/>
  <c r="AV264"/>
  <c r="AW264"/>
  <c r="AX264"/>
  <c r="AY264"/>
  <c r="AZ264"/>
  <c r="BA264"/>
  <c r="BB264"/>
  <c r="BC264"/>
  <c r="AR264"/>
  <c r="AP264"/>
  <c r="AN264"/>
  <c r="AL264"/>
  <c r="AJ264"/>
  <c r="AI264"/>
  <c r="AH264"/>
  <c r="AF264"/>
  <c r="AE264"/>
  <c r="AD264"/>
  <c r="AB264"/>
  <c r="AA264"/>
  <c r="Z264"/>
  <c r="X264"/>
  <c r="W264"/>
  <c r="V264"/>
  <c r="T264"/>
  <c r="S264"/>
  <c r="R264"/>
  <c r="P264"/>
  <c r="O264"/>
  <c r="N264"/>
  <c r="L264"/>
  <c r="K264"/>
  <c r="J264"/>
  <c r="H264"/>
  <c r="F264"/>
  <c r="E264"/>
  <c r="D264"/>
  <c r="C264"/>
  <c r="B264"/>
  <c r="AS263"/>
  <c r="AT263"/>
  <c r="AU263"/>
  <c r="AV263"/>
  <c r="AW263"/>
  <c r="AX263"/>
  <c r="AY263"/>
  <c r="AZ263"/>
  <c r="BA263"/>
  <c r="BB263"/>
  <c r="BC263"/>
  <c r="AR263"/>
  <c r="AP263"/>
  <c r="AN263"/>
  <c r="AL263"/>
  <c r="AJ263"/>
  <c r="AI263"/>
  <c r="AH263"/>
  <c r="AF263"/>
  <c r="AE263"/>
  <c r="AD263"/>
  <c r="AB263"/>
  <c r="AA263"/>
  <c r="Z263"/>
  <c r="X263"/>
  <c r="W263"/>
  <c r="V263"/>
  <c r="T263"/>
  <c r="S263"/>
  <c r="R263"/>
  <c r="P263"/>
  <c r="O263"/>
  <c r="N263"/>
  <c r="L263"/>
  <c r="K263"/>
  <c r="J263"/>
  <c r="H263"/>
  <c r="F263"/>
  <c r="E263"/>
  <c r="D263"/>
  <c r="C263"/>
  <c r="B263"/>
  <c r="AS262"/>
  <c r="AT262"/>
  <c r="AU262"/>
  <c r="AV262"/>
  <c r="AW262"/>
  <c r="AX262"/>
  <c r="AY262"/>
  <c r="AZ262"/>
  <c r="BA262"/>
  <c r="BB262"/>
  <c r="BC262"/>
  <c r="AR262"/>
  <c r="AP262"/>
  <c r="AN262"/>
  <c r="AL262"/>
  <c r="AJ262"/>
  <c r="AI262"/>
  <c r="AH262"/>
  <c r="AF262"/>
  <c r="AE262"/>
  <c r="AD262"/>
  <c r="AB262"/>
  <c r="AA262"/>
  <c r="Z262"/>
  <c r="X262"/>
  <c r="W262"/>
  <c r="V262"/>
  <c r="T262"/>
  <c r="S262"/>
  <c r="R262"/>
  <c r="P262"/>
  <c r="O262"/>
  <c r="N262"/>
  <c r="L262"/>
  <c r="K262"/>
  <c r="J262"/>
  <c r="H262"/>
  <c r="F262"/>
  <c r="E262"/>
  <c r="D262"/>
  <c r="C262"/>
  <c r="B262"/>
  <c r="AS261"/>
  <c r="AT261"/>
  <c r="AU261"/>
  <c r="AV261"/>
  <c r="AW261"/>
  <c r="AX261"/>
  <c r="AY261"/>
  <c r="AZ261"/>
  <c r="BA261"/>
  <c r="BB261"/>
  <c r="BC261"/>
  <c r="AR261"/>
  <c r="AP261"/>
  <c r="AN261"/>
  <c r="AL261"/>
  <c r="AJ261"/>
  <c r="AI261"/>
  <c r="AH261"/>
  <c r="AF261"/>
  <c r="AE261"/>
  <c r="AD261"/>
  <c r="AB261"/>
  <c r="AA261"/>
  <c r="Z261"/>
  <c r="X261"/>
  <c r="W261"/>
  <c r="V261"/>
  <c r="T261"/>
  <c r="S261"/>
  <c r="R261"/>
  <c r="P261"/>
  <c r="O261"/>
  <c r="N261"/>
  <c r="L261"/>
  <c r="K261"/>
  <c r="J261"/>
  <c r="H261"/>
  <c r="F261"/>
  <c r="E261"/>
  <c r="D261"/>
  <c r="C261"/>
  <c r="B261"/>
  <c r="AS260"/>
  <c r="AT260"/>
  <c r="AU260"/>
  <c r="AV260"/>
  <c r="AW260"/>
  <c r="AX260"/>
  <c r="AY260"/>
  <c r="AZ260"/>
  <c r="BA260"/>
  <c r="BB260"/>
  <c r="BC260"/>
  <c r="AR260"/>
  <c r="AP260"/>
  <c r="AN260"/>
  <c r="AL260"/>
  <c r="AJ260"/>
  <c r="AI260"/>
  <c r="AH260"/>
  <c r="AF260"/>
  <c r="AE260"/>
  <c r="AD260"/>
  <c r="AB260"/>
  <c r="AA260"/>
  <c r="Z260"/>
  <c r="X260"/>
  <c r="W260"/>
  <c r="V260"/>
  <c r="T260"/>
  <c r="S260"/>
  <c r="R260"/>
  <c r="P260"/>
  <c r="O260"/>
  <c r="N260"/>
  <c r="L260"/>
  <c r="K260"/>
  <c r="J260"/>
  <c r="H260"/>
  <c r="F260"/>
  <c r="E260"/>
  <c r="D260"/>
  <c r="C260"/>
  <c r="B260"/>
  <c r="AS259"/>
  <c r="AT259"/>
  <c r="AU259"/>
  <c r="AV259"/>
  <c r="AW259"/>
  <c r="AX259"/>
  <c r="AY259"/>
  <c r="AZ259"/>
  <c r="BA259"/>
  <c r="BB259"/>
  <c r="BC259"/>
  <c r="AR259"/>
  <c r="AP259"/>
  <c r="AN259"/>
  <c r="AL259"/>
  <c r="AJ259"/>
  <c r="AI259"/>
  <c r="AH259"/>
  <c r="AF259"/>
  <c r="AE259"/>
  <c r="AD259"/>
  <c r="AB259"/>
  <c r="AA259"/>
  <c r="Z259"/>
  <c r="X259"/>
  <c r="W259"/>
  <c r="V259"/>
  <c r="T259"/>
  <c r="S259"/>
  <c r="R259"/>
  <c r="P259"/>
  <c r="O259"/>
  <c r="N259"/>
  <c r="L259"/>
  <c r="K259"/>
  <c r="J259"/>
  <c r="H259"/>
  <c r="F259"/>
  <c r="E259"/>
  <c r="D259"/>
  <c r="C259"/>
  <c r="B259"/>
  <c r="AS258"/>
  <c r="AT258"/>
  <c r="AU258"/>
  <c r="AV258"/>
  <c r="AW258"/>
  <c r="AX258"/>
  <c r="AY258"/>
  <c r="AZ258"/>
  <c r="BA258"/>
  <c r="BB258"/>
  <c r="BC258"/>
  <c r="AR258"/>
  <c r="AP258"/>
  <c r="AN258"/>
  <c r="AL258"/>
  <c r="AJ258"/>
  <c r="AI258"/>
  <c r="AH258"/>
  <c r="AF258"/>
  <c r="AE258"/>
  <c r="AD258"/>
  <c r="AB258"/>
  <c r="AA258"/>
  <c r="Z258"/>
  <c r="X258"/>
  <c r="W258"/>
  <c r="V258"/>
  <c r="T258"/>
  <c r="S258"/>
  <c r="R258"/>
  <c r="P258"/>
  <c r="O258"/>
  <c r="N258"/>
  <c r="L258"/>
  <c r="K258"/>
  <c r="J258"/>
  <c r="H258"/>
  <c r="F258"/>
  <c r="E258"/>
  <c r="D258"/>
  <c r="C258"/>
  <c r="B258"/>
  <c r="AS257"/>
  <c r="AT257"/>
  <c r="AU257"/>
  <c r="AV257"/>
  <c r="AW257"/>
  <c r="AX257"/>
  <c r="AY257"/>
  <c r="AZ257"/>
  <c r="BA257"/>
  <c r="BB257"/>
  <c r="BC257"/>
  <c r="AR257"/>
  <c r="AP257"/>
  <c r="AN257"/>
  <c r="AL257"/>
  <c r="AJ257"/>
  <c r="AI257"/>
  <c r="AH257"/>
  <c r="AF257"/>
  <c r="AE257"/>
  <c r="AD257"/>
  <c r="AB257"/>
  <c r="AA257"/>
  <c r="Z257"/>
  <c r="X257"/>
  <c r="W257"/>
  <c r="V257"/>
  <c r="T257"/>
  <c r="S257"/>
  <c r="R257"/>
  <c r="P257"/>
  <c r="O257"/>
  <c r="N257"/>
  <c r="L257"/>
  <c r="K257"/>
  <c r="J257"/>
  <c r="H257"/>
  <c r="F257"/>
  <c r="E257"/>
  <c r="D257"/>
  <c r="C257"/>
  <c r="B257"/>
  <c r="AS256"/>
  <c r="AT256"/>
  <c r="AU256"/>
  <c r="AV256"/>
  <c r="AW256"/>
  <c r="AX256"/>
  <c r="AY256"/>
  <c r="AZ256"/>
  <c r="BA256"/>
  <c r="BB256"/>
  <c r="BC256"/>
  <c r="AR256"/>
  <c r="AP256"/>
  <c r="AN256"/>
  <c r="AL256"/>
  <c r="AJ256"/>
  <c r="AI256"/>
  <c r="AH256"/>
  <c r="AF256"/>
  <c r="AE256"/>
  <c r="AD256"/>
  <c r="AB256"/>
  <c r="AA256"/>
  <c r="Z256"/>
  <c r="X256"/>
  <c r="W256"/>
  <c r="V256"/>
  <c r="T256"/>
  <c r="S256"/>
  <c r="R256"/>
  <c r="P256"/>
  <c r="O256"/>
  <c r="N256"/>
  <c r="L256"/>
  <c r="K256"/>
  <c r="J256"/>
  <c r="H256"/>
  <c r="F256"/>
  <c r="E256"/>
  <c r="D256"/>
  <c r="C256"/>
  <c r="B256"/>
  <c r="AS255"/>
  <c r="AT255"/>
  <c r="AU255"/>
  <c r="AV255"/>
  <c r="AW255"/>
  <c r="AX255"/>
  <c r="AY255"/>
  <c r="AZ255"/>
  <c r="BA255"/>
  <c r="BB255"/>
  <c r="BC255"/>
  <c r="AR255"/>
  <c r="AP255"/>
  <c r="AN255"/>
  <c r="AL255"/>
  <c r="AJ255"/>
  <c r="AI255"/>
  <c r="AH255"/>
  <c r="AF255"/>
  <c r="AE255"/>
  <c r="AD255"/>
  <c r="AB255"/>
  <c r="AA255"/>
  <c r="Z255"/>
  <c r="X255"/>
  <c r="W255"/>
  <c r="V255"/>
  <c r="T255"/>
  <c r="S255"/>
  <c r="R255"/>
  <c r="P255"/>
  <c r="O255"/>
  <c r="N255"/>
  <c r="L255"/>
  <c r="K255"/>
  <c r="J255"/>
  <c r="H255"/>
  <c r="F255"/>
  <c r="E255"/>
  <c r="D255"/>
  <c r="C255"/>
  <c r="B255"/>
  <c r="AS254"/>
  <c r="AT254"/>
  <c r="AU254"/>
  <c r="AV254"/>
  <c r="AW254"/>
  <c r="AX254"/>
  <c r="AY254"/>
  <c r="AZ254"/>
  <c r="BA254"/>
  <c r="BB254"/>
  <c r="BC254"/>
  <c r="AR254"/>
  <c r="AP254"/>
  <c r="AN254"/>
  <c r="AL254"/>
  <c r="AJ254"/>
  <c r="AI254"/>
  <c r="AH254"/>
  <c r="AF254"/>
  <c r="AE254"/>
  <c r="AD254"/>
  <c r="AB254"/>
  <c r="AA254"/>
  <c r="Z254"/>
  <c r="X254"/>
  <c r="W254"/>
  <c r="V254"/>
  <c r="T254"/>
  <c r="S254"/>
  <c r="R254"/>
  <c r="P254"/>
  <c r="O254"/>
  <c r="N254"/>
  <c r="L254"/>
  <c r="K254"/>
  <c r="J254"/>
  <c r="H254"/>
  <c r="F254"/>
  <c r="E254"/>
  <c r="D254"/>
  <c r="C254"/>
  <c r="B254"/>
  <c r="AS253"/>
  <c r="AT253"/>
  <c r="AU253"/>
  <c r="AV253"/>
  <c r="AW253"/>
  <c r="AX253"/>
  <c r="AY253"/>
  <c r="AZ253"/>
  <c r="BA253"/>
  <c r="BB253"/>
  <c r="BC253"/>
  <c r="AR253"/>
  <c r="AP253"/>
  <c r="AN253"/>
  <c r="AL253"/>
  <c r="AJ253"/>
  <c r="AI253"/>
  <c r="AH253"/>
  <c r="AF253"/>
  <c r="AE253"/>
  <c r="AD253"/>
  <c r="AB253"/>
  <c r="AA253"/>
  <c r="Z253"/>
  <c r="X253"/>
  <c r="W253"/>
  <c r="V253"/>
  <c r="T253"/>
  <c r="S253"/>
  <c r="R253"/>
  <c r="P253"/>
  <c r="O253"/>
  <c r="N253"/>
  <c r="L253"/>
  <c r="K253"/>
  <c r="J253"/>
  <c r="H253"/>
  <c r="F253"/>
  <c r="E253"/>
  <c r="D253"/>
  <c r="C253"/>
  <c r="B253"/>
  <c r="AS252"/>
  <c r="AT252"/>
  <c r="AU252"/>
  <c r="AV252"/>
  <c r="AW252"/>
  <c r="AX252"/>
  <c r="AY252"/>
  <c r="AZ252"/>
  <c r="BA252"/>
  <c r="BB252"/>
  <c r="BC252"/>
  <c r="AR252"/>
  <c r="AP252"/>
  <c r="AN252"/>
  <c r="AL252"/>
  <c r="AJ252"/>
  <c r="AI252"/>
  <c r="AH252"/>
  <c r="AF252"/>
  <c r="AE252"/>
  <c r="AD252"/>
  <c r="AB252"/>
  <c r="AA252"/>
  <c r="Z252"/>
  <c r="X252"/>
  <c r="W252"/>
  <c r="V252"/>
  <c r="T252"/>
  <c r="S252"/>
  <c r="R252"/>
  <c r="P252"/>
  <c r="O252"/>
  <c r="N252"/>
  <c r="L252"/>
  <c r="K252"/>
  <c r="J252"/>
  <c r="H252"/>
  <c r="F252"/>
  <c r="E252"/>
  <c r="D252"/>
  <c r="C252"/>
  <c r="B252"/>
  <c r="AS251"/>
  <c r="AT251"/>
  <c r="AU251"/>
  <c r="AV251"/>
  <c r="AW251"/>
  <c r="AX251"/>
  <c r="AY251"/>
  <c r="AZ251"/>
  <c r="BA251"/>
  <c r="BB251"/>
  <c r="BC251"/>
  <c r="AR251"/>
  <c r="AP251"/>
  <c r="AN251"/>
  <c r="AL251"/>
  <c r="AJ251"/>
  <c r="AI251"/>
  <c r="AH251"/>
  <c r="AF251"/>
  <c r="AE251"/>
  <c r="AD251"/>
  <c r="AB251"/>
  <c r="AA251"/>
  <c r="Z251"/>
  <c r="X251"/>
  <c r="W251"/>
  <c r="V251"/>
  <c r="T251"/>
  <c r="S251"/>
  <c r="R251"/>
  <c r="P251"/>
  <c r="O251"/>
  <c r="N251"/>
  <c r="L251"/>
  <c r="K251"/>
  <c r="J251"/>
  <c r="H251"/>
  <c r="F251"/>
  <c r="E251"/>
  <c r="D251"/>
  <c r="C251"/>
  <c r="B251"/>
  <c r="AS250"/>
  <c r="AT250"/>
  <c r="AU250"/>
  <c r="AV250"/>
  <c r="AW250"/>
  <c r="AX250"/>
  <c r="AY250"/>
  <c r="AZ250"/>
  <c r="BA250"/>
  <c r="BB250"/>
  <c r="BC250"/>
  <c r="AR250"/>
  <c r="AP250"/>
  <c r="AN250"/>
  <c r="AL250"/>
  <c r="AJ250"/>
  <c r="AI250"/>
  <c r="AH250"/>
  <c r="AF250"/>
  <c r="AE250"/>
  <c r="AD250"/>
  <c r="AB250"/>
  <c r="AA250"/>
  <c r="Z250"/>
  <c r="X250"/>
  <c r="W250"/>
  <c r="V250"/>
  <c r="T250"/>
  <c r="S250"/>
  <c r="R250"/>
  <c r="P250"/>
  <c r="O250"/>
  <c r="N250"/>
  <c r="L250"/>
  <c r="K250"/>
  <c r="J250"/>
  <c r="H250"/>
  <c r="F250"/>
  <c r="E250"/>
  <c r="D250"/>
  <c r="C250"/>
  <c r="B250"/>
  <c r="AS249"/>
  <c r="AT249"/>
  <c r="AU249"/>
  <c r="AV249"/>
  <c r="AW249"/>
  <c r="AX249"/>
  <c r="AY249"/>
  <c r="AZ249"/>
  <c r="BA249"/>
  <c r="BB249"/>
  <c r="BC249"/>
  <c r="AR249"/>
  <c r="AP249"/>
  <c r="AN249"/>
  <c r="AL249"/>
  <c r="AJ249"/>
  <c r="AI249"/>
  <c r="AH249"/>
  <c r="AF249"/>
  <c r="AE249"/>
  <c r="AD249"/>
  <c r="AB249"/>
  <c r="AA249"/>
  <c r="Z249"/>
  <c r="X249"/>
  <c r="W249"/>
  <c r="V249"/>
  <c r="T249"/>
  <c r="S249"/>
  <c r="R249"/>
  <c r="P249"/>
  <c r="O249"/>
  <c r="N249"/>
  <c r="L249"/>
  <c r="K249"/>
  <c r="J249"/>
  <c r="H249"/>
  <c r="F249"/>
  <c r="E249"/>
  <c r="D249"/>
  <c r="C249"/>
  <c r="B249"/>
  <c r="AS248"/>
  <c r="AT248"/>
  <c r="AU248"/>
  <c r="AV248"/>
  <c r="AW248"/>
  <c r="AX248"/>
  <c r="AY248"/>
  <c r="AZ248"/>
  <c r="BA248"/>
  <c r="BB248"/>
  <c r="BC248"/>
  <c r="AR248"/>
  <c r="AP248"/>
  <c r="AN248"/>
  <c r="AL248"/>
  <c r="AJ248"/>
  <c r="AI248"/>
  <c r="AH248"/>
  <c r="AF248"/>
  <c r="AE248"/>
  <c r="AD248"/>
  <c r="AB248"/>
  <c r="AA248"/>
  <c r="Z248"/>
  <c r="X248"/>
  <c r="W248"/>
  <c r="V248"/>
  <c r="T248"/>
  <c r="S248"/>
  <c r="R248"/>
  <c r="P248"/>
  <c r="O248"/>
  <c r="N248"/>
  <c r="L248"/>
  <c r="K248"/>
  <c r="J248"/>
  <c r="H248"/>
  <c r="F248"/>
  <c r="E248"/>
  <c r="D248"/>
  <c r="C248"/>
  <c r="B248"/>
  <c r="AS247"/>
  <c r="AT247"/>
  <c r="AU247"/>
  <c r="AV247"/>
  <c r="AW247"/>
  <c r="AX247"/>
  <c r="AY247"/>
  <c r="AZ247"/>
  <c r="BA247"/>
  <c r="BB247"/>
  <c r="BC247"/>
  <c r="AR247"/>
  <c r="AP247"/>
  <c r="AN247"/>
  <c r="AL247"/>
  <c r="AJ247"/>
  <c r="AI247"/>
  <c r="AH247"/>
  <c r="AF247"/>
  <c r="AE247"/>
  <c r="AD247"/>
  <c r="AB247"/>
  <c r="AA247"/>
  <c r="Z247"/>
  <c r="X247"/>
  <c r="W247"/>
  <c r="V247"/>
  <c r="T247"/>
  <c r="S247"/>
  <c r="R247"/>
  <c r="P247"/>
  <c r="O247"/>
  <c r="N247"/>
  <c r="L247"/>
  <c r="K247"/>
  <c r="J247"/>
  <c r="H247"/>
  <c r="F247"/>
  <c r="E247"/>
  <c r="D247"/>
  <c r="C247"/>
  <c r="B247"/>
  <c r="AS246"/>
  <c r="AT246"/>
  <c r="AU246"/>
  <c r="AV246"/>
  <c r="AW246"/>
  <c r="AX246"/>
  <c r="AY246"/>
  <c r="AZ246"/>
  <c r="BA246"/>
  <c r="BB246"/>
  <c r="BC246"/>
  <c r="AR246"/>
  <c r="AP246"/>
  <c r="AN246"/>
  <c r="AL246"/>
  <c r="AJ246"/>
  <c r="AI246"/>
  <c r="AH246"/>
  <c r="AF246"/>
  <c r="AE246"/>
  <c r="AD246"/>
  <c r="AB246"/>
  <c r="AA246"/>
  <c r="Z246"/>
  <c r="X246"/>
  <c r="W246"/>
  <c r="V246"/>
  <c r="T246"/>
  <c r="S246"/>
  <c r="R246"/>
  <c r="P246"/>
  <c r="O246"/>
  <c r="N246"/>
  <c r="L246"/>
  <c r="K246"/>
  <c r="J246"/>
  <c r="H246"/>
  <c r="F246"/>
  <c r="E246"/>
  <c r="D246"/>
  <c r="C246"/>
  <c r="B246"/>
  <c r="AS245"/>
  <c r="AT245"/>
  <c r="AU245"/>
  <c r="AV245"/>
  <c r="AW245"/>
  <c r="AX245"/>
  <c r="AY245"/>
  <c r="AZ245"/>
  <c r="BA245"/>
  <c r="BB245"/>
  <c r="BC245"/>
  <c r="AR245"/>
  <c r="AP245"/>
  <c r="AN245"/>
  <c r="AL245"/>
  <c r="AJ245"/>
  <c r="AI245"/>
  <c r="AH245"/>
  <c r="AF245"/>
  <c r="AE245"/>
  <c r="AD245"/>
  <c r="AB245"/>
  <c r="AA245"/>
  <c r="Z245"/>
  <c r="X245"/>
  <c r="W245"/>
  <c r="V245"/>
  <c r="T245"/>
  <c r="S245"/>
  <c r="R245"/>
  <c r="P245"/>
  <c r="O245"/>
  <c r="N245"/>
  <c r="L245"/>
  <c r="K245"/>
  <c r="J245"/>
  <c r="H245"/>
  <c r="F245"/>
  <c r="E245"/>
  <c r="D245"/>
  <c r="C245"/>
  <c r="B245"/>
  <c r="AS244"/>
  <c r="AT244"/>
  <c r="AU244"/>
  <c r="AV244"/>
  <c r="AW244"/>
  <c r="AX244"/>
  <c r="AY244"/>
  <c r="AZ244"/>
  <c r="BA244"/>
  <c r="BB244"/>
  <c r="BC244"/>
  <c r="AR244"/>
  <c r="AP244"/>
  <c r="AN244"/>
  <c r="AL244"/>
  <c r="AJ244"/>
  <c r="AI244"/>
  <c r="AH244"/>
  <c r="AF244"/>
  <c r="AE244"/>
  <c r="AD244"/>
  <c r="AB244"/>
  <c r="AA244"/>
  <c r="Z244"/>
  <c r="X244"/>
  <c r="W244"/>
  <c r="V244"/>
  <c r="T244"/>
  <c r="S244"/>
  <c r="R244"/>
  <c r="P244"/>
  <c r="O244"/>
  <c r="N244"/>
  <c r="L244"/>
  <c r="K244"/>
  <c r="J244"/>
  <c r="H244"/>
  <c r="F244"/>
  <c r="E244"/>
  <c r="D244"/>
  <c r="C244"/>
  <c r="B244"/>
  <c r="AS243"/>
  <c r="AT243"/>
  <c r="AU243"/>
  <c r="AV243"/>
  <c r="AW243"/>
  <c r="AX243"/>
  <c r="AY243"/>
  <c r="AZ243"/>
  <c r="BA243"/>
  <c r="BB243"/>
  <c r="BC243"/>
  <c r="AR243"/>
  <c r="AP243"/>
  <c r="AN243"/>
  <c r="AL243"/>
  <c r="AJ243"/>
  <c r="AI243"/>
  <c r="AH243"/>
  <c r="AF243"/>
  <c r="AE243"/>
  <c r="AD243"/>
  <c r="AB243"/>
  <c r="AA243"/>
  <c r="Z243"/>
  <c r="X243"/>
  <c r="W243"/>
  <c r="V243"/>
  <c r="T243"/>
  <c r="S243"/>
  <c r="R243"/>
  <c r="P243"/>
  <c r="O243"/>
  <c r="N243"/>
  <c r="L243"/>
  <c r="K243"/>
  <c r="J243"/>
  <c r="H243"/>
  <c r="F243"/>
  <c r="E243"/>
  <c r="D243"/>
  <c r="C243"/>
  <c r="B243"/>
  <c r="AS242"/>
  <c r="AT242"/>
  <c r="AU242"/>
  <c r="AV242"/>
  <c r="AW242"/>
  <c r="AX242"/>
  <c r="AY242"/>
  <c r="AZ242"/>
  <c r="BA242"/>
  <c r="BB242"/>
  <c r="BC242"/>
  <c r="AR242"/>
  <c r="AP242"/>
  <c r="AN242"/>
  <c r="AL242"/>
  <c r="AJ242"/>
  <c r="AI242"/>
  <c r="AH242"/>
  <c r="AF242"/>
  <c r="AE242"/>
  <c r="AD242"/>
  <c r="AB242"/>
  <c r="AA242"/>
  <c r="Z242"/>
  <c r="X242"/>
  <c r="W242"/>
  <c r="V242"/>
  <c r="T242"/>
  <c r="S242"/>
  <c r="R242"/>
  <c r="P242"/>
  <c r="O242"/>
  <c r="N242"/>
  <c r="L242"/>
  <c r="K242"/>
  <c r="J242"/>
  <c r="H242"/>
  <c r="F242"/>
  <c r="E242"/>
  <c r="D242"/>
  <c r="C242"/>
  <c r="B242"/>
  <c r="AS241"/>
  <c r="AT241"/>
  <c r="AU241"/>
  <c r="AV241"/>
  <c r="AW241"/>
  <c r="AX241"/>
  <c r="AY241"/>
  <c r="AZ241"/>
  <c r="BA241"/>
  <c r="BB241"/>
  <c r="BC241"/>
  <c r="AR241"/>
  <c r="AP241"/>
  <c r="AN241"/>
  <c r="AL241"/>
  <c r="AJ241"/>
  <c r="AI241"/>
  <c r="AH241"/>
  <c r="AF241"/>
  <c r="AE241"/>
  <c r="AD241"/>
  <c r="AB241"/>
  <c r="AA241"/>
  <c r="Z241"/>
  <c r="X241"/>
  <c r="W241"/>
  <c r="V241"/>
  <c r="T241"/>
  <c r="S241"/>
  <c r="R241"/>
  <c r="P241"/>
  <c r="O241"/>
  <c r="N241"/>
  <c r="L241"/>
  <c r="K241"/>
  <c r="J241"/>
  <c r="H241"/>
  <c r="F241"/>
  <c r="E241"/>
  <c r="D241"/>
  <c r="C241"/>
  <c r="B241"/>
  <c r="AS240"/>
  <c r="AT240"/>
  <c r="AU240"/>
  <c r="AV240"/>
  <c r="AW240"/>
  <c r="AX240"/>
  <c r="AY240"/>
  <c r="AZ240"/>
  <c r="BA240"/>
  <c r="BB240"/>
  <c r="BC240"/>
  <c r="AR240"/>
  <c r="AP240"/>
  <c r="AN240"/>
  <c r="AL240"/>
  <c r="AJ240"/>
  <c r="AI240"/>
  <c r="AH240"/>
  <c r="AF240"/>
  <c r="AE240"/>
  <c r="AD240"/>
  <c r="AB240"/>
  <c r="AA240"/>
  <c r="Z240"/>
  <c r="X240"/>
  <c r="W240"/>
  <c r="V240"/>
  <c r="T240"/>
  <c r="S240"/>
  <c r="R240"/>
  <c r="P240"/>
  <c r="O240"/>
  <c r="N240"/>
  <c r="L240"/>
  <c r="K240"/>
  <c r="J240"/>
  <c r="H240"/>
  <c r="F240"/>
  <c r="E240"/>
  <c r="D240"/>
  <c r="C240"/>
  <c r="B240"/>
  <c r="AS239"/>
  <c r="AT239"/>
  <c r="AU239"/>
  <c r="AV239"/>
  <c r="AW239"/>
  <c r="AX239"/>
  <c r="AY239"/>
  <c r="AZ239"/>
  <c r="BA239"/>
  <c r="BB239"/>
  <c r="BC239"/>
  <c r="AR239"/>
  <c r="AP239"/>
  <c r="AN239"/>
  <c r="AL239"/>
  <c r="AJ239"/>
  <c r="AI239"/>
  <c r="AH239"/>
  <c r="AF239"/>
  <c r="AE239"/>
  <c r="AD239"/>
  <c r="AB239"/>
  <c r="AA239"/>
  <c r="Z239"/>
  <c r="X239"/>
  <c r="W239"/>
  <c r="V239"/>
  <c r="T239"/>
  <c r="S239"/>
  <c r="R239"/>
  <c r="P239"/>
  <c r="O239"/>
  <c r="N239"/>
  <c r="L239"/>
  <c r="K239"/>
  <c r="J239"/>
  <c r="H239"/>
  <c r="F239"/>
  <c r="E239"/>
  <c r="D239"/>
  <c r="C239"/>
  <c r="B239"/>
  <c r="AS238"/>
  <c r="AT238"/>
  <c r="AU238"/>
  <c r="AV238"/>
  <c r="AW238"/>
  <c r="AX238"/>
  <c r="AY238"/>
  <c r="AZ238"/>
  <c r="BA238"/>
  <c r="BB238"/>
  <c r="BC238"/>
  <c r="AR238"/>
  <c r="AP238"/>
  <c r="AN238"/>
  <c r="AL238"/>
  <c r="AJ238"/>
  <c r="AI238"/>
  <c r="AH238"/>
  <c r="AF238"/>
  <c r="AE238"/>
  <c r="AD238"/>
  <c r="AB238"/>
  <c r="AA238"/>
  <c r="Z238"/>
  <c r="X238"/>
  <c r="W238"/>
  <c r="V238"/>
  <c r="T238"/>
  <c r="S238"/>
  <c r="R238"/>
  <c r="P238"/>
  <c r="O238"/>
  <c r="N238"/>
  <c r="L238"/>
  <c r="K238"/>
  <c r="J238"/>
  <c r="H238"/>
  <c r="F238"/>
  <c r="E238"/>
  <c r="D238"/>
  <c r="C238"/>
  <c r="B238"/>
  <c r="AS237"/>
  <c r="AT237"/>
  <c r="AU237"/>
  <c r="AV237"/>
  <c r="AW237"/>
  <c r="AX237"/>
  <c r="AY237"/>
  <c r="AZ237"/>
  <c r="BA237"/>
  <c r="BB237"/>
  <c r="BC237"/>
  <c r="AR237"/>
  <c r="AP237"/>
  <c r="AN237"/>
  <c r="AL237"/>
  <c r="AJ237"/>
  <c r="AI237"/>
  <c r="AH237"/>
  <c r="AF237"/>
  <c r="AE237"/>
  <c r="AD237"/>
  <c r="AB237"/>
  <c r="AA237"/>
  <c r="Z237"/>
  <c r="X237"/>
  <c r="W237"/>
  <c r="V237"/>
  <c r="T237"/>
  <c r="S237"/>
  <c r="R237"/>
  <c r="P237"/>
  <c r="O237"/>
  <c r="N237"/>
  <c r="L237"/>
  <c r="K237"/>
  <c r="J237"/>
  <c r="H237"/>
  <c r="F237"/>
  <c r="E237"/>
  <c r="D237"/>
  <c r="C237"/>
  <c r="B237"/>
  <c r="AS236"/>
  <c r="AT236"/>
  <c r="AU236"/>
  <c r="AV236"/>
  <c r="AW236"/>
  <c r="AX236"/>
  <c r="AY236"/>
  <c r="AZ236"/>
  <c r="BA236"/>
  <c r="BB236"/>
  <c r="BC236"/>
  <c r="AR236"/>
  <c r="AP236"/>
  <c r="AN236"/>
  <c r="AL236"/>
  <c r="AJ236"/>
  <c r="AI236"/>
  <c r="AH236"/>
  <c r="AF236"/>
  <c r="AE236"/>
  <c r="AD236"/>
  <c r="AB236"/>
  <c r="AA236"/>
  <c r="Z236"/>
  <c r="X236"/>
  <c r="W236"/>
  <c r="V236"/>
  <c r="T236"/>
  <c r="S236"/>
  <c r="R236"/>
  <c r="P236"/>
  <c r="O236"/>
  <c r="N236"/>
  <c r="L236"/>
  <c r="K236"/>
  <c r="J236"/>
  <c r="H236"/>
  <c r="F236"/>
  <c r="E236"/>
  <c r="D236"/>
  <c r="C236"/>
  <c r="B236"/>
  <c r="AS235"/>
  <c r="AT235"/>
  <c r="AU235"/>
  <c r="AV235"/>
  <c r="AW235"/>
  <c r="AX235"/>
  <c r="AY235"/>
  <c r="AZ235"/>
  <c r="BA235"/>
  <c r="BB235"/>
  <c r="BC235"/>
  <c r="AR235"/>
  <c r="AP235"/>
  <c r="AN235"/>
  <c r="AL235"/>
  <c r="AJ235"/>
  <c r="AI235"/>
  <c r="AH235"/>
  <c r="AF235"/>
  <c r="AE235"/>
  <c r="AD235"/>
  <c r="AB235"/>
  <c r="AA235"/>
  <c r="Z235"/>
  <c r="X235"/>
  <c r="W235"/>
  <c r="V235"/>
  <c r="T235"/>
  <c r="S235"/>
  <c r="R235"/>
  <c r="P235"/>
  <c r="O235"/>
  <c r="N235"/>
  <c r="L235"/>
  <c r="K235"/>
  <c r="J235"/>
  <c r="H235"/>
  <c r="F235"/>
  <c r="E235"/>
  <c r="D235"/>
  <c r="C235"/>
  <c r="B235"/>
  <c r="AS234"/>
  <c r="AT234"/>
  <c r="AU234"/>
  <c r="AV234"/>
  <c r="AW234"/>
  <c r="AX234"/>
  <c r="AY234"/>
  <c r="AZ234"/>
  <c r="BA234"/>
  <c r="BB234"/>
  <c r="BC234"/>
  <c r="AR234"/>
  <c r="AP234"/>
  <c r="AN234"/>
  <c r="AL234"/>
  <c r="AJ234"/>
  <c r="AI234"/>
  <c r="AH234"/>
  <c r="AF234"/>
  <c r="AE234"/>
  <c r="AD234"/>
  <c r="AB234"/>
  <c r="AA234"/>
  <c r="Z234"/>
  <c r="X234"/>
  <c r="W234"/>
  <c r="V234"/>
  <c r="T234"/>
  <c r="S234"/>
  <c r="R234"/>
  <c r="P234"/>
  <c r="O234"/>
  <c r="N234"/>
  <c r="L234"/>
  <c r="K234"/>
  <c r="J234"/>
  <c r="H234"/>
  <c r="F234"/>
  <c r="E234"/>
  <c r="D234"/>
  <c r="C234"/>
  <c r="B234"/>
  <c r="AS233"/>
  <c r="AT233"/>
  <c r="AU233"/>
  <c r="AV233"/>
  <c r="AW233"/>
  <c r="AX233"/>
  <c r="AY233"/>
  <c r="AZ233"/>
  <c r="BA233"/>
  <c r="BB233"/>
  <c r="BC233"/>
  <c r="AR233"/>
  <c r="AP233"/>
  <c r="AN233"/>
  <c r="AL233"/>
  <c r="AJ233"/>
  <c r="AI233"/>
  <c r="AH233"/>
  <c r="AF233"/>
  <c r="AE233"/>
  <c r="AD233"/>
  <c r="AB233"/>
  <c r="AA233"/>
  <c r="Z233"/>
  <c r="X233"/>
  <c r="W233"/>
  <c r="V233"/>
  <c r="T233"/>
  <c r="S233"/>
  <c r="R233"/>
  <c r="P233"/>
  <c r="O233"/>
  <c r="N233"/>
  <c r="L233"/>
  <c r="K233"/>
  <c r="J233"/>
  <c r="H233"/>
  <c r="F233"/>
  <c r="E233"/>
  <c r="D233"/>
  <c r="C233"/>
  <c r="B233"/>
  <c r="AS232"/>
  <c r="AT232"/>
  <c r="AU232"/>
  <c r="AV232"/>
  <c r="AW232"/>
  <c r="AX232"/>
  <c r="AY232"/>
  <c r="AZ232"/>
  <c r="BA232"/>
  <c r="BB232"/>
  <c r="BC232"/>
  <c r="AR232"/>
  <c r="AP232"/>
  <c r="AN232"/>
  <c r="AL232"/>
  <c r="AJ232"/>
  <c r="AI232"/>
  <c r="AH232"/>
  <c r="AF232"/>
  <c r="AE232"/>
  <c r="AD232"/>
  <c r="AB232"/>
  <c r="AA232"/>
  <c r="Z232"/>
  <c r="X232"/>
  <c r="W232"/>
  <c r="V232"/>
  <c r="T232"/>
  <c r="S232"/>
  <c r="R232"/>
  <c r="P232"/>
  <c r="O232"/>
  <c r="N232"/>
  <c r="L232"/>
  <c r="K232"/>
  <c r="J232"/>
  <c r="H232"/>
  <c r="F232"/>
  <c r="E232"/>
  <c r="D232"/>
  <c r="C232"/>
  <c r="B232"/>
  <c r="AS231"/>
  <c r="AT231"/>
  <c r="AU231"/>
  <c r="AV231"/>
  <c r="AW231"/>
  <c r="AX231"/>
  <c r="AY231"/>
  <c r="AZ231"/>
  <c r="BA231"/>
  <c r="BB231"/>
  <c r="BC231"/>
  <c r="AR231"/>
  <c r="AP231"/>
  <c r="AN231"/>
  <c r="AL231"/>
  <c r="AJ231"/>
  <c r="AI231"/>
  <c r="AH231"/>
  <c r="AF231"/>
  <c r="AE231"/>
  <c r="AD231"/>
  <c r="AB231"/>
  <c r="AA231"/>
  <c r="Z231"/>
  <c r="X231"/>
  <c r="W231"/>
  <c r="V231"/>
  <c r="T231"/>
  <c r="S231"/>
  <c r="R231"/>
  <c r="P231"/>
  <c r="O231"/>
  <c r="N231"/>
  <c r="L231"/>
  <c r="K231"/>
  <c r="J231"/>
  <c r="H231"/>
  <c r="F231"/>
  <c r="E231"/>
  <c r="D231"/>
  <c r="C231"/>
  <c r="B231"/>
  <c r="AS230"/>
  <c r="AT230"/>
  <c r="AU230"/>
  <c r="AV230"/>
  <c r="AW230"/>
  <c r="AX230"/>
  <c r="AY230"/>
  <c r="AZ230"/>
  <c r="BA230"/>
  <c r="BB230"/>
  <c r="BC230"/>
  <c r="AR230"/>
  <c r="AP230"/>
  <c r="AN230"/>
  <c r="AL230"/>
  <c r="AJ230"/>
  <c r="AI230"/>
  <c r="AH230"/>
  <c r="AF230"/>
  <c r="AE230"/>
  <c r="AD230"/>
  <c r="AB230"/>
  <c r="AA230"/>
  <c r="Z230"/>
  <c r="X230"/>
  <c r="W230"/>
  <c r="V230"/>
  <c r="T230"/>
  <c r="S230"/>
  <c r="R230"/>
  <c r="P230"/>
  <c r="O230"/>
  <c r="N230"/>
  <c r="L230"/>
  <c r="K230"/>
  <c r="J230"/>
  <c r="H230"/>
  <c r="F230"/>
  <c r="E230"/>
  <c r="D230"/>
  <c r="C230"/>
  <c r="B230"/>
  <c r="AS229"/>
  <c r="AT229"/>
  <c r="AU229"/>
  <c r="AV229"/>
  <c r="AW229"/>
  <c r="AX229"/>
  <c r="AY229"/>
  <c r="AZ229"/>
  <c r="BA229"/>
  <c r="BB229"/>
  <c r="BC229"/>
  <c r="AR229"/>
  <c r="AP229"/>
  <c r="AN229"/>
  <c r="AL229"/>
  <c r="AJ229"/>
  <c r="AI229"/>
  <c r="AH229"/>
  <c r="AF229"/>
  <c r="AE229"/>
  <c r="AD229"/>
  <c r="AB229"/>
  <c r="AA229"/>
  <c r="Z229"/>
  <c r="X229"/>
  <c r="W229"/>
  <c r="V229"/>
  <c r="T229"/>
  <c r="S229"/>
  <c r="R229"/>
  <c r="P229"/>
  <c r="O229"/>
  <c r="N229"/>
  <c r="L229"/>
  <c r="K229"/>
  <c r="J229"/>
  <c r="H229"/>
  <c r="F229"/>
  <c r="E229"/>
  <c r="D229"/>
  <c r="C229"/>
  <c r="B229"/>
  <c r="AS228"/>
  <c r="AT228"/>
  <c r="AU228"/>
  <c r="AV228"/>
  <c r="AW228"/>
  <c r="AX228"/>
  <c r="AY228"/>
  <c r="AZ228"/>
  <c r="BA228"/>
  <c r="BB228"/>
  <c r="BC228"/>
  <c r="AR228"/>
  <c r="AP228"/>
  <c r="AN228"/>
  <c r="AL228"/>
  <c r="AJ228"/>
  <c r="AI228"/>
  <c r="AH228"/>
  <c r="AF228"/>
  <c r="AE228"/>
  <c r="AD228"/>
  <c r="AB228"/>
  <c r="AA228"/>
  <c r="Z228"/>
  <c r="X228"/>
  <c r="W228"/>
  <c r="V228"/>
  <c r="T228"/>
  <c r="S228"/>
  <c r="R228"/>
  <c r="P228"/>
  <c r="O228"/>
  <c r="N228"/>
  <c r="L228"/>
  <c r="K228"/>
  <c r="J228"/>
  <c r="H228"/>
  <c r="F228"/>
  <c r="E228"/>
  <c r="D228"/>
  <c r="C228"/>
  <c r="B228"/>
  <c r="AS227"/>
  <c r="AT227"/>
  <c r="AU227"/>
  <c r="AV227"/>
  <c r="AW227"/>
  <c r="AX227"/>
  <c r="AY227"/>
  <c r="AZ227"/>
  <c r="BA227"/>
  <c r="BB227"/>
  <c r="BC227"/>
  <c r="AR227"/>
  <c r="AP227"/>
  <c r="AN227"/>
  <c r="AL227"/>
  <c r="AJ227"/>
  <c r="AI227"/>
  <c r="AH227"/>
  <c r="AF227"/>
  <c r="AE227"/>
  <c r="AD227"/>
  <c r="AB227"/>
  <c r="AA227"/>
  <c r="Z227"/>
  <c r="X227"/>
  <c r="W227"/>
  <c r="V227"/>
  <c r="T227"/>
  <c r="S227"/>
  <c r="R227"/>
  <c r="P227"/>
  <c r="O227"/>
  <c r="N227"/>
  <c r="L227"/>
  <c r="K227"/>
  <c r="J227"/>
  <c r="H227"/>
  <c r="F227"/>
  <c r="E227"/>
  <c r="D227"/>
  <c r="C227"/>
  <c r="B227"/>
  <c r="AS226"/>
  <c r="AT226"/>
  <c r="AU226"/>
  <c r="AV226"/>
  <c r="AW226"/>
  <c r="AX226"/>
  <c r="AY226"/>
  <c r="AZ226"/>
  <c r="BA226"/>
  <c r="BB226"/>
  <c r="BC226"/>
  <c r="AR226"/>
  <c r="AP226"/>
  <c r="AN226"/>
  <c r="AL226"/>
  <c r="AJ226"/>
  <c r="AI226"/>
  <c r="AH226"/>
  <c r="AF226"/>
  <c r="AE226"/>
  <c r="AD226"/>
  <c r="AB226"/>
  <c r="AA226"/>
  <c r="Z226"/>
  <c r="X226"/>
  <c r="W226"/>
  <c r="V226"/>
  <c r="T226"/>
  <c r="S226"/>
  <c r="R226"/>
  <c r="P226"/>
  <c r="O226"/>
  <c r="N226"/>
  <c r="L226"/>
  <c r="K226"/>
  <c r="J226"/>
  <c r="H226"/>
  <c r="F226"/>
  <c r="E226"/>
  <c r="D226"/>
  <c r="C226"/>
  <c r="B226"/>
  <c r="AS225"/>
  <c r="AT225"/>
  <c r="AU225"/>
  <c r="AV225"/>
  <c r="AW225"/>
  <c r="AX225"/>
  <c r="AY225"/>
  <c r="AZ225"/>
  <c r="BA225"/>
  <c r="BB225"/>
  <c r="BC225"/>
  <c r="AR225"/>
  <c r="AP225"/>
  <c r="AN225"/>
  <c r="AL225"/>
  <c r="AJ225"/>
  <c r="AI225"/>
  <c r="AH225"/>
  <c r="AF225"/>
  <c r="AE225"/>
  <c r="AD225"/>
  <c r="AB225"/>
  <c r="AA225"/>
  <c r="Z225"/>
  <c r="X225"/>
  <c r="W225"/>
  <c r="V225"/>
  <c r="T225"/>
  <c r="S225"/>
  <c r="R225"/>
  <c r="P225"/>
  <c r="O225"/>
  <c r="N225"/>
  <c r="L225"/>
  <c r="K225"/>
  <c r="J225"/>
  <c r="H225"/>
  <c r="F225"/>
  <c r="E225"/>
  <c r="D225"/>
  <c r="C225"/>
  <c r="B225"/>
  <c r="AS224"/>
  <c r="AT224"/>
  <c r="AU224"/>
  <c r="AV224"/>
  <c r="AW224"/>
  <c r="AX224"/>
  <c r="AY224"/>
  <c r="AZ224"/>
  <c r="BA224"/>
  <c r="BB224"/>
  <c r="BC224"/>
  <c r="AR224"/>
  <c r="AP224"/>
  <c r="AN224"/>
  <c r="AL224"/>
  <c r="AJ224"/>
  <c r="AI224"/>
  <c r="AH224"/>
  <c r="AF224"/>
  <c r="AE224"/>
  <c r="AD224"/>
  <c r="AB224"/>
  <c r="AA224"/>
  <c r="Z224"/>
  <c r="X224"/>
  <c r="W224"/>
  <c r="V224"/>
  <c r="T224"/>
  <c r="S224"/>
  <c r="R224"/>
  <c r="P224"/>
  <c r="O224"/>
  <c r="N224"/>
  <c r="L224"/>
  <c r="K224"/>
  <c r="J224"/>
  <c r="H224"/>
  <c r="F224"/>
  <c r="E224"/>
  <c r="D224"/>
  <c r="C224"/>
  <c r="B224"/>
  <c r="AS223"/>
  <c r="AT223"/>
  <c r="AU223"/>
  <c r="AV223"/>
  <c r="AW223"/>
  <c r="AX223"/>
  <c r="AY223"/>
  <c r="AZ223"/>
  <c r="BA223"/>
  <c r="BB223"/>
  <c r="BC223"/>
  <c r="AR223"/>
  <c r="AP223"/>
  <c r="AN223"/>
  <c r="AL223"/>
  <c r="AJ223"/>
  <c r="AI223"/>
  <c r="AH223"/>
  <c r="AF223"/>
  <c r="AE223"/>
  <c r="AD223"/>
  <c r="AB223"/>
  <c r="AA223"/>
  <c r="Z223"/>
  <c r="X223"/>
  <c r="W223"/>
  <c r="V223"/>
  <c r="T223"/>
  <c r="S223"/>
  <c r="R223"/>
  <c r="P223"/>
  <c r="O223"/>
  <c r="N223"/>
  <c r="L223"/>
  <c r="K223"/>
  <c r="J223"/>
  <c r="H223"/>
  <c r="F223"/>
  <c r="E223"/>
  <c r="D223"/>
  <c r="C223"/>
  <c r="B223"/>
  <c r="AS222"/>
  <c r="AT222"/>
  <c r="AU222"/>
  <c r="AV222"/>
  <c r="AW222"/>
  <c r="AX222"/>
  <c r="AY222"/>
  <c r="AZ222"/>
  <c r="BA222"/>
  <c r="BB222"/>
  <c r="BC222"/>
  <c r="AR222"/>
  <c r="AP222"/>
  <c r="AN222"/>
  <c r="AL222"/>
  <c r="AJ222"/>
  <c r="AI222"/>
  <c r="AH222"/>
  <c r="AF222"/>
  <c r="AE222"/>
  <c r="AD222"/>
  <c r="AB222"/>
  <c r="AA222"/>
  <c r="Z222"/>
  <c r="X222"/>
  <c r="W222"/>
  <c r="V222"/>
  <c r="T222"/>
  <c r="S222"/>
  <c r="R222"/>
  <c r="P222"/>
  <c r="O222"/>
  <c r="N222"/>
  <c r="L222"/>
  <c r="K222"/>
  <c r="J222"/>
  <c r="H222"/>
  <c r="F222"/>
  <c r="E222"/>
  <c r="D222"/>
  <c r="C222"/>
  <c r="B222"/>
  <c r="AS221"/>
  <c r="AT221"/>
  <c r="AU221"/>
  <c r="AV221"/>
  <c r="AW221"/>
  <c r="AX221"/>
  <c r="AY221"/>
  <c r="AZ221"/>
  <c r="BA221"/>
  <c r="BB221"/>
  <c r="BC221"/>
  <c r="AR221"/>
  <c r="AP221"/>
  <c r="AN221"/>
  <c r="AL221"/>
  <c r="AJ221"/>
  <c r="AI221"/>
  <c r="AH221"/>
  <c r="AF221"/>
  <c r="AE221"/>
  <c r="AD221"/>
  <c r="AB221"/>
  <c r="AA221"/>
  <c r="Z221"/>
  <c r="X221"/>
  <c r="W221"/>
  <c r="V221"/>
  <c r="T221"/>
  <c r="S221"/>
  <c r="R221"/>
  <c r="P221"/>
  <c r="O221"/>
  <c r="N221"/>
  <c r="L221"/>
  <c r="K221"/>
  <c r="J221"/>
  <c r="H221"/>
  <c r="F221"/>
  <c r="E221"/>
  <c r="D221"/>
  <c r="C221"/>
  <c r="B221"/>
  <c r="AS220"/>
  <c r="AT220"/>
  <c r="AU220"/>
  <c r="AV220"/>
  <c r="AW220"/>
  <c r="AX220"/>
  <c r="AY220"/>
  <c r="AZ220"/>
  <c r="BA220"/>
  <c r="BB220"/>
  <c r="BC220"/>
  <c r="AR220"/>
  <c r="AP220"/>
  <c r="AN220"/>
  <c r="AL220"/>
  <c r="AJ220"/>
  <c r="AI220"/>
  <c r="AH220"/>
  <c r="AF220"/>
  <c r="AE220"/>
  <c r="AD220"/>
  <c r="AB220"/>
  <c r="AA220"/>
  <c r="Z220"/>
  <c r="X220"/>
  <c r="W220"/>
  <c r="V220"/>
  <c r="T220"/>
  <c r="S220"/>
  <c r="R220"/>
  <c r="P220"/>
  <c r="O220"/>
  <c r="N220"/>
  <c r="L220"/>
  <c r="K220"/>
  <c r="J220"/>
  <c r="H220"/>
  <c r="F220"/>
  <c r="E220"/>
  <c r="D220"/>
  <c r="C220"/>
  <c r="B220"/>
  <c r="AS219"/>
  <c r="AT219"/>
  <c r="AU219"/>
  <c r="AV219"/>
  <c r="AW219"/>
  <c r="AX219"/>
  <c r="AY219"/>
  <c r="AZ219"/>
  <c r="BA219"/>
  <c r="BB219"/>
  <c r="BC219"/>
  <c r="AR219"/>
  <c r="AP219"/>
  <c r="AN219"/>
  <c r="AL219"/>
  <c r="AJ219"/>
  <c r="AI219"/>
  <c r="AH219"/>
  <c r="AF219"/>
  <c r="AE219"/>
  <c r="AD219"/>
  <c r="AB219"/>
  <c r="AA219"/>
  <c r="Z219"/>
  <c r="X219"/>
  <c r="W219"/>
  <c r="V219"/>
  <c r="T219"/>
  <c r="S219"/>
  <c r="R219"/>
  <c r="P219"/>
  <c r="O219"/>
  <c r="N219"/>
  <c r="L219"/>
  <c r="K219"/>
  <c r="J219"/>
  <c r="H219"/>
  <c r="F219"/>
  <c r="E219"/>
  <c r="D219"/>
  <c r="C219"/>
  <c r="B219"/>
  <c r="AS218"/>
  <c r="AT218"/>
  <c r="AU218"/>
  <c r="AV218"/>
  <c r="AW218"/>
  <c r="AX218"/>
  <c r="AY218"/>
  <c r="AZ218"/>
  <c r="BA218"/>
  <c r="BB218"/>
  <c r="BC218"/>
  <c r="AR218"/>
  <c r="AP218"/>
  <c r="AN218"/>
  <c r="AL218"/>
  <c r="AJ218"/>
  <c r="AI218"/>
  <c r="AH218"/>
  <c r="AF218"/>
  <c r="AE218"/>
  <c r="AD218"/>
  <c r="AB218"/>
  <c r="AA218"/>
  <c r="Z218"/>
  <c r="X218"/>
  <c r="W218"/>
  <c r="V218"/>
  <c r="T218"/>
  <c r="S218"/>
  <c r="R218"/>
  <c r="P218"/>
  <c r="O218"/>
  <c r="N218"/>
  <c r="L218"/>
  <c r="K218"/>
  <c r="J218"/>
  <c r="H218"/>
  <c r="F218"/>
  <c r="E218"/>
  <c r="D218"/>
  <c r="C218"/>
  <c r="B218"/>
  <c r="AS217"/>
  <c r="AT217"/>
  <c r="AU217"/>
  <c r="AV217"/>
  <c r="AW217"/>
  <c r="AX217"/>
  <c r="AY217"/>
  <c r="AZ217"/>
  <c r="BA217"/>
  <c r="BB217"/>
  <c r="BC217"/>
  <c r="AR217"/>
  <c r="AP217"/>
  <c r="AN217"/>
  <c r="AL217"/>
  <c r="AJ217"/>
  <c r="AI217"/>
  <c r="AH217"/>
  <c r="AF217"/>
  <c r="AE217"/>
  <c r="AD217"/>
  <c r="AB217"/>
  <c r="AA217"/>
  <c r="Z217"/>
  <c r="X217"/>
  <c r="W217"/>
  <c r="V217"/>
  <c r="T217"/>
  <c r="S217"/>
  <c r="R217"/>
  <c r="P217"/>
  <c r="O217"/>
  <c r="N217"/>
  <c r="L217"/>
  <c r="K217"/>
  <c r="J217"/>
  <c r="H217"/>
  <c r="F217"/>
  <c r="E217"/>
  <c r="D217"/>
  <c r="C217"/>
  <c r="B217"/>
  <c r="AS216"/>
  <c r="AT216"/>
  <c r="AU216"/>
  <c r="AV216"/>
  <c r="AW216"/>
  <c r="AX216"/>
  <c r="AY216"/>
  <c r="AZ216"/>
  <c r="BA216"/>
  <c r="BB216"/>
  <c r="BC216"/>
  <c r="AR216"/>
  <c r="AP216"/>
  <c r="AN216"/>
  <c r="AL216"/>
  <c r="AJ216"/>
  <c r="AI216"/>
  <c r="AH216"/>
  <c r="AF216"/>
  <c r="AE216"/>
  <c r="AD216"/>
  <c r="AB216"/>
  <c r="AA216"/>
  <c r="Z216"/>
  <c r="X216"/>
  <c r="W216"/>
  <c r="V216"/>
  <c r="T216"/>
  <c r="S216"/>
  <c r="R216"/>
  <c r="P216"/>
  <c r="O216"/>
  <c r="N216"/>
  <c r="L216"/>
  <c r="K216"/>
  <c r="J216"/>
  <c r="H216"/>
  <c r="F216"/>
  <c r="E216"/>
  <c r="D216"/>
  <c r="C216"/>
  <c r="B216"/>
  <c r="AS215"/>
  <c r="AT215"/>
  <c r="AU215"/>
  <c r="AV215"/>
  <c r="AW215"/>
  <c r="AX215"/>
  <c r="AY215"/>
  <c r="AZ215"/>
  <c r="BA215"/>
  <c r="BB215"/>
  <c r="BC215"/>
  <c r="AR215"/>
  <c r="AP215"/>
  <c r="AN215"/>
  <c r="AL215"/>
  <c r="AJ215"/>
  <c r="AI215"/>
  <c r="AH215"/>
  <c r="AF215"/>
  <c r="AE215"/>
  <c r="AD215"/>
  <c r="AB215"/>
  <c r="AA215"/>
  <c r="Z215"/>
  <c r="X215"/>
  <c r="W215"/>
  <c r="V215"/>
  <c r="T215"/>
  <c r="S215"/>
  <c r="R215"/>
  <c r="P215"/>
  <c r="O215"/>
  <c r="N215"/>
  <c r="L215"/>
  <c r="K215"/>
  <c r="J215"/>
  <c r="H215"/>
  <c r="F215"/>
  <c r="E215"/>
  <c r="D215"/>
  <c r="C215"/>
  <c r="B215"/>
  <c r="AS214"/>
  <c r="AT214"/>
  <c r="AU214"/>
  <c r="AV214"/>
  <c r="AW214"/>
  <c r="AX214"/>
  <c r="AY214"/>
  <c r="AZ214"/>
  <c r="BA214"/>
  <c r="BB214"/>
  <c r="BC214"/>
  <c r="AR214"/>
  <c r="AP214"/>
  <c r="AN214"/>
  <c r="AL214"/>
  <c r="AJ214"/>
  <c r="AI214"/>
  <c r="AH214"/>
  <c r="AF214"/>
  <c r="AE214"/>
  <c r="AD214"/>
  <c r="AB214"/>
  <c r="AA214"/>
  <c r="Z214"/>
  <c r="X214"/>
  <c r="W214"/>
  <c r="V214"/>
  <c r="T214"/>
  <c r="S214"/>
  <c r="R214"/>
  <c r="P214"/>
  <c r="O214"/>
  <c r="N214"/>
  <c r="L214"/>
  <c r="K214"/>
  <c r="J214"/>
  <c r="H214"/>
  <c r="F214"/>
  <c r="E214"/>
  <c r="D214"/>
  <c r="C214"/>
  <c r="B214"/>
  <c r="AS213"/>
  <c r="AT213"/>
  <c r="AU213"/>
  <c r="AV213"/>
  <c r="AW213"/>
  <c r="AX213"/>
  <c r="AY213"/>
  <c r="AZ213"/>
  <c r="BA213"/>
  <c r="BB213"/>
  <c r="BC213"/>
  <c r="AR213"/>
  <c r="AP213"/>
  <c r="AN213"/>
  <c r="AL213"/>
  <c r="AJ213"/>
  <c r="AI213"/>
  <c r="AH213"/>
  <c r="AF213"/>
  <c r="AE213"/>
  <c r="AD213"/>
  <c r="AB213"/>
  <c r="AA213"/>
  <c r="Z213"/>
  <c r="X213"/>
  <c r="W213"/>
  <c r="V213"/>
  <c r="T213"/>
  <c r="S213"/>
  <c r="R213"/>
  <c r="P213"/>
  <c r="O213"/>
  <c r="N213"/>
  <c r="L213"/>
  <c r="K213"/>
  <c r="J213"/>
  <c r="H213"/>
  <c r="F213"/>
  <c r="E213"/>
  <c r="D213"/>
  <c r="C213"/>
  <c r="B213"/>
  <c r="AS212"/>
  <c r="AT212"/>
  <c r="AU212"/>
  <c r="AV212"/>
  <c r="AW212"/>
  <c r="AX212"/>
  <c r="AY212"/>
  <c r="AZ212"/>
  <c r="BA212"/>
  <c r="BB212"/>
  <c r="BC212"/>
  <c r="AR212"/>
  <c r="AP212"/>
  <c r="AN212"/>
  <c r="AL212"/>
  <c r="AJ212"/>
  <c r="AI212"/>
  <c r="AH212"/>
  <c r="AF212"/>
  <c r="AE212"/>
  <c r="AD212"/>
  <c r="AB212"/>
  <c r="AA212"/>
  <c r="Z212"/>
  <c r="X212"/>
  <c r="W212"/>
  <c r="V212"/>
  <c r="T212"/>
  <c r="S212"/>
  <c r="R212"/>
  <c r="P212"/>
  <c r="O212"/>
  <c r="N212"/>
  <c r="L212"/>
  <c r="K212"/>
  <c r="J212"/>
  <c r="H212"/>
  <c r="F212"/>
  <c r="E212"/>
  <c r="D212"/>
  <c r="C212"/>
  <c r="B212"/>
  <c r="AS211"/>
  <c r="AT211"/>
  <c r="AU211"/>
  <c r="AV211"/>
  <c r="AW211"/>
  <c r="AX211"/>
  <c r="AY211"/>
  <c r="AZ211"/>
  <c r="BA211"/>
  <c r="BB211"/>
  <c r="BC211"/>
  <c r="AR211"/>
  <c r="AP211"/>
  <c r="AN211"/>
  <c r="AL211"/>
  <c r="AJ211"/>
  <c r="AI211"/>
  <c r="AH211"/>
  <c r="AF211"/>
  <c r="AE211"/>
  <c r="AD211"/>
  <c r="AB211"/>
  <c r="AA211"/>
  <c r="Z211"/>
  <c r="X211"/>
  <c r="W211"/>
  <c r="V211"/>
  <c r="T211"/>
  <c r="S211"/>
  <c r="R211"/>
  <c r="P211"/>
  <c r="O211"/>
  <c r="N211"/>
  <c r="L211"/>
  <c r="K211"/>
  <c r="J211"/>
  <c r="H211"/>
  <c r="F211"/>
  <c r="E211"/>
  <c r="D211"/>
  <c r="C211"/>
  <c r="B211"/>
  <c r="AS210"/>
  <c r="AT210"/>
  <c r="AU210"/>
  <c r="AV210"/>
  <c r="AW210"/>
  <c r="AX210"/>
  <c r="AY210"/>
  <c r="AZ210"/>
  <c r="BA210"/>
  <c r="BB210"/>
  <c r="BC210"/>
  <c r="AR210"/>
  <c r="AP210"/>
  <c r="AN210"/>
  <c r="AL210"/>
  <c r="AJ210"/>
  <c r="AH210"/>
  <c r="AF210"/>
  <c r="AD210"/>
  <c r="AB210"/>
  <c r="AA210"/>
  <c r="Z210"/>
  <c r="X210"/>
  <c r="V210"/>
  <c r="T210"/>
  <c r="R210"/>
  <c r="P210"/>
  <c r="N210"/>
  <c r="L210"/>
  <c r="J210"/>
  <c r="H210"/>
  <c r="F210"/>
  <c r="E210"/>
  <c r="D210"/>
  <c r="C210"/>
  <c r="B210"/>
  <c r="AS209"/>
  <c r="AT209"/>
  <c r="AU209"/>
  <c r="AV209"/>
  <c r="AW209"/>
  <c r="AX209"/>
  <c r="AY209"/>
  <c r="AZ209"/>
  <c r="BA209"/>
  <c r="BB209"/>
  <c r="BC209"/>
  <c r="AR209"/>
  <c r="AP209"/>
  <c r="AN209"/>
  <c r="AL209"/>
  <c r="AJ209"/>
  <c r="AH209"/>
  <c r="AF209"/>
  <c r="AD209"/>
  <c r="AB209"/>
  <c r="AA209"/>
  <c r="Z209"/>
  <c r="X209"/>
  <c r="V209"/>
  <c r="T209"/>
  <c r="R209"/>
  <c r="P209"/>
  <c r="N209"/>
  <c r="L209"/>
  <c r="J209"/>
  <c r="H209"/>
  <c r="F209"/>
  <c r="E209"/>
  <c r="D209"/>
  <c r="C209"/>
  <c r="B209"/>
  <c r="AS208"/>
  <c r="AT208"/>
  <c r="AU208"/>
  <c r="AV208"/>
  <c r="AW208"/>
  <c r="AX208"/>
  <c r="AY208"/>
  <c r="AZ208"/>
  <c r="BA208"/>
  <c r="BB208"/>
  <c r="BC208"/>
  <c r="AR208"/>
  <c r="AP208"/>
  <c r="AN208"/>
  <c r="AL208"/>
  <c r="AJ208"/>
  <c r="AH208"/>
  <c r="AF208"/>
  <c r="AD208"/>
  <c r="AB208"/>
  <c r="AA208"/>
  <c r="Z208"/>
  <c r="X208"/>
  <c r="V208"/>
  <c r="T208"/>
  <c r="R208"/>
  <c r="P208"/>
  <c r="N208"/>
  <c r="L208"/>
  <c r="J208"/>
  <c r="H208"/>
  <c r="F208"/>
  <c r="E208"/>
  <c r="D208"/>
  <c r="C208"/>
  <c r="B208"/>
  <c r="AS207"/>
  <c r="AT207"/>
  <c r="AU207"/>
  <c r="AV207"/>
  <c r="AW207"/>
  <c r="AX207"/>
  <c r="AY207"/>
  <c r="AZ207"/>
  <c r="BA207"/>
  <c r="BB207"/>
  <c r="BC207"/>
  <c r="AR207"/>
  <c r="AP207"/>
  <c r="AN207"/>
  <c r="AL207"/>
  <c r="AJ207"/>
  <c r="AH207"/>
  <c r="AF207"/>
  <c r="AD207"/>
  <c r="AB207"/>
  <c r="AA207"/>
  <c r="Z207"/>
  <c r="X207"/>
  <c r="V207"/>
  <c r="T207"/>
  <c r="R207"/>
  <c r="P207"/>
  <c r="N207"/>
  <c r="J207"/>
  <c r="H207"/>
  <c r="AS206"/>
  <c r="AT206"/>
  <c r="AU206"/>
  <c r="AV206"/>
  <c r="AW206"/>
  <c r="AX206"/>
  <c r="AY206"/>
  <c r="AZ206"/>
  <c r="BA206"/>
  <c r="BB206"/>
  <c r="BC206"/>
  <c r="AR206"/>
  <c r="AP206"/>
  <c r="AN206"/>
  <c r="AL206"/>
  <c r="AJ206"/>
  <c r="AH206"/>
  <c r="AF206"/>
  <c r="AD206"/>
  <c r="AB206"/>
  <c r="AA206"/>
  <c r="Z206"/>
  <c r="X206"/>
  <c r="V206"/>
  <c r="T206"/>
  <c r="R206"/>
  <c r="P206"/>
  <c r="N206"/>
  <c r="J206"/>
  <c r="H206"/>
  <c r="AS205"/>
  <c r="AT205"/>
  <c r="AU205"/>
  <c r="AV205"/>
  <c r="AW205"/>
  <c r="AX205"/>
  <c r="AY205"/>
  <c r="AZ205"/>
  <c r="BA205"/>
  <c r="BB205"/>
  <c r="BC205"/>
  <c r="AR205"/>
  <c r="AP205"/>
  <c r="AN205"/>
  <c r="AL205"/>
  <c r="AJ205"/>
  <c r="AH205"/>
  <c r="AF205"/>
  <c r="AD205"/>
  <c r="AB205"/>
  <c r="AA205"/>
  <c r="Z205"/>
  <c r="X205"/>
  <c r="V205"/>
  <c r="T205"/>
  <c r="R205"/>
  <c r="P205"/>
  <c r="N205"/>
  <c r="J205"/>
  <c r="H205"/>
  <c r="AS204"/>
  <c r="AT204"/>
  <c r="AU204"/>
  <c r="AV204"/>
  <c r="AW204"/>
  <c r="AX204"/>
  <c r="AY204"/>
  <c r="AZ204"/>
  <c r="BA204"/>
  <c r="BB204"/>
  <c r="BC204"/>
  <c r="AR204"/>
  <c r="AP204"/>
  <c r="AN204"/>
  <c r="AL204"/>
  <c r="AJ204"/>
  <c r="AH204"/>
  <c r="AF204"/>
  <c r="AD204"/>
  <c r="AB204"/>
  <c r="AA204"/>
  <c r="Z204"/>
  <c r="X204"/>
  <c r="V204"/>
  <c r="T204"/>
  <c r="R204"/>
  <c r="P204"/>
  <c r="N204"/>
  <c r="J204"/>
  <c r="H204"/>
  <c r="AS203"/>
  <c r="AT203"/>
  <c r="AU203"/>
  <c r="AV203"/>
  <c r="AW203"/>
  <c r="AX203"/>
  <c r="AY203"/>
  <c r="AZ203"/>
  <c r="BA203"/>
  <c r="BB203"/>
  <c r="BC203"/>
  <c r="AR203"/>
  <c r="AP203"/>
  <c r="AN203"/>
  <c r="AL203"/>
  <c r="AJ203"/>
  <c r="AH203"/>
  <c r="AF203"/>
  <c r="AD203"/>
  <c r="AB203"/>
  <c r="AA203"/>
  <c r="Z203"/>
  <c r="X203"/>
  <c r="V203"/>
  <c r="T203"/>
  <c r="R203"/>
  <c r="P203"/>
  <c r="N203"/>
  <c r="J203"/>
  <c r="H203"/>
  <c r="AS202"/>
  <c r="AT202"/>
  <c r="AU202"/>
  <c r="AV202"/>
  <c r="AW202"/>
  <c r="AX202"/>
  <c r="AY202"/>
  <c r="AZ202"/>
  <c r="BA202"/>
  <c r="BB202"/>
  <c r="BC202"/>
  <c r="AR202"/>
  <c r="AP202"/>
  <c r="AN202"/>
  <c r="AL202"/>
  <c r="AJ202"/>
  <c r="AH202"/>
  <c r="AF202"/>
  <c r="AD202"/>
  <c r="AB202"/>
  <c r="AA202"/>
  <c r="Z202"/>
  <c r="X202"/>
  <c r="V202"/>
  <c r="T202"/>
  <c r="R202"/>
  <c r="P202"/>
  <c r="N202"/>
  <c r="J202"/>
  <c r="H202"/>
  <c r="AS201"/>
  <c r="AT201"/>
  <c r="AU201"/>
  <c r="AV201"/>
  <c r="AW201"/>
  <c r="AX201"/>
  <c r="AY201"/>
  <c r="AZ201"/>
  <c r="BA201"/>
  <c r="BB201"/>
  <c r="BC201"/>
  <c r="AR201"/>
  <c r="AP201"/>
  <c r="AN201"/>
  <c r="AL201"/>
  <c r="AJ201"/>
  <c r="AH201"/>
  <c r="AF201"/>
  <c r="AD201"/>
  <c r="AB201"/>
  <c r="AA201"/>
  <c r="Z201"/>
  <c r="X201"/>
  <c r="V201"/>
  <c r="T201"/>
  <c r="R201"/>
  <c r="P201"/>
  <c r="N201"/>
  <c r="J201"/>
  <c r="H201"/>
  <c r="AS200"/>
  <c r="AT200"/>
  <c r="AU200"/>
  <c r="AV200"/>
  <c r="AW200"/>
  <c r="AX200"/>
  <c r="AY200"/>
  <c r="AZ200"/>
  <c r="BA200"/>
  <c r="BB200"/>
  <c r="BC200"/>
  <c r="AR200"/>
  <c r="AP200"/>
  <c r="AN200"/>
  <c r="AL200"/>
  <c r="AJ200"/>
  <c r="AH200"/>
  <c r="AF200"/>
  <c r="AD200"/>
  <c r="AB200"/>
  <c r="AA200"/>
  <c r="Z200"/>
  <c r="X200"/>
  <c r="V200"/>
  <c r="T200"/>
  <c r="R200"/>
  <c r="P200"/>
  <c r="N200"/>
  <c r="J200"/>
  <c r="H200"/>
  <c r="AS199"/>
  <c r="AT199"/>
  <c r="AU199"/>
  <c r="AV199"/>
  <c r="AW199"/>
  <c r="AX199"/>
  <c r="AY199"/>
  <c r="AZ199"/>
  <c r="BA199"/>
  <c r="BB199"/>
  <c r="BC199"/>
  <c r="AR199"/>
  <c r="AP199"/>
  <c r="AN199"/>
  <c r="AL199"/>
  <c r="AJ199"/>
  <c r="AH199"/>
  <c r="AF199"/>
  <c r="AD199"/>
  <c r="AB199"/>
  <c r="AA199"/>
  <c r="Z199"/>
  <c r="X199"/>
  <c r="V199"/>
  <c r="T199"/>
  <c r="R199"/>
  <c r="P199"/>
  <c r="N199"/>
  <c r="J199"/>
  <c r="H199"/>
  <c r="AS198"/>
  <c r="AT198"/>
  <c r="AU198"/>
  <c r="AV198"/>
  <c r="AW198"/>
  <c r="AX198"/>
  <c r="AY198"/>
  <c r="AZ198"/>
  <c r="BA198"/>
  <c r="BB198"/>
  <c r="BC198"/>
  <c r="AR198"/>
  <c r="AP198"/>
  <c r="AN198"/>
  <c r="AL198"/>
  <c r="AJ198"/>
  <c r="AH198"/>
  <c r="AF198"/>
  <c r="AD198"/>
  <c r="AB198"/>
  <c r="AA198"/>
  <c r="Z198"/>
  <c r="X198"/>
  <c r="V198"/>
  <c r="T198"/>
  <c r="R198"/>
  <c r="P198"/>
  <c r="N198"/>
  <c r="J198"/>
  <c r="H198"/>
  <c r="AS197"/>
  <c r="AT197"/>
  <c r="AU197"/>
  <c r="AV197"/>
  <c r="AW197"/>
  <c r="AX197"/>
  <c r="AY197"/>
  <c r="AZ197"/>
  <c r="BA197"/>
  <c r="BB197"/>
  <c r="BC197"/>
  <c r="AR197"/>
  <c r="AP197"/>
  <c r="AN197"/>
  <c r="AL197"/>
  <c r="AJ197"/>
  <c r="AH197"/>
  <c r="AF197"/>
  <c r="AD197"/>
  <c r="AB197"/>
  <c r="AA197"/>
  <c r="Z197"/>
  <c r="X197"/>
  <c r="V197"/>
  <c r="T197"/>
  <c r="R197"/>
  <c r="P197"/>
  <c r="N197"/>
  <c r="J197"/>
  <c r="H197"/>
  <c r="AS196"/>
  <c r="AT196"/>
  <c r="AU196"/>
  <c r="AV196"/>
  <c r="AW196"/>
  <c r="AX196"/>
  <c r="AY196"/>
  <c r="AZ196"/>
  <c r="BA196"/>
  <c r="BB196"/>
  <c r="BC196"/>
  <c r="AR196"/>
  <c r="AP196"/>
  <c r="AN196"/>
  <c r="AL196"/>
  <c r="AJ196"/>
  <c r="AH196"/>
  <c r="AF196"/>
  <c r="AD196"/>
  <c r="AB196"/>
  <c r="AA196"/>
  <c r="Z196"/>
  <c r="X196"/>
  <c r="V196"/>
  <c r="T196"/>
  <c r="R196"/>
  <c r="P196"/>
  <c r="N196"/>
  <c r="J196"/>
  <c r="H196"/>
  <c r="AS195"/>
  <c r="AT195"/>
  <c r="AU195"/>
  <c r="AV195"/>
  <c r="AW195"/>
  <c r="AX195"/>
  <c r="AY195"/>
  <c r="AZ195"/>
  <c r="BA195"/>
  <c r="BB195"/>
  <c r="BC195"/>
  <c r="AR195"/>
  <c r="AP195"/>
  <c r="AN195"/>
  <c r="AL195"/>
  <c r="AJ195"/>
  <c r="AH195"/>
  <c r="AF195"/>
  <c r="AD195"/>
  <c r="AB195"/>
  <c r="AA195"/>
  <c r="Z195"/>
  <c r="X195"/>
  <c r="V195"/>
  <c r="T195"/>
  <c r="R195"/>
  <c r="P195"/>
  <c r="N195"/>
  <c r="J195"/>
  <c r="H195"/>
  <c r="AS194"/>
  <c r="AT194"/>
  <c r="AU194"/>
  <c r="AV194"/>
  <c r="AW194"/>
  <c r="AX194"/>
  <c r="AY194"/>
  <c r="AZ194"/>
  <c r="BA194"/>
  <c r="BB194"/>
  <c r="BC194"/>
  <c r="AR194"/>
  <c r="AP194"/>
  <c r="AN194"/>
  <c r="AL194"/>
  <c r="AJ194"/>
  <c r="AH194"/>
  <c r="AF194"/>
  <c r="AD194"/>
  <c r="AB194"/>
  <c r="AA194"/>
  <c r="Z194"/>
  <c r="X194"/>
  <c r="V194"/>
  <c r="T194"/>
  <c r="R194"/>
  <c r="P194"/>
  <c r="N194"/>
  <c r="J194"/>
  <c r="H194"/>
  <c r="AS193"/>
  <c r="AT193"/>
  <c r="AU193"/>
  <c r="AV193"/>
  <c r="AW193"/>
  <c r="AX193"/>
  <c r="AY193"/>
  <c r="AZ193"/>
  <c r="BA193"/>
  <c r="BB193"/>
  <c r="BC193"/>
  <c r="AR193"/>
  <c r="AP193"/>
  <c r="AN193"/>
  <c r="AL193"/>
  <c r="AJ193"/>
  <c r="AH193"/>
  <c r="AF193"/>
  <c r="AD193"/>
  <c r="AB193"/>
  <c r="AA193"/>
  <c r="Z193"/>
  <c r="X193"/>
  <c r="V193"/>
  <c r="T193"/>
  <c r="R193"/>
  <c r="P193"/>
  <c r="N193"/>
  <c r="J193"/>
  <c r="H193"/>
  <c r="AS192"/>
  <c r="AT192"/>
  <c r="AU192"/>
  <c r="AV192"/>
  <c r="AW192"/>
  <c r="AX192"/>
  <c r="AY192"/>
  <c r="AZ192"/>
  <c r="BA192"/>
  <c r="BB192"/>
  <c r="BC192"/>
  <c r="AR192"/>
  <c r="AP192"/>
  <c r="AN192"/>
  <c r="AL192"/>
  <c r="AJ192"/>
  <c r="AH192"/>
  <c r="AF192"/>
  <c r="AD192"/>
  <c r="AB192"/>
  <c r="AA192"/>
  <c r="Z192"/>
  <c r="X192"/>
  <c r="V192"/>
  <c r="T192"/>
  <c r="R192"/>
  <c r="P192"/>
  <c r="N192"/>
  <c r="J192"/>
  <c r="H192"/>
  <c r="AS191"/>
  <c r="AT191"/>
  <c r="AU191"/>
  <c r="AV191"/>
  <c r="AW191"/>
  <c r="AX191"/>
  <c r="AY191"/>
  <c r="AZ191"/>
  <c r="BA191"/>
  <c r="BB191"/>
  <c r="BC191"/>
  <c r="AR191"/>
  <c r="AP191"/>
  <c r="AN191"/>
  <c r="AL191"/>
  <c r="AJ191"/>
  <c r="AH191"/>
  <c r="AF191"/>
  <c r="AD191"/>
  <c r="AB191"/>
  <c r="AA191"/>
  <c r="Z191"/>
  <c r="X191"/>
  <c r="V191"/>
  <c r="T191"/>
  <c r="R191"/>
  <c r="P191"/>
  <c r="N191"/>
  <c r="J191"/>
  <c r="H191"/>
  <c r="AS190"/>
  <c r="AT190"/>
  <c r="AU190"/>
  <c r="AV190"/>
  <c r="AW190"/>
  <c r="AX190"/>
  <c r="AY190"/>
  <c r="AZ190"/>
  <c r="BA190"/>
  <c r="BB190"/>
  <c r="BC190"/>
  <c r="AR190"/>
  <c r="AP190"/>
  <c r="AN190"/>
  <c r="AL190"/>
  <c r="AJ190"/>
  <c r="AH190"/>
  <c r="AF190"/>
  <c r="AD190"/>
  <c r="AB190"/>
  <c r="AA190"/>
  <c r="Z190"/>
  <c r="X190"/>
  <c r="V190"/>
  <c r="T190"/>
  <c r="R190"/>
  <c r="P190"/>
  <c r="N190"/>
  <c r="J190"/>
  <c r="H190"/>
  <c r="AS189"/>
  <c r="AT189"/>
  <c r="AU189"/>
  <c r="AV189"/>
  <c r="AW189"/>
  <c r="AX189"/>
  <c r="AY189"/>
  <c r="AZ189"/>
  <c r="BA189"/>
  <c r="BB189"/>
  <c r="BC189"/>
  <c r="AR189"/>
  <c r="AP189"/>
  <c r="AN189"/>
  <c r="AL189"/>
  <c r="AJ189"/>
  <c r="AH189"/>
  <c r="AF189"/>
  <c r="AD189"/>
  <c r="AB189"/>
  <c r="AA189"/>
  <c r="Z189"/>
  <c r="X189"/>
  <c r="V189"/>
  <c r="T189"/>
  <c r="R189"/>
  <c r="P189"/>
  <c r="N189"/>
  <c r="J189"/>
  <c r="H189"/>
  <c r="AS188"/>
  <c r="AT188"/>
  <c r="AU188"/>
  <c r="AV188"/>
  <c r="AW188"/>
  <c r="AX188"/>
  <c r="AY188"/>
  <c r="AZ188"/>
  <c r="BA188"/>
  <c r="BB188"/>
  <c r="BC188"/>
  <c r="AR188"/>
  <c r="AP188"/>
  <c r="AN188"/>
  <c r="AL188"/>
  <c r="AJ188"/>
  <c r="AH188"/>
  <c r="AF188"/>
  <c r="AD188"/>
  <c r="AB188"/>
  <c r="AA188"/>
  <c r="Z188"/>
  <c r="X188"/>
  <c r="V188"/>
  <c r="T188"/>
  <c r="R188"/>
  <c r="P188"/>
  <c r="N188"/>
  <c r="J188"/>
  <c r="H188"/>
  <c r="AS187"/>
  <c r="AT187"/>
  <c r="AU187"/>
  <c r="AV187"/>
  <c r="AW187"/>
  <c r="AX187"/>
  <c r="AY187"/>
  <c r="AZ187"/>
  <c r="BA187"/>
  <c r="BB187"/>
  <c r="BC187"/>
  <c r="AR187"/>
  <c r="AP187"/>
  <c r="AN187"/>
  <c r="AL187"/>
  <c r="AJ187"/>
  <c r="AH187"/>
  <c r="AF187"/>
  <c r="AD187"/>
  <c r="AB187"/>
  <c r="AA187"/>
  <c r="Z187"/>
  <c r="X187"/>
  <c r="V187"/>
  <c r="T187"/>
  <c r="R187"/>
  <c r="P187"/>
  <c r="N187"/>
  <c r="J187"/>
  <c r="H187"/>
  <c r="AS186"/>
  <c r="AT186"/>
  <c r="AU186"/>
  <c r="AV186"/>
  <c r="AW186"/>
  <c r="AX186"/>
  <c r="AY186"/>
  <c r="AZ186"/>
  <c r="BA186"/>
  <c r="BB186"/>
  <c r="BC186"/>
  <c r="AR186"/>
  <c r="AP186"/>
  <c r="AN186"/>
  <c r="AL186"/>
  <c r="AJ186"/>
  <c r="AH186"/>
  <c r="AF186"/>
  <c r="AD186"/>
  <c r="AB186"/>
  <c r="Z186"/>
  <c r="X186"/>
  <c r="V186"/>
  <c r="T186"/>
  <c r="R186"/>
  <c r="P186"/>
  <c r="N186"/>
  <c r="J186"/>
  <c r="H186"/>
  <c r="AS185"/>
  <c r="AT185"/>
  <c r="AU185"/>
  <c r="AV185"/>
  <c r="AW185"/>
  <c r="AX185"/>
  <c r="AY185"/>
  <c r="AZ185"/>
  <c r="BA185"/>
  <c r="BB185"/>
  <c r="BC185"/>
  <c r="AR185"/>
  <c r="AP185"/>
  <c r="AN185"/>
  <c r="AL185"/>
  <c r="AJ185"/>
  <c r="AH185"/>
  <c r="AF185"/>
  <c r="AD185"/>
  <c r="AB185"/>
  <c r="AA185"/>
  <c r="Z185"/>
  <c r="X185"/>
  <c r="V185"/>
  <c r="T185"/>
  <c r="R185"/>
  <c r="P185"/>
  <c r="N185"/>
  <c r="J185"/>
  <c r="H185"/>
  <c r="AS184"/>
  <c r="AT184"/>
  <c r="AU184"/>
  <c r="AV184"/>
  <c r="AW184"/>
  <c r="AX184"/>
  <c r="AY184"/>
  <c r="AZ184"/>
  <c r="BA184"/>
  <c r="BB184"/>
  <c r="BC184"/>
  <c r="AR184"/>
  <c r="AP184"/>
  <c r="AN184"/>
  <c r="AL184"/>
  <c r="AJ184"/>
  <c r="AH184"/>
  <c r="AF184"/>
  <c r="AD184"/>
  <c r="AB184"/>
  <c r="Z184"/>
  <c r="X184"/>
  <c r="V184"/>
  <c r="T184"/>
  <c r="R184"/>
  <c r="P184"/>
  <c r="N184"/>
  <c r="J184"/>
  <c r="H184"/>
  <c r="AS183"/>
  <c r="AT183"/>
  <c r="AU183"/>
  <c r="AV183"/>
  <c r="AW183"/>
  <c r="AX183"/>
  <c r="AY183"/>
  <c r="AZ183"/>
  <c r="BA183"/>
  <c r="BB183"/>
  <c r="BC183"/>
  <c r="AR183"/>
  <c r="AP183"/>
  <c r="AN183"/>
  <c r="AL183"/>
  <c r="AJ183"/>
  <c r="AH183"/>
  <c r="AF183"/>
  <c r="AD183"/>
  <c r="AB183"/>
  <c r="AA183"/>
  <c r="Z183"/>
  <c r="X183"/>
  <c r="V183"/>
  <c r="T183"/>
  <c r="R183"/>
  <c r="P183"/>
  <c r="N183"/>
  <c r="J183"/>
  <c r="H183"/>
  <c r="AS182"/>
  <c r="AT182"/>
  <c r="AU182"/>
  <c r="AV182"/>
  <c r="AW182"/>
  <c r="AX182"/>
  <c r="AY182"/>
  <c r="AZ182"/>
  <c r="BA182"/>
  <c r="BB182"/>
  <c r="BC182"/>
  <c r="AR182"/>
  <c r="AP182"/>
  <c r="AN182"/>
  <c r="AL182"/>
  <c r="AJ182"/>
  <c r="AH182"/>
  <c r="AF182"/>
  <c r="AD182"/>
  <c r="AB182"/>
  <c r="Z182"/>
  <c r="X182"/>
  <c r="V182"/>
  <c r="T182"/>
  <c r="R182"/>
  <c r="P182"/>
  <c r="N182"/>
  <c r="J182"/>
  <c r="H182"/>
  <c r="AS181"/>
  <c r="AT181"/>
  <c r="AU181"/>
  <c r="AV181"/>
  <c r="AW181"/>
  <c r="AX181"/>
  <c r="AY181"/>
  <c r="AZ181"/>
  <c r="BA181"/>
  <c r="BB181"/>
  <c r="BC181"/>
  <c r="AR181"/>
  <c r="AP181"/>
  <c r="AN181"/>
  <c r="AL181"/>
  <c r="AJ181"/>
  <c r="AH181"/>
  <c r="AF181"/>
  <c r="AD181"/>
  <c r="AB181"/>
  <c r="AA181"/>
  <c r="Z181"/>
  <c r="X181"/>
  <c r="V181"/>
  <c r="T181"/>
  <c r="R181"/>
  <c r="P181"/>
  <c r="N181"/>
  <c r="J181"/>
  <c r="H181"/>
  <c r="AS180"/>
  <c r="AT180"/>
  <c r="AU180"/>
  <c r="AV180"/>
  <c r="AW180"/>
  <c r="AX180"/>
  <c r="AY180"/>
  <c r="AZ180"/>
  <c r="BA180"/>
  <c r="BB180"/>
  <c r="BC180"/>
  <c r="AR180"/>
  <c r="AP180"/>
  <c r="AN180"/>
  <c r="AL180"/>
  <c r="AJ180"/>
  <c r="AH180"/>
  <c r="AF180"/>
  <c r="AD180"/>
  <c r="AB180"/>
  <c r="Z180"/>
  <c r="X180"/>
  <c r="V180"/>
  <c r="T180"/>
  <c r="R180"/>
  <c r="P180"/>
  <c r="N180"/>
  <c r="J180"/>
  <c r="H180"/>
  <c r="AS179"/>
  <c r="AT179"/>
  <c r="AU179"/>
  <c r="AV179"/>
  <c r="AW179"/>
  <c r="AX179"/>
  <c r="AY179"/>
  <c r="AZ179"/>
  <c r="BA179"/>
  <c r="BB179"/>
  <c r="BC179"/>
  <c r="AR179"/>
  <c r="AP179"/>
  <c r="AN179"/>
  <c r="AL179"/>
  <c r="AJ179"/>
  <c r="AH179"/>
  <c r="AF179"/>
  <c r="AD179"/>
  <c r="AB179"/>
  <c r="AA179"/>
  <c r="Z179"/>
  <c r="X179"/>
  <c r="V179"/>
  <c r="T179"/>
  <c r="R179"/>
  <c r="P179"/>
  <c r="N179"/>
  <c r="J179"/>
  <c r="H179"/>
  <c r="AS178"/>
  <c r="AT178"/>
  <c r="AU178"/>
  <c r="AV178"/>
  <c r="AW178"/>
  <c r="AX178"/>
  <c r="AY178"/>
  <c r="AZ178"/>
  <c r="BA178"/>
  <c r="BB178"/>
  <c r="BC178"/>
  <c r="AR178"/>
  <c r="AP178"/>
  <c r="AN178"/>
  <c r="AL178"/>
  <c r="AJ178"/>
  <c r="AH178"/>
  <c r="AF178"/>
  <c r="AD178"/>
  <c r="AB178"/>
  <c r="AA178"/>
  <c r="Z178"/>
  <c r="X178"/>
  <c r="V178"/>
  <c r="T178"/>
  <c r="R178"/>
  <c r="P178"/>
  <c r="N178"/>
  <c r="J178"/>
  <c r="H178"/>
  <c r="AS177"/>
  <c r="AT177"/>
  <c r="AU177"/>
  <c r="AV177"/>
  <c r="AW177"/>
  <c r="AX177"/>
  <c r="AY177"/>
  <c r="AZ177"/>
  <c r="BA177"/>
  <c r="BB177"/>
  <c r="BC177"/>
  <c r="AR177"/>
  <c r="AP177"/>
  <c r="AN177"/>
  <c r="AL177"/>
  <c r="AJ177"/>
  <c r="AH177"/>
  <c r="AF177"/>
  <c r="AD177"/>
  <c r="AB177"/>
  <c r="AA177"/>
  <c r="Z177"/>
  <c r="X177"/>
  <c r="V177"/>
  <c r="T177"/>
  <c r="R177"/>
  <c r="P177"/>
  <c r="N177"/>
  <c r="L177"/>
  <c r="J177"/>
  <c r="AS176"/>
  <c r="AT176"/>
  <c r="AU176"/>
  <c r="AV176"/>
  <c r="AW176"/>
  <c r="AX176"/>
  <c r="AY176"/>
  <c r="AZ176"/>
  <c r="BA176"/>
  <c r="BB176"/>
  <c r="BC176"/>
  <c r="AR176"/>
  <c r="AP176"/>
  <c r="AN176"/>
  <c r="AL176"/>
  <c r="AJ176"/>
  <c r="AH176"/>
  <c r="AF176"/>
  <c r="AD176"/>
  <c r="AB176"/>
  <c r="Z176"/>
  <c r="X176"/>
  <c r="V176"/>
  <c r="T176"/>
  <c r="R176"/>
  <c r="P176"/>
  <c r="N176"/>
  <c r="L176"/>
  <c r="J176"/>
  <c r="AS175"/>
  <c r="AT175"/>
  <c r="AU175"/>
  <c r="AV175"/>
  <c r="AW175"/>
  <c r="AX175"/>
  <c r="AY175"/>
  <c r="AZ175"/>
  <c r="BA175"/>
  <c r="BB175"/>
  <c r="BC175"/>
  <c r="AR175"/>
  <c r="AP175"/>
  <c r="AN175"/>
  <c r="AL175"/>
  <c r="AJ175"/>
  <c r="AH175"/>
  <c r="AF175"/>
  <c r="AD175"/>
  <c r="AB175"/>
  <c r="Z175"/>
  <c r="X175"/>
  <c r="V175"/>
  <c r="T175"/>
  <c r="R175"/>
  <c r="P175"/>
  <c r="N175"/>
  <c r="J175"/>
  <c r="AS174"/>
  <c r="AT174"/>
  <c r="AU174"/>
  <c r="AV174"/>
  <c r="AW174"/>
  <c r="AX174"/>
  <c r="AY174"/>
  <c r="AZ174"/>
  <c r="BA174"/>
  <c r="BB174"/>
  <c r="BC174"/>
  <c r="AR174"/>
  <c r="AP174"/>
  <c r="AN174"/>
  <c r="AL174"/>
  <c r="AJ174"/>
  <c r="AH174"/>
  <c r="AF174"/>
  <c r="AD174"/>
  <c r="AB174"/>
  <c r="Z174"/>
  <c r="X174"/>
  <c r="V174"/>
  <c r="T174"/>
  <c r="R174"/>
  <c r="P174"/>
  <c r="N174"/>
  <c r="J174"/>
  <c r="AS173"/>
  <c r="AT173"/>
  <c r="AU173"/>
  <c r="AV173"/>
  <c r="AW173"/>
  <c r="AX173"/>
  <c r="AY173"/>
  <c r="AZ173"/>
  <c r="BA173"/>
  <c r="BB173"/>
  <c r="BC173"/>
  <c r="AR173"/>
  <c r="AP173"/>
  <c r="AN173"/>
  <c r="AL173"/>
  <c r="AH173"/>
  <c r="AF173"/>
  <c r="AD173"/>
  <c r="AB173"/>
  <c r="Z173"/>
  <c r="X173"/>
  <c r="V173"/>
  <c r="T173"/>
  <c r="R173"/>
  <c r="P173"/>
  <c r="N173"/>
  <c r="J173"/>
  <c r="AS172"/>
  <c r="AT172"/>
  <c r="AU172"/>
  <c r="AV172"/>
  <c r="AW172"/>
  <c r="AX172"/>
  <c r="AY172"/>
  <c r="AZ172"/>
  <c r="BA172"/>
  <c r="BB172"/>
  <c r="BC172"/>
  <c r="AR172"/>
  <c r="AP172"/>
  <c r="AN172"/>
  <c r="AL172"/>
  <c r="AJ172"/>
  <c r="AH172"/>
  <c r="AF172"/>
  <c r="AD172"/>
  <c r="AB172"/>
  <c r="Z172"/>
  <c r="X172"/>
  <c r="V172"/>
  <c r="T172"/>
  <c r="R172"/>
  <c r="P172"/>
  <c r="N172"/>
  <c r="J172"/>
  <c r="AS171"/>
  <c r="AT171"/>
  <c r="AU171"/>
  <c r="AV171"/>
  <c r="AW171"/>
  <c r="AX171"/>
  <c r="AY171"/>
  <c r="AZ171"/>
  <c r="BA171"/>
  <c r="BB171"/>
  <c r="BC171"/>
  <c r="AR171"/>
  <c r="AP171"/>
  <c r="AN171"/>
  <c r="AL171"/>
  <c r="AJ171"/>
  <c r="AH171"/>
  <c r="AF171"/>
  <c r="AD171"/>
  <c r="AB171"/>
  <c r="Z171"/>
  <c r="X171"/>
  <c r="V171"/>
  <c r="T171"/>
  <c r="R171"/>
  <c r="P171"/>
  <c r="N171"/>
  <c r="J171"/>
  <c r="AS170"/>
  <c r="AT170"/>
  <c r="AU170"/>
  <c r="AV170"/>
  <c r="AW170"/>
  <c r="AX170"/>
  <c r="AY170"/>
  <c r="AZ170"/>
  <c r="BA170"/>
  <c r="BB170"/>
  <c r="BC170"/>
  <c r="AR170"/>
  <c r="AP170"/>
  <c r="AN170"/>
  <c r="AL170"/>
  <c r="AJ170"/>
  <c r="AH170"/>
  <c r="AF170"/>
  <c r="AD170"/>
  <c r="AB170"/>
  <c r="Z170"/>
  <c r="X170"/>
  <c r="V170"/>
  <c r="T170"/>
  <c r="R170"/>
  <c r="P170"/>
  <c r="N170"/>
  <c r="J170"/>
  <c r="AS169"/>
  <c r="AT169"/>
  <c r="AU169"/>
  <c r="AV169"/>
  <c r="AW169"/>
  <c r="AX169"/>
  <c r="AY169"/>
  <c r="AZ169"/>
  <c r="BA169"/>
  <c r="BB169"/>
  <c r="BC169"/>
  <c r="AR169"/>
  <c r="AP169"/>
  <c r="AN169"/>
  <c r="AL169"/>
  <c r="AJ169"/>
  <c r="AH169"/>
  <c r="AF169"/>
  <c r="AD169"/>
  <c r="AB169"/>
  <c r="Z169"/>
  <c r="X169"/>
  <c r="V169"/>
  <c r="T169"/>
  <c r="R169"/>
  <c r="P169"/>
  <c r="N169"/>
  <c r="J169"/>
  <c r="AS168"/>
  <c r="AT168"/>
  <c r="AU168"/>
  <c r="AV168"/>
  <c r="AW168"/>
  <c r="AX168"/>
  <c r="AY168"/>
  <c r="AZ168"/>
  <c r="BA168"/>
  <c r="BB168"/>
  <c r="BC168"/>
  <c r="AR168"/>
  <c r="AP168"/>
  <c r="AN168"/>
  <c r="AL168"/>
  <c r="AJ168"/>
  <c r="AH168"/>
  <c r="AF168"/>
  <c r="AD168"/>
  <c r="AB168"/>
  <c r="Z168"/>
  <c r="X168"/>
  <c r="V168"/>
  <c r="T168"/>
  <c r="R168"/>
  <c r="P168"/>
  <c r="N168"/>
  <c r="J168"/>
  <c r="AS167"/>
  <c r="AT167"/>
  <c r="AU167"/>
  <c r="AV167"/>
  <c r="AW167"/>
  <c r="AX167"/>
  <c r="AY167"/>
  <c r="AZ167"/>
  <c r="BA167"/>
  <c r="BB167"/>
  <c r="BC167"/>
  <c r="AR167"/>
  <c r="AP167"/>
  <c r="AN167"/>
  <c r="AL167"/>
  <c r="AJ167"/>
  <c r="AH167"/>
  <c r="AF167"/>
  <c r="AD167"/>
  <c r="AB167"/>
  <c r="Z167"/>
  <c r="X167"/>
  <c r="V167"/>
  <c r="T167"/>
  <c r="R167"/>
  <c r="P167"/>
  <c r="N167"/>
  <c r="J167"/>
  <c r="AS166"/>
  <c r="AT166"/>
  <c r="AU166"/>
  <c r="AV166"/>
  <c r="AW166"/>
  <c r="AX166"/>
  <c r="AY166"/>
  <c r="AZ166"/>
  <c r="BA166"/>
  <c r="BB166"/>
  <c r="BC166"/>
  <c r="AR166"/>
  <c r="AP166"/>
  <c r="AN166"/>
  <c r="AL166"/>
  <c r="AJ166"/>
  <c r="AH166"/>
  <c r="AF166"/>
  <c r="AD166"/>
  <c r="AB166"/>
  <c r="Z166"/>
  <c r="X166"/>
  <c r="V166"/>
  <c r="T166"/>
  <c r="R166"/>
  <c r="P166"/>
  <c r="N166"/>
  <c r="J166"/>
  <c r="AS165"/>
  <c r="AT165"/>
  <c r="AU165"/>
  <c r="AV165"/>
  <c r="AW165"/>
  <c r="AX165"/>
  <c r="AY165"/>
  <c r="AZ165"/>
  <c r="BA165"/>
  <c r="BB165"/>
  <c r="BC165"/>
  <c r="AR165"/>
  <c r="AP165"/>
  <c r="AN165"/>
  <c r="AL165"/>
  <c r="AJ165"/>
  <c r="AH165"/>
  <c r="AF165"/>
  <c r="AD165"/>
  <c r="AB165"/>
  <c r="Z165"/>
  <c r="X165"/>
  <c r="V165"/>
  <c r="T165"/>
  <c r="R165"/>
  <c r="P165"/>
  <c r="N165"/>
  <c r="J165"/>
  <c r="AS164"/>
  <c r="AT164"/>
  <c r="AU164"/>
  <c r="AV164"/>
  <c r="AW164"/>
  <c r="AX164"/>
  <c r="AY164"/>
  <c r="AZ164"/>
  <c r="BA164"/>
  <c r="BB164"/>
  <c r="BC164"/>
  <c r="AR164"/>
  <c r="AP164"/>
  <c r="AN164"/>
  <c r="AL164"/>
  <c r="AJ164"/>
  <c r="AH164"/>
  <c r="AF164"/>
  <c r="AD164"/>
  <c r="AB164"/>
  <c r="Z164"/>
  <c r="X164"/>
  <c r="V164"/>
  <c r="T164"/>
  <c r="R164"/>
  <c r="P164"/>
  <c r="N164"/>
  <c r="J164"/>
  <c r="AS163"/>
  <c r="AT163"/>
  <c r="AU163"/>
  <c r="AV163"/>
  <c r="AW163"/>
  <c r="AX163"/>
  <c r="AY163"/>
  <c r="AZ163"/>
  <c r="BA163"/>
  <c r="BB163"/>
  <c r="BC163"/>
  <c r="AR163"/>
  <c r="AP163"/>
  <c r="AN163"/>
  <c r="AL163"/>
  <c r="AJ163"/>
  <c r="AH163"/>
  <c r="AF163"/>
  <c r="AD163"/>
  <c r="AB163"/>
  <c r="Z163"/>
  <c r="X163"/>
  <c r="V163"/>
  <c r="T163"/>
  <c r="R163"/>
  <c r="P163"/>
  <c r="N163"/>
  <c r="J163"/>
  <c r="AS162"/>
  <c r="AT162"/>
  <c r="AU162"/>
  <c r="AV162"/>
  <c r="AW162"/>
  <c r="AX162"/>
  <c r="AY162"/>
  <c r="AZ162"/>
  <c r="BA162"/>
  <c r="BB162"/>
  <c r="BC162"/>
  <c r="AR162"/>
  <c r="AP162"/>
  <c r="AN162"/>
  <c r="AL162"/>
  <c r="AJ162"/>
  <c r="AH162"/>
  <c r="AF162"/>
  <c r="AD162"/>
  <c r="AB162"/>
  <c r="Z162"/>
  <c r="X162"/>
  <c r="V162"/>
  <c r="T162"/>
  <c r="R162"/>
  <c r="P162"/>
  <c r="N162"/>
  <c r="J162"/>
  <c r="AS161"/>
  <c r="AT161"/>
  <c r="AU161"/>
  <c r="AV161"/>
  <c r="AW161"/>
  <c r="AX161"/>
  <c r="AY161"/>
  <c r="AZ161"/>
  <c r="BA161"/>
  <c r="BB161"/>
  <c r="BC161"/>
  <c r="AR161"/>
  <c r="AP161"/>
  <c r="AN161"/>
  <c r="AL161"/>
  <c r="AJ161"/>
  <c r="AH161"/>
  <c r="AF161"/>
  <c r="AD161"/>
  <c r="AB161"/>
  <c r="Z161"/>
  <c r="X161"/>
  <c r="V161"/>
  <c r="T161"/>
  <c r="R161"/>
  <c r="P161"/>
  <c r="N161"/>
  <c r="J161"/>
  <c r="AS160"/>
  <c r="AT160"/>
  <c r="AU160"/>
  <c r="AV160"/>
  <c r="AW160"/>
  <c r="AX160"/>
  <c r="AY160"/>
  <c r="AZ160"/>
  <c r="BA160"/>
  <c r="BB160"/>
  <c r="BC160"/>
  <c r="AR160"/>
  <c r="AP160"/>
  <c r="AN160"/>
  <c r="AL160"/>
  <c r="AJ160"/>
  <c r="AH160"/>
  <c r="AF160"/>
  <c r="AD160"/>
  <c r="AB160"/>
  <c r="Z160"/>
  <c r="X160"/>
  <c r="V160"/>
  <c r="T160"/>
  <c r="R160"/>
  <c r="P160"/>
  <c r="N160"/>
  <c r="J160"/>
  <c r="AS159"/>
  <c r="AT159"/>
  <c r="AU159"/>
  <c r="AV159"/>
  <c r="AW159"/>
  <c r="AX159"/>
  <c r="AY159"/>
  <c r="AZ159"/>
  <c r="BA159"/>
  <c r="BB159"/>
  <c r="BC159"/>
  <c r="AR159"/>
  <c r="AP159"/>
  <c r="AN159"/>
  <c r="AL159"/>
  <c r="AJ159"/>
  <c r="AH159"/>
  <c r="AF159"/>
  <c r="AD159"/>
  <c r="AB159"/>
  <c r="Z159"/>
  <c r="X159"/>
  <c r="V159"/>
  <c r="T159"/>
  <c r="R159"/>
  <c r="P159"/>
  <c r="N159"/>
  <c r="J159"/>
  <c r="AS158"/>
  <c r="AT158"/>
  <c r="AU158"/>
  <c r="AV158"/>
  <c r="AW158"/>
  <c r="AX158"/>
  <c r="AY158"/>
  <c r="AZ158"/>
  <c r="BA158"/>
  <c r="BB158"/>
  <c r="BC158"/>
  <c r="AR158"/>
  <c r="AP158"/>
  <c r="AN158"/>
  <c r="AL158"/>
  <c r="AJ158"/>
  <c r="AH158"/>
  <c r="AF158"/>
  <c r="AD158"/>
  <c r="AB158"/>
  <c r="Z158"/>
  <c r="X158"/>
  <c r="V158"/>
  <c r="T158"/>
  <c r="R158"/>
  <c r="P158"/>
  <c r="N158"/>
  <c r="J158"/>
  <c r="AS157"/>
  <c r="AT157"/>
  <c r="AU157"/>
  <c r="AV157"/>
  <c r="AW157"/>
  <c r="AX157"/>
  <c r="AY157"/>
  <c r="AZ157"/>
  <c r="BA157"/>
  <c r="BB157"/>
  <c r="BC157"/>
  <c r="AR157"/>
  <c r="AP157"/>
  <c r="AN157"/>
  <c r="AL157"/>
  <c r="AJ157"/>
  <c r="AH157"/>
  <c r="AF157"/>
  <c r="AD157"/>
  <c r="AB157"/>
  <c r="Z157"/>
  <c r="X157"/>
  <c r="V157"/>
  <c r="T157"/>
  <c r="R157"/>
  <c r="P157"/>
  <c r="N157"/>
  <c r="J157"/>
  <c r="AS156"/>
  <c r="AT156"/>
  <c r="AU156"/>
  <c r="AV156"/>
  <c r="AW156"/>
  <c r="AX156"/>
  <c r="AY156"/>
  <c r="AZ156"/>
  <c r="BA156"/>
  <c r="BB156"/>
  <c r="BC156"/>
  <c r="AR156"/>
  <c r="AP156"/>
  <c r="AN156"/>
  <c r="AL156"/>
  <c r="AJ156"/>
  <c r="AH156"/>
  <c r="AF156"/>
  <c r="AD156"/>
  <c r="AB156"/>
  <c r="Z156"/>
  <c r="X156"/>
  <c r="V156"/>
  <c r="T156"/>
  <c r="R156"/>
  <c r="P156"/>
  <c r="N156"/>
  <c r="J156"/>
  <c r="AS155"/>
  <c r="AT155"/>
  <c r="AU155"/>
  <c r="AV155"/>
  <c r="AW155"/>
  <c r="AX155"/>
  <c r="AY155"/>
  <c r="AZ155"/>
  <c r="BA155"/>
  <c r="BB155"/>
  <c r="BC155"/>
  <c r="AR155"/>
  <c r="AP155"/>
  <c r="AN155"/>
  <c r="AL155"/>
  <c r="AJ155"/>
  <c r="AH155"/>
  <c r="AF155"/>
  <c r="AD155"/>
  <c r="AB155"/>
  <c r="Z155"/>
  <c r="X155"/>
  <c r="V155"/>
  <c r="T155"/>
  <c r="R155"/>
  <c r="P155"/>
  <c r="N155"/>
  <c r="J155"/>
  <c r="AS154"/>
  <c r="AT154"/>
  <c r="AU154"/>
  <c r="AV154"/>
  <c r="AW154"/>
  <c r="AX154"/>
  <c r="AY154"/>
  <c r="AZ154"/>
  <c r="BA154"/>
  <c r="BB154"/>
  <c r="BC154"/>
  <c r="AR154"/>
  <c r="AP154"/>
  <c r="AN154"/>
  <c r="AL154"/>
  <c r="AJ154"/>
  <c r="AH154"/>
  <c r="AF154"/>
  <c r="AD154"/>
  <c r="AB154"/>
  <c r="Z154"/>
  <c r="X154"/>
  <c r="V154"/>
  <c r="T154"/>
  <c r="R154"/>
  <c r="P154"/>
  <c r="N154"/>
  <c r="J154"/>
  <c r="AS153"/>
  <c r="AT153"/>
  <c r="AU153"/>
  <c r="AV153"/>
  <c r="AW153"/>
  <c r="AX153"/>
  <c r="AY153"/>
  <c r="AZ153"/>
  <c r="BA153"/>
  <c r="BB153"/>
  <c r="BC153"/>
  <c r="AR153"/>
  <c r="AP153"/>
  <c r="AN153"/>
  <c r="AL153"/>
  <c r="AJ153"/>
  <c r="AH153"/>
  <c r="AF153"/>
  <c r="AD153"/>
  <c r="AB153"/>
  <c r="Z153"/>
  <c r="X153"/>
  <c r="V153"/>
  <c r="T153"/>
  <c r="R153"/>
  <c r="P153"/>
  <c r="N153"/>
  <c r="J153"/>
  <c r="AS152"/>
  <c r="AT152"/>
  <c r="AU152"/>
  <c r="AV152"/>
  <c r="AW152"/>
  <c r="AX152"/>
  <c r="AY152"/>
  <c r="AZ152"/>
  <c r="BA152"/>
  <c r="BB152"/>
  <c r="BC152"/>
  <c r="AR152"/>
  <c r="AP152"/>
  <c r="AN152"/>
  <c r="AL152"/>
  <c r="AJ152"/>
  <c r="AH152"/>
  <c r="AF152"/>
  <c r="AD152"/>
  <c r="AB152"/>
  <c r="Z152"/>
  <c r="X152"/>
  <c r="V152"/>
  <c r="T152"/>
  <c r="R152"/>
  <c r="P152"/>
  <c r="N152"/>
  <c r="J152"/>
  <c r="AS151"/>
  <c r="AT151"/>
  <c r="AU151"/>
  <c r="AV151"/>
  <c r="AW151"/>
  <c r="AX151"/>
  <c r="AY151"/>
  <c r="AZ151"/>
  <c r="BA151"/>
  <c r="BB151"/>
  <c r="BC151"/>
  <c r="AR151"/>
  <c r="AP151"/>
  <c r="AN151"/>
  <c r="AL151"/>
  <c r="AJ151"/>
  <c r="AH151"/>
  <c r="AF151"/>
  <c r="AD151"/>
  <c r="AB151"/>
  <c r="Z151"/>
  <c r="X151"/>
  <c r="V151"/>
  <c r="T151"/>
  <c r="R151"/>
  <c r="P151"/>
  <c r="N151"/>
  <c r="J151"/>
  <c r="AS150"/>
  <c r="AT150"/>
  <c r="AU150"/>
  <c r="AV150"/>
  <c r="AW150"/>
  <c r="AX150"/>
  <c r="AY150"/>
  <c r="AZ150"/>
  <c r="BA150"/>
  <c r="BB150"/>
  <c r="BC150"/>
  <c r="AR150"/>
  <c r="AP150"/>
  <c r="AN150"/>
  <c r="AL150"/>
  <c r="AJ150"/>
  <c r="AH150"/>
  <c r="AF150"/>
  <c r="AD150"/>
  <c r="AB150"/>
  <c r="Z150"/>
  <c r="X150"/>
  <c r="V150"/>
  <c r="T150"/>
  <c r="R150"/>
  <c r="P150"/>
  <c r="N150"/>
  <c r="J150"/>
  <c r="AS149"/>
  <c r="AT149"/>
  <c r="AU149"/>
  <c r="AV149"/>
  <c r="AW149"/>
  <c r="AX149"/>
  <c r="AY149"/>
  <c r="AZ149"/>
  <c r="BA149"/>
  <c r="BB149"/>
  <c r="BC149"/>
  <c r="AR149"/>
  <c r="AP149"/>
  <c r="AN149"/>
  <c r="AL149"/>
  <c r="AJ149"/>
  <c r="AH149"/>
  <c r="AF149"/>
  <c r="AD149"/>
  <c r="AB149"/>
  <c r="Z149"/>
  <c r="X149"/>
  <c r="V149"/>
  <c r="T149"/>
  <c r="R149"/>
  <c r="P149"/>
  <c r="N149"/>
  <c r="J149"/>
  <c r="AS148"/>
  <c r="AT148"/>
  <c r="AU148"/>
  <c r="AV148"/>
  <c r="AW148"/>
  <c r="AX148"/>
  <c r="AY148"/>
  <c r="AZ148"/>
  <c r="BA148"/>
  <c r="BB148"/>
  <c r="BC148"/>
  <c r="AR148"/>
  <c r="AP148"/>
  <c r="AN148"/>
  <c r="AL148"/>
  <c r="AJ148"/>
  <c r="AH148"/>
  <c r="AF148"/>
  <c r="AD148"/>
  <c r="AB148"/>
  <c r="Z148"/>
  <c r="X148"/>
  <c r="V148"/>
  <c r="T148"/>
  <c r="R148"/>
  <c r="P148"/>
  <c r="N148"/>
  <c r="J148"/>
  <c r="AS147"/>
  <c r="AT147"/>
  <c r="AU147"/>
  <c r="AV147"/>
  <c r="AW147"/>
  <c r="AX147"/>
  <c r="AY147"/>
  <c r="AZ147"/>
  <c r="BA147"/>
  <c r="BB147"/>
  <c r="BC147"/>
  <c r="AR147"/>
  <c r="AP147"/>
  <c r="AN147"/>
  <c r="AL147"/>
  <c r="AJ147"/>
  <c r="AH147"/>
  <c r="AF147"/>
  <c r="AD147"/>
  <c r="AB147"/>
  <c r="Z147"/>
  <c r="X147"/>
  <c r="V147"/>
  <c r="T147"/>
  <c r="R147"/>
  <c r="P147"/>
  <c r="N147"/>
  <c r="J147"/>
  <c r="AS146"/>
  <c r="AT146"/>
  <c r="AU146"/>
  <c r="AV146"/>
  <c r="AW146"/>
  <c r="AX146"/>
  <c r="AY146"/>
  <c r="AZ146"/>
  <c r="BA146"/>
  <c r="BB146"/>
  <c r="BC146"/>
  <c r="AR146"/>
  <c r="AP146"/>
  <c r="AN146"/>
  <c r="AL146"/>
  <c r="AJ146"/>
  <c r="AH146"/>
  <c r="AF146"/>
  <c r="AD146"/>
  <c r="AB146"/>
  <c r="Z146"/>
  <c r="X146"/>
  <c r="V146"/>
  <c r="T146"/>
  <c r="R146"/>
  <c r="P146"/>
  <c r="N146"/>
  <c r="J146"/>
  <c r="AS145"/>
  <c r="AT145"/>
  <c r="AU145"/>
  <c r="AV145"/>
  <c r="AW145"/>
  <c r="AX145"/>
  <c r="AY145"/>
  <c r="AZ145"/>
  <c r="BA145"/>
  <c r="BB145"/>
  <c r="BC145"/>
  <c r="AR145"/>
  <c r="AP145"/>
  <c r="AN145"/>
  <c r="AL145"/>
  <c r="AJ145"/>
  <c r="AH145"/>
  <c r="AF145"/>
  <c r="AD145"/>
  <c r="AB145"/>
  <c r="Z145"/>
  <c r="X145"/>
  <c r="V145"/>
  <c r="T145"/>
  <c r="R145"/>
  <c r="P145"/>
  <c r="N145"/>
  <c r="J145"/>
  <c r="AS144"/>
  <c r="AT144"/>
  <c r="AU144"/>
  <c r="AV144"/>
  <c r="AW144"/>
  <c r="AX144"/>
  <c r="AY144"/>
  <c r="AZ144"/>
  <c r="BA144"/>
  <c r="BB144"/>
  <c r="BC144"/>
  <c r="AR144"/>
  <c r="AP144"/>
  <c r="AN144"/>
  <c r="AL144"/>
  <c r="AJ144"/>
  <c r="AH144"/>
  <c r="AF144"/>
  <c r="AD144"/>
  <c r="AB144"/>
  <c r="Z144"/>
  <c r="X144"/>
  <c r="V144"/>
  <c r="T144"/>
  <c r="R144"/>
  <c r="P144"/>
  <c r="N144"/>
  <c r="J144"/>
  <c r="AS143"/>
  <c r="AT143"/>
  <c r="AU143"/>
  <c r="AV143"/>
  <c r="AW143"/>
  <c r="AX143"/>
  <c r="AY143"/>
  <c r="AZ143"/>
  <c r="BA143"/>
  <c r="BB143"/>
  <c r="BC143"/>
  <c r="AR143"/>
  <c r="AP143"/>
  <c r="AN143"/>
  <c r="AL143"/>
  <c r="AJ143"/>
  <c r="AH143"/>
  <c r="AF143"/>
  <c r="AD143"/>
  <c r="AB143"/>
  <c r="Z143"/>
  <c r="X143"/>
  <c r="V143"/>
  <c r="T143"/>
  <c r="R143"/>
  <c r="P143"/>
  <c r="N143"/>
  <c r="J143"/>
  <c r="AS142"/>
  <c r="AT142"/>
  <c r="AU142"/>
  <c r="AV142"/>
  <c r="AW142"/>
  <c r="AX142"/>
  <c r="AY142"/>
  <c r="AZ142"/>
  <c r="BA142"/>
  <c r="BB142"/>
  <c r="BC142"/>
  <c r="AR142"/>
  <c r="AP142"/>
  <c r="AN142"/>
  <c r="AL142"/>
  <c r="AJ142"/>
  <c r="AH142"/>
  <c r="AF142"/>
  <c r="AD142"/>
  <c r="AB142"/>
  <c r="Z142"/>
  <c r="X142"/>
  <c r="V142"/>
  <c r="T142"/>
  <c r="R142"/>
  <c r="P142"/>
  <c r="N142"/>
  <c r="J142"/>
  <c r="AS141"/>
  <c r="AT141"/>
  <c r="AU141"/>
  <c r="AV141"/>
  <c r="AW141"/>
  <c r="AX141"/>
  <c r="AY141"/>
  <c r="AZ141"/>
  <c r="BA141"/>
  <c r="BB141"/>
  <c r="BC141"/>
  <c r="AR141"/>
  <c r="AP141"/>
  <c r="AN141"/>
  <c r="AL141"/>
  <c r="AJ141"/>
  <c r="AH141"/>
  <c r="AF141"/>
  <c r="AD141"/>
  <c r="AB141"/>
  <c r="Z141"/>
  <c r="X141"/>
  <c r="V141"/>
  <c r="T141"/>
  <c r="R141"/>
  <c r="P141"/>
  <c r="N141"/>
  <c r="J141"/>
  <c r="AS140"/>
  <c r="AT140"/>
  <c r="AU140"/>
  <c r="AV140"/>
  <c r="AW140"/>
  <c r="AX140"/>
  <c r="AY140"/>
  <c r="AZ140"/>
  <c r="BA140"/>
  <c r="BB140"/>
  <c r="BC140"/>
  <c r="AR140"/>
  <c r="AP140"/>
  <c r="AN140"/>
  <c r="AL140"/>
  <c r="AJ140"/>
  <c r="AH140"/>
  <c r="AF140"/>
  <c r="AD140"/>
  <c r="AB140"/>
  <c r="Z140"/>
  <c r="X140"/>
  <c r="V140"/>
  <c r="T140"/>
  <c r="R140"/>
  <c r="P140"/>
  <c r="N140"/>
  <c r="J140"/>
  <c r="AS139"/>
  <c r="AT139"/>
  <c r="AU139"/>
  <c r="AV139"/>
  <c r="AW139"/>
  <c r="AX139"/>
  <c r="AY139"/>
  <c r="AZ139"/>
  <c r="BA139"/>
  <c r="BB139"/>
  <c r="BC139"/>
  <c r="AR139"/>
  <c r="AP139"/>
  <c r="AN139"/>
  <c r="AL139"/>
  <c r="AJ139"/>
  <c r="AH139"/>
  <c r="AF139"/>
  <c r="AD139"/>
  <c r="AB139"/>
  <c r="Z139"/>
  <c r="X139"/>
  <c r="V139"/>
  <c r="T139"/>
  <c r="R139"/>
  <c r="P139"/>
  <c r="N139"/>
  <c r="J139"/>
  <c r="AS138"/>
  <c r="AT138"/>
  <c r="AU138"/>
  <c r="AV138"/>
  <c r="AW138"/>
  <c r="AX138"/>
  <c r="AY138"/>
  <c r="AZ138"/>
  <c r="BA138"/>
  <c r="BB138"/>
  <c r="BC138"/>
  <c r="AR138"/>
  <c r="AP138"/>
  <c r="AN138"/>
  <c r="AL138"/>
  <c r="AJ138"/>
  <c r="AH138"/>
  <c r="AF138"/>
  <c r="AD138"/>
  <c r="AB138"/>
  <c r="Z138"/>
  <c r="X138"/>
  <c r="V138"/>
  <c r="T138"/>
  <c r="R138"/>
  <c r="P138"/>
  <c r="N138"/>
  <c r="J138"/>
  <c r="AS137"/>
  <c r="AT137"/>
  <c r="AU137"/>
  <c r="AV137"/>
  <c r="AW137"/>
  <c r="AX137"/>
  <c r="AY137"/>
  <c r="AZ137"/>
  <c r="BA137"/>
  <c r="BB137"/>
  <c r="BC137"/>
  <c r="AR137"/>
  <c r="AP137"/>
  <c r="AN137"/>
  <c r="AL137"/>
  <c r="AJ137"/>
  <c r="AH137"/>
  <c r="AF137"/>
  <c r="AD137"/>
  <c r="AB137"/>
  <c r="Z137"/>
  <c r="X137"/>
  <c r="V137"/>
  <c r="T137"/>
  <c r="R137"/>
  <c r="P137"/>
  <c r="N137"/>
  <c r="J137"/>
  <c r="AS136"/>
  <c r="AT136"/>
  <c r="AU136"/>
  <c r="AV136"/>
  <c r="AW136"/>
  <c r="AX136"/>
  <c r="AY136"/>
  <c r="AZ136"/>
  <c r="BA136"/>
  <c r="BB136"/>
  <c r="BC136"/>
  <c r="AR136"/>
  <c r="AP136"/>
  <c r="AN136"/>
  <c r="AL136"/>
  <c r="AJ136"/>
  <c r="AH136"/>
  <c r="AF136"/>
  <c r="AD136"/>
  <c r="AB136"/>
  <c r="Z136"/>
  <c r="X136"/>
  <c r="V136"/>
  <c r="T136"/>
  <c r="R136"/>
  <c r="P136"/>
  <c r="N136"/>
  <c r="L136"/>
  <c r="J136"/>
  <c r="H136"/>
  <c r="F136"/>
  <c r="E136"/>
  <c r="D136"/>
  <c r="C136"/>
  <c r="B136"/>
  <c r="AS135"/>
  <c r="AT135"/>
  <c r="AU135"/>
  <c r="AV135"/>
  <c r="AW135"/>
  <c r="AX135"/>
  <c r="AY135"/>
  <c r="AZ135"/>
  <c r="BA135"/>
  <c r="BB135"/>
  <c r="BC135"/>
  <c r="AR135"/>
  <c r="AP135"/>
  <c r="AN135"/>
  <c r="AL135"/>
  <c r="AJ135"/>
  <c r="AH135"/>
  <c r="AF135"/>
  <c r="AD135"/>
  <c r="AB135"/>
  <c r="Z135"/>
  <c r="X135"/>
  <c r="V135"/>
  <c r="T135"/>
  <c r="R135"/>
  <c r="P135"/>
  <c r="N135"/>
  <c r="L135"/>
  <c r="J135"/>
  <c r="AS134"/>
  <c r="AT134"/>
  <c r="AU134"/>
  <c r="AV134"/>
  <c r="AW134"/>
  <c r="AX134"/>
  <c r="AY134"/>
  <c r="AZ134"/>
  <c r="BA134"/>
  <c r="BB134"/>
  <c r="BC134"/>
  <c r="AR134"/>
  <c r="AP134"/>
  <c r="AN134"/>
  <c r="AL134"/>
  <c r="AJ134"/>
  <c r="AH134"/>
  <c r="AF134"/>
  <c r="AD134"/>
  <c r="AB134"/>
  <c r="Z134"/>
  <c r="X134"/>
  <c r="V134"/>
  <c r="T134"/>
  <c r="R134"/>
  <c r="P134"/>
  <c r="N134"/>
  <c r="J134"/>
  <c r="AS133"/>
  <c r="AT133"/>
  <c r="AU133"/>
  <c r="AV133"/>
  <c r="AW133"/>
  <c r="AX133"/>
  <c r="AY133"/>
  <c r="AZ133"/>
  <c r="BA133"/>
  <c r="BB133"/>
  <c r="BC133"/>
  <c r="AR133"/>
  <c r="AP133"/>
  <c r="AN133"/>
  <c r="AL133"/>
  <c r="AJ133"/>
  <c r="AH133"/>
  <c r="AF133"/>
  <c r="AD133"/>
  <c r="AB133"/>
  <c r="Z133"/>
  <c r="X133"/>
  <c r="V133"/>
  <c r="T133"/>
  <c r="R133"/>
  <c r="P133"/>
  <c r="N133"/>
  <c r="J133"/>
  <c r="AS132"/>
  <c r="AT132"/>
  <c r="AU132"/>
  <c r="AV132"/>
  <c r="AW132"/>
  <c r="AX132"/>
  <c r="AY132"/>
  <c r="AZ132"/>
  <c r="BA132"/>
  <c r="BB132"/>
  <c r="BC132"/>
  <c r="AR132"/>
  <c r="AP132"/>
  <c r="AN132"/>
  <c r="AL132"/>
  <c r="AJ132"/>
  <c r="AH132"/>
  <c r="AF132"/>
  <c r="AD132"/>
  <c r="AB132"/>
  <c r="Z132"/>
  <c r="X132"/>
  <c r="V132"/>
  <c r="T132"/>
  <c r="R132"/>
  <c r="P132"/>
  <c r="N132"/>
  <c r="J132"/>
  <c r="AS131"/>
  <c r="AT131"/>
  <c r="AU131"/>
  <c r="AV131"/>
  <c r="AW131"/>
  <c r="AX131"/>
  <c r="AY131"/>
  <c r="AZ131"/>
  <c r="BA131"/>
  <c r="BB131"/>
  <c r="BC131"/>
  <c r="AR131"/>
  <c r="AP131"/>
  <c r="AN131"/>
  <c r="AL131"/>
  <c r="AJ131"/>
  <c r="AH131"/>
  <c r="AF131"/>
  <c r="AD131"/>
  <c r="AB131"/>
  <c r="Z131"/>
  <c r="X131"/>
  <c r="V131"/>
  <c r="T131"/>
  <c r="R131"/>
  <c r="P131"/>
  <c r="N131"/>
  <c r="J131"/>
  <c r="AS130"/>
  <c r="AT130"/>
  <c r="AU130"/>
  <c r="AV130"/>
  <c r="AW130"/>
  <c r="AX130"/>
  <c r="AY130"/>
  <c r="AZ130"/>
  <c r="BA130"/>
  <c r="BB130"/>
  <c r="BC130"/>
  <c r="AR130"/>
  <c r="AP130"/>
  <c r="AN130"/>
  <c r="AL130"/>
  <c r="AJ130"/>
  <c r="AH130"/>
  <c r="AF130"/>
  <c r="AD130"/>
  <c r="AB130"/>
  <c r="Z130"/>
  <c r="X130"/>
  <c r="V130"/>
  <c r="T130"/>
  <c r="R130"/>
  <c r="P130"/>
  <c r="N130"/>
  <c r="J130"/>
  <c r="AS129"/>
  <c r="AT129"/>
  <c r="AU129"/>
  <c r="AV129"/>
  <c r="AW129"/>
  <c r="AX129"/>
  <c r="AY129"/>
  <c r="AZ129"/>
  <c r="BA129"/>
  <c r="BB129"/>
  <c r="BC129"/>
  <c r="AR129"/>
  <c r="AP129"/>
  <c r="AN129"/>
  <c r="AL129"/>
  <c r="AJ129"/>
  <c r="AH129"/>
  <c r="AF129"/>
  <c r="AD129"/>
  <c r="AB129"/>
  <c r="Z129"/>
  <c r="X129"/>
  <c r="V129"/>
  <c r="T129"/>
  <c r="R129"/>
  <c r="P129"/>
  <c r="N129"/>
  <c r="J129"/>
  <c r="AS128"/>
  <c r="AT128"/>
  <c r="AU128"/>
  <c r="AV128"/>
  <c r="AW128"/>
  <c r="AX128"/>
  <c r="AY128"/>
  <c r="AZ128"/>
  <c r="BA128"/>
  <c r="BB128"/>
  <c r="BC128"/>
  <c r="AR128"/>
  <c r="AP128"/>
  <c r="AN128"/>
  <c r="AL128"/>
  <c r="AJ128"/>
  <c r="AH128"/>
  <c r="AF128"/>
  <c r="AD128"/>
  <c r="AB128"/>
  <c r="Z128"/>
  <c r="X128"/>
  <c r="V128"/>
  <c r="T128"/>
  <c r="R128"/>
  <c r="P128"/>
  <c r="N128"/>
  <c r="J128"/>
  <c r="AS127"/>
  <c r="AT127"/>
  <c r="AU127"/>
  <c r="AV127"/>
  <c r="AW127"/>
  <c r="AX127"/>
  <c r="AY127"/>
  <c r="AZ127"/>
  <c r="BA127"/>
  <c r="BB127"/>
  <c r="BC127"/>
  <c r="AR127"/>
  <c r="AP127"/>
  <c r="AN127"/>
  <c r="AL127"/>
  <c r="AJ127"/>
  <c r="AH127"/>
  <c r="AF127"/>
  <c r="AD127"/>
  <c r="AB127"/>
  <c r="Z127"/>
  <c r="X127"/>
  <c r="V127"/>
  <c r="T127"/>
  <c r="R127"/>
  <c r="P127"/>
  <c r="N127"/>
  <c r="J127"/>
  <c r="AS126"/>
  <c r="AT126"/>
  <c r="AU126"/>
  <c r="AV126"/>
  <c r="AW126"/>
  <c r="AX126"/>
  <c r="AY126"/>
  <c r="AZ126"/>
  <c r="BA126"/>
  <c r="BB126"/>
  <c r="BC126"/>
  <c r="AR126"/>
  <c r="AP126"/>
  <c r="AN126"/>
  <c r="AL126"/>
  <c r="AJ126"/>
  <c r="AH126"/>
  <c r="AF126"/>
  <c r="AD126"/>
  <c r="AB126"/>
  <c r="Z126"/>
  <c r="X126"/>
  <c r="V126"/>
  <c r="T126"/>
  <c r="R126"/>
  <c r="P126"/>
  <c r="N126"/>
  <c r="J126"/>
  <c r="AS125"/>
  <c r="AT125"/>
  <c r="AU125"/>
  <c r="AV125"/>
  <c r="AW125"/>
  <c r="AX125"/>
  <c r="AY125"/>
  <c r="AZ125"/>
  <c r="BA125"/>
  <c r="BB125"/>
  <c r="BC125"/>
  <c r="AR125"/>
  <c r="AP125"/>
  <c r="AN125"/>
  <c r="AL125"/>
  <c r="AJ125"/>
  <c r="AH125"/>
  <c r="AF125"/>
  <c r="AD125"/>
  <c r="AB125"/>
  <c r="Z125"/>
  <c r="X125"/>
  <c r="V125"/>
  <c r="T125"/>
  <c r="R125"/>
  <c r="P125"/>
  <c r="N125"/>
  <c r="J125"/>
  <c r="AS124"/>
  <c r="AT124"/>
  <c r="AU124"/>
  <c r="AV124"/>
  <c r="AW124"/>
  <c r="AX124"/>
  <c r="AY124"/>
  <c r="AZ124"/>
  <c r="BA124"/>
  <c r="BB124"/>
  <c r="BC124"/>
  <c r="AR124"/>
  <c r="AP124"/>
  <c r="AN124"/>
  <c r="AL124"/>
  <c r="AJ124"/>
  <c r="AH124"/>
  <c r="AF124"/>
  <c r="AD124"/>
  <c r="AB124"/>
  <c r="Z124"/>
  <c r="X124"/>
  <c r="V124"/>
  <c r="T124"/>
  <c r="R124"/>
  <c r="P124"/>
  <c r="N124"/>
  <c r="J124"/>
  <c r="AS123"/>
  <c r="AT123"/>
  <c r="AU123"/>
  <c r="AV123"/>
  <c r="AW123"/>
  <c r="AX123"/>
  <c r="AY123"/>
  <c r="AZ123"/>
  <c r="BA123"/>
  <c r="BB123"/>
  <c r="BC123"/>
  <c r="AR123"/>
  <c r="AP123"/>
  <c r="AN123"/>
  <c r="AL123"/>
  <c r="AJ123"/>
  <c r="AH123"/>
  <c r="AF123"/>
  <c r="AD123"/>
  <c r="AB123"/>
  <c r="Z123"/>
  <c r="X123"/>
  <c r="V123"/>
  <c r="T123"/>
  <c r="R123"/>
  <c r="P123"/>
  <c r="N123"/>
  <c r="J123"/>
  <c r="AS122"/>
  <c r="AT122"/>
  <c r="AU122"/>
  <c r="AV122"/>
  <c r="AW122"/>
  <c r="AX122"/>
  <c r="AY122"/>
  <c r="AZ122"/>
  <c r="BA122"/>
  <c r="BB122"/>
  <c r="BC122"/>
  <c r="AR122"/>
  <c r="AP122"/>
  <c r="AN122"/>
  <c r="AL122"/>
  <c r="AJ122"/>
  <c r="AH122"/>
  <c r="AF122"/>
  <c r="AD122"/>
  <c r="AB122"/>
  <c r="Z122"/>
  <c r="X122"/>
  <c r="V122"/>
  <c r="T122"/>
  <c r="R122"/>
  <c r="P122"/>
  <c r="N122"/>
  <c r="J122"/>
  <c r="AS121"/>
  <c r="AT121"/>
  <c r="AU121"/>
  <c r="AV121"/>
  <c r="AW121"/>
  <c r="AX121"/>
  <c r="AY121"/>
  <c r="AZ121"/>
  <c r="BA121"/>
  <c r="BB121"/>
  <c r="BC121"/>
  <c r="AR121"/>
  <c r="AP121"/>
  <c r="AN121"/>
  <c r="AL121"/>
  <c r="AJ121"/>
  <c r="AH121"/>
  <c r="AF121"/>
  <c r="AD121"/>
  <c r="AB121"/>
  <c r="Z121"/>
  <c r="X121"/>
  <c r="V121"/>
  <c r="T121"/>
  <c r="R121"/>
  <c r="P121"/>
  <c r="N121"/>
  <c r="J121"/>
  <c r="AS120"/>
  <c r="AT120"/>
  <c r="AU120"/>
  <c r="AV120"/>
  <c r="AW120"/>
  <c r="AX120"/>
  <c r="AY120"/>
  <c r="AZ120"/>
  <c r="BA120"/>
  <c r="BB120"/>
  <c r="BC120"/>
  <c r="AR120"/>
  <c r="AP120"/>
  <c r="AN120"/>
  <c r="AL120"/>
  <c r="AJ120"/>
  <c r="AH120"/>
  <c r="AF120"/>
  <c r="AD120"/>
  <c r="AB120"/>
  <c r="Z120"/>
  <c r="X120"/>
  <c r="V120"/>
  <c r="T120"/>
  <c r="R120"/>
  <c r="P120"/>
  <c r="N120"/>
  <c r="J120"/>
  <c r="AS119"/>
  <c r="AT119"/>
  <c r="AU119"/>
  <c r="AV119"/>
  <c r="AW119"/>
  <c r="AX119"/>
  <c r="AY119"/>
  <c r="AZ119"/>
  <c r="BA119"/>
  <c r="BB119"/>
  <c r="BC119"/>
  <c r="AR119"/>
  <c r="AP119"/>
  <c r="AN119"/>
  <c r="AL119"/>
  <c r="AJ119"/>
  <c r="AH119"/>
  <c r="AF119"/>
  <c r="AD119"/>
  <c r="AB119"/>
  <c r="Z119"/>
  <c r="X119"/>
  <c r="V119"/>
  <c r="T119"/>
  <c r="R119"/>
  <c r="P119"/>
  <c r="N119"/>
  <c r="J119"/>
  <c r="AS118"/>
  <c r="AT118"/>
  <c r="AU118"/>
  <c r="AV118"/>
  <c r="AW118"/>
  <c r="AX118"/>
  <c r="AY118"/>
  <c r="AZ118"/>
  <c r="BA118"/>
  <c r="BB118"/>
  <c r="BC118"/>
  <c r="AR118"/>
  <c r="AP118"/>
  <c r="AN118"/>
  <c r="AL118"/>
  <c r="AJ118"/>
  <c r="AH118"/>
  <c r="AF118"/>
  <c r="AD118"/>
  <c r="AB118"/>
  <c r="Z118"/>
  <c r="X118"/>
  <c r="V118"/>
  <c r="T118"/>
  <c r="R118"/>
  <c r="P118"/>
  <c r="N118"/>
  <c r="J118"/>
  <c r="AS117"/>
  <c r="AT117"/>
  <c r="AU117"/>
  <c r="AV117"/>
  <c r="AW117"/>
  <c r="AX117"/>
  <c r="AY117"/>
  <c r="AZ117"/>
  <c r="BA117"/>
  <c r="BB117"/>
  <c r="BC117"/>
  <c r="AR117"/>
  <c r="AP117"/>
  <c r="AN117"/>
  <c r="AL117"/>
  <c r="AJ117"/>
  <c r="AH117"/>
  <c r="AF117"/>
  <c r="AD117"/>
  <c r="AB117"/>
  <c r="Z117"/>
  <c r="X117"/>
  <c r="V117"/>
  <c r="T117"/>
  <c r="R117"/>
  <c r="P117"/>
  <c r="N117"/>
  <c r="J117"/>
  <c r="AS116"/>
  <c r="AT116"/>
  <c r="AU116"/>
  <c r="AV116"/>
  <c r="AW116"/>
  <c r="AX116"/>
  <c r="AY116"/>
  <c r="AZ116"/>
  <c r="BA116"/>
  <c r="BB116"/>
  <c r="BC116"/>
  <c r="AR116"/>
  <c r="AP116"/>
  <c r="AN116"/>
  <c r="AL116"/>
  <c r="AJ116"/>
  <c r="AH116"/>
  <c r="AF116"/>
  <c r="AD116"/>
  <c r="AB116"/>
  <c r="Z116"/>
  <c r="X116"/>
  <c r="V116"/>
  <c r="T116"/>
  <c r="R116"/>
  <c r="P116"/>
  <c r="N116"/>
  <c r="J116"/>
  <c r="AS115"/>
  <c r="AT115"/>
  <c r="AU115"/>
  <c r="AV115"/>
  <c r="AW115"/>
  <c r="AX115"/>
  <c r="AY115"/>
  <c r="AZ115"/>
  <c r="BA115"/>
  <c r="BB115"/>
  <c r="BC115"/>
  <c r="AR115"/>
  <c r="AP115"/>
  <c r="AN115"/>
  <c r="AL115"/>
  <c r="AJ115"/>
  <c r="AH115"/>
  <c r="AF115"/>
  <c r="AD115"/>
  <c r="AB115"/>
  <c r="Z115"/>
  <c r="X115"/>
  <c r="V115"/>
  <c r="T115"/>
  <c r="R115"/>
  <c r="P115"/>
  <c r="N115"/>
  <c r="J115"/>
  <c r="AS114"/>
  <c r="AT114"/>
  <c r="AU114"/>
  <c r="AV114"/>
  <c r="AW114"/>
  <c r="AX114"/>
  <c r="AY114"/>
  <c r="AZ114"/>
  <c r="BA114"/>
  <c r="BB114"/>
  <c r="BC114"/>
  <c r="AR114"/>
  <c r="AP114"/>
  <c r="AN114"/>
  <c r="AL114"/>
  <c r="AJ114"/>
  <c r="AH114"/>
  <c r="AF114"/>
  <c r="AD114"/>
  <c r="AB114"/>
  <c r="Z114"/>
  <c r="X114"/>
  <c r="V114"/>
  <c r="T114"/>
  <c r="R114"/>
  <c r="P114"/>
  <c r="N114"/>
  <c r="J114"/>
  <c r="AS113"/>
  <c r="AT113"/>
  <c r="AU113"/>
  <c r="AV113"/>
  <c r="AW113"/>
  <c r="AX113"/>
  <c r="AY113"/>
  <c r="AZ113"/>
  <c r="BA113"/>
  <c r="BB113"/>
  <c r="BC113"/>
  <c r="AR113"/>
  <c r="AP113"/>
  <c r="AN113"/>
  <c r="AL113"/>
  <c r="AJ113"/>
  <c r="AH113"/>
  <c r="AF113"/>
  <c r="AD113"/>
  <c r="AB113"/>
  <c r="Z113"/>
  <c r="X113"/>
  <c r="V113"/>
  <c r="T113"/>
  <c r="R113"/>
  <c r="P113"/>
  <c r="N113"/>
  <c r="J113"/>
  <c r="AS112"/>
  <c r="AT112"/>
  <c r="AU112"/>
  <c r="AV112"/>
  <c r="AW112"/>
  <c r="AX112"/>
  <c r="AY112"/>
  <c r="AZ112"/>
  <c r="BA112"/>
  <c r="BB112"/>
  <c r="BC112"/>
  <c r="AR112"/>
  <c r="AP112"/>
  <c r="AN112"/>
  <c r="AL112"/>
  <c r="AJ112"/>
  <c r="AH112"/>
  <c r="AF112"/>
  <c r="AD112"/>
  <c r="AB112"/>
  <c r="Z112"/>
  <c r="X112"/>
  <c r="V112"/>
  <c r="T112"/>
  <c r="R112"/>
  <c r="P112"/>
  <c r="N112"/>
  <c r="J112"/>
  <c r="AS111"/>
  <c r="AT111"/>
  <c r="AU111"/>
  <c r="AV111"/>
  <c r="AW111"/>
  <c r="AX111"/>
  <c r="AY111"/>
  <c r="AZ111"/>
  <c r="BA111"/>
  <c r="BB111"/>
  <c r="BC111"/>
  <c r="AR111"/>
  <c r="AP111"/>
  <c r="AN111"/>
  <c r="AL111"/>
  <c r="AJ111"/>
  <c r="AH111"/>
  <c r="AF111"/>
  <c r="AD111"/>
  <c r="AB111"/>
  <c r="Z111"/>
  <c r="X111"/>
  <c r="V111"/>
  <c r="T111"/>
  <c r="R111"/>
  <c r="P111"/>
  <c r="N111"/>
  <c r="J111"/>
  <c r="AS110"/>
  <c r="AT110"/>
  <c r="AU110"/>
  <c r="AV110"/>
  <c r="AW110"/>
  <c r="AX110"/>
  <c r="AY110"/>
  <c r="AZ110"/>
  <c r="BA110"/>
  <c r="BB110"/>
  <c r="BC110"/>
  <c r="AR110"/>
  <c r="AP110"/>
  <c r="AN110"/>
  <c r="AL110"/>
  <c r="AJ110"/>
  <c r="AH110"/>
  <c r="AF110"/>
  <c r="AD110"/>
  <c r="AB110"/>
  <c r="Z110"/>
  <c r="X110"/>
  <c r="V110"/>
  <c r="T110"/>
  <c r="R110"/>
  <c r="P110"/>
  <c r="N110"/>
  <c r="J110"/>
  <c r="AS109"/>
  <c r="AT109"/>
  <c r="AU109"/>
  <c r="AV109"/>
  <c r="AW109"/>
  <c r="AX109"/>
  <c r="AY109"/>
  <c r="AZ109"/>
  <c r="BA109"/>
  <c r="BB109"/>
  <c r="BC109"/>
  <c r="AR109"/>
  <c r="AP109"/>
  <c r="AN109"/>
  <c r="AL109"/>
  <c r="AJ109"/>
  <c r="AH109"/>
  <c r="AF109"/>
  <c r="AD109"/>
  <c r="AB109"/>
  <c r="Z109"/>
  <c r="X109"/>
  <c r="V109"/>
  <c r="T109"/>
  <c r="R109"/>
  <c r="P109"/>
  <c r="N109"/>
  <c r="J109"/>
  <c r="AS108"/>
  <c r="AT108"/>
  <c r="AU108"/>
  <c r="AV108"/>
  <c r="AW108"/>
  <c r="AX108"/>
  <c r="AY108"/>
  <c r="AZ108"/>
  <c r="BA108"/>
  <c r="BB108"/>
  <c r="BC108"/>
  <c r="AR108"/>
  <c r="AP108"/>
  <c r="AN108"/>
  <c r="AL108"/>
  <c r="AJ108"/>
  <c r="AH108"/>
  <c r="AF108"/>
  <c r="AD108"/>
  <c r="AB108"/>
  <c r="Z108"/>
  <c r="X108"/>
  <c r="V108"/>
  <c r="T108"/>
  <c r="R108"/>
  <c r="P108"/>
  <c r="N108"/>
  <c r="J108"/>
  <c r="AS107"/>
  <c r="AT107"/>
  <c r="AU107"/>
  <c r="AV107"/>
  <c r="AW107"/>
  <c r="AX107"/>
  <c r="AY107"/>
  <c r="AZ107"/>
  <c r="BA107"/>
  <c r="BB107"/>
  <c r="BC107"/>
  <c r="AR107"/>
  <c r="AP107"/>
  <c r="AN107"/>
  <c r="AL107"/>
  <c r="AJ107"/>
  <c r="AH107"/>
  <c r="AF107"/>
  <c r="AD107"/>
  <c r="AB107"/>
  <c r="Z107"/>
  <c r="X107"/>
  <c r="V107"/>
  <c r="T107"/>
  <c r="R107"/>
  <c r="P107"/>
  <c r="N107"/>
  <c r="J107"/>
  <c r="AS106"/>
  <c r="AT106"/>
  <c r="AU106"/>
  <c r="AV106"/>
  <c r="AW106"/>
  <c r="AX106"/>
  <c r="AY106"/>
  <c r="AZ106"/>
  <c r="BA106"/>
  <c r="BB106"/>
  <c r="BC106"/>
  <c r="AR106"/>
  <c r="AP106"/>
  <c r="AN106"/>
  <c r="AL106"/>
  <c r="AJ106"/>
  <c r="AH106"/>
  <c r="AF106"/>
  <c r="AD106"/>
  <c r="AB106"/>
  <c r="Z106"/>
  <c r="X106"/>
  <c r="V106"/>
  <c r="T106"/>
  <c r="R106"/>
  <c r="P106"/>
  <c r="N106"/>
  <c r="J106"/>
  <c r="AS105"/>
  <c r="AT105"/>
  <c r="AU105"/>
  <c r="AV105"/>
  <c r="AW105"/>
  <c r="AX105"/>
  <c r="AY105"/>
  <c r="AZ105"/>
  <c r="BA105"/>
  <c r="BB105"/>
  <c r="BC105"/>
  <c r="AR105"/>
  <c r="AP105"/>
  <c r="AN105"/>
  <c r="AL105"/>
  <c r="AJ105"/>
  <c r="AH105"/>
  <c r="AF105"/>
  <c r="AD105"/>
  <c r="AB105"/>
  <c r="Z105"/>
  <c r="X105"/>
  <c r="V105"/>
  <c r="T105"/>
  <c r="R105"/>
  <c r="P105"/>
  <c r="N105"/>
  <c r="J105"/>
  <c r="AS104"/>
  <c r="AT104"/>
  <c r="AU104"/>
  <c r="AV104"/>
  <c r="AW104"/>
  <c r="AX104"/>
  <c r="AY104"/>
  <c r="AZ104"/>
  <c r="BA104"/>
  <c r="BB104"/>
  <c r="BC104"/>
  <c r="AR104"/>
  <c r="AP104"/>
  <c r="AN104"/>
  <c r="AL104"/>
  <c r="AJ104"/>
  <c r="AH104"/>
  <c r="AF104"/>
  <c r="AD104"/>
  <c r="AB104"/>
  <c r="Z104"/>
  <c r="X104"/>
  <c r="V104"/>
  <c r="T104"/>
  <c r="R104"/>
  <c r="P104"/>
  <c r="N104"/>
  <c r="J104"/>
  <c r="AS103"/>
  <c r="AT103"/>
  <c r="AU103"/>
  <c r="AV103"/>
  <c r="AW103"/>
  <c r="AX103"/>
  <c r="AY103"/>
  <c r="AZ103"/>
  <c r="BA103"/>
  <c r="BB103"/>
  <c r="BC103"/>
  <c r="AR103"/>
  <c r="AP103"/>
  <c r="AN103"/>
  <c r="AL103"/>
  <c r="AJ103"/>
  <c r="AH103"/>
  <c r="AF103"/>
  <c r="AD103"/>
  <c r="AB103"/>
  <c r="Z103"/>
  <c r="X103"/>
  <c r="V103"/>
  <c r="T103"/>
  <c r="R103"/>
  <c r="P103"/>
  <c r="N103"/>
  <c r="J103"/>
  <c r="AS102"/>
  <c r="AT102"/>
  <c r="AU102"/>
  <c r="AV102"/>
  <c r="AW102"/>
  <c r="AX102"/>
  <c r="AY102"/>
  <c r="AZ102"/>
  <c r="BA102"/>
  <c r="BB102"/>
  <c r="BC102"/>
  <c r="AR102"/>
  <c r="AP102"/>
  <c r="AN102"/>
  <c r="AL102"/>
  <c r="AJ102"/>
  <c r="AH102"/>
  <c r="AF102"/>
  <c r="AD102"/>
  <c r="AB102"/>
  <c r="Z102"/>
  <c r="X102"/>
  <c r="V102"/>
  <c r="T102"/>
  <c r="R102"/>
  <c r="P102"/>
  <c r="N102"/>
  <c r="J102"/>
  <c r="AS101"/>
  <c r="AT101"/>
  <c r="AU101"/>
  <c r="AV101"/>
  <c r="AW101"/>
  <c r="AX101"/>
  <c r="AY101"/>
  <c r="AZ101"/>
  <c r="BA101"/>
  <c r="BB101"/>
  <c r="BC101"/>
  <c r="AR101"/>
  <c r="AP101"/>
  <c r="AN101"/>
  <c r="AL101"/>
  <c r="AJ101"/>
  <c r="AH101"/>
  <c r="AF101"/>
  <c r="AD101"/>
  <c r="AB101"/>
  <c r="Z101"/>
  <c r="X101"/>
  <c r="V101"/>
  <c r="T101"/>
  <c r="R101"/>
  <c r="P101"/>
  <c r="N101"/>
  <c r="J101"/>
  <c r="AS100"/>
  <c r="AT100"/>
  <c r="AU100"/>
  <c r="AV100"/>
  <c r="AW100"/>
  <c r="AX100"/>
  <c r="AY100"/>
  <c r="AZ100"/>
  <c r="BA100"/>
  <c r="BB100"/>
  <c r="BC100"/>
  <c r="BD100"/>
  <c r="AR100"/>
  <c r="AP100"/>
  <c r="AN100"/>
  <c r="AL100"/>
  <c r="AJ100"/>
  <c r="AH100"/>
  <c r="AF100"/>
  <c r="AD100"/>
  <c r="AB100"/>
  <c r="Z100"/>
  <c r="X100"/>
  <c r="V100"/>
  <c r="T100"/>
  <c r="R100"/>
  <c r="P100"/>
  <c r="N100"/>
  <c r="J100"/>
  <c r="AS99"/>
  <c r="AT99"/>
  <c r="AU99"/>
  <c r="AV99"/>
  <c r="AW99"/>
  <c r="AX99"/>
  <c r="AY99"/>
  <c r="AZ99"/>
  <c r="BA99"/>
  <c r="BB99"/>
  <c r="BC99"/>
  <c r="AR99"/>
  <c r="AP99"/>
  <c r="AN99"/>
  <c r="AL99"/>
  <c r="AJ99"/>
  <c r="AH99"/>
  <c r="AF99"/>
  <c r="AD99"/>
  <c r="AB99"/>
  <c r="Z99"/>
  <c r="X99"/>
  <c r="V99"/>
  <c r="T99"/>
  <c r="R99"/>
  <c r="P99"/>
  <c r="N99"/>
  <c r="J99"/>
  <c r="AS98"/>
  <c r="AT98"/>
  <c r="AU98"/>
  <c r="AV98"/>
  <c r="AW98"/>
  <c r="AX98"/>
  <c r="AY98"/>
  <c r="AZ98"/>
  <c r="BA98"/>
  <c r="BB98"/>
  <c r="BC98"/>
  <c r="AR98"/>
  <c r="AP98"/>
  <c r="AN98"/>
  <c r="AL98"/>
  <c r="AJ98"/>
  <c r="AH98"/>
  <c r="AF98"/>
  <c r="AD98"/>
  <c r="AB98"/>
  <c r="Z98"/>
  <c r="X98"/>
  <c r="V98"/>
  <c r="T98"/>
  <c r="R98"/>
  <c r="P98"/>
  <c r="N98"/>
  <c r="J98"/>
  <c r="AS97"/>
  <c r="AT97"/>
  <c r="AU97"/>
  <c r="AV97"/>
  <c r="AW97"/>
  <c r="AX97"/>
  <c r="AY97"/>
  <c r="AZ97"/>
  <c r="BA97"/>
  <c r="BB97"/>
  <c r="BC97"/>
  <c r="AR97"/>
  <c r="AP97"/>
  <c r="AN97"/>
  <c r="AL97"/>
  <c r="AJ97"/>
  <c r="AH97"/>
  <c r="AF97"/>
  <c r="AD97"/>
  <c r="AB97"/>
  <c r="Z97"/>
  <c r="X97"/>
  <c r="V97"/>
  <c r="T97"/>
  <c r="R97"/>
  <c r="P97"/>
  <c r="N97"/>
  <c r="J97"/>
  <c r="AS96"/>
  <c r="AT96"/>
  <c r="AU96"/>
  <c r="AV96"/>
  <c r="AW96"/>
  <c r="AX96"/>
  <c r="AY96"/>
  <c r="AZ96"/>
  <c r="BA96"/>
  <c r="BB96"/>
  <c r="BC96"/>
  <c r="AR96"/>
  <c r="AP96"/>
  <c r="AN96"/>
  <c r="AL96"/>
  <c r="AJ96"/>
  <c r="AH96"/>
  <c r="AF96"/>
  <c r="AD96"/>
  <c r="AB96"/>
  <c r="Z96"/>
  <c r="X96"/>
  <c r="V96"/>
  <c r="T96"/>
  <c r="R96"/>
  <c r="P96"/>
  <c r="N96"/>
  <c r="J96"/>
  <c r="AS95"/>
  <c r="AT95"/>
  <c r="AU95"/>
  <c r="AV95"/>
  <c r="AW95"/>
  <c r="AX95"/>
  <c r="AY95"/>
  <c r="AZ95"/>
  <c r="BA95"/>
  <c r="BB95"/>
  <c r="BC95"/>
  <c r="AR95"/>
  <c r="AP95"/>
  <c r="AN95"/>
  <c r="AL95"/>
  <c r="AJ95"/>
  <c r="AH95"/>
  <c r="AF95"/>
  <c r="AD95"/>
  <c r="AB95"/>
  <c r="Z95"/>
  <c r="X95"/>
  <c r="V95"/>
  <c r="T95"/>
  <c r="R95"/>
  <c r="P95"/>
  <c r="N95"/>
  <c r="J95"/>
  <c r="AS94"/>
  <c r="AT94"/>
  <c r="AU94"/>
  <c r="AV94"/>
  <c r="AW94"/>
  <c r="AX94"/>
  <c r="AY94"/>
  <c r="AZ94"/>
  <c r="BA94"/>
  <c r="BB94"/>
  <c r="BC94"/>
  <c r="AR94"/>
  <c r="AP94"/>
  <c r="AN94"/>
  <c r="AL94"/>
  <c r="AJ94"/>
  <c r="AH94"/>
  <c r="AF94"/>
  <c r="AD94"/>
  <c r="AB94"/>
  <c r="Z94"/>
  <c r="X94"/>
  <c r="V94"/>
  <c r="T94"/>
  <c r="R94"/>
  <c r="P94"/>
  <c r="N94"/>
  <c r="J94"/>
  <c r="AS93"/>
  <c r="AT93"/>
  <c r="AU93"/>
  <c r="AV93"/>
  <c r="AW93"/>
  <c r="AX93"/>
  <c r="AY93"/>
  <c r="AZ93"/>
  <c r="BA93"/>
  <c r="BB93"/>
  <c r="BC93"/>
  <c r="AR93"/>
  <c r="AP93"/>
  <c r="AN93"/>
  <c r="AL93"/>
  <c r="AJ93"/>
  <c r="AH93"/>
  <c r="AD93"/>
  <c r="AB93"/>
  <c r="Z93"/>
  <c r="X93"/>
  <c r="V93"/>
  <c r="T93"/>
  <c r="R93"/>
  <c r="P93"/>
  <c r="N93"/>
  <c r="L93"/>
  <c r="J93"/>
  <c r="AS92"/>
  <c r="AT92"/>
  <c r="AU92"/>
  <c r="AV92"/>
  <c r="AW92"/>
  <c r="AX92"/>
  <c r="AY92"/>
  <c r="AZ92"/>
  <c r="BA92"/>
  <c r="BB92"/>
  <c r="BC92"/>
  <c r="AR92"/>
  <c r="AP92"/>
  <c r="AN92"/>
  <c r="AL92"/>
  <c r="AJ92"/>
  <c r="AH92"/>
  <c r="AF92"/>
  <c r="AD92"/>
  <c r="AB92"/>
  <c r="Z92"/>
  <c r="X92"/>
  <c r="V92"/>
  <c r="T92"/>
  <c r="R92"/>
  <c r="P92"/>
  <c r="N92"/>
  <c r="J92"/>
  <c r="AS91"/>
  <c r="AT91"/>
  <c r="AU91"/>
  <c r="AV91"/>
  <c r="AW91"/>
  <c r="AX91"/>
  <c r="AY91"/>
  <c r="AZ91"/>
  <c r="BA91"/>
  <c r="BB91"/>
  <c r="BC91"/>
  <c r="AR91"/>
  <c r="AP91"/>
  <c r="AN91"/>
  <c r="AL91"/>
  <c r="AJ91"/>
  <c r="AH91"/>
  <c r="AF91"/>
  <c r="AD91"/>
  <c r="AB91"/>
  <c r="Z91"/>
  <c r="X91"/>
  <c r="V91"/>
  <c r="T91"/>
  <c r="R91"/>
  <c r="P91"/>
  <c r="N91"/>
  <c r="J91"/>
  <c r="AS90"/>
  <c r="AT90"/>
  <c r="AU90"/>
  <c r="AV90"/>
  <c r="AW90"/>
  <c r="AX90"/>
  <c r="AY90"/>
  <c r="AZ90"/>
  <c r="BA90"/>
  <c r="BB90"/>
  <c r="BC90"/>
  <c r="AR90"/>
  <c r="AP90"/>
  <c r="AN90"/>
  <c r="AL90"/>
  <c r="AJ90"/>
  <c r="AH90"/>
  <c r="AF90"/>
  <c r="AD90"/>
  <c r="AB90"/>
  <c r="Z90"/>
  <c r="X90"/>
  <c r="V90"/>
  <c r="T90"/>
  <c r="R90"/>
  <c r="P90"/>
  <c r="N90"/>
  <c r="J90"/>
  <c r="AS89"/>
  <c r="AT89"/>
  <c r="AU89"/>
  <c r="AV89"/>
  <c r="AW89"/>
  <c r="AX89"/>
  <c r="AY89"/>
  <c r="AZ89"/>
  <c r="BA89"/>
  <c r="BB89"/>
  <c r="BC89"/>
  <c r="AR89"/>
  <c r="AP89"/>
  <c r="AN89"/>
  <c r="AL89"/>
  <c r="AJ89"/>
  <c r="AH89"/>
  <c r="AF89"/>
  <c r="AD89"/>
  <c r="AB89"/>
  <c r="Z89"/>
  <c r="X89"/>
  <c r="V89"/>
  <c r="T89"/>
  <c r="R89"/>
  <c r="P89"/>
  <c r="N89"/>
  <c r="J89"/>
  <c r="AS88"/>
  <c r="AT88"/>
  <c r="AU88"/>
  <c r="AV88"/>
  <c r="AW88"/>
  <c r="AX88"/>
  <c r="AY88"/>
  <c r="AZ88"/>
  <c r="BA88"/>
  <c r="BB88"/>
  <c r="BC88"/>
  <c r="AR88"/>
  <c r="AP88"/>
  <c r="AN88"/>
  <c r="AL88"/>
  <c r="AJ88"/>
  <c r="AH88"/>
  <c r="AD88"/>
  <c r="AB88"/>
  <c r="Z88"/>
  <c r="X88"/>
  <c r="V88"/>
  <c r="T88"/>
  <c r="R88"/>
  <c r="P88"/>
  <c r="N88"/>
  <c r="J88"/>
  <c r="AS87"/>
  <c r="AT87"/>
  <c r="AU87"/>
  <c r="AV87"/>
  <c r="AW87"/>
  <c r="AX87"/>
  <c r="AY87"/>
  <c r="AZ87"/>
  <c r="BA87"/>
  <c r="BB87"/>
  <c r="BC87"/>
  <c r="AR87"/>
  <c r="AP87"/>
  <c r="AN87"/>
  <c r="AL87"/>
  <c r="AJ87"/>
  <c r="AH87"/>
  <c r="AD87"/>
  <c r="AB87"/>
  <c r="Z87"/>
  <c r="X87"/>
  <c r="V87"/>
  <c r="T87"/>
  <c r="R87"/>
  <c r="P87"/>
  <c r="N87"/>
  <c r="J87"/>
  <c r="AS86"/>
  <c r="AT86"/>
  <c r="AU86"/>
  <c r="AV86"/>
  <c r="AW86"/>
  <c r="AX86"/>
  <c r="AY86"/>
  <c r="AZ86"/>
  <c r="BA86"/>
  <c r="BB86"/>
  <c r="BC86"/>
  <c r="AR86"/>
  <c r="AP86"/>
  <c r="AN86"/>
  <c r="AL86"/>
  <c r="AJ86"/>
  <c r="AH86"/>
  <c r="AD86"/>
  <c r="AB86"/>
  <c r="Z86"/>
  <c r="X86"/>
  <c r="V86"/>
  <c r="T86"/>
  <c r="R86"/>
  <c r="P86"/>
  <c r="N86"/>
  <c r="J86"/>
  <c r="AS85"/>
  <c r="AT85"/>
  <c r="AU85"/>
  <c r="AV85"/>
  <c r="AW85"/>
  <c r="AX85"/>
  <c r="AY85"/>
  <c r="AZ85"/>
  <c r="BA85"/>
  <c r="BB85"/>
  <c r="BC85"/>
  <c r="AR85"/>
  <c r="AP85"/>
  <c r="AN85"/>
  <c r="AL85"/>
  <c r="AJ85"/>
  <c r="AH85"/>
  <c r="AF85"/>
  <c r="AD85"/>
  <c r="AB85"/>
  <c r="Z85"/>
  <c r="X85"/>
  <c r="V85"/>
  <c r="T85"/>
  <c r="R85"/>
  <c r="P85"/>
  <c r="N85"/>
  <c r="J85"/>
  <c r="AS84"/>
  <c r="AT84"/>
  <c r="AU84"/>
  <c r="AV84"/>
  <c r="AW84"/>
  <c r="AX84"/>
  <c r="AY84"/>
  <c r="AZ84"/>
  <c r="BA84"/>
  <c r="BB84"/>
  <c r="BC84"/>
  <c r="AR84"/>
  <c r="AP84"/>
  <c r="AN84"/>
  <c r="AL84"/>
  <c r="AJ84"/>
  <c r="AH84"/>
  <c r="AF84"/>
  <c r="AD84"/>
  <c r="AB84"/>
  <c r="Z84"/>
  <c r="X84"/>
  <c r="V84"/>
  <c r="T84"/>
  <c r="R84"/>
  <c r="P84"/>
  <c r="N84"/>
  <c r="J84"/>
  <c r="AS83"/>
  <c r="AT83"/>
  <c r="AU83"/>
  <c r="AV83"/>
  <c r="AW83"/>
  <c r="AX83"/>
  <c r="AY83"/>
  <c r="AZ83"/>
  <c r="BA83"/>
  <c r="BB83"/>
  <c r="BC83"/>
  <c r="AR83"/>
  <c r="AP83"/>
  <c r="AN83"/>
  <c r="AL83"/>
  <c r="AJ83"/>
  <c r="AH83"/>
  <c r="AF83"/>
  <c r="AD83"/>
  <c r="AB83"/>
  <c r="Z83"/>
  <c r="X83"/>
  <c r="V83"/>
  <c r="T83"/>
  <c r="R83"/>
  <c r="P83"/>
  <c r="N83"/>
  <c r="J83"/>
  <c r="AS82"/>
  <c r="AT82"/>
  <c r="AU82"/>
  <c r="AV82"/>
  <c r="AW82"/>
  <c r="AX82"/>
  <c r="AY82"/>
  <c r="AZ82"/>
  <c r="BA82"/>
  <c r="BB82"/>
  <c r="BC82"/>
  <c r="AR82"/>
  <c r="AP82"/>
  <c r="AN82"/>
  <c r="AL82"/>
  <c r="AJ82"/>
  <c r="AH82"/>
  <c r="AF82"/>
  <c r="AD82"/>
  <c r="AB82"/>
  <c r="Z82"/>
  <c r="X82"/>
  <c r="V82"/>
  <c r="T82"/>
  <c r="R82"/>
  <c r="P82"/>
  <c r="N82"/>
  <c r="J82"/>
  <c r="AS81"/>
  <c r="AT81"/>
  <c r="AU81"/>
  <c r="AV81"/>
  <c r="AW81"/>
  <c r="AX81"/>
  <c r="AY81"/>
  <c r="AZ81"/>
  <c r="BA81"/>
  <c r="BB81"/>
  <c r="BC81"/>
  <c r="AR81"/>
  <c r="AP81"/>
  <c r="AN81"/>
  <c r="AL81"/>
  <c r="AJ81"/>
  <c r="AH81"/>
  <c r="AF81"/>
  <c r="AD81"/>
  <c r="AB81"/>
  <c r="Z81"/>
  <c r="X81"/>
  <c r="V81"/>
  <c r="T81"/>
  <c r="R81"/>
  <c r="P81"/>
  <c r="N81"/>
  <c r="J81"/>
  <c r="AS80"/>
  <c r="AT80"/>
  <c r="AU80"/>
  <c r="AV80"/>
  <c r="AW80"/>
  <c r="AX80"/>
  <c r="AY80"/>
  <c r="AZ80"/>
  <c r="BA80"/>
  <c r="BB80"/>
  <c r="BC80"/>
  <c r="AR80"/>
  <c r="AP80"/>
  <c r="AN80"/>
  <c r="AL80"/>
  <c r="AJ80"/>
  <c r="AH80"/>
  <c r="AF80"/>
  <c r="AD80"/>
  <c r="AB80"/>
  <c r="Z80"/>
  <c r="X80"/>
  <c r="V80"/>
  <c r="T80"/>
  <c r="R80"/>
  <c r="P80"/>
  <c r="N80"/>
  <c r="J80"/>
  <c r="AS79"/>
  <c r="AT79"/>
  <c r="AU79"/>
  <c r="AV79"/>
  <c r="AW79"/>
  <c r="AX79"/>
  <c r="AY79"/>
  <c r="AZ79"/>
  <c r="BA79"/>
  <c r="BB79"/>
  <c r="BC79"/>
  <c r="AR79"/>
  <c r="AP79"/>
  <c r="AN79"/>
  <c r="AL79"/>
  <c r="AJ79"/>
  <c r="AH79"/>
  <c r="AF79"/>
  <c r="AD79"/>
  <c r="AB79"/>
  <c r="Z79"/>
  <c r="X79"/>
  <c r="V79"/>
  <c r="T79"/>
  <c r="R79"/>
  <c r="P79"/>
  <c r="N79"/>
  <c r="J79"/>
  <c r="AS78"/>
  <c r="AT78"/>
  <c r="AU78"/>
  <c r="AV78"/>
  <c r="AW78"/>
  <c r="AX78"/>
  <c r="AY78"/>
  <c r="AZ78"/>
  <c r="BA78"/>
  <c r="BB78"/>
  <c r="BC78"/>
  <c r="AR78"/>
  <c r="AP78"/>
  <c r="AN78"/>
  <c r="AL78"/>
  <c r="AJ78"/>
  <c r="AH78"/>
  <c r="AF78"/>
  <c r="AD78"/>
  <c r="AB78"/>
  <c r="Z78"/>
  <c r="X78"/>
  <c r="V78"/>
  <c r="T78"/>
  <c r="R78"/>
  <c r="P78"/>
  <c r="N78"/>
  <c r="J78"/>
  <c r="AS77"/>
  <c r="AT77"/>
  <c r="AU77"/>
  <c r="AV77"/>
  <c r="AW77"/>
  <c r="AX77"/>
  <c r="AY77"/>
  <c r="AZ77"/>
  <c r="BA77"/>
  <c r="BB77"/>
  <c r="BC77"/>
  <c r="AR77"/>
  <c r="AP77"/>
  <c r="AN77"/>
  <c r="AL77"/>
  <c r="AJ77"/>
  <c r="AH77"/>
  <c r="AF77"/>
  <c r="AD77"/>
  <c r="AB77"/>
  <c r="Z77"/>
  <c r="X77"/>
  <c r="V77"/>
  <c r="T77"/>
  <c r="R77"/>
  <c r="P77"/>
  <c r="N77"/>
  <c r="J77"/>
  <c r="AS76"/>
  <c r="AT76"/>
  <c r="AU76"/>
  <c r="AV76"/>
  <c r="AW76"/>
  <c r="AX76"/>
  <c r="AY76"/>
  <c r="AZ76"/>
  <c r="BA76"/>
  <c r="BB76"/>
  <c r="BC76"/>
  <c r="AR76"/>
  <c r="AP76"/>
  <c r="AN76"/>
  <c r="AL76"/>
  <c r="AJ76"/>
  <c r="AH76"/>
  <c r="AF76"/>
  <c r="AD76"/>
  <c r="AB76"/>
  <c r="Z76"/>
  <c r="X76"/>
  <c r="V76"/>
  <c r="T76"/>
  <c r="R76"/>
  <c r="P76"/>
  <c r="N76"/>
  <c r="J76"/>
  <c r="AS75"/>
  <c r="AT75"/>
  <c r="AU75"/>
  <c r="AV75"/>
  <c r="AW75"/>
  <c r="AX75"/>
  <c r="AY75"/>
  <c r="AZ75"/>
  <c r="BA75"/>
  <c r="BB75"/>
  <c r="BC75"/>
  <c r="AR75"/>
  <c r="AP75"/>
  <c r="AN75"/>
  <c r="AL75"/>
  <c r="AJ75"/>
  <c r="AH75"/>
  <c r="AF75"/>
  <c r="AD75"/>
  <c r="AB75"/>
  <c r="Z75"/>
  <c r="X75"/>
  <c r="V75"/>
  <c r="T75"/>
  <c r="R75"/>
  <c r="P75"/>
  <c r="N75"/>
  <c r="J75"/>
  <c r="AS74"/>
  <c r="AT74"/>
  <c r="AU74"/>
  <c r="AV74"/>
  <c r="AW74"/>
  <c r="AX74"/>
  <c r="AY74"/>
  <c r="AZ74"/>
  <c r="BA74"/>
  <c r="BB74"/>
  <c r="BC74"/>
  <c r="AR74"/>
  <c r="AP74"/>
  <c r="AN74"/>
  <c r="AL74"/>
  <c r="AJ74"/>
  <c r="AH74"/>
  <c r="AF74"/>
  <c r="AD74"/>
  <c r="AB74"/>
  <c r="Z74"/>
  <c r="X74"/>
  <c r="V74"/>
  <c r="T74"/>
  <c r="R74"/>
  <c r="P74"/>
  <c r="N74"/>
  <c r="J74"/>
  <c r="AS73"/>
  <c r="AT73"/>
  <c r="AU73"/>
  <c r="AV73"/>
  <c r="AW73"/>
  <c r="AX73"/>
  <c r="AY73"/>
  <c r="AZ73"/>
  <c r="BA73"/>
  <c r="BB73"/>
  <c r="BC73"/>
  <c r="AR73"/>
  <c r="AP73"/>
  <c r="AN73"/>
  <c r="AL73"/>
  <c r="AJ73"/>
  <c r="AH73"/>
  <c r="AF73"/>
  <c r="AD73"/>
  <c r="AB73"/>
  <c r="Z73"/>
  <c r="X73"/>
  <c r="V73"/>
  <c r="T73"/>
  <c r="R73"/>
  <c r="P73"/>
  <c r="N73"/>
  <c r="J73"/>
  <c r="AS72"/>
  <c r="AT72"/>
  <c r="AU72"/>
  <c r="AV72"/>
  <c r="AW72"/>
  <c r="AX72"/>
  <c r="AY72"/>
  <c r="AZ72"/>
  <c r="BA72"/>
  <c r="BB72"/>
  <c r="BC72"/>
  <c r="AR72"/>
  <c r="AP72"/>
  <c r="AN72"/>
  <c r="AL72"/>
  <c r="AJ72"/>
  <c r="AH72"/>
  <c r="AF72"/>
  <c r="AD72"/>
  <c r="AB72"/>
  <c r="Z72"/>
  <c r="X72"/>
  <c r="V72"/>
  <c r="T72"/>
  <c r="R72"/>
  <c r="P72"/>
  <c r="N72"/>
  <c r="J72"/>
  <c r="AS71"/>
  <c r="AT71"/>
  <c r="AU71"/>
  <c r="AV71"/>
  <c r="AW71"/>
  <c r="AX71"/>
  <c r="AY71"/>
  <c r="AZ71"/>
  <c r="BA71"/>
  <c r="BB71"/>
  <c r="BC71"/>
  <c r="AR71"/>
  <c r="AP71"/>
  <c r="AN71"/>
  <c r="AL71"/>
  <c r="AJ71"/>
  <c r="AH71"/>
  <c r="AF71"/>
  <c r="AD71"/>
  <c r="AB71"/>
  <c r="Z71"/>
  <c r="X71"/>
  <c r="V71"/>
  <c r="T71"/>
  <c r="R71"/>
  <c r="P71"/>
  <c r="N71"/>
  <c r="J71"/>
  <c r="AS70"/>
  <c r="AT70"/>
  <c r="AU70"/>
  <c r="AV70"/>
  <c r="AW70"/>
  <c r="AX70"/>
  <c r="AY70"/>
  <c r="AZ70"/>
  <c r="BA70"/>
  <c r="BB70"/>
  <c r="BC70"/>
  <c r="AR70"/>
  <c r="AP70"/>
  <c r="AN70"/>
  <c r="AL70"/>
  <c r="AJ70"/>
  <c r="AH70"/>
  <c r="AF70"/>
  <c r="AD70"/>
  <c r="AB70"/>
  <c r="Z70"/>
  <c r="X70"/>
  <c r="V70"/>
  <c r="T70"/>
  <c r="R70"/>
  <c r="P70"/>
  <c r="N70"/>
  <c r="J70"/>
  <c r="AS69"/>
  <c r="AT69"/>
  <c r="AU69"/>
  <c r="AV69"/>
  <c r="AW69"/>
  <c r="AX69"/>
  <c r="AY69"/>
  <c r="AZ69"/>
  <c r="BA69"/>
  <c r="BB69"/>
  <c r="BC69"/>
  <c r="AR69"/>
  <c r="AP69"/>
  <c r="AN69"/>
  <c r="AL69"/>
  <c r="AJ69"/>
  <c r="AH69"/>
  <c r="AF69"/>
  <c r="AD69"/>
  <c r="AB69"/>
  <c r="Z69"/>
  <c r="X69"/>
  <c r="V69"/>
  <c r="T69"/>
  <c r="R69"/>
  <c r="P69"/>
  <c r="N69"/>
  <c r="J69"/>
  <c r="AS68"/>
  <c r="AT68"/>
  <c r="AU68"/>
  <c r="AV68"/>
  <c r="AW68"/>
  <c r="AX68"/>
  <c r="AY68"/>
  <c r="AZ68"/>
  <c r="BA68"/>
  <c r="BB68"/>
  <c r="BC68"/>
  <c r="AR68"/>
  <c r="AP68"/>
  <c r="AN68"/>
  <c r="AL68"/>
  <c r="AJ68"/>
  <c r="AH68"/>
  <c r="AF68"/>
  <c r="AD68"/>
  <c r="AB68"/>
  <c r="Z68"/>
  <c r="X68"/>
  <c r="V68"/>
  <c r="T68"/>
  <c r="R68"/>
  <c r="P68"/>
  <c r="N68"/>
  <c r="J68"/>
  <c r="AS67"/>
  <c r="AT67"/>
  <c r="AU67"/>
  <c r="AV67"/>
  <c r="AW67"/>
  <c r="AX67"/>
  <c r="AY67"/>
  <c r="AZ67"/>
  <c r="BA67"/>
  <c r="BB67"/>
  <c r="BC67"/>
  <c r="AR67"/>
  <c r="AP67"/>
  <c r="AN67"/>
  <c r="AL67"/>
  <c r="AJ67"/>
  <c r="AH67"/>
  <c r="AD67"/>
  <c r="AB67"/>
  <c r="Z67"/>
  <c r="X67"/>
  <c r="V67"/>
  <c r="T67"/>
  <c r="R67"/>
  <c r="P67"/>
  <c r="N67"/>
  <c r="J67"/>
  <c r="AS66"/>
  <c r="AT66"/>
  <c r="AU66"/>
  <c r="AV66"/>
  <c r="AW66"/>
  <c r="AX66"/>
  <c r="AY66"/>
  <c r="AZ66"/>
  <c r="BA66"/>
  <c r="BB66"/>
  <c r="BC66"/>
  <c r="AR66"/>
  <c r="AP66"/>
  <c r="AN66"/>
  <c r="AL66"/>
  <c r="AJ66"/>
  <c r="AH66"/>
  <c r="AD66"/>
  <c r="AB66"/>
  <c r="Z66"/>
  <c r="X66"/>
  <c r="V66"/>
  <c r="T66"/>
  <c r="R66"/>
  <c r="P66"/>
  <c r="N66"/>
  <c r="J66"/>
  <c r="AS65"/>
  <c r="AT65"/>
  <c r="AU65"/>
  <c r="AV65"/>
  <c r="AW65"/>
  <c r="AX65"/>
  <c r="AY65"/>
  <c r="AZ65"/>
  <c r="BA65"/>
  <c r="BB65"/>
  <c r="BC65"/>
  <c r="AR65"/>
  <c r="AP65"/>
  <c r="AN65"/>
  <c r="AL65"/>
  <c r="AJ65"/>
  <c r="AH65"/>
  <c r="AD65"/>
  <c r="AB65"/>
  <c r="Z65"/>
  <c r="X65"/>
  <c r="V65"/>
  <c r="T65"/>
  <c r="R65"/>
  <c r="P65"/>
  <c r="N65"/>
  <c r="J65"/>
  <c r="AS64"/>
  <c r="AT64"/>
  <c r="AU64"/>
  <c r="AV64"/>
  <c r="AW64"/>
  <c r="AX64"/>
  <c r="AY64"/>
  <c r="AZ64"/>
  <c r="BA64"/>
  <c r="BB64"/>
  <c r="BC64"/>
  <c r="AR64"/>
  <c r="AP64"/>
  <c r="AN64"/>
  <c r="AL64"/>
  <c r="AJ64"/>
  <c r="AH64"/>
  <c r="AD64"/>
  <c r="AB64"/>
  <c r="Z64"/>
  <c r="X64"/>
  <c r="V64"/>
  <c r="T64"/>
  <c r="R64"/>
  <c r="P64"/>
  <c r="N64"/>
  <c r="J64"/>
  <c r="AS63"/>
  <c r="AT63"/>
  <c r="AU63"/>
  <c r="AV63"/>
  <c r="AW63"/>
  <c r="AX63"/>
  <c r="AY63"/>
  <c r="AZ63"/>
  <c r="BA63"/>
  <c r="BB63"/>
  <c r="BC63"/>
  <c r="AR63"/>
  <c r="AP63"/>
  <c r="AN63"/>
  <c r="AL63"/>
  <c r="AJ63"/>
  <c r="AH63"/>
  <c r="AD63"/>
  <c r="AB63"/>
  <c r="Z63"/>
  <c r="X63"/>
  <c r="V63"/>
  <c r="T63"/>
  <c r="R63"/>
  <c r="P63"/>
  <c r="N63"/>
  <c r="J63"/>
  <c r="AS62"/>
  <c r="AT62"/>
  <c r="AU62"/>
  <c r="AV62"/>
  <c r="AW62"/>
  <c r="AX62"/>
  <c r="AY62"/>
  <c r="AZ62"/>
  <c r="BA62"/>
  <c r="BB62"/>
  <c r="BC62"/>
  <c r="AR62"/>
  <c r="AP62"/>
  <c r="AN62"/>
  <c r="AL62"/>
  <c r="AJ62"/>
  <c r="AH62"/>
  <c r="AD62"/>
  <c r="AB62"/>
  <c r="Z62"/>
  <c r="X62"/>
  <c r="V62"/>
  <c r="T62"/>
  <c r="R62"/>
  <c r="P62"/>
  <c r="N62"/>
  <c r="J62"/>
  <c r="AS61"/>
  <c r="AT61"/>
  <c r="AU61"/>
  <c r="AV61"/>
  <c r="AW61"/>
  <c r="AX61"/>
  <c r="AY61"/>
  <c r="AZ61"/>
  <c r="BA61"/>
  <c r="BB61"/>
  <c r="BC61"/>
  <c r="AR61"/>
  <c r="AP61"/>
  <c r="AN61"/>
  <c r="AL61"/>
  <c r="AJ61"/>
  <c r="AH61"/>
  <c r="AD61"/>
  <c r="AB61"/>
  <c r="Z61"/>
  <c r="X61"/>
  <c r="V61"/>
  <c r="T61"/>
  <c r="R61"/>
  <c r="P61"/>
  <c r="N61"/>
  <c r="J61"/>
  <c r="AS60"/>
  <c r="AT60"/>
  <c r="AU60"/>
  <c r="AV60"/>
  <c r="AW60"/>
  <c r="AX60"/>
  <c r="AY60"/>
  <c r="AZ60"/>
  <c r="BA60"/>
  <c r="BB60"/>
  <c r="BC60"/>
  <c r="AR60"/>
  <c r="AP60"/>
  <c r="AN60"/>
  <c r="AL60"/>
  <c r="AJ60"/>
  <c r="AH60"/>
  <c r="AD60"/>
  <c r="AB60"/>
  <c r="Z60"/>
  <c r="X60"/>
  <c r="V60"/>
  <c r="T60"/>
  <c r="R60"/>
  <c r="P60"/>
  <c r="N60"/>
  <c r="J60"/>
  <c r="AS59"/>
  <c r="AT59"/>
  <c r="AU59"/>
  <c r="AV59"/>
  <c r="AW59"/>
  <c r="AX59"/>
  <c r="AY59"/>
  <c r="AZ59"/>
  <c r="BA59"/>
  <c r="BB59"/>
  <c r="BC59"/>
  <c r="AR59"/>
  <c r="AP59"/>
  <c r="AN59"/>
  <c r="AL59"/>
  <c r="AJ59"/>
  <c r="AH59"/>
  <c r="AD59"/>
  <c r="AB59"/>
  <c r="Z59"/>
  <c r="X59"/>
  <c r="V59"/>
  <c r="T59"/>
  <c r="R59"/>
  <c r="P59"/>
  <c r="N59"/>
  <c r="J59"/>
  <c r="AS58"/>
  <c r="AT58"/>
  <c r="AU58"/>
  <c r="AV58"/>
  <c r="AW58"/>
  <c r="AX58"/>
  <c r="AY58"/>
  <c r="AZ58"/>
  <c r="BA58"/>
  <c r="BB58"/>
  <c r="BC58"/>
  <c r="AR58"/>
  <c r="AP58"/>
  <c r="AN58"/>
  <c r="AL58"/>
  <c r="AJ58"/>
  <c r="AH58"/>
  <c r="AD58"/>
  <c r="AB58"/>
  <c r="Z58"/>
  <c r="X58"/>
  <c r="V58"/>
  <c r="T58"/>
  <c r="R58"/>
  <c r="P58"/>
  <c r="N58"/>
  <c r="J58"/>
  <c r="AS57"/>
  <c r="AT57"/>
  <c r="AU57"/>
  <c r="AV57"/>
  <c r="AW57"/>
  <c r="AX57"/>
  <c r="AY57"/>
  <c r="AZ57"/>
  <c r="BA57"/>
  <c r="BB57"/>
  <c r="BC57"/>
  <c r="AR57"/>
  <c r="AP57"/>
  <c r="AN57"/>
  <c r="AL57"/>
  <c r="AJ57"/>
  <c r="AH57"/>
  <c r="AD57"/>
  <c r="AB57"/>
  <c r="Z57"/>
  <c r="X57"/>
  <c r="V57"/>
  <c r="T57"/>
  <c r="R57"/>
  <c r="P57"/>
  <c r="N57"/>
  <c r="J57"/>
  <c r="AS56"/>
  <c r="AT56"/>
  <c r="AU56"/>
  <c r="AV56"/>
  <c r="AW56"/>
  <c r="AX56"/>
  <c r="AY56"/>
  <c r="AZ56"/>
  <c r="BA56"/>
  <c r="BB56"/>
  <c r="BC56"/>
  <c r="AR56"/>
  <c r="AP56"/>
  <c r="AN56"/>
  <c r="AL56"/>
  <c r="AJ56"/>
  <c r="AH56"/>
  <c r="AD56"/>
  <c r="AB56"/>
  <c r="Z56"/>
  <c r="X56"/>
  <c r="V56"/>
  <c r="T56"/>
  <c r="R56"/>
  <c r="P56"/>
  <c r="N56"/>
  <c r="J56"/>
  <c r="AS55"/>
  <c r="AT55"/>
  <c r="AU55"/>
  <c r="AV55"/>
  <c r="AW55"/>
  <c r="AX55"/>
  <c r="AY55"/>
  <c r="AZ55"/>
  <c r="BA55"/>
  <c r="BB55"/>
  <c r="BC55"/>
  <c r="AR55"/>
  <c r="AP55"/>
  <c r="AN55"/>
  <c r="AL55"/>
  <c r="AJ55"/>
  <c r="AH55"/>
  <c r="AD55"/>
  <c r="AB55"/>
  <c r="Z55"/>
  <c r="X55"/>
  <c r="V55"/>
  <c r="T55"/>
  <c r="R55"/>
  <c r="P55"/>
  <c r="N55"/>
  <c r="J55"/>
  <c r="AS54"/>
  <c r="AT54"/>
  <c r="AU54"/>
  <c r="AV54"/>
  <c r="AW54"/>
  <c r="AX54"/>
  <c r="AY54"/>
  <c r="AZ54"/>
  <c r="BA54"/>
  <c r="BB54"/>
  <c r="BC54"/>
  <c r="AR54"/>
  <c r="AP54"/>
  <c r="AN54"/>
  <c r="AL54"/>
  <c r="AJ54"/>
  <c r="AH54"/>
  <c r="AD54"/>
  <c r="AB54"/>
  <c r="Z54"/>
  <c r="X54"/>
  <c r="V54"/>
  <c r="T54"/>
  <c r="R54"/>
  <c r="P54"/>
  <c r="N54"/>
  <c r="J54"/>
  <c r="AS53"/>
  <c r="AT53"/>
  <c r="AU53"/>
  <c r="AV53"/>
  <c r="AW53"/>
  <c r="AX53"/>
  <c r="AY53"/>
  <c r="AZ53"/>
  <c r="BA53"/>
  <c r="BB53"/>
  <c r="BC53"/>
  <c r="AR53"/>
  <c r="AP53"/>
  <c r="AN53"/>
  <c r="AL53"/>
  <c r="AJ53"/>
  <c r="AH53"/>
  <c r="AD53"/>
  <c r="AB53"/>
  <c r="Z53"/>
  <c r="X53"/>
  <c r="V53"/>
  <c r="T53"/>
  <c r="R53"/>
  <c r="P53"/>
  <c r="N53"/>
  <c r="J53"/>
  <c r="AS52"/>
  <c r="AT52"/>
  <c r="AU52"/>
  <c r="AV52"/>
  <c r="AW52"/>
  <c r="AX52"/>
  <c r="AY52"/>
  <c r="AZ52"/>
  <c r="BA52"/>
  <c r="BB52"/>
  <c r="BC52"/>
  <c r="AR52"/>
  <c r="AP52"/>
  <c r="AN52"/>
  <c r="AL52"/>
  <c r="AJ52"/>
  <c r="AH52"/>
  <c r="AD52"/>
  <c r="AB52"/>
  <c r="Z52"/>
  <c r="X52"/>
  <c r="V52"/>
  <c r="T52"/>
  <c r="R52"/>
  <c r="P52"/>
  <c r="N52"/>
  <c r="J52"/>
  <c r="AS51"/>
  <c r="AT51"/>
  <c r="AU51"/>
  <c r="AV51"/>
  <c r="AW51"/>
  <c r="AX51"/>
  <c r="AY51"/>
  <c r="AZ51"/>
  <c r="BA51"/>
  <c r="BB51"/>
  <c r="BC51"/>
  <c r="AR51"/>
  <c r="AP51"/>
  <c r="AN51"/>
  <c r="AL51"/>
  <c r="AJ51"/>
  <c r="AH51"/>
  <c r="AD51"/>
  <c r="AB51"/>
  <c r="Z51"/>
  <c r="X51"/>
  <c r="V51"/>
  <c r="T51"/>
  <c r="R51"/>
  <c r="P51"/>
  <c r="N51"/>
  <c r="J51"/>
  <c r="AS50"/>
  <c r="AT50"/>
  <c r="AU50"/>
  <c r="AV50"/>
  <c r="AW50"/>
  <c r="AX50"/>
  <c r="AY50"/>
  <c r="AZ50"/>
  <c r="BA50"/>
  <c r="BB50"/>
  <c r="BC50"/>
  <c r="AR50"/>
  <c r="AP50"/>
  <c r="AN50"/>
  <c r="AL50"/>
  <c r="AJ50"/>
  <c r="AH50"/>
  <c r="AD50"/>
  <c r="AB50"/>
  <c r="Z50"/>
  <c r="X50"/>
  <c r="V50"/>
  <c r="T50"/>
  <c r="R50"/>
  <c r="P50"/>
  <c r="N50"/>
  <c r="J50"/>
  <c r="AS49"/>
  <c r="AT49"/>
  <c r="AU49"/>
  <c r="AV49"/>
  <c r="AW49"/>
  <c r="AX49"/>
  <c r="AY49"/>
  <c r="AZ49"/>
  <c r="BA49"/>
  <c r="BB49"/>
  <c r="BC49"/>
  <c r="AR49"/>
  <c r="AP49"/>
  <c r="AN49"/>
  <c r="AL49"/>
  <c r="AJ49"/>
  <c r="AH49"/>
  <c r="AD49"/>
  <c r="AB49"/>
  <c r="Z49"/>
  <c r="X49"/>
  <c r="V49"/>
  <c r="T49"/>
  <c r="R49"/>
  <c r="P49"/>
  <c r="N49"/>
  <c r="J49"/>
  <c r="AS48"/>
  <c r="AT48"/>
  <c r="AU48"/>
  <c r="AV48"/>
  <c r="AW48"/>
  <c r="AX48"/>
  <c r="AY48"/>
  <c r="AZ48"/>
  <c r="BA48"/>
  <c r="BB48"/>
  <c r="BC48"/>
  <c r="AR48"/>
  <c r="AP48"/>
  <c r="AN48"/>
  <c r="AL48"/>
  <c r="AJ48"/>
  <c r="AH48"/>
  <c r="AD48"/>
  <c r="AB48"/>
  <c r="Z48"/>
  <c r="X48"/>
  <c r="V48"/>
  <c r="T48"/>
  <c r="R48"/>
  <c r="P48"/>
  <c r="N48"/>
  <c r="J48"/>
  <c r="AS47"/>
  <c r="AT47"/>
  <c r="AU47"/>
  <c r="AV47"/>
  <c r="AW47"/>
  <c r="AX47"/>
  <c r="AY47"/>
  <c r="AZ47"/>
  <c r="BA47"/>
  <c r="BB47"/>
  <c r="BC47"/>
  <c r="AR47"/>
  <c r="AP47"/>
  <c r="AN47"/>
  <c r="AL47"/>
  <c r="AJ47"/>
  <c r="AH47"/>
  <c r="AD47"/>
  <c r="AB47"/>
  <c r="Z47"/>
  <c r="X47"/>
  <c r="V47"/>
  <c r="T47"/>
  <c r="R47"/>
  <c r="P47"/>
  <c r="N47"/>
  <c r="J47"/>
  <c r="AS46"/>
  <c r="AT46"/>
  <c r="AU46"/>
  <c r="AV46"/>
  <c r="AW46"/>
  <c r="AX46"/>
  <c r="AY46"/>
  <c r="AZ46"/>
  <c r="BA46"/>
  <c r="BB46"/>
  <c r="BC46"/>
  <c r="AR46"/>
  <c r="AP46"/>
  <c r="AN46"/>
  <c r="AL46"/>
  <c r="AJ46"/>
  <c r="AI46"/>
  <c r="AH46"/>
  <c r="AF46"/>
  <c r="AD46"/>
  <c r="AB46"/>
  <c r="Z46"/>
  <c r="X46"/>
  <c r="V46"/>
  <c r="T46"/>
  <c r="R46"/>
  <c r="P46"/>
  <c r="P43"/>
  <c r="N46"/>
  <c r="L46"/>
  <c r="J46"/>
  <c r="H46"/>
  <c r="F46"/>
  <c r="E46"/>
  <c r="D46"/>
  <c r="C46"/>
  <c r="B46"/>
  <c r="AS45"/>
  <c r="AT45"/>
  <c r="AU45"/>
  <c r="AV45"/>
  <c r="AW45"/>
  <c r="AX45"/>
  <c r="AY45"/>
  <c r="AZ45"/>
  <c r="BA45"/>
  <c r="BB45"/>
  <c r="BC45"/>
  <c r="AR45"/>
  <c r="AP45"/>
  <c r="AN45"/>
  <c r="AL45"/>
  <c r="AJ45"/>
  <c r="AH45"/>
  <c r="AF45"/>
  <c r="AD45"/>
  <c r="AB45"/>
  <c r="Z45"/>
  <c r="X45"/>
  <c r="V45"/>
  <c r="T45"/>
  <c r="R45"/>
  <c r="P45"/>
  <c r="N45"/>
  <c r="L45"/>
  <c r="J45"/>
  <c r="AS44"/>
  <c r="AT44"/>
  <c r="AU44"/>
  <c r="AV44"/>
  <c r="AW44"/>
  <c r="AX44"/>
  <c r="AY44"/>
  <c r="AZ44"/>
  <c r="BA44"/>
  <c r="BB44"/>
  <c r="BC44"/>
  <c r="AR44"/>
  <c r="AP44"/>
  <c r="AN44"/>
  <c r="AL44"/>
  <c r="AJ44"/>
  <c r="AH44"/>
  <c r="AF44"/>
  <c r="AD44"/>
  <c r="AB44"/>
  <c r="Z44"/>
  <c r="X44"/>
  <c r="V44"/>
  <c r="T44"/>
  <c r="R44"/>
  <c r="N44"/>
  <c r="J44"/>
  <c r="AS43"/>
  <c r="AT43"/>
  <c r="AU43"/>
  <c r="AV43"/>
  <c r="AW43"/>
  <c r="AX43"/>
  <c r="AY43"/>
  <c r="AZ43"/>
  <c r="BA43"/>
  <c r="BB43"/>
  <c r="BC43"/>
  <c r="AR43"/>
  <c r="AP43"/>
  <c r="AN43"/>
  <c r="AL43"/>
  <c r="AJ43"/>
  <c r="AH43"/>
  <c r="AF43"/>
  <c r="AD43"/>
  <c r="Z43"/>
  <c r="X43"/>
  <c r="V43"/>
  <c r="T43"/>
  <c r="R43"/>
  <c r="N43"/>
  <c r="J43"/>
  <c r="G3" i="1"/>
  <c r="F5" i="2" s="1"/>
  <c r="F44" s="1"/>
  <c r="D3" i="1"/>
  <c r="E5" i="2" s="1"/>
  <c r="E35" s="1"/>
  <c r="B5" i="12"/>
  <c r="A22"/>
  <c r="A23" s="1"/>
  <c r="A24" s="1"/>
  <c r="A25" s="1"/>
  <c r="E3" i="1"/>
  <c r="C3"/>
  <c r="C7" i="10" s="1"/>
  <c r="C85" s="1"/>
  <c r="B3" i="1"/>
  <c r="C5" i="7" s="1"/>
  <c r="C240" s="1"/>
  <c r="AS42" i="2"/>
  <c r="AT42"/>
  <c r="AU42"/>
  <c r="AV42"/>
  <c r="AW42"/>
  <c r="AX42"/>
  <c r="AY42"/>
  <c r="AZ42"/>
  <c r="BA42"/>
  <c r="BB42"/>
  <c r="BC42"/>
  <c r="AR42"/>
  <c r="AP42"/>
  <c r="AN42"/>
  <c r="AL42"/>
  <c r="AJ42"/>
  <c r="AH42"/>
  <c r="AF42"/>
  <c r="AD42"/>
  <c r="Z42"/>
  <c r="X42"/>
  <c r="V42"/>
  <c r="T42"/>
  <c r="R42"/>
  <c r="N42"/>
  <c r="J42"/>
  <c r="AS41"/>
  <c r="AT41"/>
  <c r="AU41"/>
  <c r="AV41"/>
  <c r="AW41"/>
  <c r="AX41"/>
  <c r="AY41"/>
  <c r="AZ41"/>
  <c r="BA41"/>
  <c r="BB41"/>
  <c r="BC41"/>
  <c r="AR41"/>
  <c r="AP41"/>
  <c r="AN41"/>
  <c r="AL41"/>
  <c r="AJ41"/>
  <c r="AH41"/>
  <c r="AF41"/>
  <c r="AD41"/>
  <c r="AB41"/>
  <c r="Z41"/>
  <c r="X41"/>
  <c r="V41"/>
  <c r="T41"/>
  <c r="R41"/>
  <c r="N41"/>
  <c r="J41"/>
  <c r="AS40"/>
  <c r="AT40"/>
  <c r="AU40"/>
  <c r="AV40"/>
  <c r="AW40"/>
  <c r="AX40"/>
  <c r="AY40"/>
  <c r="AZ40"/>
  <c r="BA40"/>
  <c r="BB40"/>
  <c r="BC40"/>
  <c r="AR40"/>
  <c r="AP40"/>
  <c r="AN40"/>
  <c r="AL40"/>
  <c r="AJ40"/>
  <c r="AH40"/>
  <c r="AF40"/>
  <c r="AD40"/>
  <c r="AB40"/>
  <c r="Z40"/>
  <c r="X40"/>
  <c r="V40"/>
  <c r="T40"/>
  <c r="R40"/>
  <c r="P40"/>
  <c r="N40"/>
  <c r="J40"/>
  <c r="AS39"/>
  <c r="AT39"/>
  <c r="AU39"/>
  <c r="AV39"/>
  <c r="AW39"/>
  <c r="AX39"/>
  <c r="AY39"/>
  <c r="AZ39"/>
  <c r="BA39"/>
  <c r="BB39"/>
  <c r="BC39"/>
  <c r="AR39"/>
  <c r="AP39"/>
  <c r="AN39"/>
  <c r="AL39"/>
  <c r="AJ39"/>
  <c r="AH39"/>
  <c r="AF39"/>
  <c r="AD39"/>
  <c r="AB39"/>
  <c r="Z39"/>
  <c r="X39"/>
  <c r="V39"/>
  <c r="T39"/>
  <c r="R39"/>
  <c r="P39"/>
  <c r="N39"/>
  <c r="J39"/>
  <c r="AS38"/>
  <c r="AT38"/>
  <c r="AU38"/>
  <c r="AV38"/>
  <c r="AW38"/>
  <c r="AX38"/>
  <c r="AY38"/>
  <c r="AZ38"/>
  <c r="BA38"/>
  <c r="BB38"/>
  <c r="BC38"/>
  <c r="AR38"/>
  <c r="AP38"/>
  <c r="AN38"/>
  <c r="AL38"/>
  <c r="AJ38"/>
  <c r="AH38"/>
  <c r="AF38"/>
  <c r="AD38"/>
  <c r="AB38"/>
  <c r="Z38"/>
  <c r="X38"/>
  <c r="V38"/>
  <c r="T38"/>
  <c r="R38"/>
  <c r="P38"/>
  <c r="N38"/>
  <c r="J38"/>
  <c r="AS37"/>
  <c r="AT37"/>
  <c r="AU37"/>
  <c r="AV37"/>
  <c r="AW37"/>
  <c r="AX37"/>
  <c r="AY37"/>
  <c r="AZ37"/>
  <c r="BA37"/>
  <c r="BB37"/>
  <c r="BC37"/>
  <c r="AR37"/>
  <c r="AP37"/>
  <c r="AN37"/>
  <c r="AL37"/>
  <c r="AJ37"/>
  <c r="AH37"/>
  <c r="AF37"/>
  <c r="AD37"/>
  <c r="AB37"/>
  <c r="Z37"/>
  <c r="X37"/>
  <c r="V37"/>
  <c r="T37"/>
  <c r="R37"/>
  <c r="P37"/>
  <c r="N37"/>
  <c r="J37"/>
  <c r="G252" i="1"/>
  <c r="AS36" i="2"/>
  <c r="AT36"/>
  <c r="AU36"/>
  <c r="AV36"/>
  <c r="AW36"/>
  <c r="AX36"/>
  <c r="AY36"/>
  <c r="AZ36"/>
  <c r="BA36"/>
  <c r="BB36"/>
  <c r="BC36"/>
  <c r="AR36"/>
  <c r="AP36"/>
  <c r="AN36"/>
  <c r="AL36"/>
  <c r="AJ36"/>
  <c r="AH36"/>
  <c r="AF36"/>
  <c r="AD36"/>
  <c r="AB36"/>
  <c r="Z36"/>
  <c r="X36"/>
  <c r="V36"/>
  <c r="T36"/>
  <c r="R36"/>
  <c r="P36"/>
  <c r="N36"/>
  <c r="J36"/>
  <c r="G315" i="1"/>
  <c r="AS35" i="2"/>
  <c r="AT35"/>
  <c r="AU35"/>
  <c r="AV35"/>
  <c r="AW35"/>
  <c r="AX35"/>
  <c r="AY35"/>
  <c r="AZ35"/>
  <c r="BA35"/>
  <c r="BB35"/>
  <c r="BC35"/>
  <c r="AR35"/>
  <c r="AP35"/>
  <c r="AN35"/>
  <c r="AL35"/>
  <c r="AJ35"/>
  <c r="AH35"/>
  <c r="AF35"/>
  <c r="AD35"/>
  <c r="AB35"/>
  <c r="Z35"/>
  <c r="X35"/>
  <c r="V35"/>
  <c r="T35"/>
  <c r="R35"/>
  <c r="P35"/>
  <c r="N35"/>
  <c r="J35"/>
  <c r="G340" i="1"/>
  <c r="AS34" i="2"/>
  <c r="AT34"/>
  <c r="AU34"/>
  <c r="AV34"/>
  <c r="AW34"/>
  <c r="AX34"/>
  <c r="AY34"/>
  <c r="AZ34"/>
  <c r="BA34"/>
  <c r="BB34"/>
  <c r="BC34"/>
  <c r="AR34"/>
  <c r="AP34"/>
  <c r="AN34"/>
  <c r="AL34"/>
  <c r="AJ34"/>
  <c r="AH34"/>
  <c r="AF34"/>
  <c r="AD34"/>
  <c r="AB34"/>
  <c r="Z34"/>
  <c r="X34"/>
  <c r="V34"/>
  <c r="T34"/>
  <c r="R34"/>
  <c r="P34"/>
  <c r="N34"/>
  <c r="J34"/>
  <c r="G172" i="1"/>
  <c r="AS33" i="2"/>
  <c r="AT33"/>
  <c r="AU33"/>
  <c r="AV33"/>
  <c r="AW33"/>
  <c r="AX33"/>
  <c r="AY33"/>
  <c r="AZ33"/>
  <c r="BA33"/>
  <c r="BB33"/>
  <c r="BC33"/>
  <c r="AR33"/>
  <c r="AP33"/>
  <c r="AN33"/>
  <c r="AL33"/>
  <c r="AJ33"/>
  <c r="AH33"/>
  <c r="AF33"/>
  <c r="AD33"/>
  <c r="AB33"/>
  <c r="Z33"/>
  <c r="X33"/>
  <c r="V33"/>
  <c r="T33"/>
  <c r="R33"/>
  <c r="P33"/>
  <c r="N33"/>
  <c r="J33"/>
  <c r="G306" i="1"/>
  <c r="AS32" i="2"/>
  <c r="AT32"/>
  <c r="AU32"/>
  <c r="AV32"/>
  <c r="AW32"/>
  <c r="AX32"/>
  <c r="AY32"/>
  <c r="AZ32"/>
  <c r="BA32"/>
  <c r="BB32"/>
  <c r="BC32"/>
  <c r="AR32"/>
  <c r="AP32"/>
  <c r="AN32"/>
  <c r="AL32"/>
  <c r="AJ32"/>
  <c r="AH32"/>
  <c r="AF32"/>
  <c r="AD32"/>
  <c r="AB32"/>
  <c r="Z32"/>
  <c r="X32"/>
  <c r="V32"/>
  <c r="T32"/>
  <c r="R32"/>
  <c r="P32"/>
  <c r="N32"/>
  <c r="J32"/>
  <c r="AS31"/>
  <c r="AT31"/>
  <c r="AU31"/>
  <c r="AV31"/>
  <c r="AW31"/>
  <c r="AX31"/>
  <c r="AY31"/>
  <c r="AZ31"/>
  <c r="BA31"/>
  <c r="BB31"/>
  <c r="BC31"/>
  <c r="AR31"/>
  <c r="AP31"/>
  <c r="AN31"/>
  <c r="AL31"/>
  <c r="AJ31"/>
  <c r="AH31"/>
  <c r="AF31"/>
  <c r="AD31"/>
  <c r="AB31"/>
  <c r="Z31"/>
  <c r="X31"/>
  <c r="V31"/>
  <c r="T31"/>
  <c r="R31"/>
  <c r="P31"/>
  <c r="N31"/>
  <c r="J31"/>
  <c r="AS30"/>
  <c r="AT30"/>
  <c r="AU30"/>
  <c r="AV30"/>
  <c r="AW30"/>
  <c r="AX30"/>
  <c r="AY30"/>
  <c r="AZ30"/>
  <c r="BA30"/>
  <c r="BB30"/>
  <c r="BC30"/>
  <c r="AR30"/>
  <c r="AP30"/>
  <c r="AN30"/>
  <c r="AL30"/>
  <c r="AJ30"/>
  <c r="AH30"/>
  <c r="AF30"/>
  <c r="AD30"/>
  <c r="AB30"/>
  <c r="Z30"/>
  <c r="X30"/>
  <c r="V30"/>
  <c r="T30"/>
  <c r="R30"/>
  <c r="P30"/>
  <c r="N30"/>
  <c r="J30"/>
  <c r="G137" i="1"/>
  <c r="AS29" i="2"/>
  <c r="AT29"/>
  <c r="AU29"/>
  <c r="AV29"/>
  <c r="AW29"/>
  <c r="AX29"/>
  <c r="AY29"/>
  <c r="AZ29"/>
  <c r="BA29"/>
  <c r="BB29"/>
  <c r="BC29"/>
  <c r="AR29"/>
  <c r="AP29"/>
  <c r="AN29"/>
  <c r="AL29"/>
  <c r="AJ29"/>
  <c r="AH29"/>
  <c r="AF29"/>
  <c r="AD29"/>
  <c r="AB29"/>
  <c r="Z29"/>
  <c r="X29"/>
  <c r="V29"/>
  <c r="T29"/>
  <c r="R29"/>
  <c r="P29"/>
  <c r="N29"/>
  <c r="J29"/>
  <c r="AS28"/>
  <c r="AT28"/>
  <c r="AU28"/>
  <c r="AV28"/>
  <c r="AW28"/>
  <c r="AX28"/>
  <c r="AY28"/>
  <c r="AZ28"/>
  <c r="BA28"/>
  <c r="BB28"/>
  <c r="BC28"/>
  <c r="AR28"/>
  <c r="AP28"/>
  <c r="AN28"/>
  <c r="AL28"/>
  <c r="AJ28"/>
  <c r="AH28"/>
  <c r="AF28"/>
  <c r="AD28"/>
  <c r="AB28"/>
  <c r="Z28"/>
  <c r="X28"/>
  <c r="V28"/>
  <c r="T28"/>
  <c r="R28"/>
  <c r="P28"/>
  <c r="N28"/>
  <c r="J28"/>
  <c r="G326" i="1"/>
  <c r="AS27" i="2"/>
  <c r="AT27"/>
  <c r="AU27"/>
  <c r="AV27"/>
  <c r="AW27"/>
  <c r="AX27"/>
  <c r="AY27"/>
  <c r="AZ27"/>
  <c r="BA27"/>
  <c r="BB27"/>
  <c r="BC27"/>
  <c r="AR27"/>
  <c r="AP27"/>
  <c r="AN27"/>
  <c r="AL27"/>
  <c r="AJ27"/>
  <c r="AH27"/>
  <c r="AF27"/>
  <c r="AD27"/>
  <c r="AB27"/>
  <c r="Z27"/>
  <c r="X27"/>
  <c r="V27"/>
  <c r="T27"/>
  <c r="R27"/>
  <c r="P27"/>
  <c r="N27"/>
  <c r="J27"/>
  <c r="G302" i="1"/>
  <c r="AS26" i="2"/>
  <c r="AT26"/>
  <c r="AU26"/>
  <c r="AV26"/>
  <c r="AW26"/>
  <c r="AX26"/>
  <c r="AY26"/>
  <c r="AZ26"/>
  <c r="BA26"/>
  <c r="BB26"/>
  <c r="BC26"/>
  <c r="AR26"/>
  <c r="AP26"/>
  <c r="AN26"/>
  <c r="AL26"/>
  <c r="AJ26"/>
  <c r="AH26"/>
  <c r="AF26"/>
  <c r="AD26"/>
  <c r="AB26"/>
  <c r="Z26"/>
  <c r="X26"/>
  <c r="V26"/>
  <c r="T26"/>
  <c r="R26"/>
  <c r="P26"/>
  <c r="N26"/>
  <c r="J26"/>
  <c r="AS25"/>
  <c r="AT25"/>
  <c r="AU25"/>
  <c r="AV25"/>
  <c r="AW25"/>
  <c r="AX25"/>
  <c r="AY25"/>
  <c r="AZ25"/>
  <c r="BA25"/>
  <c r="BB25"/>
  <c r="BC25"/>
  <c r="AR25"/>
  <c r="AP25"/>
  <c r="AN25"/>
  <c r="AL25"/>
  <c r="AJ25"/>
  <c r="AH25"/>
  <c r="AF25"/>
  <c r="AD25"/>
  <c r="AB25"/>
  <c r="Z25"/>
  <c r="X25"/>
  <c r="V25"/>
  <c r="T25"/>
  <c r="R25"/>
  <c r="P25"/>
  <c r="N25"/>
  <c r="J25"/>
  <c r="G295" i="1"/>
  <c r="AS24" i="2"/>
  <c r="AT24"/>
  <c r="AU24"/>
  <c r="AV24"/>
  <c r="AW24"/>
  <c r="AX24"/>
  <c r="AY24"/>
  <c r="AZ24"/>
  <c r="BA24"/>
  <c r="BB24"/>
  <c r="BC24"/>
  <c r="AR24"/>
  <c r="AP24"/>
  <c r="AN24"/>
  <c r="AL24"/>
  <c r="AJ24"/>
  <c r="AH24"/>
  <c r="AF24"/>
  <c r="AD24"/>
  <c r="AB24"/>
  <c r="Z24"/>
  <c r="X24"/>
  <c r="V24"/>
  <c r="T24"/>
  <c r="R24"/>
  <c r="P24"/>
  <c r="N24"/>
  <c r="J24"/>
  <c r="AS23"/>
  <c r="AT23"/>
  <c r="AU23"/>
  <c r="AV23"/>
  <c r="AW23"/>
  <c r="AX23"/>
  <c r="AY23"/>
  <c r="AZ23"/>
  <c r="BA23"/>
  <c r="BB23"/>
  <c r="BC23"/>
  <c r="AR23"/>
  <c r="AP23"/>
  <c r="AN23"/>
  <c r="AL23"/>
  <c r="AJ23"/>
  <c r="AH23"/>
  <c r="AF23"/>
  <c r="AD23"/>
  <c r="AB23"/>
  <c r="Z23"/>
  <c r="X23"/>
  <c r="V23"/>
  <c r="T23"/>
  <c r="R23"/>
  <c r="P23"/>
  <c r="N23"/>
  <c r="J23"/>
  <c r="AS22"/>
  <c r="AT22"/>
  <c r="AU22"/>
  <c r="AV22"/>
  <c r="AW22"/>
  <c r="AX22"/>
  <c r="AY22"/>
  <c r="AZ22"/>
  <c r="BA22"/>
  <c r="BB22"/>
  <c r="BC22"/>
  <c r="AR22"/>
  <c r="AP22"/>
  <c r="AN22"/>
  <c r="AL22"/>
  <c r="AJ22"/>
  <c r="AH22"/>
  <c r="AF22"/>
  <c r="AD22"/>
  <c r="AB22"/>
  <c r="Z22"/>
  <c r="X22"/>
  <c r="V22"/>
  <c r="T22"/>
  <c r="R22"/>
  <c r="P22"/>
  <c r="N22"/>
  <c r="J22"/>
  <c r="G171" i="1"/>
  <c r="AS21" i="2"/>
  <c r="AT21"/>
  <c r="AU21"/>
  <c r="AV21"/>
  <c r="AW21"/>
  <c r="AX21"/>
  <c r="AY21"/>
  <c r="AZ21"/>
  <c r="BA21"/>
  <c r="BB21"/>
  <c r="BC21"/>
  <c r="AR21"/>
  <c r="AP21"/>
  <c r="AN21"/>
  <c r="AL21"/>
  <c r="AJ21"/>
  <c r="AH21"/>
  <c r="AF21"/>
  <c r="AD21"/>
  <c r="AB21"/>
  <c r="Z21"/>
  <c r="X21"/>
  <c r="V21"/>
  <c r="T21"/>
  <c r="R21"/>
  <c r="P21"/>
  <c r="N21"/>
  <c r="J21"/>
  <c r="G264" i="1"/>
  <c r="AS20" i="2"/>
  <c r="AT20"/>
  <c r="AU20"/>
  <c r="AV20"/>
  <c r="AW20"/>
  <c r="AX20"/>
  <c r="AY20"/>
  <c r="AZ20"/>
  <c r="BA20"/>
  <c r="BB20"/>
  <c r="BC20"/>
  <c r="AR20"/>
  <c r="AP20"/>
  <c r="AN20"/>
  <c r="AL20"/>
  <c r="AJ20"/>
  <c r="AH20"/>
  <c r="AF20"/>
  <c r="AD20"/>
  <c r="AB20"/>
  <c r="Z20"/>
  <c r="X20"/>
  <c r="V20"/>
  <c r="T20"/>
  <c r="R20"/>
  <c r="P20"/>
  <c r="N20"/>
  <c r="J20"/>
  <c r="AS19"/>
  <c r="AT19"/>
  <c r="AU19"/>
  <c r="AV19"/>
  <c r="AW19"/>
  <c r="AX19"/>
  <c r="AY19"/>
  <c r="AZ19"/>
  <c r="BA19"/>
  <c r="BB19"/>
  <c r="BC19"/>
  <c r="AR19"/>
  <c r="AP19"/>
  <c r="AN19"/>
  <c r="AL19"/>
  <c r="AJ19"/>
  <c r="AH19"/>
  <c r="AF19"/>
  <c r="AD19"/>
  <c r="AB19"/>
  <c r="Z19"/>
  <c r="X19"/>
  <c r="V19"/>
  <c r="T19"/>
  <c r="R19"/>
  <c r="P19"/>
  <c r="N19"/>
  <c r="J19"/>
  <c r="G110" i="1"/>
  <c r="AS18" i="2"/>
  <c r="AT18"/>
  <c r="AU18"/>
  <c r="AV18"/>
  <c r="AW18"/>
  <c r="AX18"/>
  <c r="AY18"/>
  <c r="AZ18"/>
  <c r="BA18"/>
  <c r="BB18"/>
  <c r="BC18"/>
  <c r="AR18"/>
  <c r="AP18"/>
  <c r="AN18"/>
  <c r="AL18"/>
  <c r="AJ18"/>
  <c r="AH18"/>
  <c r="AF18"/>
  <c r="AD18"/>
  <c r="AB18"/>
  <c r="Z18"/>
  <c r="X18"/>
  <c r="V18"/>
  <c r="T18"/>
  <c r="R18"/>
  <c r="P18"/>
  <c r="N18"/>
  <c r="J18"/>
  <c r="AS17"/>
  <c r="AT17"/>
  <c r="AU17"/>
  <c r="AV17"/>
  <c r="AW17"/>
  <c r="AX17"/>
  <c r="AY17"/>
  <c r="AZ17"/>
  <c r="BA17"/>
  <c r="BB17"/>
  <c r="BC17"/>
  <c r="AR17"/>
  <c r="AP17"/>
  <c r="AN17"/>
  <c r="AL17"/>
  <c r="AJ17"/>
  <c r="AH17"/>
  <c r="AF17"/>
  <c r="AD17"/>
  <c r="AB17"/>
  <c r="Z17"/>
  <c r="X17"/>
  <c r="V17"/>
  <c r="T17"/>
  <c r="R17"/>
  <c r="P17"/>
  <c r="N17"/>
  <c r="J17"/>
  <c r="AS16"/>
  <c r="AT16"/>
  <c r="AU16"/>
  <c r="AV16"/>
  <c r="AW16"/>
  <c r="AX16"/>
  <c r="AY16"/>
  <c r="AZ16"/>
  <c r="BA16"/>
  <c r="BB16"/>
  <c r="BC16"/>
  <c r="AR16"/>
  <c r="AP16"/>
  <c r="AN16"/>
  <c r="AL16"/>
  <c r="AJ16"/>
  <c r="AH16"/>
  <c r="AF16"/>
  <c r="AD16"/>
  <c r="AB16"/>
  <c r="Z16"/>
  <c r="X16"/>
  <c r="V16"/>
  <c r="T16"/>
  <c r="R16"/>
  <c r="P16"/>
  <c r="N16"/>
  <c r="J16"/>
  <c r="AS15"/>
  <c r="AT15"/>
  <c r="AU15"/>
  <c r="AV15"/>
  <c r="AW15"/>
  <c r="AX15"/>
  <c r="AY15"/>
  <c r="AZ15"/>
  <c r="BA15"/>
  <c r="BB15"/>
  <c r="BC15"/>
  <c r="AR15"/>
  <c r="AP15"/>
  <c r="AN15"/>
  <c r="AL15"/>
  <c r="AJ15"/>
  <c r="AH15"/>
  <c r="AF15"/>
  <c r="AD15"/>
  <c r="AB15"/>
  <c r="Z15"/>
  <c r="X15"/>
  <c r="V15"/>
  <c r="T15"/>
  <c r="R15"/>
  <c r="P15"/>
  <c r="N15"/>
  <c r="J15"/>
  <c r="AS14"/>
  <c r="AT14"/>
  <c r="AU14"/>
  <c r="AV14"/>
  <c r="AW14"/>
  <c r="AX14"/>
  <c r="AY14"/>
  <c r="AZ14"/>
  <c r="BA14"/>
  <c r="BB14"/>
  <c r="BC14"/>
  <c r="AR14"/>
  <c r="AP14"/>
  <c r="AN14"/>
  <c r="AL14"/>
  <c r="AJ14"/>
  <c r="AH14"/>
  <c r="AF14"/>
  <c r="AD14"/>
  <c r="AB14"/>
  <c r="Z14"/>
  <c r="X14"/>
  <c r="V14"/>
  <c r="T14"/>
  <c r="R14"/>
  <c r="P14"/>
  <c r="N14"/>
  <c r="J14"/>
  <c r="G280" i="1"/>
  <c r="BX154" i="10"/>
  <c r="BX153"/>
  <c r="B153"/>
  <c r="BZ153" s="1"/>
  <c r="BX152"/>
  <c r="BX149"/>
  <c r="B149"/>
  <c r="BX148"/>
  <c r="CH148" s="1"/>
  <c r="CH145"/>
  <c r="CH146"/>
  <c r="CH147"/>
  <c r="F3" i="12"/>
  <c r="B7" i="10" s="1"/>
  <c r="O3" i="9"/>
  <c r="F15" i="12" s="1"/>
  <c r="A15"/>
  <c r="CA144" i="10"/>
  <c r="D144" s="1"/>
  <c r="A12" i="12"/>
  <c r="A13"/>
  <c r="CA226" i="10" s="1"/>
  <c r="D226" s="1"/>
  <c r="A14" i="12"/>
  <c r="A18" i="9"/>
  <c r="A19"/>
  <c r="J3"/>
  <c r="J5" i="10" s="1"/>
  <c r="D3" i="12"/>
  <c r="B5" i="10" s="1"/>
  <c r="D15" i="12"/>
  <c r="L3" i="10"/>
  <c r="K3" i="9"/>
  <c r="L9" i="10" s="1"/>
  <c r="D3" i="9"/>
  <c r="B9" i="10" s="1"/>
  <c r="K19" s="1"/>
  <c r="E3" i="9"/>
  <c r="C9" i="10" s="1"/>
  <c r="S111" s="1"/>
  <c r="A16" i="12"/>
  <c r="CA24" i="10"/>
  <c r="D24" s="1"/>
  <c r="P3" i="9"/>
  <c r="F16" i="12" s="1"/>
  <c r="C5"/>
  <c r="Z9" i="10" s="1"/>
  <c r="D16" i="12"/>
  <c r="M44" i="10"/>
  <c r="M46"/>
  <c r="L47" s="1"/>
  <c r="M36"/>
  <c r="M48"/>
  <c r="M38"/>
  <c r="L39" s="1"/>
  <c r="M50"/>
  <c r="L51" s="1"/>
  <c r="M52"/>
  <c r="M54"/>
  <c r="L55" s="1"/>
  <c r="M58"/>
  <c r="L59" s="1"/>
  <c r="M60"/>
  <c r="L61" s="1"/>
  <c r="A17" i="12"/>
  <c r="CA66" i="10"/>
  <c r="D66" s="1"/>
  <c r="Q3" i="9"/>
  <c r="F17" i="12" s="1"/>
  <c r="D17"/>
  <c r="G163" i="1"/>
  <c r="M86" i="10"/>
  <c r="M88"/>
  <c r="M90"/>
  <c r="L91" s="1"/>
  <c r="M92"/>
  <c r="M94"/>
  <c r="L95" s="1"/>
  <c r="M96"/>
  <c r="L97" s="1"/>
  <c r="M78"/>
  <c r="M98"/>
  <c r="M76"/>
  <c r="L77" s="1"/>
  <c r="M102"/>
  <c r="L103" s="1"/>
  <c r="M104"/>
  <c r="L105" s="1"/>
  <c r="M82"/>
  <c r="M100"/>
  <c r="L101" s="1"/>
  <c r="M106"/>
  <c r="M108"/>
  <c r="L109" s="1"/>
  <c r="CA110"/>
  <c r="D110" s="1"/>
  <c r="N3" i="9"/>
  <c r="F14" i="12" s="1"/>
  <c r="M116" i="10"/>
  <c r="L117" s="1"/>
  <c r="G132" i="1"/>
  <c r="D14" i="12"/>
  <c r="M122" i="10"/>
  <c r="G232" i="1"/>
  <c r="G129"/>
  <c r="M120" i="10"/>
  <c r="M132"/>
  <c r="L133" s="1"/>
  <c r="M134"/>
  <c r="L135" s="1"/>
  <c r="M130"/>
  <c r="L131" s="1"/>
  <c r="M136"/>
  <c r="L137" s="1"/>
  <c r="M138"/>
  <c r="L139" s="1"/>
  <c r="M140"/>
  <c r="M142"/>
  <c r="M156"/>
  <c r="G199" i="1"/>
  <c r="M162" i="10"/>
  <c r="L163" s="1"/>
  <c r="M172"/>
  <c r="M174"/>
  <c r="M166"/>
  <c r="L167" s="1"/>
  <c r="M176"/>
  <c r="M178"/>
  <c r="M180"/>
  <c r="L181" s="1"/>
  <c r="M182"/>
  <c r="M184"/>
  <c r="L185" s="1"/>
  <c r="M186"/>
  <c r="L187" s="1"/>
  <c r="M188"/>
  <c r="CA190"/>
  <c r="D190" s="1"/>
  <c r="L3" i="9"/>
  <c r="F12" i="12" s="1"/>
  <c r="M212" i="10"/>
  <c r="L213" s="1"/>
  <c r="M208"/>
  <c r="M214"/>
  <c r="M3" i="9"/>
  <c r="F13" i="12" s="1"/>
  <c r="D13"/>
  <c r="M238" i="10"/>
  <c r="L239" s="1"/>
  <c r="M258"/>
  <c r="L259" s="1"/>
  <c r="M248"/>
  <c r="L249" s="1"/>
  <c r="G131" i="1"/>
  <c r="G196"/>
  <c r="M254" i="10"/>
  <c r="M250"/>
  <c r="L251" s="1"/>
  <c r="M242"/>
  <c r="L243" s="1"/>
  <c r="M244"/>
  <c r="L245" s="1"/>
  <c r="M246"/>
  <c r="L247" s="1"/>
  <c r="M256"/>
  <c r="L257" s="1"/>
  <c r="D35" i="9"/>
  <c r="A35"/>
  <c r="D34"/>
  <c r="A34"/>
  <c r="S32"/>
  <c r="R32" s="1"/>
  <c r="S31"/>
  <c r="R31" s="1"/>
  <c r="A28"/>
  <c r="D28"/>
  <c r="A27"/>
  <c r="D27"/>
  <c r="A25"/>
  <c r="A24"/>
  <c r="D24"/>
  <c r="W3" i="1"/>
  <c r="V3"/>
  <c r="U3"/>
  <c r="T3"/>
  <c r="S3"/>
  <c r="R3"/>
  <c r="Q3"/>
  <c r="P3"/>
  <c r="O3"/>
  <c r="N3"/>
  <c r="M3"/>
  <c r="K3"/>
  <c r="S351"/>
  <c r="S350"/>
  <c r="S349"/>
  <c r="S348"/>
  <c r="S347"/>
  <c r="S346"/>
  <c r="S345"/>
  <c r="S344"/>
  <c r="S343"/>
  <c r="S342"/>
  <c r="S341"/>
  <c r="S340"/>
  <c r="S339"/>
  <c r="S338"/>
  <c r="S337"/>
  <c r="S336"/>
  <c r="S335"/>
  <c r="S334"/>
  <c r="S333"/>
  <c r="S332"/>
  <c r="S331"/>
  <c r="S330"/>
  <c r="S329"/>
  <c r="S328"/>
  <c r="S327"/>
  <c r="S326"/>
  <c r="S325"/>
  <c r="S324"/>
  <c r="S323"/>
  <c r="S322"/>
  <c r="S321"/>
  <c r="S320"/>
  <c r="S319"/>
  <c r="S318"/>
  <c r="S317"/>
  <c r="S316"/>
  <c r="S315"/>
  <c r="S314"/>
  <c r="S313"/>
  <c r="S312"/>
  <c r="S311"/>
  <c r="S310"/>
  <c r="S309"/>
  <c r="S308"/>
  <c r="S307"/>
  <c r="S306"/>
  <c r="S305"/>
  <c r="S304"/>
  <c r="S303"/>
  <c r="S302"/>
  <c r="S301"/>
  <c r="S300"/>
  <c r="S299"/>
  <c r="S298"/>
  <c r="S297"/>
  <c r="S296"/>
  <c r="S295"/>
  <c r="S294"/>
  <c r="S293"/>
  <c r="S292"/>
  <c r="S291"/>
  <c r="S290"/>
  <c r="S289"/>
  <c r="S288"/>
  <c r="S287"/>
  <c r="S286"/>
  <c r="S285"/>
  <c r="S284"/>
  <c r="S283"/>
  <c r="S282"/>
  <c r="S281"/>
  <c r="S280"/>
  <c r="S279"/>
  <c r="S278"/>
  <c r="S277"/>
  <c r="S276"/>
  <c r="S275"/>
  <c r="S274"/>
  <c r="S273"/>
  <c r="S272"/>
  <c r="S271"/>
  <c r="S270"/>
  <c r="S269"/>
  <c r="S268"/>
  <c r="S267"/>
  <c r="S266"/>
  <c r="S265"/>
  <c r="S264"/>
  <c r="S263"/>
  <c r="S262"/>
  <c r="S261"/>
  <c r="S260"/>
  <c r="S259"/>
  <c r="S258"/>
  <c r="S257"/>
  <c r="S256"/>
  <c r="S255"/>
  <c r="S254"/>
  <c r="S253"/>
  <c r="S252"/>
  <c r="S251"/>
  <c r="S250"/>
  <c r="S249"/>
  <c r="S248"/>
  <c r="S247"/>
  <c r="S246"/>
  <c r="S245"/>
  <c r="S244"/>
  <c r="S243"/>
  <c r="S242"/>
  <c r="S241"/>
  <c r="S240"/>
  <c r="S239"/>
  <c r="S238"/>
  <c r="S237"/>
  <c r="S236"/>
  <c r="S235"/>
  <c r="S234"/>
  <c r="S233"/>
  <c r="S232"/>
  <c r="S231"/>
  <c r="S230"/>
  <c r="S229"/>
  <c r="S228"/>
  <c r="S227"/>
  <c r="S226"/>
  <c r="S225"/>
  <c r="S224"/>
  <c r="S223"/>
  <c r="S222"/>
  <c r="S221"/>
  <c r="S220"/>
  <c r="S219"/>
  <c r="S218"/>
  <c r="S217"/>
  <c r="S216"/>
  <c r="S215"/>
  <c r="S214"/>
  <c r="S213"/>
  <c r="S212"/>
  <c r="S211"/>
  <c r="S210"/>
  <c r="S209"/>
  <c r="S208"/>
  <c r="S207"/>
  <c r="S206"/>
  <c r="S205"/>
  <c r="S204"/>
  <c r="S203"/>
  <c r="S202"/>
  <c r="S201"/>
  <c r="S200"/>
  <c r="S199"/>
  <c r="S198"/>
  <c r="S197"/>
  <c r="S196"/>
  <c r="S195"/>
  <c r="S194"/>
  <c r="S193"/>
  <c r="S192"/>
  <c r="S191"/>
  <c r="S190"/>
  <c r="S189"/>
  <c r="S188"/>
  <c r="S187"/>
  <c r="S186"/>
  <c r="S185"/>
  <c r="S184"/>
  <c r="S183"/>
  <c r="S182"/>
  <c r="S181"/>
  <c r="S180"/>
  <c r="S179"/>
  <c r="S178"/>
  <c r="S177"/>
  <c r="S176"/>
  <c r="S175"/>
  <c r="S174"/>
  <c r="S173"/>
  <c r="S172"/>
  <c r="S171"/>
  <c r="S170"/>
  <c r="S169"/>
  <c r="S168"/>
  <c r="S167"/>
  <c r="S166"/>
  <c r="S165"/>
  <c r="S164"/>
  <c r="S163"/>
  <c r="S162"/>
  <c r="S161"/>
  <c r="S160"/>
  <c r="S159"/>
  <c r="S158"/>
  <c r="S157"/>
  <c r="S156"/>
  <c r="S155"/>
  <c r="S154"/>
  <c r="S153"/>
  <c r="S152"/>
  <c r="S151"/>
  <c r="S150"/>
  <c r="S149"/>
  <c r="S148"/>
  <c r="S147"/>
  <c r="S146"/>
  <c r="S145"/>
  <c r="S144"/>
  <c r="S143"/>
  <c r="S142"/>
  <c r="S141"/>
  <c r="S140"/>
  <c r="S139"/>
  <c r="S138"/>
  <c r="S137"/>
  <c r="S136"/>
  <c r="S135"/>
  <c r="S134"/>
  <c r="S133"/>
  <c r="S132"/>
  <c r="S131"/>
  <c r="S130"/>
  <c r="S129"/>
  <c r="S128"/>
  <c r="S127"/>
  <c r="S126"/>
  <c r="S125"/>
  <c r="S124"/>
  <c r="S123"/>
  <c r="S122"/>
  <c r="S121"/>
  <c r="S120"/>
  <c r="S119"/>
  <c r="S118"/>
  <c r="S117"/>
  <c r="S116"/>
  <c r="S115"/>
  <c r="S114"/>
  <c r="S113"/>
  <c r="S112"/>
  <c r="S111"/>
  <c r="S110"/>
  <c r="S109"/>
  <c r="S108"/>
  <c r="S107"/>
  <c r="S106"/>
  <c r="S61"/>
  <c r="S60"/>
  <c r="S59"/>
  <c r="S58"/>
  <c r="S57"/>
  <c r="S56"/>
  <c r="T338"/>
  <c r="U338" s="1"/>
  <c r="V338" s="1"/>
  <c r="T350"/>
  <c r="U350" s="1"/>
  <c r="V350" s="1"/>
  <c r="N350"/>
  <c r="T349"/>
  <c r="U349" s="1"/>
  <c r="V349" s="1"/>
  <c r="N349"/>
  <c r="T348"/>
  <c r="U348" s="1"/>
  <c r="V348" s="1"/>
  <c r="N348"/>
  <c r="G348"/>
  <c r="T347"/>
  <c r="U347" s="1"/>
  <c r="V347" s="1"/>
  <c r="N347"/>
  <c r="T346"/>
  <c r="U346" s="1"/>
  <c r="V346" s="1"/>
  <c r="N346"/>
  <c r="G346"/>
  <c r="T345"/>
  <c r="U345" s="1"/>
  <c r="V345" s="1"/>
  <c r="N345"/>
  <c r="T344"/>
  <c r="U344" s="1"/>
  <c r="V344" s="1"/>
  <c r="N344"/>
  <c r="T343"/>
  <c r="U343" s="1"/>
  <c r="V343" s="1"/>
  <c r="N343"/>
  <c r="C39" i="12"/>
  <c r="B39"/>
  <c r="BX189" i="10"/>
  <c r="BX169"/>
  <c r="BX168"/>
  <c r="BX165"/>
  <c r="BX177"/>
  <c r="BX164"/>
  <c r="BX176"/>
  <c r="BX167"/>
  <c r="BX171"/>
  <c r="BX166"/>
  <c r="BX170"/>
  <c r="B175"/>
  <c r="BX175"/>
  <c r="BX174"/>
  <c r="CH174" s="1"/>
  <c r="B173"/>
  <c r="H173" s="1"/>
  <c r="BX173"/>
  <c r="BX172"/>
  <c r="B163"/>
  <c r="BX163"/>
  <c r="B169"/>
  <c r="BX162"/>
  <c r="CH162" s="1"/>
  <c r="B161"/>
  <c r="BX161"/>
  <c r="CH163" s="1"/>
  <c r="BX160"/>
  <c r="B151"/>
  <c r="BZ151" s="1"/>
  <c r="BX151"/>
  <c r="B159"/>
  <c r="BZ159" s="1"/>
  <c r="BX159"/>
  <c r="BX150"/>
  <c r="BX158"/>
  <c r="CH158" s="1"/>
  <c r="B157"/>
  <c r="BZ157" s="1"/>
  <c r="BX157"/>
  <c r="BX156"/>
  <c r="B155"/>
  <c r="BX155"/>
  <c r="R188"/>
  <c r="T188"/>
  <c r="S189" s="1"/>
  <c r="Z188"/>
  <c r="G3" i="7"/>
  <c r="H7" i="10" s="1"/>
  <c r="X3" i="6"/>
  <c r="T7" i="7" s="1"/>
  <c r="T215" s="1"/>
  <c r="Y3" i="6"/>
  <c r="U7" i="7" s="1"/>
  <c r="U297" s="1"/>
  <c r="Z3" i="6"/>
  <c r="V7" i="7" s="1"/>
  <c r="V213" s="1"/>
  <c r="AA3" i="6"/>
  <c r="W7" i="7" s="1"/>
  <c r="W305" s="1"/>
  <c r="AB3" i="6"/>
  <c r="X7" i="7" s="1"/>
  <c r="X209" s="1"/>
  <c r="AC3" i="6"/>
  <c r="Y7" i="7" s="1"/>
  <c r="Y305" s="1"/>
  <c r="AD3" i="6"/>
  <c r="Z7" i="7" s="1"/>
  <c r="Z83" s="1"/>
  <c r="AE3" i="6"/>
  <c r="AA7" i="7" s="1"/>
  <c r="AA243" s="1"/>
  <c r="AF3" i="6"/>
  <c r="AB7" i="7" s="1"/>
  <c r="AB215" s="1"/>
  <c r="AG3" i="6"/>
  <c r="AC7" i="7" s="1"/>
  <c r="AC305" s="1"/>
  <c r="I3" i="12"/>
  <c r="CE7" i="10" s="1"/>
  <c r="CC9"/>
  <c r="CC253" s="1"/>
  <c r="BX188"/>
  <c r="D188"/>
  <c r="BZ188"/>
  <c r="AA188"/>
  <c r="BX187"/>
  <c r="R186"/>
  <c r="Q187" s="1"/>
  <c r="T186"/>
  <c r="S187" s="1"/>
  <c r="Z186"/>
  <c r="Y187" s="1"/>
  <c r="BX186"/>
  <c r="D186"/>
  <c r="BZ186"/>
  <c r="AA186"/>
  <c r="BX185"/>
  <c r="R184"/>
  <c r="Q185" s="1"/>
  <c r="T184"/>
  <c r="S185" s="1"/>
  <c r="Z184"/>
  <c r="Y185" s="1"/>
  <c r="BX184"/>
  <c r="D184"/>
  <c r="BZ184"/>
  <c r="AA184"/>
  <c r="BX183"/>
  <c r="R182"/>
  <c r="Q183" s="1"/>
  <c r="T182"/>
  <c r="S183" s="1"/>
  <c r="Z182"/>
  <c r="Y183" s="1"/>
  <c r="BX182"/>
  <c r="D182"/>
  <c r="BZ182"/>
  <c r="AA182"/>
  <c r="BX181"/>
  <c r="R180"/>
  <c r="Q181" s="1"/>
  <c r="T180"/>
  <c r="S181" s="1"/>
  <c r="Z180"/>
  <c r="Y181" s="1"/>
  <c r="BX180"/>
  <c r="D180"/>
  <c r="BZ180"/>
  <c r="AA180"/>
  <c r="Y3"/>
  <c r="R2"/>
  <c r="T2"/>
  <c r="Z168"/>
  <c r="I3"/>
  <c r="AH5" s="1"/>
  <c r="J3"/>
  <c r="AI5" s="1"/>
  <c r="K3"/>
  <c r="AJ5" s="1"/>
  <c r="Z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N3"/>
  <c r="O3"/>
  <c r="BA5" s="1"/>
  <c r="P3"/>
  <c r="Q3"/>
  <c r="BQ5" s="1"/>
  <c r="R168"/>
  <c r="S3"/>
  <c r="BD5" s="1"/>
  <c r="T168"/>
  <c r="U3"/>
  <c r="V3"/>
  <c r="W3"/>
  <c r="X3"/>
  <c r="R169"/>
  <c r="T169"/>
  <c r="Z169"/>
  <c r="G169"/>
  <c r="BZ169"/>
  <c r="BZ168"/>
  <c r="BX179"/>
  <c r="R178"/>
  <c r="Q179" s="1"/>
  <c r="T178"/>
  <c r="S179" s="1"/>
  <c r="Z178"/>
  <c r="Y179" s="1"/>
  <c r="BX178"/>
  <c r="D178"/>
  <c r="BZ178"/>
  <c r="AA178"/>
  <c r="Z148"/>
  <c r="R148"/>
  <c r="T148"/>
  <c r="S149" s="1"/>
  <c r="R149"/>
  <c r="T149"/>
  <c r="Z149"/>
  <c r="G149"/>
  <c r="BZ149"/>
  <c r="BZ148"/>
  <c r="Z164"/>
  <c r="Y165" s="1"/>
  <c r="R164"/>
  <c r="Q165" s="1"/>
  <c r="T164"/>
  <c r="S165" s="1"/>
  <c r="BZ164"/>
  <c r="Z166"/>
  <c r="Y167" s="1"/>
  <c r="R166"/>
  <c r="Q167" s="1"/>
  <c r="T166"/>
  <c r="S167" s="1"/>
  <c r="BZ166"/>
  <c r="Z176"/>
  <c r="G61" i="1"/>
  <c r="R176" i="10"/>
  <c r="T176"/>
  <c r="S177" s="1"/>
  <c r="BZ176"/>
  <c r="Z170"/>
  <c r="G144" i="1"/>
  <c r="R170" i="10"/>
  <c r="Q171" s="1"/>
  <c r="T170"/>
  <c r="S171" s="1"/>
  <c r="BZ170"/>
  <c r="Z174"/>
  <c r="R174"/>
  <c r="T174"/>
  <c r="M175"/>
  <c r="R175"/>
  <c r="T175"/>
  <c r="Z175"/>
  <c r="G175"/>
  <c r="BZ175"/>
  <c r="BZ174"/>
  <c r="Z172"/>
  <c r="G118" i="1"/>
  <c r="R172" i="10"/>
  <c r="T172"/>
  <c r="M173"/>
  <c r="R173"/>
  <c r="T173"/>
  <c r="Z173"/>
  <c r="G173"/>
  <c r="BZ173"/>
  <c r="BZ172"/>
  <c r="Z162"/>
  <c r="Y163" s="1"/>
  <c r="R162"/>
  <c r="T162"/>
  <c r="M163"/>
  <c r="R163"/>
  <c r="T163"/>
  <c r="Z163"/>
  <c r="G163"/>
  <c r="BZ163"/>
  <c r="BZ162"/>
  <c r="Z160"/>
  <c r="Y161" s="1"/>
  <c r="G116" i="1"/>
  <c r="R160" i="10"/>
  <c r="Q161" s="1"/>
  <c r="T160"/>
  <c r="S161" s="1"/>
  <c r="R161"/>
  <c r="T161"/>
  <c r="Z161"/>
  <c r="G161"/>
  <c r="BZ161"/>
  <c r="BZ160"/>
  <c r="Z150"/>
  <c r="Y151" s="1"/>
  <c r="R150"/>
  <c r="Q151" s="1"/>
  <c r="T150"/>
  <c r="S151" s="1"/>
  <c r="R151"/>
  <c r="T151"/>
  <c r="Z151"/>
  <c r="G151"/>
  <c r="BZ150"/>
  <c r="Z158"/>
  <c r="Y159" s="1"/>
  <c r="R158"/>
  <c r="T158"/>
  <c r="R159"/>
  <c r="T159"/>
  <c r="Z159"/>
  <c r="G159"/>
  <c r="T317" i="7"/>
  <c r="U317"/>
  <c r="V317"/>
  <c r="W317"/>
  <c r="X317"/>
  <c r="Y317"/>
  <c r="Z317"/>
  <c r="AA317"/>
  <c r="AB317"/>
  <c r="AC317"/>
  <c r="BZ158" i="10"/>
  <c r="Z156"/>
  <c r="R156"/>
  <c r="T156"/>
  <c r="S157" s="1"/>
  <c r="M157"/>
  <c r="R157"/>
  <c r="T157"/>
  <c r="Z157"/>
  <c r="G157"/>
  <c r="BZ156"/>
  <c r="Z154"/>
  <c r="R154"/>
  <c r="Q155" s="1"/>
  <c r="T154"/>
  <c r="R155"/>
  <c r="T155"/>
  <c r="Z155"/>
  <c r="G155"/>
  <c r="BZ155"/>
  <c r="BZ154"/>
  <c r="Z152"/>
  <c r="Y153" s="1"/>
  <c r="R152"/>
  <c r="Q153" s="1"/>
  <c r="T152"/>
  <c r="S153" s="1"/>
  <c r="R153"/>
  <c r="T153"/>
  <c r="Z153"/>
  <c r="G153"/>
  <c r="B205"/>
  <c r="B195"/>
  <c r="BZ195" s="1"/>
  <c r="B93"/>
  <c r="BZ93" s="1"/>
  <c r="B119"/>
  <c r="BZ119" s="1"/>
  <c r="B237"/>
  <c r="B39"/>
  <c r="BZ39" s="1"/>
  <c r="B49"/>
  <c r="H49" s="1"/>
  <c r="B115"/>
  <c r="BZ115" s="1"/>
  <c r="B209"/>
  <c r="BX114"/>
  <c r="BX134"/>
  <c r="BX86"/>
  <c r="BX72"/>
  <c r="BX70"/>
  <c r="BX50"/>
  <c r="BX36"/>
  <c r="BX38"/>
  <c r="BX48"/>
  <c r="B37"/>
  <c r="BZ37" s="1"/>
  <c r="B91"/>
  <c r="BZ91" s="1"/>
  <c r="BX44"/>
  <c r="BX34"/>
  <c r="CH34" s="1"/>
  <c r="BX28"/>
  <c r="BX46"/>
  <c r="B75"/>
  <c r="BZ75" s="1"/>
  <c r="B117"/>
  <c r="BZ117" s="1"/>
  <c r="B47"/>
  <c r="B89"/>
  <c r="BZ89" s="1"/>
  <c r="BX32"/>
  <c r="BX30"/>
  <c r="B45"/>
  <c r="B35"/>
  <c r="BZ35" s="1"/>
  <c r="B33"/>
  <c r="B29"/>
  <c r="BZ29" s="1"/>
  <c r="B87"/>
  <c r="BX205"/>
  <c r="BX195"/>
  <c r="BX136"/>
  <c r="BX204"/>
  <c r="BX194"/>
  <c r="CH194" s="1"/>
  <c r="BX130"/>
  <c r="B197"/>
  <c r="BZ197" s="1"/>
  <c r="BX197"/>
  <c r="BX132"/>
  <c r="BX196"/>
  <c r="BX120"/>
  <c r="B125"/>
  <c r="BX125"/>
  <c r="B121"/>
  <c r="BX121"/>
  <c r="B129"/>
  <c r="BZ129" s="1"/>
  <c r="BX129"/>
  <c r="BX124"/>
  <c r="BX128"/>
  <c r="CH128" s="1"/>
  <c r="B127"/>
  <c r="H127" s="1"/>
  <c r="BX127"/>
  <c r="BX126"/>
  <c r="CH124" s="1"/>
  <c r="BX115"/>
  <c r="B135"/>
  <c r="H135" s="1"/>
  <c r="BX135"/>
  <c r="B123"/>
  <c r="BZ123" s="1"/>
  <c r="BX123"/>
  <c r="BX119"/>
  <c r="BX122"/>
  <c r="BX118"/>
  <c r="BX117"/>
  <c r="CH115" s="1"/>
  <c r="BX116"/>
  <c r="CH111"/>
  <c r="CH112"/>
  <c r="CH113"/>
  <c r="B133"/>
  <c r="BX133"/>
  <c r="CH191"/>
  <c r="CH192"/>
  <c r="CH193"/>
  <c r="CH136"/>
  <c r="BX131"/>
  <c r="BX87"/>
  <c r="BX29"/>
  <c r="BX33"/>
  <c r="BX35"/>
  <c r="BX45"/>
  <c r="BX89"/>
  <c r="BX47"/>
  <c r="BX75"/>
  <c r="BX91"/>
  <c r="B241"/>
  <c r="BZ241" s="1"/>
  <c r="BX241"/>
  <c r="B255"/>
  <c r="BX255"/>
  <c r="B253"/>
  <c r="BZ253" s="1"/>
  <c r="BX253"/>
  <c r="BX240"/>
  <c r="BX254"/>
  <c r="BX252"/>
  <c r="B239"/>
  <c r="BZ239" s="1"/>
  <c r="BX239"/>
  <c r="B233"/>
  <c r="BX233"/>
  <c r="B249"/>
  <c r="BZ249" s="1"/>
  <c r="BX249"/>
  <c r="BX238"/>
  <c r="BX232"/>
  <c r="CH240" s="1"/>
  <c r="BX248"/>
  <c r="B231"/>
  <c r="BZ231" s="1"/>
  <c r="BX231"/>
  <c r="BX230"/>
  <c r="CH230" s="1"/>
  <c r="B259"/>
  <c r="BX259"/>
  <c r="BX258"/>
  <c r="CH254" s="1"/>
  <c r="B235"/>
  <c r="BZ235" s="1"/>
  <c r="BX235"/>
  <c r="BX234"/>
  <c r="CH234" s="1"/>
  <c r="B251"/>
  <c r="BZ251" s="1"/>
  <c r="BX251"/>
  <c r="BX250"/>
  <c r="BX237"/>
  <c r="BX236"/>
  <c r="CH227"/>
  <c r="CH228"/>
  <c r="CH229"/>
  <c r="BX37"/>
  <c r="BX39"/>
  <c r="BX49"/>
  <c r="B31"/>
  <c r="BZ31" s="1"/>
  <c r="BX31"/>
  <c r="CH26"/>
  <c r="CH27"/>
  <c r="B51"/>
  <c r="BZ51" s="1"/>
  <c r="BX51"/>
  <c r="BX90"/>
  <c r="BX88"/>
  <c r="B73"/>
  <c r="BZ73" s="1"/>
  <c r="BX73"/>
  <c r="B81"/>
  <c r="BZ81" s="1"/>
  <c r="BX81"/>
  <c r="BX80"/>
  <c r="B71"/>
  <c r="BZ71" s="1"/>
  <c r="BX71"/>
  <c r="CH67"/>
  <c r="CH68"/>
  <c r="CH69"/>
  <c r="B97"/>
  <c r="BZ97" s="1"/>
  <c r="BX97"/>
  <c r="B95"/>
  <c r="BZ95" s="1"/>
  <c r="BX95"/>
  <c r="BX74"/>
  <c r="BX96"/>
  <c r="BX94"/>
  <c r="BX93"/>
  <c r="BX92"/>
  <c r="BX210"/>
  <c r="BX198"/>
  <c r="CH196" s="1"/>
  <c r="B211"/>
  <c r="BZ211" s="1"/>
  <c r="BX211"/>
  <c r="B199"/>
  <c r="BX199"/>
  <c r="BX212"/>
  <c r="CH178"/>
  <c r="BX202"/>
  <c r="B213"/>
  <c r="BZ213" s="1"/>
  <c r="BX213"/>
  <c r="B203"/>
  <c r="BZ203" s="1"/>
  <c r="BX203"/>
  <c r="BX209"/>
  <c r="B215"/>
  <c r="BZ215" s="1"/>
  <c r="BX215"/>
  <c r="BX208"/>
  <c r="BX214"/>
  <c r="B207"/>
  <c r="BZ207" s="1"/>
  <c r="BX207"/>
  <c r="BX206"/>
  <c r="B59"/>
  <c r="BZ59" s="1"/>
  <c r="B53"/>
  <c r="BZ53" s="1"/>
  <c r="B243"/>
  <c r="BZ243" s="1"/>
  <c r="BX243"/>
  <c r="BX242"/>
  <c r="D12" i="12"/>
  <c r="BX244" i="10"/>
  <c r="CH252" s="1"/>
  <c r="B245"/>
  <c r="BZ245" s="1"/>
  <c r="BX245"/>
  <c r="B61"/>
  <c r="BZ61" s="1"/>
  <c r="G255" i="1"/>
  <c r="G160"/>
  <c r="G254"/>
  <c r="M213" i="10"/>
  <c r="M255"/>
  <c r="M135"/>
  <c r="M245"/>
  <c r="M93"/>
  <c r="R212"/>
  <c r="R213"/>
  <c r="R254"/>
  <c r="Q255" s="1"/>
  <c r="R255"/>
  <c r="R134"/>
  <c r="Q135" s="1"/>
  <c r="R135"/>
  <c r="R210"/>
  <c r="R245"/>
  <c r="R204"/>
  <c r="Q205" s="1"/>
  <c r="R205"/>
  <c r="R194"/>
  <c r="Q195" s="1"/>
  <c r="R195"/>
  <c r="R92"/>
  <c r="R93"/>
  <c r="R118"/>
  <c r="Q119" s="1"/>
  <c r="R119"/>
  <c r="R236"/>
  <c r="R237"/>
  <c r="R38"/>
  <c r="Q39" s="1"/>
  <c r="R30"/>
  <c r="T212"/>
  <c r="T213"/>
  <c r="T254"/>
  <c r="S255" s="1"/>
  <c r="T255"/>
  <c r="T134"/>
  <c r="T135"/>
  <c r="T210"/>
  <c r="S211" s="1"/>
  <c r="T245"/>
  <c r="T204"/>
  <c r="S205" s="1"/>
  <c r="T205"/>
  <c r="T194"/>
  <c r="T195"/>
  <c r="T92"/>
  <c r="S93" s="1"/>
  <c r="T93"/>
  <c r="T118"/>
  <c r="T119"/>
  <c r="T236"/>
  <c r="S237" s="1"/>
  <c r="T237"/>
  <c r="T38"/>
  <c r="T30"/>
  <c r="Z212"/>
  <c r="Y213" s="1"/>
  <c r="Z213"/>
  <c r="Z254"/>
  <c r="Y255" s="1"/>
  <c r="Z255"/>
  <c r="Z134"/>
  <c r="Z135"/>
  <c r="Z210"/>
  <c r="Y211" s="1"/>
  <c r="Z245"/>
  <c r="Z204"/>
  <c r="Y205" s="1"/>
  <c r="Z205"/>
  <c r="Z194"/>
  <c r="Z195"/>
  <c r="Z92"/>
  <c r="Y93" s="1"/>
  <c r="Z93"/>
  <c r="Z118"/>
  <c r="Z119"/>
  <c r="Z236"/>
  <c r="Y237" s="1"/>
  <c r="Z237"/>
  <c r="Z38"/>
  <c r="Z30"/>
  <c r="M39"/>
  <c r="R39"/>
  <c r="T39"/>
  <c r="Z39"/>
  <c r="G39"/>
  <c r="G136" i="1"/>
  <c r="E180" i="10"/>
  <c r="C180"/>
  <c r="G174" i="1"/>
  <c r="M49" i="10"/>
  <c r="R48"/>
  <c r="R46"/>
  <c r="R49"/>
  <c r="R114"/>
  <c r="Q115" s="1"/>
  <c r="R115"/>
  <c r="R208"/>
  <c r="T48"/>
  <c r="T46"/>
  <c r="T49"/>
  <c r="T114"/>
  <c r="S115" s="1"/>
  <c r="T115"/>
  <c r="T208"/>
  <c r="Z48"/>
  <c r="Y49" s="1"/>
  <c r="Z46"/>
  <c r="Z49"/>
  <c r="Z114"/>
  <c r="Z115"/>
  <c r="Z208"/>
  <c r="M209"/>
  <c r="R209"/>
  <c r="T209"/>
  <c r="Z209"/>
  <c r="G209"/>
  <c r="CH108"/>
  <c r="CH106"/>
  <c r="B101"/>
  <c r="BZ101" s="1"/>
  <c r="B83"/>
  <c r="BZ83" s="1"/>
  <c r="B105"/>
  <c r="BZ105" s="1"/>
  <c r="B103"/>
  <c r="H103" s="1"/>
  <c r="B77"/>
  <c r="BZ77" s="1"/>
  <c r="B99"/>
  <c r="BZ99" s="1"/>
  <c r="B79"/>
  <c r="BZ79" s="1"/>
  <c r="BX137"/>
  <c r="G138" i="1"/>
  <c r="G274"/>
  <c r="G117"/>
  <c r="G216"/>
  <c r="M37" i="10"/>
  <c r="M91"/>
  <c r="M117"/>
  <c r="M47"/>
  <c r="M89"/>
  <c r="M45"/>
  <c r="R36"/>
  <c r="Q37" s="1"/>
  <c r="R37"/>
  <c r="R90"/>
  <c r="Q91" s="1"/>
  <c r="R91"/>
  <c r="R74"/>
  <c r="R75"/>
  <c r="R116"/>
  <c r="Q117" s="1"/>
  <c r="R117"/>
  <c r="R47"/>
  <c r="R88"/>
  <c r="Q89" s="1"/>
  <c r="R89"/>
  <c r="R130"/>
  <c r="Q131" s="1"/>
  <c r="R44"/>
  <c r="R45"/>
  <c r="R34"/>
  <c r="Q35" s="1"/>
  <c r="R50"/>
  <c r="R35"/>
  <c r="R32"/>
  <c r="Q33" s="1"/>
  <c r="T36"/>
  <c r="S37" s="1"/>
  <c r="T37"/>
  <c r="T90"/>
  <c r="S91" s="1"/>
  <c r="T91"/>
  <c r="T74"/>
  <c r="T75"/>
  <c r="T116"/>
  <c r="S117" s="1"/>
  <c r="T117"/>
  <c r="T47"/>
  <c r="T88"/>
  <c r="T89"/>
  <c r="T130"/>
  <c r="S131" s="1"/>
  <c r="T44"/>
  <c r="T45"/>
  <c r="T34"/>
  <c r="T50"/>
  <c r="S51" s="1"/>
  <c r="T35"/>
  <c r="T32"/>
  <c r="Z36"/>
  <c r="Y37" s="1"/>
  <c r="Z37"/>
  <c r="Z90"/>
  <c r="Y91" s="1"/>
  <c r="Z91"/>
  <c r="Z74"/>
  <c r="Z75"/>
  <c r="Z116"/>
  <c r="Y117" s="1"/>
  <c r="Z117"/>
  <c r="Z47"/>
  <c r="Z88"/>
  <c r="Y89" s="1"/>
  <c r="Z89"/>
  <c r="Z130"/>
  <c r="Y131" s="1"/>
  <c r="Z44"/>
  <c r="Z45"/>
  <c r="Z34"/>
  <c r="Y35" s="1"/>
  <c r="Z50"/>
  <c r="Y51" s="1"/>
  <c r="Z35"/>
  <c r="Z32"/>
  <c r="Y33" s="1"/>
  <c r="R33"/>
  <c r="T33"/>
  <c r="Z33"/>
  <c r="G33"/>
  <c r="E178"/>
  <c r="C178"/>
  <c r="G313" i="1"/>
  <c r="M87" i="10"/>
  <c r="R28"/>
  <c r="R29"/>
  <c r="R86"/>
  <c r="R87"/>
  <c r="T28"/>
  <c r="T29"/>
  <c r="T86"/>
  <c r="T87"/>
  <c r="Z28"/>
  <c r="Z29"/>
  <c r="Z86"/>
  <c r="Z87"/>
  <c r="G73"/>
  <c r="Z72"/>
  <c r="R72"/>
  <c r="T72"/>
  <c r="S73" s="1"/>
  <c r="R73"/>
  <c r="T73"/>
  <c r="Z73"/>
  <c r="E184"/>
  <c r="C184"/>
  <c r="E182"/>
  <c r="C182"/>
  <c r="B3"/>
  <c r="I404" i="1" s="1"/>
  <c r="T334"/>
  <c r="U334" s="1"/>
  <c r="V334" s="1"/>
  <c r="N334"/>
  <c r="F3" i="10"/>
  <c r="I5" i="1" s="1"/>
  <c r="R244" i="10"/>
  <c r="R211"/>
  <c r="T244"/>
  <c r="T211"/>
  <c r="Z244"/>
  <c r="Y245" s="1"/>
  <c r="Z211"/>
  <c r="G245"/>
  <c r="B247"/>
  <c r="BZ247" s="1"/>
  <c r="T333" i="1"/>
  <c r="U333" s="1"/>
  <c r="V333" s="1"/>
  <c r="N333"/>
  <c r="M133" i="10"/>
  <c r="M97"/>
  <c r="R242"/>
  <c r="Q243" s="1"/>
  <c r="R206"/>
  <c r="Q207" s="1"/>
  <c r="R207"/>
  <c r="R132"/>
  <c r="Q133" s="1"/>
  <c r="R133"/>
  <c r="R252"/>
  <c r="Q253" s="1"/>
  <c r="R253"/>
  <c r="R96"/>
  <c r="Q97" s="1"/>
  <c r="R97"/>
  <c r="R232"/>
  <c r="Q233" s="1"/>
  <c r="R233"/>
  <c r="T242"/>
  <c r="S243" s="1"/>
  <c r="T206"/>
  <c r="S207" s="1"/>
  <c r="T207"/>
  <c r="T132"/>
  <c r="S133" s="1"/>
  <c r="T133"/>
  <c r="T252"/>
  <c r="S253" s="1"/>
  <c r="T253"/>
  <c r="T96"/>
  <c r="S97" s="1"/>
  <c r="T97"/>
  <c r="T232"/>
  <c r="S233" s="1"/>
  <c r="T233"/>
  <c r="Z242"/>
  <c r="Y243" s="1"/>
  <c r="Z206"/>
  <c r="Y207" s="1"/>
  <c r="Z207"/>
  <c r="Z132"/>
  <c r="Y133" s="1"/>
  <c r="Z133"/>
  <c r="Z252"/>
  <c r="Y253" s="1"/>
  <c r="Z253"/>
  <c r="Z96"/>
  <c r="Y97" s="1"/>
  <c r="Z97"/>
  <c r="Z232"/>
  <c r="Y233" s="1"/>
  <c r="Z233"/>
  <c r="M243"/>
  <c r="R243"/>
  <c r="T243"/>
  <c r="Z243"/>
  <c r="G243"/>
  <c r="T332" i="1"/>
  <c r="U332" s="1"/>
  <c r="V332" s="1"/>
  <c r="N332"/>
  <c r="R250" i="10"/>
  <c r="Q251" s="1"/>
  <c r="T250"/>
  <c r="S251" s="1"/>
  <c r="Z250"/>
  <c r="Y251" s="1"/>
  <c r="M251"/>
  <c r="R251"/>
  <c r="T251"/>
  <c r="Z251"/>
  <c r="G251"/>
  <c r="T331" i="1"/>
  <c r="U331" s="1"/>
  <c r="V331" s="1"/>
  <c r="N331"/>
  <c r="R240" i="10"/>
  <c r="Q241" s="1"/>
  <c r="R108"/>
  <c r="Q109" s="1"/>
  <c r="T240"/>
  <c r="T108"/>
  <c r="S109" s="1"/>
  <c r="Z240"/>
  <c r="Z108"/>
  <c r="Y109" s="1"/>
  <c r="R241"/>
  <c r="T241"/>
  <c r="Z241"/>
  <c r="G241"/>
  <c r="T337" i="1"/>
  <c r="U337" s="1"/>
  <c r="V337" s="1"/>
  <c r="N337"/>
  <c r="T336"/>
  <c r="U336" s="1"/>
  <c r="V336" s="1"/>
  <c r="N336"/>
  <c r="F3" i="7"/>
  <c r="J5" i="1" s="1"/>
  <c r="C3" i="6"/>
  <c r="J7" i="7" s="1"/>
  <c r="J143" s="1"/>
  <c r="E3" i="6"/>
  <c r="K7" i="7" s="1"/>
  <c r="K313" s="1"/>
  <c r="F3" i="6"/>
  <c r="L7" i="7" s="1"/>
  <c r="L147" s="1"/>
  <c r="G3" i="6"/>
  <c r="M7" i="7" s="1"/>
  <c r="M157" s="1"/>
  <c r="H3" i="6"/>
  <c r="N7" i="7" s="1"/>
  <c r="N141" s="1"/>
  <c r="I3" i="6"/>
  <c r="O7" i="7" s="1"/>
  <c r="O151" s="1"/>
  <c r="J3" i="6"/>
  <c r="P7" i="7" s="1"/>
  <c r="P147" s="1"/>
  <c r="K3" i="6"/>
  <c r="Q7" i="7" s="1"/>
  <c r="Q149" s="1"/>
  <c r="L3" i="6"/>
  <c r="R7" i="7" s="1"/>
  <c r="R241" s="1"/>
  <c r="Z136" i="10"/>
  <c r="Z196"/>
  <c r="Y197" s="1"/>
  <c r="Z197"/>
  <c r="G168" i="1"/>
  <c r="D136" i="10"/>
  <c r="R136"/>
  <c r="Q137" s="1"/>
  <c r="R196"/>
  <c r="Q197" s="1"/>
  <c r="R197"/>
  <c r="T136"/>
  <c r="T196"/>
  <c r="S197" s="1"/>
  <c r="T197"/>
  <c r="T335" i="1"/>
  <c r="U335" s="1"/>
  <c r="V335" s="1"/>
  <c r="N335"/>
  <c r="Z126" i="10"/>
  <c r="Y127" s="1"/>
  <c r="Z122"/>
  <c r="Y123" s="1"/>
  <c r="Z60"/>
  <c r="Y61" s="1"/>
  <c r="Z61"/>
  <c r="Z123"/>
  <c r="Z128"/>
  <c r="Y129" s="1"/>
  <c r="Z248"/>
  <c r="Y249" s="1"/>
  <c r="Z249"/>
  <c r="Z120"/>
  <c r="Y121" s="1"/>
  <c r="Z121"/>
  <c r="Z51"/>
  <c r="Z202"/>
  <c r="Y203" s="1"/>
  <c r="Z203"/>
  <c r="Z124"/>
  <c r="Y125" s="1"/>
  <c r="Z125"/>
  <c r="Z258"/>
  <c r="Y259" s="1"/>
  <c r="Z259"/>
  <c r="Z127"/>
  <c r="Z238"/>
  <c r="Y239" s="1"/>
  <c r="Z239"/>
  <c r="Z198"/>
  <c r="Z199"/>
  <c r="Z234"/>
  <c r="Z235"/>
  <c r="Z129"/>
  <c r="G312" i="1"/>
  <c r="G266"/>
  <c r="M61" i="10"/>
  <c r="M123"/>
  <c r="M249"/>
  <c r="M121"/>
  <c r="M51"/>
  <c r="M259"/>
  <c r="M239"/>
  <c r="R126"/>
  <c r="Q127" s="1"/>
  <c r="R122"/>
  <c r="Q123" s="1"/>
  <c r="R60"/>
  <c r="Q61" s="1"/>
  <c r="R61"/>
  <c r="R123"/>
  <c r="R128"/>
  <c r="Q129" s="1"/>
  <c r="R248"/>
  <c r="Q249" s="1"/>
  <c r="R249"/>
  <c r="R120"/>
  <c r="Q121" s="1"/>
  <c r="R121"/>
  <c r="R51"/>
  <c r="R202"/>
  <c r="Q203" s="1"/>
  <c r="R203"/>
  <c r="R124"/>
  <c r="Q125" s="1"/>
  <c r="R125"/>
  <c r="R258"/>
  <c r="Q259" s="1"/>
  <c r="R259"/>
  <c r="R127"/>
  <c r="R238"/>
  <c r="Q239" s="1"/>
  <c r="R239"/>
  <c r="R198"/>
  <c r="R199"/>
  <c r="R234"/>
  <c r="R235"/>
  <c r="R129"/>
  <c r="T126"/>
  <c r="S127" s="1"/>
  <c r="T122"/>
  <c r="S123" s="1"/>
  <c r="T60"/>
  <c r="S61" s="1"/>
  <c r="T61"/>
  <c r="T123"/>
  <c r="T128"/>
  <c r="S129" s="1"/>
  <c r="T248"/>
  <c r="S249" s="1"/>
  <c r="T249"/>
  <c r="T120"/>
  <c r="S121" s="1"/>
  <c r="T121"/>
  <c r="T51"/>
  <c r="T202"/>
  <c r="S203" s="1"/>
  <c r="T203"/>
  <c r="T124"/>
  <c r="S125" s="1"/>
  <c r="T125"/>
  <c r="T258"/>
  <c r="S259" s="1"/>
  <c r="T259"/>
  <c r="T127"/>
  <c r="T238"/>
  <c r="S239" s="1"/>
  <c r="T239"/>
  <c r="T198"/>
  <c r="T199"/>
  <c r="T234"/>
  <c r="T235"/>
  <c r="T129"/>
  <c r="G127"/>
  <c r="N338" i="1"/>
  <c r="T340"/>
  <c r="U340" s="1"/>
  <c r="V340" s="1"/>
  <c r="N340"/>
  <c r="CD3" i="10"/>
  <c r="R70"/>
  <c r="Q71" s="1"/>
  <c r="R71"/>
  <c r="T70"/>
  <c r="S71" s="1"/>
  <c r="T71"/>
  <c r="Z70"/>
  <c r="Y71" s="1"/>
  <c r="Z71"/>
  <c r="R31"/>
  <c r="T31"/>
  <c r="Z31"/>
  <c r="BX52"/>
  <c r="CH48" s="1"/>
  <c r="R52"/>
  <c r="Q53" s="1"/>
  <c r="T52"/>
  <c r="Z52"/>
  <c r="M53"/>
  <c r="R53"/>
  <c r="T53"/>
  <c r="Z53"/>
  <c r="BX53"/>
  <c r="BX54"/>
  <c r="CH50" s="1"/>
  <c r="R54"/>
  <c r="Q55" s="1"/>
  <c r="T54"/>
  <c r="S55" s="1"/>
  <c r="Z54"/>
  <c r="Y55" s="1"/>
  <c r="M55"/>
  <c r="R55"/>
  <c r="T55"/>
  <c r="Z55"/>
  <c r="BX55"/>
  <c r="BX40"/>
  <c r="CH52" s="1"/>
  <c r="R40"/>
  <c r="Q41" s="1"/>
  <c r="T40"/>
  <c r="S41" s="1"/>
  <c r="Z40"/>
  <c r="Y41" s="1"/>
  <c r="R41"/>
  <c r="T41"/>
  <c r="Z41"/>
  <c r="BX41"/>
  <c r="BX58"/>
  <c r="R58"/>
  <c r="Q59" s="1"/>
  <c r="T58"/>
  <c r="S59" s="1"/>
  <c r="Z58"/>
  <c r="Y59" s="1"/>
  <c r="M59"/>
  <c r="R59"/>
  <c r="T59"/>
  <c r="Z59"/>
  <c r="BX59"/>
  <c r="BX60"/>
  <c r="CH60" s="1"/>
  <c r="BX61"/>
  <c r="CH57" s="1"/>
  <c r="R80"/>
  <c r="Q81" s="1"/>
  <c r="T80"/>
  <c r="S81" s="1"/>
  <c r="Z80"/>
  <c r="Y81" s="1"/>
  <c r="R81"/>
  <c r="T81"/>
  <c r="Z81"/>
  <c r="R94"/>
  <c r="Q95" s="1"/>
  <c r="T94"/>
  <c r="S95" s="1"/>
  <c r="Z94"/>
  <c r="Y95" s="1"/>
  <c r="M95"/>
  <c r="R95"/>
  <c r="T95"/>
  <c r="Z95"/>
  <c r="BX78"/>
  <c r="R78"/>
  <c r="T78"/>
  <c r="Z78"/>
  <c r="Y79" s="1"/>
  <c r="M79"/>
  <c r="R79"/>
  <c r="T79"/>
  <c r="Z79"/>
  <c r="BX79"/>
  <c r="BX98"/>
  <c r="R98"/>
  <c r="Q99" s="1"/>
  <c r="T98"/>
  <c r="S99" s="1"/>
  <c r="Z98"/>
  <c r="Y99" s="1"/>
  <c r="M99"/>
  <c r="R99"/>
  <c r="T99"/>
  <c r="Z99"/>
  <c r="BX99"/>
  <c r="BX76"/>
  <c r="R76"/>
  <c r="Q77" s="1"/>
  <c r="T76"/>
  <c r="S77" s="1"/>
  <c r="Z76"/>
  <c r="Y77" s="1"/>
  <c r="BX77"/>
  <c r="BX102"/>
  <c r="R102"/>
  <c r="Q103" s="1"/>
  <c r="T102"/>
  <c r="S103" s="1"/>
  <c r="Z102"/>
  <c r="Y103" s="1"/>
  <c r="M103"/>
  <c r="R103"/>
  <c r="T103"/>
  <c r="Z103"/>
  <c r="BX103"/>
  <c r="BX104"/>
  <c r="R104"/>
  <c r="Q105" s="1"/>
  <c r="T104"/>
  <c r="S105" s="1"/>
  <c r="Z104"/>
  <c r="Y105" s="1"/>
  <c r="M105"/>
  <c r="R105"/>
  <c r="T105"/>
  <c r="Z105"/>
  <c r="BX105"/>
  <c r="BX82"/>
  <c r="R82"/>
  <c r="Q83" s="1"/>
  <c r="T82"/>
  <c r="Z82"/>
  <c r="Y83" s="1"/>
  <c r="M83"/>
  <c r="R83"/>
  <c r="T83"/>
  <c r="Z83"/>
  <c r="BX83"/>
  <c r="BX100"/>
  <c r="R100"/>
  <c r="Q101" s="1"/>
  <c r="T100"/>
  <c r="S101" s="1"/>
  <c r="Z100"/>
  <c r="Y101" s="1"/>
  <c r="M101"/>
  <c r="R101"/>
  <c r="T101"/>
  <c r="Z101"/>
  <c r="BX101"/>
  <c r="BX84"/>
  <c r="R84"/>
  <c r="Q85" s="1"/>
  <c r="T84"/>
  <c r="S85" s="1"/>
  <c r="Z84"/>
  <c r="Y85" s="1"/>
  <c r="BX85"/>
  <c r="D106"/>
  <c r="BX106"/>
  <c r="R106"/>
  <c r="Q107" s="1"/>
  <c r="T106"/>
  <c r="S107" s="1"/>
  <c r="Z106"/>
  <c r="Y107" s="1"/>
  <c r="R107"/>
  <c r="T107"/>
  <c r="Z107"/>
  <c r="BX107"/>
  <c r="D108"/>
  <c r="BX108"/>
  <c r="BX109"/>
  <c r="AA136"/>
  <c r="G133" i="1"/>
  <c r="R230" i="10"/>
  <c r="Q231" s="1"/>
  <c r="R231"/>
  <c r="T230"/>
  <c r="S231" s="1"/>
  <c r="T231"/>
  <c r="Z230"/>
  <c r="Y231" s="1"/>
  <c r="Z231"/>
  <c r="CH138"/>
  <c r="D138"/>
  <c r="BX138"/>
  <c r="R138"/>
  <c r="Q139" s="1"/>
  <c r="T138"/>
  <c r="S139" s="1"/>
  <c r="Z138"/>
  <c r="BX139"/>
  <c r="CH140"/>
  <c r="D140"/>
  <c r="BX140"/>
  <c r="R140"/>
  <c r="T140"/>
  <c r="Z140"/>
  <c r="Y141" s="1"/>
  <c r="BX141"/>
  <c r="CH142"/>
  <c r="D142"/>
  <c r="BX142"/>
  <c r="R142"/>
  <c r="Q143" s="1"/>
  <c r="T142"/>
  <c r="S143" s="1"/>
  <c r="Z142"/>
  <c r="Y143" s="1"/>
  <c r="BX143"/>
  <c r="G231" i="1"/>
  <c r="R214" i="10"/>
  <c r="Q215" s="1"/>
  <c r="T214"/>
  <c r="S215" s="1"/>
  <c r="Z214"/>
  <c r="Y215" s="1"/>
  <c r="M215"/>
  <c r="R215"/>
  <c r="T215"/>
  <c r="Z215"/>
  <c r="BX246"/>
  <c r="R246"/>
  <c r="Q247" s="1"/>
  <c r="T246"/>
  <c r="S247" s="1"/>
  <c r="Z246"/>
  <c r="Y247" s="1"/>
  <c r="M247"/>
  <c r="R247"/>
  <c r="T247"/>
  <c r="Z247"/>
  <c r="BX247"/>
  <c r="BX256"/>
  <c r="R256"/>
  <c r="Q257" s="1"/>
  <c r="T256"/>
  <c r="S257" s="1"/>
  <c r="Z256"/>
  <c r="Y257" s="1"/>
  <c r="BX257"/>
  <c r="B3" i="9"/>
  <c r="A3" i="1"/>
  <c r="BZ256" i="10"/>
  <c r="G247"/>
  <c r="BZ246"/>
  <c r="G211"/>
  <c r="BZ244"/>
  <c r="G233"/>
  <c r="BZ242"/>
  <c r="G197"/>
  <c r="BZ250"/>
  <c r="BZ240"/>
  <c r="G239"/>
  <c r="BZ238"/>
  <c r="G231"/>
  <c r="BZ230"/>
  <c r="G255"/>
  <c r="G213"/>
  <c r="G135"/>
  <c r="BZ255"/>
  <c r="BZ254"/>
  <c r="G253"/>
  <c r="G133"/>
  <c r="G97"/>
  <c r="BZ252"/>
  <c r="BZ233"/>
  <c r="BZ232"/>
  <c r="G249"/>
  <c r="BZ248"/>
  <c r="G259"/>
  <c r="G125"/>
  <c r="BZ259"/>
  <c r="BZ258"/>
  <c r="G235"/>
  <c r="G199"/>
  <c r="BZ234"/>
  <c r="G237"/>
  <c r="BZ237"/>
  <c r="BZ236"/>
  <c r="G215"/>
  <c r="BZ214"/>
  <c r="G115"/>
  <c r="BZ209"/>
  <c r="BZ208"/>
  <c r="G207"/>
  <c r="BZ206"/>
  <c r="G203"/>
  <c r="G51"/>
  <c r="BZ202"/>
  <c r="BZ199"/>
  <c r="BZ198"/>
  <c r="BZ212"/>
  <c r="BZ210"/>
  <c r="G195"/>
  <c r="G205"/>
  <c r="G93"/>
  <c r="BZ194"/>
  <c r="BZ205"/>
  <c r="BZ204"/>
  <c r="BZ196"/>
  <c r="G121"/>
  <c r="G119"/>
  <c r="G49"/>
  <c r="G91"/>
  <c r="G89"/>
  <c r="G29"/>
  <c r="G87"/>
  <c r="BZ152"/>
  <c r="BZ142"/>
  <c r="AA142"/>
  <c r="BZ140"/>
  <c r="AA140"/>
  <c r="BZ138"/>
  <c r="AA138"/>
  <c r="G117"/>
  <c r="BZ136"/>
  <c r="G75"/>
  <c r="BZ130"/>
  <c r="BZ133"/>
  <c r="BZ132"/>
  <c r="BZ121"/>
  <c r="BZ120"/>
  <c r="BZ125"/>
  <c r="BZ124"/>
  <c r="G129"/>
  <c r="G123"/>
  <c r="G95"/>
  <c r="BZ128"/>
  <c r="BZ114"/>
  <c r="BZ135"/>
  <c r="BZ134"/>
  <c r="BZ127"/>
  <c r="BZ126"/>
  <c r="G61"/>
  <c r="BZ122"/>
  <c r="BZ118"/>
  <c r="BZ116"/>
  <c r="BZ108"/>
  <c r="AA108"/>
  <c r="BZ106"/>
  <c r="AA106"/>
  <c r="BZ84"/>
  <c r="G101"/>
  <c r="BZ100"/>
  <c r="G83"/>
  <c r="BZ82"/>
  <c r="G105"/>
  <c r="BZ104"/>
  <c r="G103"/>
  <c r="BZ103"/>
  <c r="BZ102"/>
  <c r="G77"/>
  <c r="BZ76"/>
  <c r="G99"/>
  <c r="BZ98"/>
  <c r="G79"/>
  <c r="BZ78"/>
  <c r="BZ94"/>
  <c r="BZ74"/>
  <c r="G81"/>
  <c r="G31"/>
  <c r="BZ80"/>
  <c r="BZ96"/>
  <c r="G59"/>
  <c r="BZ92"/>
  <c r="G55"/>
  <c r="G37"/>
  <c r="G41"/>
  <c r="BZ90"/>
  <c r="G47"/>
  <c r="G53"/>
  <c r="BZ88"/>
  <c r="BZ87"/>
  <c r="BZ86"/>
  <c r="G45"/>
  <c r="BZ72"/>
  <c r="G71"/>
  <c r="G35"/>
  <c r="BZ70"/>
  <c r="BZ60"/>
  <c r="BZ58"/>
  <c r="BZ40"/>
  <c r="BZ55"/>
  <c r="BZ54"/>
  <c r="BZ52"/>
  <c r="BZ50"/>
  <c r="BZ36"/>
  <c r="BZ38"/>
  <c r="BZ49"/>
  <c r="BZ48"/>
  <c r="BZ45"/>
  <c r="BZ44"/>
  <c r="BZ34"/>
  <c r="BZ28"/>
  <c r="BZ47"/>
  <c r="BZ46"/>
  <c r="BZ33"/>
  <c r="BZ32"/>
  <c r="BW3"/>
  <c r="BV3"/>
  <c r="BU3"/>
  <c r="BT3"/>
  <c r="BS3"/>
  <c r="BR3"/>
  <c r="BQ3"/>
  <c r="BP3"/>
  <c r="BO3"/>
  <c r="BN3"/>
  <c r="BM3"/>
  <c r="BL3"/>
  <c r="BK3"/>
  <c r="BJ3"/>
  <c r="BI3"/>
  <c r="BH3"/>
  <c r="BG3"/>
  <c r="BF3"/>
  <c r="BE3"/>
  <c r="BD3"/>
  <c r="BC3"/>
  <c r="BB3"/>
  <c r="BA3"/>
  <c r="AZ3"/>
  <c r="AY3"/>
  <c r="AX3"/>
  <c r="AW3"/>
  <c r="AV3"/>
  <c r="K32" i="9"/>
  <c r="C32"/>
  <c r="K31"/>
  <c r="C31"/>
  <c r="C30"/>
  <c r="C29"/>
  <c r="AU3" i="10"/>
  <c r="AT3"/>
  <c r="AS3"/>
  <c r="AR3"/>
  <c r="AQ3"/>
  <c r="AP3"/>
  <c r="AO3"/>
  <c r="AN3"/>
  <c r="AM3"/>
  <c r="AL3"/>
  <c r="AK3"/>
  <c r="AJ3"/>
  <c r="AI3"/>
  <c r="F33" i="9"/>
  <c r="AD3" i="10"/>
  <c r="AC3"/>
  <c r="CJ3"/>
  <c r="CI3"/>
  <c r="CG3"/>
  <c r="CF3"/>
  <c r="CE3"/>
  <c r="CC3"/>
  <c r="CB3"/>
  <c r="CA3"/>
  <c r="BZ3"/>
  <c r="BY3"/>
  <c r="BX3"/>
  <c r="AH3"/>
  <c r="AG3"/>
  <c r="AF3"/>
  <c r="AE3"/>
  <c r="AB3"/>
  <c r="AA3"/>
  <c r="Z3"/>
  <c r="E3"/>
  <c r="D3"/>
  <c r="C3"/>
  <c r="D25" i="9"/>
  <c r="T287" i="1"/>
  <c r="U287" s="1"/>
  <c r="V287" s="1"/>
  <c r="N287"/>
  <c r="K35" i="9"/>
  <c r="K33"/>
  <c r="K28"/>
  <c r="K27"/>
  <c r="K26"/>
  <c r="K25"/>
  <c r="K22"/>
  <c r="K21"/>
  <c r="K20"/>
  <c r="K19"/>
  <c r="K18"/>
  <c r="K16"/>
  <c r="K15"/>
  <c r="K14"/>
  <c r="K13"/>
  <c r="L2" i="1"/>
  <c r="J2"/>
  <c r="I2"/>
  <c r="H2"/>
  <c r="L3"/>
  <c r="T351"/>
  <c r="U351" s="1"/>
  <c r="V351" s="1"/>
  <c r="T342"/>
  <c r="U342" s="1"/>
  <c r="V342" s="1"/>
  <c r="T341"/>
  <c r="U341" s="1"/>
  <c r="V341" s="1"/>
  <c r="T339"/>
  <c r="U339" s="1"/>
  <c r="V339" s="1"/>
  <c r="T330"/>
  <c r="U330" s="1"/>
  <c r="V330" s="1"/>
  <c r="T329"/>
  <c r="U329" s="1"/>
  <c r="V329" s="1"/>
  <c r="T328"/>
  <c r="U328" s="1"/>
  <c r="V328" s="1"/>
  <c r="T327"/>
  <c r="U327" s="1"/>
  <c r="V327" s="1"/>
  <c r="T326"/>
  <c r="U326" s="1"/>
  <c r="V326" s="1"/>
  <c r="T325"/>
  <c r="U325" s="1"/>
  <c r="V325" s="1"/>
  <c r="T324"/>
  <c r="U324" s="1"/>
  <c r="V324" s="1"/>
  <c r="T323"/>
  <c r="U323" s="1"/>
  <c r="V323" s="1"/>
  <c r="T322"/>
  <c r="U322" s="1"/>
  <c r="V322" s="1"/>
  <c r="T321"/>
  <c r="U321" s="1"/>
  <c r="V321" s="1"/>
  <c r="T320"/>
  <c r="U320" s="1"/>
  <c r="V320" s="1"/>
  <c r="T319"/>
  <c r="U319" s="1"/>
  <c r="V319" s="1"/>
  <c r="T318"/>
  <c r="U318" s="1"/>
  <c r="V318" s="1"/>
  <c r="T317"/>
  <c r="U317" s="1"/>
  <c r="V317" s="1"/>
  <c r="T316"/>
  <c r="U316" s="1"/>
  <c r="V316" s="1"/>
  <c r="T315"/>
  <c r="U315" s="1"/>
  <c r="V315" s="1"/>
  <c r="T314"/>
  <c r="U314" s="1"/>
  <c r="V314" s="1"/>
  <c r="T313"/>
  <c r="U313" s="1"/>
  <c r="V313" s="1"/>
  <c r="T312"/>
  <c r="U312" s="1"/>
  <c r="V312" s="1"/>
  <c r="T311"/>
  <c r="U311" s="1"/>
  <c r="V311" s="1"/>
  <c r="T310"/>
  <c r="U310" s="1"/>
  <c r="V310" s="1"/>
  <c r="T309"/>
  <c r="U309" s="1"/>
  <c r="V309" s="1"/>
  <c r="T308"/>
  <c r="U308" s="1"/>
  <c r="V308" s="1"/>
  <c r="T307"/>
  <c r="U307" s="1"/>
  <c r="V307" s="1"/>
  <c r="T306"/>
  <c r="U306" s="1"/>
  <c r="V306" s="1"/>
  <c r="T305"/>
  <c r="U305" s="1"/>
  <c r="V305" s="1"/>
  <c r="T304"/>
  <c r="U304" s="1"/>
  <c r="V304" s="1"/>
  <c r="T303"/>
  <c r="U303" s="1"/>
  <c r="V303" s="1"/>
  <c r="T302"/>
  <c r="U302" s="1"/>
  <c r="V302" s="1"/>
  <c r="T301"/>
  <c r="U301" s="1"/>
  <c r="V301" s="1"/>
  <c r="T300"/>
  <c r="U300" s="1"/>
  <c r="V300" s="1"/>
  <c r="T299"/>
  <c r="U299" s="1"/>
  <c r="V299" s="1"/>
  <c r="T298"/>
  <c r="U298" s="1"/>
  <c r="V298" s="1"/>
  <c r="T297"/>
  <c r="U297" s="1"/>
  <c r="V297" s="1"/>
  <c r="T296"/>
  <c r="U296" s="1"/>
  <c r="V296" s="1"/>
  <c r="T295"/>
  <c r="U295" s="1"/>
  <c r="V295" s="1"/>
  <c r="T294"/>
  <c r="U294" s="1"/>
  <c r="V294" s="1"/>
  <c r="T293"/>
  <c r="U293" s="1"/>
  <c r="V293" s="1"/>
  <c r="T292"/>
  <c r="U292" s="1"/>
  <c r="V292" s="1"/>
  <c r="T291"/>
  <c r="U291" s="1"/>
  <c r="V291" s="1"/>
  <c r="T290"/>
  <c r="U290" s="1"/>
  <c r="V290" s="1"/>
  <c r="T289"/>
  <c r="U289" s="1"/>
  <c r="V289" s="1"/>
  <c r="T288"/>
  <c r="U288" s="1"/>
  <c r="V288" s="1"/>
  <c r="T286"/>
  <c r="U286" s="1"/>
  <c r="V286" s="1"/>
  <c r="T285"/>
  <c r="U285" s="1"/>
  <c r="V285" s="1"/>
  <c r="T284"/>
  <c r="U284" s="1"/>
  <c r="V284" s="1"/>
  <c r="T283"/>
  <c r="U283" s="1"/>
  <c r="V283" s="1"/>
  <c r="T282"/>
  <c r="U282" s="1"/>
  <c r="V282" s="1"/>
  <c r="T281"/>
  <c r="U281" s="1"/>
  <c r="V281" s="1"/>
  <c r="T280"/>
  <c r="U280" s="1"/>
  <c r="V280" s="1"/>
  <c r="T279"/>
  <c r="U279" s="1"/>
  <c r="V279" s="1"/>
  <c r="T278"/>
  <c r="U278" s="1"/>
  <c r="V278" s="1"/>
  <c r="T277"/>
  <c r="U277" s="1"/>
  <c r="V277" s="1"/>
  <c r="T276"/>
  <c r="U276" s="1"/>
  <c r="V276" s="1"/>
  <c r="T275"/>
  <c r="U275" s="1"/>
  <c r="V275" s="1"/>
  <c r="T274"/>
  <c r="U274" s="1"/>
  <c r="V274" s="1"/>
  <c r="T273"/>
  <c r="U273" s="1"/>
  <c r="V273" s="1"/>
  <c r="T272"/>
  <c r="U272" s="1"/>
  <c r="V272" s="1"/>
  <c r="T271"/>
  <c r="U271" s="1"/>
  <c r="V271" s="1"/>
  <c r="T270"/>
  <c r="U270" s="1"/>
  <c r="V270" s="1"/>
  <c r="T269"/>
  <c r="U269" s="1"/>
  <c r="V269" s="1"/>
  <c r="T268"/>
  <c r="U268" s="1"/>
  <c r="V268" s="1"/>
  <c r="T267"/>
  <c r="U267" s="1"/>
  <c r="V267" s="1"/>
  <c r="T266"/>
  <c r="U266" s="1"/>
  <c r="V266" s="1"/>
  <c r="T265"/>
  <c r="U265" s="1"/>
  <c r="V265" s="1"/>
  <c r="T264"/>
  <c r="U264" s="1"/>
  <c r="V264" s="1"/>
  <c r="T263"/>
  <c r="U263" s="1"/>
  <c r="V263" s="1"/>
  <c r="T262"/>
  <c r="U262" s="1"/>
  <c r="V262" s="1"/>
  <c r="T261"/>
  <c r="U261" s="1"/>
  <c r="V261" s="1"/>
  <c r="T260"/>
  <c r="U260" s="1"/>
  <c r="V260" s="1"/>
  <c r="T259"/>
  <c r="U259" s="1"/>
  <c r="V259" s="1"/>
  <c r="T258"/>
  <c r="U258" s="1"/>
  <c r="V258" s="1"/>
  <c r="T257"/>
  <c r="U257" s="1"/>
  <c r="V257" s="1"/>
  <c r="T256"/>
  <c r="U256" s="1"/>
  <c r="V256" s="1"/>
  <c r="T255"/>
  <c r="U255" s="1"/>
  <c r="V255" s="1"/>
  <c r="T254"/>
  <c r="U254" s="1"/>
  <c r="V254" s="1"/>
  <c r="T253"/>
  <c r="U253" s="1"/>
  <c r="V253" s="1"/>
  <c r="T252"/>
  <c r="U252" s="1"/>
  <c r="V252" s="1"/>
  <c r="T251"/>
  <c r="U251" s="1"/>
  <c r="V251" s="1"/>
  <c r="T250"/>
  <c r="U250" s="1"/>
  <c r="V250" s="1"/>
  <c r="T249"/>
  <c r="U249" s="1"/>
  <c r="V249" s="1"/>
  <c r="T248"/>
  <c r="U248" s="1"/>
  <c r="V248" s="1"/>
  <c r="T247"/>
  <c r="U247" s="1"/>
  <c r="V247" s="1"/>
  <c r="T246"/>
  <c r="U246" s="1"/>
  <c r="V246" s="1"/>
  <c r="T245"/>
  <c r="U245" s="1"/>
  <c r="V245" s="1"/>
  <c r="T244"/>
  <c r="U244" s="1"/>
  <c r="V244" s="1"/>
  <c r="T243"/>
  <c r="U243" s="1"/>
  <c r="V243" s="1"/>
  <c r="T242"/>
  <c r="U242" s="1"/>
  <c r="V242" s="1"/>
  <c r="T241"/>
  <c r="U241" s="1"/>
  <c r="V241" s="1"/>
  <c r="T240"/>
  <c r="U240" s="1"/>
  <c r="V240" s="1"/>
  <c r="T239"/>
  <c r="U239" s="1"/>
  <c r="V239" s="1"/>
  <c r="T238"/>
  <c r="U238" s="1"/>
  <c r="V238" s="1"/>
  <c r="T237"/>
  <c r="U237" s="1"/>
  <c r="V237" s="1"/>
  <c r="T236"/>
  <c r="U236" s="1"/>
  <c r="V236" s="1"/>
  <c r="T235"/>
  <c r="U235" s="1"/>
  <c r="V235" s="1"/>
  <c r="T234"/>
  <c r="U234" s="1"/>
  <c r="V234" s="1"/>
  <c r="T233"/>
  <c r="U233" s="1"/>
  <c r="V233" s="1"/>
  <c r="T232"/>
  <c r="U232" s="1"/>
  <c r="V232" s="1"/>
  <c r="T231"/>
  <c r="U231" s="1"/>
  <c r="V231" s="1"/>
  <c r="T230"/>
  <c r="U230" s="1"/>
  <c r="V230" s="1"/>
  <c r="T229"/>
  <c r="U229" s="1"/>
  <c r="V229" s="1"/>
  <c r="T228"/>
  <c r="U228" s="1"/>
  <c r="V228" s="1"/>
  <c r="T227"/>
  <c r="U227" s="1"/>
  <c r="V227" s="1"/>
  <c r="T226"/>
  <c r="U226" s="1"/>
  <c r="V226" s="1"/>
  <c r="T225"/>
  <c r="U225" s="1"/>
  <c r="V225" s="1"/>
  <c r="T224"/>
  <c r="U224" s="1"/>
  <c r="V224" s="1"/>
  <c r="T223"/>
  <c r="U223" s="1"/>
  <c r="V223" s="1"/>
  <c r="T222"/>
  <c r="U222" s="1"/>
  <c r="V222" s="1"/>
  <c r="T221"/>
  <c r="U221" s="1"/>
  <c r="V221" s="1"/>
  <c r="T220"/>
  <c r="U220" s="1"/>
  <c r="V220" s="1"/>
  <c r="T219"/>
  <c r="U219" s="1"/>
  <c r="V219" s="1"/>
  <c r="T218"/>
  <c r="U218" s="1"/>
  <c r="V218" s="1"/>
  <c r="T217"/>
  <c r="U217" s="1"/>
  <c r="V217" s="1"/>
  <c r="T216"/>
  <c r="U216" s="1"/>
  <c r="V216" s="1"/>
  <c r="T215"/>
  <c r="U215" s="1"/>
  <c r="V215" s="1"/>
  <c r="T214"/>
  <c r="U214" s="1"/>
  <c r="V214" s="1"/>
  <c r="T213"/>
  <c r="U213" s="1"/>
  <c r="V213" s="1"/>
  <c r="T212"/>
  <c r="U212" s="1"/>
  <c r="V212" s="1"/>
  <c r="T211"/>
  <c r="U211" s="1"/>
  <c r="V211" s="1"/>
  <c r="T210"/>
  <c r="U210" s="1"/>
  <c r="V210" s="1"/>
  <c r="T209"/>
  <c r="U209" s="1"/>
  <c r="V209" s="1"/>
  <c r="T208"/>
  <c r="U208" s="1"/>
  <c r="V208" s="1"/>
  <c r="T207"/>
  <c r="U207" s="1"/>
  <c r="V207" s="1"/>
  <c r="T206"/>
  <c r="U206" s="1"/>
  <c r="V206" s="1"/>
  <c r="T205"/>
  <c r="U205" s="1"/>
  <c r="V205" s="1"/>
  <c r="T204"/>
  <c r="U204" s="1"/>
  <c r="V204" s="1"/>
  <c r="T203"/>
  <c r="U203" s="1"/>
  <c r="V203" s="1"/>
  <c r="T202"/>
  <c r="U202" s="1"/>
  <c r="V202" s="1"/>
  <c r="T201"/>
  <c r="U201" s="1"/>
  <c r="V201" s="1"/>
  <c r="T200"/>
  <c r="U200" s="1"/>
  <c r="V200" s="1"/>
  <c r="T199"/>
  <c r="U199" s="1"/>
  <c r="V199" s="1"/>
  <c r="T198"/>
  <c r="U198" s="1"/>
  <c r="V198" s="1"/>
  <c r="T197"/>
  <c r="U197" s="1"/>
  <c r="V197" s="1"/>
  <c r="T196"/>
  <c r="U196" s="1"/>
  <c r="V196" s="1"/>
  <c r="T195"/>
  <c r="U195" s="1"/>
  <c r="V195" s="1"/>
  <c r="T194"/>
  <c r="U194" s="1"/>
  <c r="V194" s="1"/>
  <c r="T193"/>
  <c r="U193" s="1"/>
  <c r="V193" s="1"/>
  <c r="T192"/>
  <c r="U192" s="1"/>
  <c r="V192" s="1"/>
  <c r="T191"/>
  <c r="U191" s="1"/>
  <c r="V191" s="1"/>
  <c r="T190"/>
  <c r="U190" s="1"/>
  <c r="V190" s="1"/>
  <c r="T189"/>
  <c r="U189" s="1"/>
  <c r="V189" s="1"/>
  <c r="T188"/>
  <c r="U188" s="1"/>
  <c r="V188" s="1"/>
  <c r="T187"/>
  <c r="U187" s="1"/>
  <c r="V187" s="1"/>
  <c r="T186"/>
  <c r="U186" s="1"/>
  <c r="V186" s="1"/>
  <c r="T185"/>
  <c r="U185" s="1"/>
  <c r="V185" s="1"/>
  <c r="T184"/>
  <c r="U184" s="1"/>
  <c r="V184" s="1"/>
  <c r="T183"/>
  <c r="U183" s="1"/>
  <c r="V183" s="1"/>
  <c r="T182"/>
  <c r="U182" s="1"/>
  <c r="V182" s="1"/>
  <c r="T181"/>
  <c r="U181" s="1"/>
  <c r="V181" s="1"/>
  <c r="T180"/>
  <c r="U180" s="1"/>
  <c r="V180" s="1"/>
  <c r="T179"/>
  <c r="U179" s="1"/>
  <c r="V179" s="1"/>
  <c r="T178"/>
  <c r="U178" s="1"/>
  <c r="V178" s="1"/>
  <c r="T177"/>
  <c r="U177" s="1"/>
  <c r="V177" s="1"/>
  <c r="T176"/>
  <c r="U176" s="1"/>
  <c r="V176" s="1"/>
  <c r="T175"/>
  <c r="U175" s="1"/>
  <c r="V175" s="1"/>
  <c r="T174"/>
  <c r="U174" s="1"/>
  <c r="V174" s="1"/>
  <c r="T173"/>
  <c r="U173" s="1"/>
  <c r="V173" s="1"/>
  <c r="T172"/>
  <c r="U172" s="1"/>
  <c r="V172" s="1"/>
  <c r="T171"/>
  <c r="U171" s="1"/>
  <c r="V171" s="1"/>
  <c r="T170"/>
  <c r="U170" s="1"/>
  <c r="V170" s="1"/>
  <c r="T169"/>
  <c r="U169" s="1"/>
  <c r="V169" s="1"/>
  <c r="T168"/>
  <c r="U168" s="1"/>
  <c r="V168" s="1"/>
  <c r="T167"/>
  <c r="U167" s="1"/>
  <c r="V167" s="1"/>
  <c r="T166"/>
  <c r="U166" s="1"/>
  <c r="V166" s="1"/>
  <c r="T165"/>
  <c r="U165" s="1"/>
  <c r="V165" s="1"/>
  <c r="T164"/>
  <c r="U164" s="1"/>
  <c r="V164" s="1"/>
  <c r="T163"/>
  <c r="U163" s="1"/>
  <c r="V163" s="1"/>
  <c r="T162"/>
  <c r="U162" s="1"/>
  <c r="V162" s="1"/>
  <c r="T161"/>
  <c r="U161" s="1"/>
  <c r="V161" s="1"/>
  <c r="T160"/>
  <c r="U160" s="1"/>
  <c r="V160" s="1"/>
  <c r="T159"/>
  <c r="U159" s="1"/>
  <c r="V159" s="1"/>
  <c r="T158"/>
  <c r="U158" s="1"/>
  <c r="V158" s="1"/>
  <c r="T157"/>
  <c r="U157" s="1"/>
  <c r="V157" s="1"/>
  <c r="T156"/>
  <c r="U156" s="1"/>
  <c r="V156" s="1"/>
  <c r="T155"/>
  <c r="U155" s="1"/>
  <c r="V155" s="1"/>
  <c r="T154"/>
  <c r="U154" s="1"/>
  <c r="V154" s="1"/>
  <c r="T153"/>
  <c r="U153" s="1"/>
  <c r="V153" s="1"/>
  <c r="T152"/>
  <c r="U152" s="1"/>
  <c r="V152" s="1"/>
  <c r="T151"/>
  <c r="U151" s="1"/>
  <c r="V151" s="1"/>
  <c r="T150"/>
  <c r="U150" s="1"/>
  <c r="V150" s="1"/>
  <c r="T149"/>
  <c r="U149" s="1"/>
  <c r="V149" s="1"/>
  <c r="T148"/>
  <c r="U148" s="1"/>
  <c r="V148" s="1"/>
  <c r="T147"/>
  <c r="U147" s="1"/>
  <c r="V147" s="1"/>
  <c r="T146"/>
  <c r="U146" s="1"/>
  <c r="V146" s="1"/>
  <c r="T145"/>
  <c r="U145" s="1"/>
  <c r="V145" s="1"/>
  <c r="T144"/>
  <c r="U144" s="1"/>
  <c r="V144" s="1"/>
  <c r="T143"/>
  <c r="U143" s="1"/>
  <c r="V143" s="1"/>
  <c r="T142"/>
  <c r="U142" s="1"/>
  <c r="V142" s="1"/>
  <c r="T141"/>
  <c r="U141" s="1"/>
  <c r="V141" s="1"/>
  <c r="T140"/>
  <c r="U140" s="1"/>
  <c r="V140" s="1"/>
  <c r="T139"/>
  <c r="U139" s="1"/>
  <c r="V139" s="1"/>
  <c r="T138"/>
  <c r="U138" s="1"/>
  <c r="V138" s="1"/>
  <c r="T137"/>
  <c r="U137" s="1"/>
  <c r="V137" s="1"/>
  <c r="T136"/>
  <c r="U136" s="1"/>
  <c r="V136" s="1"/>
  <c r="T135"/>
  <c r="U135" s="1"/>
  <c r="V135" s="1"/>
  <c r="T134"/>
  <c r="U134" s="1"/>
  <c r="V134" s="1"/>
  <c r="T133"/>
  <c r="U133" s="1"/>
  <c r="V133" s="1"/>
  <c r="T132"/>
  <c r="U132" s="1"/>
  <c r="V132" s="1"/>
  <c r="T131"/>
  <c r="U131" s="1"/>
  <c r="V131" s="1"/>
  <c r="T130"/>
  <c r="U130" s="1"/>
  <c r="V130" s="1"/>
  <c r="T129"/>
  <c r="U129" s="1"/>
  <c r="V129" s="1"/>
  <c r="T128"/>
  <c r="U128" s="1"/>
  <c r="V128" s="1"/>
  <c r="T127"/>
  <c r="U127" s="1"/>
  <c r="V127" s="1"/>
  <c r="T126"/>
  <c r="U126" s="1"/>
  <c r="V126" s="1"/>
  <c r="T125"/>
  <c r="U125" s="1"/>
  <c r="V125" s="1"/>
  <c r="T124"/>
  <c r="U124" s="1"/>
  <c r="V124" s="1"/>
  <c r="T123"/>
  <c r="U123" s="1"/>
  <c r="V123" s="1"/>
  <c r="T122"/>
  <c r="U122" s="1"/>
  <c r="V122" s="1"/>
  <c r="T121"/>
  <c r="U121" s="1"/>
  <c r="V121" s="1"/>
  <c r="T120"/>
  <c r="U120" s="1"/>
  <c r="V120" s="1"/>
  <c r="T119"/>
  <c r="U119" s="1"/>
  <c r="V119" s="1"/>
  <c r="T118"/>
  <c r="U118" s="1"/>
  <c r="V118" s="1"/>
  <c r="T117"/>
  <c r="U117" s="1"/>
  <c r="V117" s="1"/>
  <c r="T116"/>
  <c r="U116" s="1"/>
  <c r="V116" s="1"/>
  <c r="T115"/>
  <c r="U115" s="1"/>
  <c r="V115" s="1"/>
  <c r="T114"/>
  <c r="U114" s="1"/>
  <c r="V114" s="1"/>
  <c r="T113"/>
  <c r="U113" s="1"/>
  <c r="V113" s="1"/>
  <c r="T112"/>
  <c r="U112" s="1"/>
  <c r="V112" s="1"/>
  <c r="T111"/>
  <c r="U111" s="1"/>
  <c r="V111" s="1"/>
  <c r="T110"/>
  <c r="U110" s="1"/>
  <c r="V110" s="1"/>
  <c r="T109"/>
  <c r="U109" s="1"/>
  <c r="V109" s="1"/>
  <c r="T108"/>
  <c r="U108" s="1"/>
  <c r="V108" s="1"/>
  <c r="T107"/>
  <c r="U107" s="1"/>
  <c r="V107" s="1"/>
  <c r="T106"/>
  <c r="U106" s="1"/>
  <c r="V106" s="1"/>
  <c r="T61"/>
  <c r="U61" s="1"/>
  <c r="V61" s="1"/>
  <c r="T60"/>
  <c r="U60" s="1"/>
  <c r="V60" s="1"/>
  <c r="T59"/>
  <c r="U59" s="1"/>
  <c r="V59" s="1"/>
  <c r="T58"/>
  <c r="U58" s="1"/>
  <c r="V58" s="1"/>
  <c r="T57"/>
  <c r="U57" s="1"/>
  <c r="V57" s="1"/>
  <c r="T56"/>
  <c r="U56" s="1"/>
  <c r="V56" s="1"/>
  <c r="N339"/>
  <c r="N330"/>
  <c r="N329"/>
  <c r="N328"/>
  <c r="J339"/>
  <c r="I339"/>
  <c r="G339"/>
  <c r="N327"/>
  <c r="J338"/>
  <c r="I338"/>
  <c r="G338"/>
  <c r="N326"/>
  <c r="J337"/>
  <c r="I337"/>
  <c r="G337"/>
  <c r="N325"/>
  <c r="G336"/>
  <c r="N324"/>
  <c r="G335"/>
  <c r="N323"/>
  <c r="G334"/>
  <c r="N322"/>
  <c r="G331"/>
  <c r="N321"/>
  <c r="G330"/>
  <c r="N320"/>
  <c r="G329"/>
  <c r="N319"/>
  <c r="G327"/>
  <c r="N318"/>
  <c r="N317"/>
  <c r="N316"/>
  <c r="G324"/>
  <c r="N315"/>
  <c r="G318"/>
  <c r="N314"/>
  <c r="J316"/>
  <c r="I316"/>
  <c r="G316"/>
  <c r="N313"/>
  <c r="J314"/>
  <c r="I314"/>
  <c r="G314"/>
  <c r="D314" s="1"/>
  <c r="N312"/>
  <c r="J311"/>
  <c r="I311"/>
  <c r="G311"/>
  <c r="N311"/>
  <c r="G309"/>
  <c r="N310"/>
  <c r="G308"/>
  <c r="N309"/>
  <c r="J303"/>
  <c r="I303"/>
  <c r="G303"/>
  <c r="N308"/>
  <c r="N307"/>
  <c r="G293"/>
  <c r="N306"/>
  <c r="J291"/>
  <c r="I291"/>
  <c r="G291"/>
  <c r="D291" s="1"/>
  <c r="N305"/>
  <c r="G290"/>
  <c r="N304"/>
  <c r="G289"/>
  <c r="N303"/>
  <c r="J288"/>
  <c r="I288"/>
  <c r="G288"/>
  <c r="N302"/>
  <c r="G287"/>
  <c r="N301"/>
  <c r="G286"/>
  <c r="N300"/>
  <c r="J285"/>
  <c r="I285"/>
  <c r="G285"/>
  <c r="N299"/>
  <c r="J278"/>
  <c r="I278"/>
  <c r="G278"/>
  <c r="N298"/>
  <c r="G273"/>
  <c r="N297"/>
  <c r="G270"/>
  <c r="N296"/>
  <c r="G269"/>
  <c r="N295"/>
  <c r="G268"/>
  <c r="N294"/>
  <c r="G267"/>
  <c r="N293"/>
  <c r="N292"/>
  <c r="N291"/>
  <c r="J261"/>
  <c r="I261"/>
  <c r="G261"/>
  <c r="N290"/>
  <c r="J260"/>
  <c r="I260"/>
  <c r="G260"/>
  <c r="N289"/>
  <c r="J259"/>
  <c r="I259"/>
  <c r="G259"/>
  <c r="N288"/>
  <c r="N286"/>
  <c r="G249"/>
  <c r="N285"/>
  <c r="G247"/>
  <c r="N284"/>
  <c r="G245"/>
  <c r="N283"/>
  <c r="G244"/>
  <c r="N282"/>
  <c r="J243"/>
  <c r="I243"/>
  <c r="G243"/>
  <c r="D243" s="1"/>
  <c r="N281"/>
  <c r="J241"/>
  <c r="I241"/>
  <c r="G241"/>
  <c r="N280"/>
  <c r="G239"/>
  <c r="N279"/>
  <c r="J237"/>
  <c r="I237"/>
  <c r="G237"/>
  <c r="N278"/>
  <c r="G235"/>
  <c r="N277"/>
  <c r="J221"/>
  <c r="I221"/>
  <c r="G221"/>
  <c r="N276"/>
  <c r="J220"/>
  <c r="I220"/>
  <c r="G220"/>
  <c r="N275"/>
  <c r="J219"/>
  <c r="I219"/>
  <c r="G219"/>
  <c r="N274"/>
  <c r="J218"/>
  <c r="I218"/>
  <c r="G218"/>
  <c r="N273"/>
  <c r="J217"/>
  <c r="I217"/>
  <c r="G217"/>
  <c r="N272"/>
  <c r="N271"/>
  <c r="J214"/>
  <c r="I214"/>
  <c r="G214"/>
  <c r="N270"/>
  <c r="J213"/>
  <c r="I213"/>
  <c r="G213"/>
  <c r="D213" s="1"/>
  <c r="N269"/>
  <c r="J210"/>
  <c r="I210"/>
  <c r="G210"/>
  <c r="N268"/>
  <c r="J209"/>
  <c r="I209"/>
  <c r="G209"/>
  <c r="N267"/>
  <c r="G208"/>
  <c r="N266"/>
  <c r="G200"/>
  <c r="N265"/>
  <c r="G198"/>
  <c r="N264"/>
  <c r="G191"/>
  <c r="N263"/>
  <c r="J178"/>
  <c r="I178"/>
  <c r="G178"/>
  <c r="N262"/>
  <c r="J177"/>
  <c r="I177"/>
  <c r="G177"/>
  <c r="N261"/>
  <c r="J173"/>
  <c r="I173"/>
  <c r="G173"/>
  <c r="N260"/>
  <c r="N259"/>
  <c r="N258"/>
  <c r="J159"/>
  <c r="I159"/>
  <c r="G159"/>
  <c r="N257"/>
  <c r="J152"/>
  <c r="I152"/>
  <c r="G152"/>
  <c r="N256"/>
  <c r="G151"/>
  <c r="N255"/>
  <c r="G150"/>
  <c r="N254"/>
  <c r="N253"/>
  <c r="J146"/>
  <c r="I146"/>
  <c r="G146"/>
  <c r="D146" s="1"/>
  <c r="N252"/>
  <c r="J145"/>
  <c r="I145"/>
  <c r="G145"/>
  <c r="N251"/>
  <c r="J143"/>
  <c r="I143"/>
  <c r="G143"/>
  <c r="N250"/>
  <c r="J139"/>
  <c r="I139"/>
  <c r="G139"/>
  <c r="D139" s="1"/>
  <c r="N249"/>
  <c r="N248"/>
  <c r="N247"/>
  <c r="G135"/>
  <c r="N246"/>
  <c r="J134"/>
  <c r="I134"/>
  <c r="G134"/>
  <c r="N245"/>
  <c r="N244"/>
  <c r="N243"/>
  <c r="G126"/>
  <c r="N242"/>
  <c r="J124"/>
  <c r="I124"/>
  <c r="G124"/>
  <c r="N241"/>
  <c r="G115"/>
  <c r="N240"/>
  <c r="N239"/>
  <c r="N238"/>
  <c r="N237"/>
  <c r="N236"/>
  <c r="N235"/>
  <c r="N234"/>
  <c r="N233"/>
  <c r="N232"/>
  <c r="N231"/>
  <c r="N230"/>
  <c r="N229"/>
  <c r="N228"/>
  <c r="N227"/>
  <c r="N226"/>
  <c r="N225"/>
  <c r="N224"/>
  <c r="N223"/>
  <c r="N222"/>
  <c r="N221"/>
  <c r="G60"/>
  <c r="N220"/>
  <c r="G59"/>
  <c r="N219"/>
  <c r="J58"/>
  <c r="I58"/>
  <c r="G58"/>
  <c r="N218"/>
  <c r="J57"/>
  <c r="I57"/>
  <c r="G57"/>
  <c r="N217"/>
  <c r="N216"/>
  <c r="N215"/>
  <c r="N214"/>
  <c r="N213"/>
  <c r="N212"/>
  <c r="N211"/>
  <c r="N210"/>
  <c r="N209"/>
  <c r="N208"/>
  <c r="N207"/>
  <c r="N206"/>
  <c r="G3" i="10"/>
  <c r="H7" i="7" s="1"/>
  <c r="T343"/>
  <c r="U343"/>
  <c r="V343"/>
  <c r="W343"/>
  <c r="X343"/>
  <c r="Y343"/>
  <c r="Z343"/>
  <c r="AA343"/>
  <c r="AB343"/>
  <c r="AC343"/>
  <c r="D343"/>
  <c r="T341"/>
  <c r="U341"/>
  <c r="V341"/>
  <c r="W341"/>
  <c r="X341"/>
  <c r="Y341"/>
  <c r="Z341"/>
  <c r="AA341"/>
  <c r="AB341"/>
  <c r="AC341"/>
  <c r="D341"/>
  <c r="T339"/>
  <c r="U339"/>
  <c r="V339"/>
  <c r="W339"/>
  <c r="X339"/>
  <c r="Y339"/>
  <c r="Z339"/>
  <c r="AA339"/>
  <c r="AB339"/>
  <c r="AC339"/>
  <c r="D339"/>
  <c r="T235"/>
  <c r="U235"/>
  <c r="V235"/>
  <c r="W235"/>
  <c r="X235"/>
  <c r="Y235"/>
  <c r="Z235"/>
  <c r="AA235"/>
  <c r="AB235"/>
  <c r="AC235"/>
  <c r="D235"/>
  <c r="T233"/>
  <c r="U233"/>
  <c r="V233"/>
  <c r="W233"/>
  <c r="X233"/>
  <c r="Y233"/>
  <c r="Z233"/>
  <c r="AA233"/>
  <c r="AB233"/>
  <c r="AC233"/>
  <c r="D233"/>
  <c r="T231"/>
  <c r="U231"/>
  <c r="V231"/>
  <c r="W231"/>
  <c r="X231"/>
  <c r="Y231"/>
  <c r="Z231"/>
  <c r="AA231"/>
  <c r="AB231"/>
  <c r="AC231"/>
  <c r="D231"/>
  <c r="T229"/>
  <c r="U229"/>
  <c r="V229"/>
  <c r="W229"/>
  <c r="X229"/>
  <c r="Y229"/>
  <c r="Z229"/>
  <c r="AA229"/>
  <c r="AB229"/>
  <c r="AC229"/>
  <c r="D229"/>
  <c r="T227"/>
  <c r="U227"/>
  <c r="V227"/>
  <c r="W227"/>
  <c r="X227"/>
  <c r="Y227"/>
  <c r="Z227"/>
  <c r="AA227"/>
  <c r="AB227"/>
  <c r="AC227"/>
  <c r="D227"/>
  <c r="T225"/>
  <c r="U225"/>
  <c r="V225"/>
  <c r="W225"/>
  <c r="X225"/>
  <c r="Y225"/>
  <c r="Z225"/>
  <c r="AA225"/>
  <c r="AB225"/>
  <c r="AC225"/>
  <c r="D225"/>
  <c r="T223"/>
  <c r="U223"/>
  <c r="V223"/>
  <c r="W223"/>
  <c r="X223"/>
  <c r="Y223"/>
  <c r="Z223"/>
  <c r="AA223"/>
  <c r="AB223"/>
  <c r="AC223"/>
  <c r="D223"/>
  <c r="T181"/>
  <c r="U181"/>
  <c r="V181"/>
  <c r="W181"/>
  <c r="X181"/>
  <c r="Y181"/>
  <c r="Z181"/>
  <c r="AA181"/>
  <c r="AB181"/>
  <c r="AC181"/>
  <c r="D181"/>
  <c r="T179"/>
  <c r="U179"/>
  <c r="V179"/>
  <c r="W179"/>
  <c r="X179"/>
  <c r="Y179"/>
  <c r="Z179"/>
  <c r="AA179"/>
  <c r="AB179"/>
  <c r="AC179"/>
  <c r="D179"/>
  <c r="T177"/>
  <c r="U177"/>
  <c r="V177"/>
  <c r="W177"/>
  <c r="X177"/>
  <c r="Y177"/>
  <c r="Z177"/>
  <c r="AA177"/>
  <c r="AB177"/>
  <c r="AC177"/>
  <c r="D177"/>
  <c r="T175"/>
  <c r="U175"/>
  <c r="V175"/>
  <c r="W175"/>
  <c r="X175"/>
  <c r="Y175"/>
  <c r="Z175"/>
  <c r="AA175"/>
  <c r="AB175"/>
  <c r="AC175"/>
  <c r="D175"/>
  <c r="T173"/>
  <c r="U173"/>
  <c r="V173"/>
  <c r="W173"/>
  <c r="X173"/>
  <c r="Y173"/>
  <c r="Z173"/>
  <c r="AA173"/>
  <c r="AB173"/>
  <c r="AC173"/>
  <c r="D173"/>
  <c r="T171"/>
  <c r="U171"/>
  <c r="V171"/>
  <c r="W171"/>
  <c r="X171"/>
  <c r="Y171"/>
  <c r="Z171"/>
  <c r="AA171"/>
  <c r="AB171"/>
  <c r="AC171"/>
  <c r="D171"/>
  <c r="T169"/>
  <c r="U169"/>
  <c r="V169"/>
  <c r="W169"/>
  <c r="X169"/>
  <c r="Y169"/>
  <c r="Z169"/>
  <c r="AA169"/>
  <c r="AB169"/>
  <c r="AC169"/>
  <c r="D169"/>
  <c r="T167"/>
  <c r="U167"/>
  <c r="V167"/>
  <c r="W167"/>
  <c r="X167"/>
  <c r="Y167"/>
  <c r="Z167"/>
  <c r="AA167"/>
  <c r="AB167"/>
  <c r="AC167"/>
  <c r="D167"/>
  <c r="T165"/>
  <c r="U165"/>
  <c r="V165"/>
  <c r="W165"/>
  <c r="X165"/>
  <c r="Y165"/>
  <c r="Z165"/>
  <c r="AA165"/>
  <c r="AB165"/>
  <c r="AC165"/>
  <c r="D165"/>
  <c r="T163"/>
  <c r="U163"/>
  <c r="V163"/>
  <c r="W163"/>
  <c r="X163"/>
  <c r="Y163"/>
  <c r="Z163"/>
  <c r="AA163"/>
  <c r="AB163"/>
  <c r="AC163"/>
  <c r="D163"/>
  <c r="T161"/>
  <c r="U161"/>
  <c r="V161"/>
  <c r="W161"/>
  <c r="X161"/>
  <c r="Y161"/>
  <c r="Z161"/>
  <c r="AA161"/>
  <c r="AB161"/>
  <c r="AC161"/>
  <c r="D161"/>
  <c r="T159"/>
  <c r="U159"/>
  <c r="V159"/>
  <c r="W159"/>
  <c r="X159"/>
  <c r="Y159"/>
  <c r="Z159"/>
  <c r="AA159"/>
  <c r="AB159"/>
  <c r="AC159"/>
  <c r="D159"/>
  <c r="T127"/>
  <c r="U127"/>
  <c r="V127"/>
  <c r="W127"/>
  <c r="X127"/>
  <c r="Y127"/>
  <c r="Z127"/>
  <c r="AA127"/>
  <c r="AB127"/>
  <c r="AC127"/>
  <c r="D127"/>
  <c r="T125"/>
  <c r="U125"/>
  <c r="V125"/>
  <c r="W125"/>
  <c r="X125"/>
  <c r="Y125"/>
  <c r="Z125"/>
  <c r="AA125"/>
  <c r="AB125"/>
  <c r="AC125"/>
  <c r="D125"/>
  <c r="T123"/>
  <c r="U123"/>
  <c r="V123"/>
  <c r="W123"/>
  <c r="X123"/>
  <c r="Y123"/>
  <c r="Z123"/>
  <c r="AA123"/>
  <c r="AB123"/>
  <c r="AC123"/>
  <c r="D123"/>
  <c r="T121"/>
  <c r="U121"/>
  <c r="V121"/>
  <c r="W121"/>
  <c r="X121"/>
  <c r="Y121"/>
  <c r="Z121"/>
  <c r="AA121"/>
  <c r="AB121"/>
  <c r="AC121"/>
  <c r="D121"/>
  <c r="T119"/>
  <c r="U119"/>
  <c r="V119"/>
  <c r="W119"/>
  <c r="X119"/>
  <c r="Y119"/>
  <c r="Z119"/>
  <c r="AA119"/>
  <c r="AB119"/>
  <c r="AC119"/>
  <c r="D119"/>
  <c r="T117"/>
  <c r="U117"/>
  <c r="V117"/>
  <c r="W117"/>
  <c r="X117"/>
  <c r="Y117"/>
  <c r="Z117"/>
  <c r="AA117"/>
  <c r="AB117"/>
  <c r="AC117"/>
  <c r="D117"/>
  <c r="T115"/>
  <c r="U115"/>
  <c r="V115"/>
  <c r="W115"/>
  <c r="X115"/>
  <c r="Y115"/>
  <c r="Z115"/>
  <c r="AA115"/>
  <c r="AB115"/>
  <c r="AC115"/>
  <c r="D115"/>
  <c r="T113"/>
  <c r="U113"/>
  <c r="V113"/>
  <c r="W113"/>
  <c r="X113"/>
  <c r="Y113"/>
  <c r="Z113"/>
  <c r="AA113"/>
  <c r="AB113"/>
  <c r="AC113"/>
  <c r="D113"/>
  <c r="T111"/>
  <c r="U111"/>
  <c r="V111"/>
  <c r="W111"/>
  <c r="X111"/>
  <c r="Y111"/>
  <c r="Z111"/>
  <c r="AA111"/>
  <c r="AB111"/>
  <c r="AC111"/>
  <c r="D111"/>
  <c r="T109"/>
  <c r="U109"/>
  <c r="V109"/>
  <c r="W109"/>
  <c r="X109"/>
  <c r="Y109"/>
  <c r="Z109"/>
  <c r="AA109"/>
  <c r="AB109"/>
  <c r="AC109"/>
  <c r="D109"/>
  <c r="T107"/>
  <c r="U107"/>
  <c r="V107"/>
  <c r="W107"/>
  <c r="X107"/>
  <c r="Y107"/>
  <c r="Z107"/>
  <c r="AA107"/>
  <c r="AB107"/>
  <c r="AC107"/>
  <c r="D107"/>
  <c r="T105"/>
  <c r="U105"/>
  <c r="V105"/>
  <c r="W105"/>
  <c r="X105"/>
  <c r="Y105"/>
  <c r="Z105"/>
  <c r="AA105"/>
  <c r="AB105"/>
  <c r="AC105"/>
  <c r="D105"/>
  <c r="T103"/>
  <c r="U103"/>
  <c r="V103"/>
  <c r="W103"/>
  <c r="X103"/>
  <c r="Y103"/>
  <c r="Z103"/>
  <c r="AA103"/>
  <c r="AB103"/>
  <c r="AC103"/>
  <c r="D103"/>
  <c r="T73"/>
  <c r="U73"/>
  <c r="V73"/>
  <c r="W73"/>
  <c r="X73"/>
  <c r="Y73"/>
  <c r="Z73"/>
  <c r="AA73"/>
  <c r="AB73"/>
  <c r="AC73"/>
  <c r="D73"/>
  <c r="T71"/>
  <c r="U71"/>
  <c r="V71"/>
  <c r="W71"/>
  <c r="X71"/>
  <c r="Y71"/>
  <c r="Z71"/>
  <c r="AA71"/>
  <c r="AB71"/>
  <c r="AC71"/>
  <c r="D71"/>
  <c r="T69"/>
  <c r="U69"/>
  <c r="V69"/>
  <c r="W69"/>
  <c r="X69"/>
  <c r="Y69"/>
  <c r="Z69"/>
  <c r="AA69"/>
  <c r="AB69"/>
  <c r="AC69"/>
  <c r="D69"/>
  <c r="T67"/>
  <c r="U67"/>
  <c r="V67"/>
  <c r="W67"/>
  <c r="X67"/>
  <c r="Y67"/>
  <c r="Z67"/>
  <c r="AA67"/>
  <c r="AB67"/>
  <c r="AC67"/>
  <c r="D67"/>
  <c r="T65"/>
  <c r="U65"/>
  <c r="V65"/>
  <c r="W65"/>
  <c r="X65"/>
  <c r="Y65"/>
  <c r="Z65"/>
  <c r="AA65"/>
  <c r="AB65"/>
  <c r="AC65"/>
  <c r="D65"/>
  <c r="T63"/>
  <c r="U63"/>
  <c r="V63"/>
  <c r="W63"/>
  <c r="X63"/>
  <c r="Y63"/>
  <c r="Z63"/>
  <c r="AA63"/>
  <c r="AB63"/>
  <c r="AC63"/>
  <c r="D63"/>
  <c r="T61"/>
  <c r="U61"/>
  <c r="V61"/>
  <c r="W61"/>
  <c r="X61"/>
  <c r="Y61"/>
  <c r="Z61"/>
  <c r="AA61"/>
  <c r="AB61"/>
  <c r="AC61"/>
  <c r="D61"/>
  <c r="T59"/>
  <c r="U59"/>
  <c r="V59"/>
  <c r="W59"/>
  <c r="X59"/>
  <c r="Y59"/>
  <c r="Z59"/>
  <c r="AA59"/>
  <c r="AB59"/>
  <c r="AC59"/>
  <c r="D59"/>
  <c r="T57"/>
  <c r="U57"/>
  <c r="V57"/>
  <c r="W57"/>
  <c r="X57"/>
  <c r="Y57"/>
  <c r="Z57"/>
  <c r="AA57"/>
  <c r="AB57"/>
  <c r="AC57"/>
  <c r="D57"/>
  <c r="T55"/>
  <c r="U55"/>
  <c r="V55"/>
  <c r="W55"/>
  <c r="X55"/>
  <c r="Y55"/>
  <c r="Z55"/>
  <c r="AA55"/>
  <c r="AB55"/>
  <c r="AC55"/>
  <c r="D55"/>
  <c r="T53"/>
  <c r="U53"/>
  <c r="V53"/>
  <c r="W53"/>
  <c r="X53"/>
  <c r="Y53"/>
  <c r="Z53"/>
  <c r="AA53"/>
  <c r="AB53"/>
  <c r="AC53"/>
  <c r="D53"/>
  <c r="T51"/>
  <c r="U51"/>
  <c r="V51"/>
  <c r="W51"/>
  <c r="X51"/>
  <c r="Y51"/>
  <c r="Z51"/>
  <c r="AA51"/>
  <c r="AB51"/>
  <c r="AC51"/>
  <c r="D51"/>
  <c r="T49"/>
  <c r="U49"/>
  <c r="V49"/>
  <c r="W49"/>
  <c r="X49"/>
  <c r="Y49"/>
  <c r="Z49"/>
  <c r="AA49"/>
  <c r="AB49"/>
  <c r="AC49"/>
  <c r="D49"/>
  <c r="T41"/>
  <c r="X41"/>
  <c r="AB41"/>
  <c r="T289"/>
  <c r="U289"/>
  <c r="V289"/>
  <c r="W289"/>
  <c r="X289"/>
  <c r="Y289"/>
  <c r="Z289"/>
  <c r="AA289"/>
  <c r="AB289"/>
  <c r="AC289"/>
  <c r="D289"/>
  <c r="T287"/>
  <c r="U287"/>
  <c r="V287"/>
  <c r="W287"/>
  <c r="X287"/>
  <c r="Y287"/>
  <c r="Z287"/>
  <c r="AA287"/>
  <c r="AB287"/>
  <c r="AC287"/>
  <c r="D287"/>
  <c r="T285"/>
  <c r="U285"/>
  <c r="V285"/>
  <c r="W285"/>
  <c r="X285"/>
  <c r="Y285"/>
  <c r="Z285"/>
  <c r="AA285"/>
  <c r="AB285"/>
  <c r="AC285"/>
  <c r="D285"/>
  <c r="T283"/>
  <c r="U283"/>
  <c r="V283"/>
  <c r="W283"/>
  <c r="X283"/>
  <c r="Y283"/>
  <c r="Z283"/>
  <c r="AA283"/>
  <c r="AB283"/>
  <c r="AC283"/>
  <c r="D283"/>
  <c r="T281"/>
  <c r="U281"/>
  <c r="V281"/>
  <c r="W281"/>
  <c r="X281"/>
  <c r="Y281"/>
  <c r="Z281"/>
  <c r="AA281"/>
  <c r="AB281"/>
  <c r="AC281"/>
  <c r="D281"/>
  <c r="T279"/>
  <c r="U279"/>
  <c r="V279"/>
  <c r="W279"/>
  <c r="X279"/>
  <c r="Y279"/>
  <c r="Z279"/>
  <c r="AA279"/>
  <c r="AB279"/>
  <c r="AC279"/>
  <c r="AG289"/>
  <c r="AG288"/>
  <c r="AG287"/>
  <c r="AG286"/>
  <c r="AG285"/>
  <c r="AG284"/>
  <c r="AG283"/>
  <c r="AG282"/>
  <c r="AG281"/>
  <c r="AG280"/>
  <c r="AG279"/>
  <c r="AG278"/>
  <c r="AG263"/>
  <c r="AG262"/>
  <c r="AG275"/>
  <c r="AG274"/>
  <c r="AG273"/>
  <c r="AG272"/>
  <c r="AG277"/>
  <c r="AG276"/>
  <c r="AG259"/>
  <c r="AG258"/>
  <c r="AG271"/>
  <c r="AG270"/>
  <c r="AG269"/>
  <c r="AG268"/>
  <c r="AG267"/>
  <c r="AG266"/>
  <c r="AG255"/>
  <c r="AG254"/>
  <c r="AG265"/>
  <c r="AG264"/>
  <c r="AG247"/>
  <c r="AG246"/>
  <c r="AG251"/>
  <c r="AG250"/>
  <c r="AG261"/>
  <c r="AG260"/>
  <c r="AG253"/>
  <c r="AG252"/>
  <c r="AG249"/>
  <c r="AG248"/>
  <c r="AG245"/>
  <c r="AG244"/>
  <c r="AG257"/>
  <c r="AG256"/>
  <c r="AG240"/>
  <c r="AG243"/>
  <c r="AG242"/>
  <c r="AG241"/>
  <c r="AG31"/>
  <c r="AG37"/>
  <c r="AG25"/>
  <c r="AG45"/>
  <c r="AG33"/>
  <c r="M3" i="6"/>
  <c r="I5" i="7" s="1"/>
  <c r="I24" s="1"/>
  <c r="N3" i="6"/>
  <c r="J5" i="7" s="1"/>
  <c r="J156" s="1"/>
  <c r="P3" i="6"/>
  <c r="K5" i="7" s="1"/>
  <c r="K220" s="1"/>
  <c r="Q3" i="6"/>
  <c r="L5" i="7" s="1"/>
  <c r="L156" s="1"/>
  <c r="R3" i="6"/>
  <c r="M5" i="7" s="1"/>
  <c r="M208" s="1"/>
  <c r="S3" i="6"/>
  <c r="N5" i="7" s="1"/>
  <c r="N156" s="1"/>
  <c r="T3" i="6"/>
  <c r="O5" i="7" s="1"/>
  <c r="O156" s="1"/>
  <c r="U3" i="6"/>
  <c r="P5" i="7" s="1"/>
  <c r="P156" s="1"/>
  <c r="V3" i="6"/>
  <c r="Q5" i="7" s="1"/>
  <c r="Q148" s="1"/>
  <c r="W3" i="6"/>
  <c r="R5" i="7" s="1"/>
  <c r="R156" s="1"/>
  <c r="AI21"/>
  <c r="D21" s="1"/>
  <c r="AO22"/>
  <c r="AO23"/>
  <c r="AG32"/>
  <c r="AO24"/>
  <c r="AO25"/>
  <c r="AG44"/>
  <c r="AO26"/>
  <c r="AO28"/>
  <c r="AO27"/>
  <c r="AO29"/>
  <c r="AG24"/>
  <c r="AG36"/>
  <c r="AO30"/>
  <c r="AO31"/>
  <c r="AG30"/>
  <c r="AO32"/>
  <c r="AO33"/>
  <c r="AG28"/>
  <c r="AO34"/>
  <c r="AG29"/>
  <c r="AO35"/>
  <c r="AG26"/>
  <c r="AO36"/>
  <c r="AG27"/>
  <c r="AO37"/>
  <c r="AG46"/>
  <c r="AO38"/>
  <c r="AG47"/>
  <c r="I47"/>
  <c r="AO39"/>
  <c r="AG42"/>
  <c r="AO40"/>
  <c r="AG43"/>
  <c r="I43"/>
  <c r="AO41"/>
  <c r="AG34"/>
  <c r="AO42"/>
  <c r="AG35"/>
  <c r="I35"/>
  <c r="AO43"/>
  <c r="AG38"/>
  <c r="AO44"/>
  <c r="AG39"/>
  <c r="I39"/>
  <c r="AO45"/>
  <c r="AG40"/>
  <c r="AO46"/>
  <c r="AG41"/>
  <c r="I41"/>
  <c r="AO47"/>
  <c r="AG48"/>
  <c r="AO48"/>
  <c r="D48"/>
  <c r="AG49"/>
  <c r="I49"/>
  <c r="J49"/>
  <c r="K49"/>
  <c r="L49"/>
  <c r="M49"/>
  <c r="N49"/>
  <c r="O49"/>
  <c r="P49"/>
  <c r="Q49"/>
  <c r="R49"/>
  <c r="AO49"/>
  <c r="AG50"/>
  <c r="AO50"/>
  <c r="D50"/>
  <c r="AG51"/>
  <c r="I51"/>
  <c r="J51"/>
  <c r="K51"/>
  <c r="L51"/>
  <c r="M51"/>
  <c r="N51"/>
  <c r="O51"/>
  <c r="P51"/>
  <c r="Q51"/>
  <c r="R51"/>
  <c r="AO51"/>
  <c r="AG52"/>
  <c r="AO52"/>
  <c r="D52"/>
  <c r="AG53"/>
  <c r="I53"/>
  <c r="J53"/>
  <c r="K53"/>
  <c r="L53"/>
  <c r="M53"/>
  <c r="N53"/>
  <c r="O53"/>
  <c r="P53"/>
  <c r="Q53"/>
  <c r="R53"/>
  <c r="AO53"/>
  <c r="AG54"/>
  <c r="AO54"/>
  <c r="D54"/>
  <c r="AG55"/>
  <c r="I55"/>
  <c r="J55"/>
  <c r="K55"/>
  <c r="L55"/>
  <c r="M55"/>
  <c r="N55"/>
  <c r="O55"/>
  <c r="P55"/>
  <c r="Q55"/>
  <c r="R55"/>
  <c r="AO55"/>
  <c r="AG56"/>
  <c r="AO56"/>
  <c r="D56"/>
  <c r="AG57"/>
  <c r="I57"/>
  <c r="J57"/>
  <c r="K57"/>
  <c r="L57"/>
  <c r="M57"/>
  <c r="N57"/>
  <c r="O57"/>
  <c r="P57"/>
  <c r="Q57"/>
  <c r="R57"/>
  <c r="AO57"/>
  <c r="AG58"/>
  <c r="AO58"/>
  <c r="D58"/>
  <c r="AG59"/>
  <c r="I59"/>
  <c r="J59"/>
  <c r="K59"/>
  <c r="L59"/>
  <c r="M59"/>
  <c r="N59"/>
  <c r="O59"/>
  <c r="P59"/>
  <c r="Q59"/>
  <c r="R59"/>
  <c r="AO59"/>
  <c r="AG60"/>
  <c r="AO60"/>
  <c r="D60"/>
  <c r="AG61"/>
  <c r="I61"/>
  <c r="J61"/>
  <c r="K61"/>
  <c r="L61"/>
  <c r="M61"/>
  <c r="N61"/>
  <c r="O61"/>
  <c r="P61"/>
  <c r="Q61"/>
  <c r="R61"/>
  <c r="AO61"/>
  <c r="AG62"/>
  <c r="AO62"/>
  <c r="D62"/>
  <c r="AG63"/>
  <c r="I63"/>
  <c r="J63"/>
  <c r="K63"/>
  <c r="L63"/>
  <c r="M63"/>
  <c r="N63"/>
  <c r="O63"/>
  <c r="P63"/>
  <c r="Q63"/>
  <c r="R63"/>
  <c r="AO63"/>
  <c r="AG64"/>
  <c r="AO64"/>
  <c r="D64"/>
  <c r="AG65"/>
  <c r="I65"/>
  <c r="J65"/>
  <c r="K65"/>
  <c r="L65"/>
  <c r="M65"/>
  <c r="N65"/>
  <c r="O65"/>
  <c r="P65"/>
  <c r="Q65"/>
  <c r="R65"/>
  <c r="AO65"/>
  <c r="AG66"/>
  <c r="AO66"/>
  <c r="D66"/>
  <c r="AG67"/>
  <c r="I67"/>
  <c r="J67"/>
  <c r="K67"/>
  <c r="L67"/>
  <c r="M67"/>
  <c r="N67"/>
  <c r="O67"/>
  <c r="P67"/>
  <c r="Q67"/>
  <c r="R67"/>
  <c r="AO67"/>
  <c r="AG68"/>
  <c r="AO68"/>
  <c r="D68"/>
  <c r="AG69"/>
  <c r="I69"/>
  <c r="J69"/>
  <c r="K69"/>
  <c r="L69"/>
  <c r="M69"/>
  <c r="N69"/>
  <c r="O69"/>
  <c r="P69"/>
  <c r="Q69"/>
  <c r="R69"/>
  <c r="AO69"/>
  <c r="AG70"/>
  <c r="AO70"/>
  <c r="D70"/>
  <c r="AG71"/>
  <c r="I71"/>
  <c r="J71"/>
  <c r="K71"/>
  <c r="L71"/>
  <c r="M71"/>
  <c r="N71"/>
  <c r="O71"/>
  <c r="P71"/>
  <c r="Q71"/>
  <c r="R71"/>
  <c r="AO71"/>
  <c r="AG72"/>
  <c r="AO72"/>
  <c r="D72"/>
  <c r="AG73"/>
  <c r="I73"/>
  <c r="J73"/>
  <c r="K73"/>
  <c r="L73"/>
  <c r="M73"/>
  <c r="N73"/>
  <c r="O73"/>
  <c r="P73"/>
  <c r="Q73"/>
  <c r="R73"/>
  <c r="AO73"/>
  <c r="AI75"/>
  <c r="D75" s="1"/>
  <c r="AO76"/>
  <c r="AO77"/>
  <c r="AG84"/>
  <c r="AO78"/>
  <c r="AO80"/>
  <c r="AO84"/>
  <c r="AG85"/>
  <c r="AO79"/>
  <c r="AO81"/>
  <c r="AO85"/>
  <c r="AG78"/>
  <c r="AG79"/>
  <c r="AG94"/>
  <c r="AO82"/>
  <c r="AO86"/>
  <c r="I95"/>
  <c r="AG95"/>
  <c r="AO83"/>
  <c r="AO87"/>
  <c r="AG82"/>
  <c r="AG83"/>
  <c r="AG90"/>
  <c r="AG91"/>
  <c r="C92"/>
  <c r="AG92"/>
  <c r="AO88"/>
  <c r="I93"/>
  <c r="Q93"/>
  <c r="AG93"/>
  <c r="AO89"/>
  <c r="C80"/>
  <c r="AG80"/>
  <c r="AO90"/>
  <c r="I81"/>
  <c r="AG81"/>
  <c r="AO91"/>
  <c r="C96"/>
  <c r="AG96"/>
  <c r="AO92"/>
  <c r="I97"/>
  <c r="AG97"/>
  <c r="AO93"/>
  <c r="C88"/>
  <c r="AG88"/>
  <c r="AO94"/>
  <c r="I89"/>
  <c r="Q89"/>
  <c r="AG89"/>
  <c r="AO95"/>
  <c r="C86"/>
  <c r="AG86"/>
  <c r="AO96"/>
  <c r="I87"/>
  <c r="AG87"/>
  <c r="AO97"/>
  <c r="C98"/>
  <c r="AG98"/>
  <c r="AO98"/>
  <c r="I99"/>
  <c r="AG99"/>
  <c r="AO99"/>
  <c r="AG100"/>
  <c r="AO100"/>
  <c r="AG101"/>
  <c r="I101"/>
  <c r="AO101"/>
  <c r="AG102"/>
  <c r="AO102"/>
  <c r="D102"/>
  <c r="AG103"/>
  <c r="I103"/>
  <c r="J103"/>
  <c r="K103"/>
  <c r="L103"/>
  <c r="M103"/>
  <c r="N103"/>
  <c r="O103"/>
  <c r="P103"/>
  <c r="Q103"/>
  <c r="R103"/>
  <c r="AO103"/>
  <c r="AG104"/>
  <c r="AO104"/>
  <c r="D104"/>
  <c r="AG105"/>
  <c r="I105"/>
  <c r="AE105" s="1"/>
  <c r="J105"/>
  <c r="K105"/>
  <c r="L105"/>
  <c r="M105"/>
  <c r="N105"/>
  <c r="O105"/>
  <c r="P105"/>
  <c r="Q105"/>
  <c r="R105"/>
  <c r="AO105"/>
  <c r="AG106"/>
  <c r="AO106"/>
  <c r="D106"/>
  <c r="AG107"/>
  <c r="I107"/>
  <c r="J107"/>
  <c r="K107"/>
  <c r="L107"/>
  <c r="M107"/>
  <c r="N107"/>
  <c r="O107"/>
  <c r="P107"/>
  <c r="Q107"/>
  <c r="R107"/>
  <c r="AO107"/>
  <c r="AG108"/>
  <c r="AO108"/>
  <c r="D108"/>
  <c r="AG109"/>
  <c r="I109"/>
  <c r="J109"/>
  <c r="K109"/>
  <c r="L109"/>
  <c r="M109"/>
  <c r="N109"/>
  <c r="O109"/>
  <c r="P109"/>
  <c r="Q109"/>
  <c r="R109"/>
  <c r="AO109"/>
  <c r="AG110"/>
  <c r="AO110"/>
  <c r="D110"/>
  <c r="AG111"/>
  <c r="I111"/>
  <c r="J111"/>
  <c r="K111"/>
  <c r="L111"/>
  <c r="M111"/>
  <c r="N111"/>
  <c r="O111"/>
  <c r="P111"/>
  <c r="Q111"/>
  <c r="R111"/>
  <c r="AO111"/>
  <c r="AG112"/>
  <c r="AO112"/>
  <c r="D112"/>
  <c r="AG113"/>
  <c r="I113"/>
  <c r="J113"/>
  <c r="K113"/>
  <c r="L113"/>
  <c r="M113"/>
  <c r="N113"/>
  <c r="O113"/>
  <c r="P113"/>
  <c r="Q113"/>
  <c r="R113"/>
  <c r="AO113"/>
  <c r="AG114"/>
  <c r="AO114"/>
  <c r="D114"/>
  <c r="AG115"/>
  <c r="I115"/>
  <c r="J115"/>
  <c r="K115"/>
  <c r="L115"/>
  <c r="M115"/>
  <c r="N115"/>
  <c r="O115"/>
  <c r="P115"/>
  <c r="Q115"/>
  <c r="R115"/>
  <c r="AO115"/>
  <c r="AG116"/>
  <c r="AO116"/>
  <c r="D116"/>
  <c r="AG117"/>
  <c r="I117"/>
  <c r="J117"/>
  <c r="K117"/>
  <c r="L117"/>
  <c r="M117"/>
  <c r="N117"/>
  <c r="O117"/>
  <c r="P117"/>
  <c r="Q117"/>
  <c r="R117"/>
  <c r="AO117"/>
  <c r="AG118"/>
  <c r="AO118"/>
  <c r="D118"/>
  <c r="AG119"/>
  <c r="I119"/>
  <c r="J119"/>
  <c r="K119"/>
  <c r="L119"/>
  <c r="M119"/>
  <c r="N119"/>
  <c r="O119"/>
  <c r="P119"/>
  <c r="Q119"/>
  <c r="R119"/>
  <c r="AO119"/>
  <c r="AG120"/>
  <c r="AO120"/>
  <c r="D120"/>
  <c r="AG121"/>
  <c r="I121"/>
  <c r="J121"/>
  <c r="K121"/>
  <c r="L121"/>
  <c r="M121"/>
  <c r="N121"/>
  <c r="O121"/>
  <c r="P121"/>
  <c r="Q121"/>
  <c r="R121"/>
  <c r="AO121"/>
  <c r="AG122"/>
  <c r="AO122"/>
  <c r="D122"/>
  <c r="AG123"/>
  <c r="I123"/>
  <c r="J123"/>
  <c r="K123"/>
  <c r="L123"/>
  <c r="M123"/>
  <c r="N123"/>
  <c r="O123"/>
  <c r="P123"/>
  <c r="Q123"/>
  <c r="R123"/>
  <c r="AO123"/>
  <c r="AG124"/>
  <c r="AO124"/>
  <c r="D124"/>
  <c r="AG125"/>
  <c r="I125"/>
  <c r="J125"/>
  <c r="K125"/>
  <c r="L125"/>
  <c r="M125"/>
  <c r="N125"/>
  <c r="O125"/>
  <c r="P125"/>
  <c r="Q125"/>
  <c r="R125"/>
  <c r="AO125"/>
  <c r="AG126"/>
  <c r="AO126"/>
  <c r="D126"/>
  <c r="AG127"/>
  <c r="I127"/>
  <c r="J127"/>
  <c r="K127"/>
  <c r="L127"/>
  <c r="M127"/>
  <c r="N127"/>
  <c r="O127"/>
  <c r="P127"/>
  <c r="Q127"/>
  <c r="R127"/>
  <c r="AO127"/>
  <c r="AI129"/>
  <c r="D129" s="1"/>
  <c r="AO130"/>
  <c r="AO131"/>
  <c r="AG146"/>
  <c r="AO132"/>
  <c r="AO134"/>
  <c r="AG147"/>
  <c r="AO133"/>
  <c r="AO135"/>
  <c r="AG138"/>
  <c r="AO136"/>
  <c r="AG139"/>
  <c r="AO137"/>
  <c r="AG132"/>
  <c r="AG133"/>
  <c r="G197" i="1"/>
  <c r="AG142" i="7"/>
  <c r="AO138"/>
  <c r="AG143"/>
  <c r="AO139"/>
  <c r="AG140"/>
  <c r="AO140"/>
  <c r="AG141"/>
  <c r="AO141"/>
  <c r="AG134"/>
  <c r="AO142"/>
  <c r="AG135"/>
  <c r="AO143"/>
  <c r="AG152"/>
  <c r="AO146"/>
  <c r="AO144"/>
  <c r="AG153"/>
  <c r="AO147"/>
  <c r="AO145"/>
  <c r="AG136"/>
  <c r="AG137"/>
  <c r="AG144"/>
  <c r="AO148"/>
  <c r="I145"/>
  <c r="AG145"/>
  <c r="AO149"/>
  <c r="G175" i="1"/>
  <c r="AG148" i="7"/>
  <c r="AO150"/>
  <c r="AG149"/>
  <c r="AO151"/>
  <c r="G228" i="1"/>
  <c r="AG156" i="7"/>
  <c r="AO152"/>
  <c r="AG157"/>
  <c r="AO153"/>
  <c r="AG150"/>
  <c r="AO154"/>
  <c r="AG151"/>
  <c r="AO155"/>
  <c r="AG154"/>
  <c r="AO156"/>
  <c r="AG155"/>
  <c r="I155"/>
  <c r="M155"/>
  <c r="Q155"/>
  <c r="AO157"/>
  <c r="AG158"/>
  <c r="AO158"/>
  <c r="D158"/>
  <c r="AG159"/>
  <c r="I159"/>
  <c r="J159"/>
  <c r="K159"/>
  <c r="L159"/>
  <c r="M159"/>
  <c r="N159"/>
  <c r="O159"/>
  <c r="P159"/>
  <c r="Q159"/>
  <c r="R159"/>
  <c r="AO159"/>
  <c r="AG160"/>
  <c r="AO160"/>
  <c r="D160"/>
  <c r="AG161"/>
  <c r="I161"/>
  <c r="J161"/>
  <c r="K161"/>
  <c r="L161"/>
  <c r="M161"/>
  <c r="N161"/>
  <c r="O161"/>
  <c r="P161"/>
  <c r="Q161"/>
  <c r="R161"/>
  <c r="AO161"/>
  <c r="AG162"/>
  <c r="AO162"/>
  <c r="D162"/>
  <c r="AG163"/>
  <c r="I163"/>
  <c r="J163"/>
  <c r="K163"/>
  <c r="L163"/>
  <c r="M163"/>
  <c r="N163"/>
  <c r="O163"/>
  <c r="P163"/>
  <c r="Q163"/>
  <c r="R163"/>
  <c r="AO163"/>
  <c r="AG164"/>
  <c r="AO164"/>
  <c r="D164"/>
  <c r="AG165"/>
  <c r="I165"/>
  <c r="J165"/>
  <c r="K165"/>
  <c r="L165"/>
  <c r="M165"/>
  <c r="N165"/>
  <c r="O165"/>
  <c r="P165"/>
  <c r="Q165"/>
  <c r="R165"/>
  <c r="AO165"/>
  <c r="AG166"/>
  <c r="AO166"/>
  <c r="D166"/>
  <c r="AG167"/>
  <c r="I167"/>
  <c r="J167"/>
  <c r="K167"/>
  <c r="L167"/>
  <c r="M167"/>
  <c r="N167"/>
  <c r="O167"/>
  <c r="P167"/>
  <c r="Q167"/>
  <c r="R167"/>
  <c r="AO167"/>
  <c r="AG168"/>
  <c r="AO168"/>
  <c r="D168"/>
  <c r="AG169"/>
  <c r="I169"/>
  <c r="J169"/>
  <c r="K169"/>
  <c r="L169"/>
  <c r="M169"/>
  <c r="N169"/>
  <c r="O169"/>
  <c r="P169"/>
  <c r="Q169"/>
  <c r="R169"/>
  <c r="AO169"/>
  <c r="AG170"/>
  <c r="AO170"/>
  <c r="D170"/>
  <c r="AG171"/>
  <c r="I171"/>
  <c r="J171"/>
  <c r="K171"/>
  <c r="L171"/>
  <c r="M171"/>
  <c r="N171"/>
  <c r="O171"/>
  <c r="P171"/>
  <c r="Q171"/>
  <c r="R171"/>
  <c r="AO171"/>
  <c r="AG172"/>
  <c r="AO172"/>
  <c r="D172"/>
  <c r="AG173"/>
  <c r="I173"/>
  <c r="J173"/>
  <c r="K173"/>
  <c r="L173"/>
  <c r="M173"/>
  <c r="N173"/>
  <c r="O173"/>
  <c r="P173"/>
  <c r="Q173"/>
  <c r="R173"/>
  <c r="AO173"/>
  <c r="AG174"/>
  <c r="AO174"/>
  <c r="D174"/>
  <c r="AG175"/>
  <c r="I175"/>
  <c r="J175"/>
  <c r="K175"/>
  <c r="L175"/>
  <c r="M175"/>
  <c r="N175"/>
  <c r="O175"/>
  <c r="P175"/>
  <c r="Q175"/>
  <c r="R175"/>
  <c r="AO175"/>
  <c r="AG176"/>
  <c r="AO176"/>
  <c r="D176"/>
  <c r="AG177"/>
  <c r="I177"/>
  <c r="J177"/>
  <c r="K177"/>
  <c r="L177"/>
  <c r="M177"/>
  <c r="N177"/>
  <c r="O177"/>
  <c r="P177"/>
  <c r="Q177"/>
  <c r="R177"/>
  <c r="AO177"/>
  <c r="AG178"/>
  <c r="AO178"/>
  <c r="D178"/>
  <c r="AG179"/>
  <c r="I179"/>
  <c r="J179"/>
  <c r="K179"/>
  <c r="L179"/>
  <c r="M179"/>
  <c r="N179"/>
  <c r="O179"/>
  <c r="P179"/>
  <c r="Q179"/>
  <c r="R179"/>
  <c r="AO179"/>
  <c r="AG180"/>
  <c r="AO180"/>
  <c r="D180"/>
  <c r="AG181"/>
  <c r="I181"/>
  <c r="J181"/>
  <c r="K181"/>
  <c r="L181"/>
  <c r="M181"/>
  <c r="N181"/>
  <c r="O181"/>
  <c r="P181"/>
  <c r="Q181"/>
  <c r="R181"/>
  <c r="AO181"/>
  <c r="AI183"/>
  <c r="D183" s="1"/>
  <c r="AO184"/>
  <c r="AO185"/>
  <c r="AG188"/>
  <c r="AO186"/>
  <c r="AO188"/>
  <c r="AG189"/>
  <c r="AO187"/>
  <c r="AO189"/>
  <c r="AG200"/>
  <c r="AG201"/>
  <c r="AG190"/>
  <c r="AO190"/>
  <c r="AG191"/>
  <c r="AO191"/>
  <c r="AG186"/>
  <c r="AO192"/>
  <c r="AG187"/>
  <c r="AO193"/>
  <c r="AG196"/>
  <c r="AO194"/>
  <c r="AG197"/>
  <c r="AO195"/>
  <c r="AG192"/>
  <c r="AO196"/>
  <c r="AG193"/>
  <c r="AO197"/>
  <c r="AG204"/>
  <c r="AO198"/>
  <c r="AG205"/>
  <c r="AO199"/>
  <c r="AG216"/>
  <c r="AO200"/>
  <c r="AG217"/>
  <c r="AO201"/>
  <c r="AG206"/>
  <c r="AO202"/>
  <c r="AG207"/>
  <c r="AO203"/>
  <c r="G187" i="1"/>
  <c r="AG198" i="7"/>
  <c r="AO204"/>
  <c r="AG199"/>
  <c r="AO205"/>
  <c r="AG210"/>
  <c r="AO208"/>
  <c r="AO206"/>
  <c r="AG211"/>
  <c r="AO209"/>
  <c r="AO207"/>
  <c r="AG202"/>
  <c r="AG203"/>
  <c r="G141" i="1"/>
  <c r="AG194" i="7"/>
  <c r="AO210"/>
  <c r="AG195"/>
  <c r="AO211"/>
  <c r="AG214"/>
  <c r="AO212"/>
  <c r="AG215"/>
  <c r="AO213"/>
  <c r="AG212"/>
  <c r="AO214"/>
  <c r="AG213"/>
  <c r="AO215"/>
  <c r="AG208"/>
  <c r="AO216"/>
  <c r="AG209"/>
  <c r="AO217"/>
  <c r="AG220"/>
  <c r="AO218"/>
  <c r="AG221"/>
  <c r="AO219"/>
  <c r="AG218"/>
  <c r="AO220"/>
  <c r="AG219"/>
  <c r="I219"/>
  <c r="AO221"/>
  <c r="AG222"/>
  <c r="AO222"/>
  <c r="D222"/>
  <c r="AG223"/>
  <c r="I223"/>
  <c r="J223"/>
  <c r="K223"/>
  <c r="L223"/>
  <c r="M223"/>
  <c r="N223"/>
  <c r="O223"/>
  <c r="P223"/>
  <c r="Q223"/>
  <c r="R223"/>
  <c r="AO223"/>
  <c r="AG224"/>
  <c r="AO224"/>
  <c r="D224"/>
  <c r="AG225"/>
  <c r="I225"/>
  <c r="J225"/>
  <c r="K225"/>
  <c r="L225"/>
  <c r="M225"/>
  <c r="N225"/>
  <c r="O225"/>
  <c r="P225"/>
  <c r="Q225"/>
  <c r="R225"/>
  <c r="AO225"/>
  <c r="AG226"/>
  <c r="AO226"/>
  <c r="D226"/>
  <c r="AG227"/>
  <c r="I227"/>
  <c r="J227"/>
  <c r="K227"/>
  <c r="L227"/>
  <c r="M227"/>
  <c r="N227"/>
  <c r="O227"/>
  <c r="P227"/>
  <c r="Q227"/>
  <c r="R227"/>
  <c r="AO227"/>
  <c r="AG228"/>
  <c r="AO228"/>
  <c r="D228"/>
  <c r="AG229"/>
  <c r="I229"/>
  <c r="J229"/>
  <c r="K229"/>
  <c r="L229"/>
  <c r="M229"/>
  <c r="N229"/>
  <c r="O229"/>
  <c r="P229"/>
  <c r="Q229"/>
  <c r="R229"/>
  <c r="AO229"/>
  <c r="AG230"/>
  <c r="AO230"/>
  <c r="D230"/>
  <c r="AG231"/>
  <c r="I231"/>
  <c r="J231"/>
  <c r="K231"/>
  <c r="L231"/>
  <c r="M231"/>
  <c r="N231"/>
  <c r="O231"/>
  <c r="P231"/>
  <c r="Q231"/>
  <c r="R231"/>
  <c r="AO231"/>
  <c r="AG232"/>
  <c r="AO232"/>
  <c r="D232"/>
  <c r="AG233"/>
  <c r="I233"/>
  <c r="J233"/>
  <c r="K233"/>
  <c r="L233"/>
  <c r="M233"/>
  <c r="N233"/>
  <c r="O233"/>
  <c r="P233"/>
  <c r="Q233"/>
  <c r="R233"/>
  <c r="AO233"/>
  <c r="AG234"/>
  <c r="AO234"/>
  <c r="D234"/>
  <c r="AG235"/>
  <c r="I235"/>
  <c r="J235"/>
  <c r="K235"/>
  <c r="L235"/>
  <c r="M235"/>
  <c r="N235"/>
  <c r="O235"/>
  <c r="P235"/>
  <c r="Q235"/>
  <c r="R235"/>
  <c r="AO235"/>
  <c r="AI237"/>
  <c r="D237" s="1"/>
  <c r="AO238"/>
  <c r="AO239"/>
  <c r="AO240"/>
  <c r="AO242"/>
  <c r="AO244"/>
  <c r="AO241"/>
  <c r="AO243"/>
  <c r="AO245"/>
  <c r="AO246"/>
  <c r="AO247"/>
  <c r="G294" i="1"/>
  <c r="AO248" i="7"/>
  <c r="AO249"/>
  <c r="AO250"/>
  <c r="AO251"/>
  <c r="AO252"/>
  <c r="AO253"/>
  <c r="AO254"/>
  <c r="AO255"/>
  <c r="AO256"/>
  <c r="AO257"/>
  <c r="AO258"/>
  <c r="AO259"/>
  <c r="AO260"/>
  <c r="AO261"/>
  <c r="AO262"/>
  <c r="AO263"/>
  <c r="AO264"/>
  <c r="AO265"/>
  <c r="AO266"/>
  <c r="AO267"/>
  <c r="AO268"/>
  <c r="AO269"/>
  <c r="AO270"/>
  <c r="AO271"/>
  <c r="AO272"/>
  <c r="AO273"/>
  <c r="AO274"/>
  <c r="I275"/>
  <c r="AO275"/>
  <c r="AO276"/>
  <c r="AO277"/>
  <c r="AO278"/>
  <c r="I279"/>
  <c r="K279"/>
  <c r="M279"/>
  <c r="O279"/>
  <c r="Q279"/>
  <c r="AO279"/>
  <c r="AO280"/>
  <c r="D280"/>
  <c r="I281"/>
  <c r="J281"/>
  <c r="K281"/>
  <c r="L281"/>
  <c r="M281"/>
  <c r="N281"/>
  <c r="O281"/>
  <c r="P281"/>
  <c r="Q281"/>
  <c r="R281"/>
  <c r="AO281"/>
  <c r="AO282"/>
  <c r="D282"/>
  <c r="I283"/>
  <c r="J283"/>
  <c r="K283"/>
  <c r="L283"/>
  <c r="M283"/>
  <c r="N283"/>
  <c r="O283"/>
  <c r="P283"/>
  <c r="Q283"/>
  <c r="R283"/>
  <c r="AO283"/>
  <c r="AO284"/>
  <c r="D284"/>
  <c r="I285"/>
  <c r="J285"/>
  <c r="K285"/>
  <c r="L285"/>
  <c r="M285"/>
  <c r="N285"/>
  <c r="O285"/>
  <c r="P285"/>
  <c r="Q285"/>
  <c r="R285"/>
  <c r="AO285"/>
  <c r="AO286"/>
  <c r="D286"/>
  <c r="I287"/>
  <c r="J287"/>
  <c r="K287"/>
  <c r="L287"/>
  <c r="M287"/>
  <c r="N287"/>
  <c r="O287"/>
  <c r="P287"/>
  <c r="Q287"/>
  <c r="R287"/>
  <c r="AO287"/>
  <c r="AO288"/>
  <c r="D288"/>
  <c r="I289"/>
  <c r="J289"/>
  <c r="K289"/>
  <c r="L289"/>
  <c r="M289"/>
  <c r="N289"/>
  <c r="O289"/>
  <c r="P289"/>
  <c r="Q289"/>
  <c r="R289"/>
  <c r="AO289"/>
  <c r="AI291"/>
  <c r="D291" s="1"/>
  <c r="AO292"/>
  <c r="AO293"/>
  <c r="AG300"/>
  <c r="AO296"/>
  <c r="AO294"/>
  <c r="AO298"/>
  <c r="AG301"/>
  <c r="AO297"/>
  <c r="AO295"/>
  <c r="AO299"/>
  <c r="AG304"/>
  <c r="AG305"/>
  <c r="J316"/>
  <c r="L316"/>
  <c r="N316"/>
  <c r="P316"/>
  <c r="R316"/>
  <c r="AG316"/>
  <c r="AO300"/>
  <c r="I317"/>
  <c r="J317"/>
  <c r="K317"/>
  <c r="L317"/>
  <c r="M317"/>
  <c r="N317"/>
  <c r="O317"/>
  <c r="P317"/>
  <c r="Q317"/>
  <c r="R317"/>
  <c r="AG317"/>
  <c r="AO301"/>
  <c r="AG298"/>
  <c r="AO302"/>
  <c r="AG299"/>
  <c r="AO303"/>
  <c r="AG302"/>
  <c r="AO304"/>
  <c r="AG303"/>
  <c r="AO305"/>
  <c r="G242" i="1"/>
  <c r="AG306" i="7"/>
  <c r="AO306"/>
  <c r="AG307"/>
  <c r="AO307"/>
  <c r="AG296"/>
  <c r="AG297"/>
  <c r="AG314"/>
  <c r="AO308"/>
  <c r="AG315"/>
  <c r="AO309"/>
  <c r="AG330"/>
  <c r="AO310"/>
  <c r="AG331"/>
  <c r="AO311"/>
  <c r="G111" i="1"/>
  <c r="AG326" i="7"/>
  <c r="AO312"/>
  <c r="AG327"/>
  <c r="AO313"/>
  <c r="AG312"/>
  <c r="AO314"/>
  <c r="AG313"/>
  <c r="AO315"/>
  <c r="AG334"/>
  <c r="AO316"/>
  <c r="AG335"/>
  <c r="AO317"/>
  <c r="AG336"/>
  <c r="AO318"/>
  <c r="AG337"/>
  <c r="AO319"/>
  <c r="AG318"/>
  <c r="AO320"/>
  <c r="AG319"/>
  <c r="AO321"/>
  <c r="AG308"/>
  <c r="AO322"/>
  <c r="AG309"/>
  <c r="AO323"/>
  <c r="AG328"/>
  <c r="AO324"/>
  <c r="AG329"/>
  <c r="AO325"/>
  <c r="AG294"/>
  <c r="AO326"/>
  <c r="AG295"/>
  <c r="AO327"/>
  <c r="AG320"/>
  <c r="AO328"/>
  <c r="AG321"/>
  <c r="AO329"/>
  <c r="AG310"/>
  <c r="AO330"/>
  <c r="AG311"/>
  <c r="AO331"/>
  <c r="AG324"/>
  <c r="AO332"/>
  <c r="AG325"/>
  <c r="AO333"/>
  <c r="AG322"/>
  <c r="AO334"/>
  <c r="AG323"/>
  <c r="AO335"/>
  <c r="AG332"/>
  <c r="AO336"/>
  <c r="AG333"/>
  <c r="I333"/>
  <c r="AO337"/>
  <c r="AG338"/>
  <c r="AO338"/>
  <c r="D338"/>
  <c r="AG339"/>
  <c r="I339"/>
  <c r="J339"/>
  <c r="K339"/>
  <c r="L339"/>
  <c r="M339"/>
  <c r="N339"/>
  <c r="O339"/>
  <c r="P339"/>
  <c r="Q339"/>
  <c r="R339"/>
  <c r="AO339"/>
  <c r="AG340"/>
  <c r="AO340"/>
  <c r="D340"/>
  <c r="AG341"/>
  <c r="I341"/>
  <c r="J341"/>
  <c r="K341"/>
  <c r="L341"/>
  <c r="M341"/>
  <c r="N341"/>
  <c r="O341"/>
  <c r="P341"/>
  <c r="Q341"/>
  <c r="R341"/>
  <c r="AO341"/>
  <c r="AG342"/>
  <c r="AO342"/>
  <c r="D342"/>
  <c r="AG343"/>
  <c r="I343"/>
  <c r="J343"/>
  <c r="K343"/>
  <c r="L343"/>
  <c r="M343"/>
  <c r="N343"/>
  <c r="O343"/>
  <c r="P343"/>
  <c r="Q343"/>
  <c r="R343"/>
  <c r="AO343"/>
  <c r="I48"/>
  <c r="J48"/>
  <c r="K48"/>
  <c r="L48"/>
  <c r="M48"/>
  <c r="N48"/>
  <c r="O48"/>
  <c r="P48"/>
  <c r="Q48"/>
  <c r="R48"/>
  <c r="I50"/>
  <c r="J50"/>
  <c r="K50"/>
  <c r="L50"/>
  <c r="M50"/>
  <c r="N50"/>
  <c r="O50"/>
  <c r="P50"/>
  <c r="Q50"/>
  <c r="R50"/>
  <c r="I52"/>
  <c r="J52"/>
  <c r="K52"/>
  <c r="L52"/>
  <c r="M52"/>
  <c r="N52"/>
  <c r="O52"/>
  <c r="P52"/>
  <c r="Q52"/>
  <c r="R52"/>
  <c r="I54"/>
  <c r="J54"/>
  <c r="K54"/>
  <c r="L54"/>
  <c r="M54"/>
  <c r="N54"/>
  <c r="O54"/>
  <c r="P54"/>
  <c r="Q54"/>
  <c r="R54"/>
  <c r="I56"/>
  <c r="J56"/>
  <c r="K56"/>
  <c r="L56"/>
  <c r="M56"/>
  <c r="N56"/>
  <c r="O56"/>
  <c r="P56"/>
  <c r="Q56"/>
  <c r="R56"/>
  <c r="I58"/>
  <c r="J58"/>
  <c r="K58"/>
  <c r="L58"/>
  <c r="M58"/>
  <c r="N58"/>
  <c r="O58"/>
  <c r="P58"/>
  <c r="Q58"/>
  <c r="R58"/>
  <c r="I60"/>
  <c r="J60"/>
  <c r="K60"/>
  <c r="L60"/>
  <c r="M60"/>
  <c r="N60"/>
  <c r="O60"/>
  <c r="P60"/>
  <c r="Q60"/>
  <c r="R60"/>
  <c r="I62"/>
  <c r="J62"/>
  <c r="K62"/>
  <c r="L62"/>
  <c r="M62"/>
  <c r="N62"/>
  <c r="O62"/>
  <c r="P62"/>
  <c r="Q62"/>
  <c r="R62"/>
  <c r="I64"/>
  <c r="J64"/>
  <c r="K64"/>
  <c r="L64"/>
  <c r="M64"/>
  <c r="N64"/>
  <c r="O64"/>
  <c r="P64"/>
  <c r="Q64"/>
  <c r="R64"/>
  <c r="I66"/>
  <c r="J66"/>
  <c r="K66"/>
  <c r="L66"/>
  <c r="M66"/>
  <c r="N66"/>
  <c r="O66"/>
  <c r="P66"/>
  <c r="Q66"/>
  <c r="R66"/>
  <c r="I68"/>
  <c r="J68"/>
  <c r="K68"/>
  <c r="L68"/>
  <c r="M68"/>
  <c r="N68"/>
  <c r="O68"/>
  <c r="P68"/>
  <c r="Q68"/>
  <c r="R68"/>
  <c r="I70"/>
  <c r="J70"/>
  <c r="K70"/>
  <c r="L70"/>
  <c r="M70"/>
  <c r="N70"/>
  <c r="O70"/>
  <c r="P70"/>
  <c r="Q70"/>
  <c r="R70"/>
  <c r="I72"/>
  <c r="J72"/>
  <c r="K72"/>
  <c r="L72"/>
  <c r="M72"/>
  <c r="N72"/>
  <c r="O72"/>
  <c r="P72"/>
  <c r="Q72"/>
  <c r="R72"/>
  <c r="I102"/>
  <c r="J102"/>
  <c r="K102"/>
  <c r="L102"/>
  <c r="M102"/>
  <c r="N102"/>
  <c r="O102"/>
  <c r="P102"/>
  <c r="Q102"/>
  <c r="R102"/>
  <c r="I104"/>
  <c r="J104"/>
  <c r="K104"/>
  <c r="L104"/>
  <c r="M104"/>
  <c r="N104"/>
  <c r="O104"/>
  <c r="P104"/>
  <c r="Q104"/>
  <c r="R104"/>
  <c r="I106"/>
  <c r="J106"/>
  <c r="K106"/>
  <c r="L106"/>
  <c r="M106"/>
  <c r="N106"/>
  <c r="O106"/>
  <c r="P106"/>
  <c r="Q106"/>
  <c r="R106"/>
  <c r="I108"/>
  <c r="J108"/>
  <c r="K108"/>
  <c r="L108"/>
  <c r="M108"/>
  <c r="N108"/>
  <c r="O108"/>
  <c r="P108"/>
  <c r="Q108"/>
  <c r="R108"/>
  <c r="I110"/>
  <c r="J110"/>
  <c r="K110"/>
  <c r="L110"/>
  <c r="M110"/>
  <c r="N110"/>
  <c r="O110"/>
  <c r="P110"/>
  <c r="Q110"/>
  <c r="R110"/>
  <c r="I112"/>
  <c r="J112"/>
  <c r="K112"/>
  <c r="L112"/>
  <c r="M112"/>
  <c r="N112"/>
  <c r="O112"/>
  <c r="P112"/>
  <c r="Q112"/>
  <c r="R112"/>
  <c r="I114"/>
  <c r="J114"/>
  <c r="K114"/>
  <c r="L114"/>
  <c r="M114"/>
  <c r="N114"/>
  <c r="O114"/>
  <c r="P114"/>
  <c r="Q114"/>
  <c r="R114"/>
  <c r="I116"/>
  <c r="J116"/>
  <c r="K116"/>
  <c r="L116"/>
  <c r="M116"/>
  <c r="N116"/>
  <c r="O116"/>
  <c r="P116"/>
  <c r="Q116"/>
  <c r="R116"/>
  <c r="I118"/>
  <c r="J118"/>
  <c r="K118"/>
  <c r="L118"/>
  <c r="M118"/>
  <c r="N118"/>
  <c r="O118"/>
  <c r="P118"/>
  <c r="Q118"/>
  <c r="R118"/>
  <c r="I120"/>
  <c r="J120"/>
  <c r="K120"/>
  <c r="L120"/>
  <c r="M120"/>
  <c r="N120"/>
  <c r="O120"/>
  <c r="P120"/>
  <c r="Q120"/>
  <c r="R120"/>
  <c r="I122"/>
  <c r="J122"/>
  <c r="K122"/>
  <c r="L122"/>
  <c r="M122"/>
  <c r="N122"/>
  <c r="O122"/>
  <c r="P122"/>
  <c r="Q122"/>
  <c r="R122"/>
  <c r="I124"/>
  <c r="J124"/>
  <c r="K124"/>
  <c r="L124"/>
  <c r="M124"/>
  <c r="N124"/>
  <c r="O124"/>
  <c r="P124"/>
  <c r="Q124"/>
  <c r="R124"/>
  <c r="I126"/>
  <c r="J126"/>
  <c r="K126"/>
  <c r="L126"/>
  <c r="M126"/>
  <c r="N126"/>
  <c r="O126"/>
  <c r="P126"/>
  <c r="Q126"/>
  <c r="R126"/>
  <c r="I158"/>
  <c r="J158"/>
  <c r="K158"/>
  <c r="L158"/>
  <c r="M158"/>
  <c r="N158"/>
  <c r="O158"/>
  <c r="P158"/>
  <c r="Q158"/>
  <c r="R158"/>
  <c r="I160"/>
  <c r="J160"/>
  <c r="K160"/>
  <c r="L160"/>
  <c r="M160"/>
  <c r="N160"/>
  <c r="O160"/>
  <c r="P160"/>
  <c r="Q160"/>
  <c r="R160"/>
  <c r="I162"/>
  <c r="J162"/>
  <c r="K162"/>
  <c r="L162"/>
  <c r="M162"/>
  <c r="N162"/>
  <c r="O162"/>
  <c r="P162"/>
  <c r="Q162"/>
  <c r="R162"/>
  <c r="I164"/>
  <c r="J164"/>
  <c r="K164"/>
  <c r="L164"/>
  <c r="M164"/>
  <c r="N164"/>
  <c r="O164"/>
  <c r="P164"/>
  <c r="Q164"/>
  <c r="R164"/>
  <c r="I166"/>
  <c r="J166"/>
  <c r="K166"/>
  <c r="L166"/>
  <c r="M166"/>
  <c r="N166"/>
  <c r="O166"/>
  <c r="P166"/>
  <c r="Q166"/>
  <c r="R166"/>
  <c r="I168"/>
  <c r="J168"/>
  <c r="K168"/>
  <c r="L168"/>
  <c r="M168"/>
  <c r="N168"/>
  <c r="O168"/>
  <c r="P168"/>
  <c r="Q168"/>
  <c r="R168"/>
  <c r="I170"/>
  <c r="J170"/>
  <c r="K170"/>
  <c r="L170"/>
  <c r="M170"/>
  <c r="N170"/>
  <c r="O170"/>
  <c r="P170"/>
  <c r="Q170"/>
  <c r="R170"/>
  <c r="I172"/>
  <c r="J172"/>
  <c r="K172"/>
  <c r="L172"/>
  <c r="M172"/>
  <c r="N172"/>
  <c r="O172"/>
  <c r="P172"/>
  <c r="Q172"/>
  <c r="R172"/>
  <c r="I174"/>
  <c r="J174"/>
  <c r="K174"/>
  <c r="L174"/>
  <c r="M174"/>
  <c r="N174"/>
  <c r="O174"/>
  <c r="P174"/>
  <c r="Q174"/>
  <c r="R174"/>
  <c r="I176"/>
  <c r="J176"/>
  <c r="K176"/>
  <c r="L176"/>
  <c r="M176"/>
  <c r="N176"/>
  <c r="O176"/>
  <c r="P176"/>
  <c r="Q176"/>
  <c r="R176"/>
  <c r="I178"/>
  <c r="J178"/>
  <c r="K178"/>
  <c r="L178"/>
  <c r="M178"/>
  <c r="N178"/>
  <c r="O178"/>
  <c r="P178"/>
  <c r="Q178"/>
  <c r="R178"/>
  <c r="I180"/>
  <c r="J180"/>
  <c r="K180"/>
  <c r="L180"/>
  <c r="M180"/>
  <c r="N180"/>
  <c r="O180"/>
  <c r="P180"/>
  <c r="Q180"/>
  <c r="R180"/>
  <c r="I222"/>
  <c r="J222"/>
  <c r="K222"/>
  <c r="L222"/>
  <c r="M222"/>
  <c r="N222"/>
  <c r="O222"/>
  <c r="P222"/>
  <c r="Q222"/>
  <c r="R222"/>
  <c r="I224"/>
  <c r="J224"/>
  <c r="K224"/>
  <c r="L224"/>
  <c r="M224"/>
  <c r="N224"/>
  <c r="O224"/>
  <c r="P224"/>
  <c r="Q224"/>
  <c r="R224"/>
  <c r="I226"/>
  <c r="J226"/>
  <c r="K226"/>
  <c r="L226"/>
  <c r="M226"/>
  <c r="N226"/>
  <c r="O226"/>
  <c r="P226"/>
  <c r="Q226"/>
  <c r="R226"/>
  <c r="I228"/>
  <c r="J228"/>
  <c r="K228"/>
  <c r="L228"/>
  <c r="M228"/>
  <c r="N228"/>
  <c r="O228"/>
  <c r="P228"/>
  <c r="Q228"/>
  <c r="R228"/>
  <c r="I230"/>
  <c r="J230"/>
  <c r="K230"/>
  <c r="L230"/>
  <c r="M230"/>
  <c r="N230"/>
  <c r="O230"/>
  <c r="P230"/>
  <c r="Q230"/>
  <c r="R230"/>
  <c r="I232"/>
  <c r="J232"/>
  <c r="K232"/>
  <c r="L232"/>
  <c r="M232"/>
  <c r="N232"/>
  <c r="O232"/>
  <c r="P232"/>
  <c r="Q232"/>
  <c r="R232"/>
  <c r="I234"/>
  <c r="J234"/>
  <c r="K234"/>
  <c r="L234"/>
  <c r="M234"/>
  <c r="N234"/>
  <c r="O234"/>
  <c r="P234"/>
  <c r="Q234"/>
  <c r="R234"/>
  <c r="J278"/>
  <c r="L278"/>
  <c r="N278"/>
  <c r="P278"/>
  <c r="R278"/>
  <c r="I280"/>
  <c r="J280"/>
  <c r="K280"/>
  <c r="L280"/>
  <c r="M280"/>
  <c r="N280"/>
  <c r="O280"/>
  <c r="P280"/>
  <c r="Q280"/>
  <c r="R280"/>
  <c r="I282"/>
  <c r="J282"/>
  <c r="K282"/>
  <c r="L282"/>
  <c r="M282"/>
  <c r="N282"/>
  <c r="O282"/>
  <c r="P282"/>
  <c r="Q282"/>
  <c r="R282"/>
  <c r="I284"/>
  <c r="J284"/>
  <c r="K284"/>
  <c r="L284"/>
  <c r="M284"/>
  <c r="N284"/>
  <c r="O284"/>
  <c r="P284"/>
  <c r="Q284"/>
  <c r="R284"/>
  <c r="I286"/>
  <c r="J286"/>
  <c r="K286"/>
  <c r="L286"/>
  <c r="M286"/>
  <c r="N286"/>
  <c r="O286"/>
  <c r="P286"/>
  <c r="Q286"/>
  <c r="R286"/>
  <c r="I288"/>
  <c r="J288"/>
  <c r="K288"/>
  <c r="L288"/>
  <c r="M288"/>
  <c r="N288"/>
  <c r="O288"/>
  <c r="P288"/>
  <c r="Q288"/>
  <c r="R288"/>
  <c r="I338"/>
  <c r="J338"/>
  <c r="K338"/>
  <c r="L338"/>
  <c r="M338"/>
  <c r="N338"/>
  <c r="O338"/>
  <c r="P338"/>
  <c r="Q338"/>
  <c r="R338"/>
  <c r="I340"/>
  <c r="J340"/>
  <c r="K340"/>
  <c r="L340"/>
  <c r="M340"/>
  <c r="N340"/>
  <c r="O340"/>
  <c r="P340"/>
  <c r="Q340"/>
  <c r="R340"/>
  <c r="I342"/>
  <c r="J342"/>
  <c r="K342"/>
  <c r="L342"/>
  <c r="M342"/>
  <c r="N342"/>
  <c r="O342"/>
  <c r="P342"/>
  <c r="Q342"/>
  <c r="R342"/>
  <c r="AH32"/>
  <c r="AN24"/>
  <c r="AH33"/>
  <c r="AN25"/>
  <c r="AH44"/>
  <c r="AN26"/>
  <c r="AH45"/>
  <c r="AN27"/>
  <c r="AH24"/>
  <c r="AN28"/>
  <c r="AH25"/>
  <c r="AN29"/>
  <c r="AH36"/>
  <c r="AN30"/>
  <c r="AH37"/>
  <c r="AN31"/>
  <c r="AH30"/>
  <c r="AN32"/>
  <c r="AH31"/>
  <c r="AN33"/>
  <c r="AH28"/>
  <c r="AN34"/>
  <c r="AH29"/>
  <c r="AN35"/>
  <c r="AH26"/>
  <c r="AN36"/>
  <c r="AH27"/>
  <c r="AN37"/>
  <c r="C46"/>
  <c r="AH46"/>
  <c r="AN38"/>
  <c r="AH47"/>
  <c r="AN39"/>
  <c r="AH42"/>
  <c r="AN40"/>
  <c r="AH43"/>
  <c r="AN41"/>
  <c r="C34"/>
  <c r="AH34"/>
  <c r="AN42"/>
  <c r="AH35"/>
  <c r="AN43"/>
  <c r="C38"/>
  <c r="AH38"/>
  <c r="AN44"/>
  <c r="AH39"/>
  <c r="AN45"/>
  <c r="C40"/>
  <c r="AH40"/>
  <c r="AN46"/>
  <c r="AH41"/>
  <c r="AN47"/>
  <c r="C48"/>
  <c r="E48"/>
  <c r="S48"/>
  <c r="AH48"/>
  <c r="AN48"/>
  <c r="C49"/>
  <c r="S49"/>
  <c r="AH49"/>
  <c r="AN49"/>
  <c r="C50"/>
  <c r="E50"/>
  <c r="S50"/>
  <c r="AH50"/>
  <c r="AN50"/>
  <c r="C51"/>
  <c r="S51"/>
  <c r="AH51"/>
  <c r="AN51"/>
  <c r="C52"/>
  <c r="E52"/>
  <c r="S52"/>
  <c r="AH52"/>
  <c r="AN52"/>
  <c r="C53"/>
  <c r="S53"/>
  <c r="AH53"/>
  <c r="AN53"/>
  <c r="C54"/>
  <c r="E54"/>
  <c r="S54"/>
  <c r="AH54"/>
  <c r="AN54"/>
  <c r="C55"/>
  <c r="S55"/>
  <c r="AH55"/>
  <c r="AN55"/>
  <c r="C56"/>
  <c r="E56"/>
  <c r="S56"/>
  <c r="AH56"/>
  <c r="AN56"/>
  <c r="C57"/>
  <c r="S57"/>
  <c r="AH57"/>
  <c r="AN57"/>
  <c r="C58"/>
  <c r="E58"/>
  <c r="S58"/>
  <c r="AH58"/>
  <c r="AN58"/>
  <c r="C59"/>
  <c r="S59"/>
  <c r="AH59"/>
  <c r="AN59"/>
  <c r="C60"/>
  <c r="E60"/>
  <c r="S60"/>
  <c r="AH60"/>
  <c r="AN60"/>
  <c r="C61"/>
  <c r="S61"/>
  <c r="AH61"/>
  <c r="AN61"/>
  <c r="C62"/>
  <c r="E62"/>
  <c r="S62"/>
  <c r="AH62"/>
  <c r="AN62"/>
  <c r="C63"/>
  <c r="S63"/>
  <c r="AH63"/>
  <c r="AN63"/>
  <c r="C64"/>
  <c r="E64"/>
  <c r="S64"/>
  <c r="AH64"/>
  <c r="AN64"/>
  <c r="C65"/>
  <c r="S65"/>
  <c r="AH65"/>
  <c r="AN65"/>
  <c r="C66"/>
  <c r="E66"/>
  <c r="S66"/>
  <c r="AH66"/>
  <c r="AN66"/>
  <c r="C67"/>
  <c r="S67"/>
  <c r="AH67"/>
  <c r="AN67"/>
  <c r="C68"/>
  <c r="E68"/>
  <c r="S68"/>
  <c r="AH68"/>
  <c r="AN68"/>
  <c r="C69"/>
  <c r="S69"/>
  <c r="AH69"/>
  <c r="AN69"/>
  <c r="C70"/>
  <c r="E70"/>
  <c r="S70"/>
  <c r="AH70"/>
  <c r="AN70"/>
  <c r="C71"/>
  <c r="S71"/>
  <c r="AH71"/>
  <c r="AN71"/>
  <c r="C72"/>
  <c r="E72"/>
  <c r="S72"/>
  <c r="AH72"/>
  <c r="AN72"/>
  <c r="C73"/>
  <c r="S73"/>
  <c r="AH73"/>
  <c r="AN73"/>
  <c r="AH84"/>
  <c r="AN78"/>
  <c r="AH85"/>
  <c r="AN79"/>
  <c r="AH78"/>
  <c r="AN80"/>
  <c r="AH79"/>
  <c r="AN81"/>
  <c r="AH94"/>
  <c r="AN82"/>
  <c r="AH95"/>
  <c r="AN83"/>
  <c r="AH82"/>
  <c r="AN84"/>
  <c r="AH83"/>
  <c r="AN85"/>
  <c r="AH90"/>
  <c r="AN86"/>
  <c r="AH91"/>
  <c r="AN87"/>
  <c r="AH92"/>
  <c r="AN88"/>
  <c r="AH93"/>
  <c r="AN89"/>
  <c r="AH80"/>
  <c r="AN90"/>
  <c r="AH81"/>
  <c r="AN91"/>
  <c r="AH96"/>
  <c r="AN92"/>
  <c r="AH97"/>
  <c r="AN93"/>
  <c r="AH88"/>
  <c r="AN94"/>
  <c r="AH89"/>
  <c r="AN95"/>
  <c r="AH86"/>
  <c r="AN96"/>
  <c r="AH87"/>
  <c r="AN97"/>
  <c r="AH98"/>
  <c r="AN98"/>
  <c r="AH99"/>
  <c r="AN99"/>
  <c r="C100"/>
  <c r="AH100"/>
  <c r="AN100"/>
  <c r="AH101"/>
  <c r="AN101"/>
  <c r="C102"/>
  <c r="E102"/>
  <c r="S102"/>
  <c r="AH102"/>
  <c r="AN102"/>
  <c r="C103"/>
  <c r="S103"/>
  <c r="AH103"/>
  <c r="AN103"/>
  <c r="C104"/>
  <c r="E104"/>
  <c r="S104"/>
  <c r="AH104"/>
  <c r="AN104"/>
  <c r="C105"/>
  <c r="S105"/>
  <c r="AH105"/>
  <c r="AN105"/>
  <c r="C106"/>
  <c r="E106"/>
  <c r="S106"/>
  <c r="AH106"/>
  <c r="AN106"/>
  <c r="C107"/>
  <c r="S107"/>
  <c r="AH107"/>
  <c r="AN107"/>
  <c r="C108"/>
  <c r="E108"/>
  <c r="S108"/>
  <c r="AH108"/>
  <c r="AN108"/>
  <c r="C109"/>
  <c r="S109"/>
  <c r="AH109"/>
  <c r="AN109"/>
  <c r="C110"/>
  <c r="E110"/>
  <c r="S110"/>
  <c r="AH110"/>
  <c r="AN110"/>
  <c r="C111"/>
  <c r="S111"/>
  <c r="AH111"/>
  <c r="AN111"/>
  <c r="C112"/>
  <c r="E112"/>
  <c r="S112"/>
  <c r="AH112"/>
  <c r="AN112"/>
  <c r="C113"/>
  <c r="S113"/>
  <c r="AH113"/>
  <c r="AN113"/>
  <c r="C114"/>
  <c r="E114"/>
  <c r="S114"/>
  <c r="AH114"/>
  <c r="AN114"/>
  <c r="C115"/>
  <c r="S115"/>
  <c r="AH115"/>
  <c r="AN115"/>
  <c r="C116"/>
  <c r="E116"/>
  <c r="S116"/>
  <c r="AH116"/>
  <c r="AN116"/>
  <c r="C117"/>
  <c r="S117"/>
  <c r="AH117"/>
  <c r="AN117"/>
  <c r="C118"/>
  <c r="E118"/>
  <c r="S118"/>
  <c r="AH118"/>
  <c r="AN118"/>
  <c r="C119"/>
  <c r="S119"/>
  <c r="AH119"/>
  <c r="AN119"/>
  <c r="C120"/>
  <c r="E120"/>
  <c r="S120"/>
  <c r="AH120"/>
  <c r="AN120"/>
  <c r="C121"/>
  <c r="S121"/>
  <c r="AH121"/>
  <c r="AN121"/>
  <c r="C122"/>
  <c r="E122"/>
  <c r="S122"/>
  <c r="AH122"/>
  <c r="AN122"/>
  <c r="C123"/>
  <c r="S123"/>
  <c r="AH123"/>
  <c r="AN123"/>
  <c r="C124"/>
  <c r="E124"/>
  <c r="S124"/>
  <c r="AH124"/>
  <c r="AN124"/>
  <c r="C125"/>
  <c r="S125"/>
  <c r="AH125"/>
  <c r="AN125"/>
  <c r="C126"/>
  <c r="E126"/>
  <c r="S126"/>
  <c r="AH126"/>
  <c r="AN126"/>
  <c r="C127"/>
  <c r="S127"/>
  <c r="AH127"/>
  <c r="AN127"/>
  <c r="AH146"/>
  <c r="AN132"/>
  <c r="AH147"/>
  <c r="AN133"/>
  <c r="AH138"/>
  <c r="AN134"/>
  <c r="AH139"/>
  <c r="AN135"/>
  <c r="AH132"/>
  <c r="AN136"/>
  <c r="AH133"/>
  <c r="AN137"/>
  <c r="AH142"/>
  <c r="AN138"/>
  <c r="AH143"/>
  <c r="AN139"/>
  <c r="AH140"/>
  <c r="AN140"/>
  <c r="AH141"/>
  <c r="AN141"/>
  <c r="AH134"/>
  <c r="AN142"/>
  <c r="AH135"/>
  <c r="AN143"/>
  <c r="AH136"/>
  <c r="AN144"/>
  <c r="AH137"/>
  <c r="AN145"/>
  <c r="AH152"/>
  <c r="AN146"/>
  <c r="AH153"/>
  <c r="AN147"/>
  <c r="AH144"/>
  <c r="AN148"/>
  <c r="AH145"/>
  <c r="AN149"/>
  <c r="AH148"/>
  <c r="AN150"/>
  <c r="AH149"/>
  <c r="AN151"/>
  <c r="AH156"/>
  <c r="AN152"/>
  <c r="AH157"/>
  <c r="AN153"/>
  <c r="AH150"/>
  <c r="AN154"/>
  <c r="AH151"/>
  <c r="AN155"/>
  <c r="C154"/>
  <c r="AH154"/>
  <c r="AN156"/>
  <c r="AH155"/>
  <c r="AN157"/>
  <c r="C158"/>
  <c r="E158"/>
  <c r="S158"/>
  <c r="AH158"/>
  <c r="AN158"/>
  <c r="C159"/>
  <c r="S159"/>
  <c r="AH159"/>
  <c r="AN159"/>
  <c r="C160"/>
  <c r="E160"/>
  <c r="S160"/>
  <c r="AH160"/>
  <c r="AN160"/>
  <c r="C161"/>
  <c r="S161"/>
  <c r="AH161"/>
  <c r="AN161"/>
  <c r="C162"/>
  <c r="E162"/>
  <c r="S162"/>
  <c r="AH162"/>
  <c r="AN162"/>
  <c r="C163"/>
  <c r="S163"/>
  <c r="AH163"/>
  <c r="AN163"/>
  <c r="C164"/>
  <c r="E164"/>
  <c r="S164"/>
  <c r="AH164"/>
  <c r="AN164"/>
  <c r="C165"/>
  <c r="S165"/>
  <c r="AH165"/>
  <c r="AN165"/>
  <c r="C166"/>
  <c r="E166"/>
  <c r="S166"/>
  <c r="AH166"/>
  <c r="AN166"/>
  <c r="C167"/>
  <c r="S167"/>
  <c r="AH167"/>
  <c r="AN167"/>
  <c r="C168"/>
  <c r="E168"/>
  <c r="S168"/>
  <c r="AH168"/>
  <c r="AN168"/>
  <c r="C169"/>
  <c r="S169"/>
  <c r="AH169"/>
  <c r="AN169"/>
  <c r="C170"/>
  <c r="E170"/>
  <c r="S170"/>
  <c r="AH170"/>
  <c r="AN170"/>
  <c r="C171"/>
  <c r="S171"/>
  <c r="AH171"/>
  <c r="AN171"/>
  <c r="C172"/>
  <c r="E172"/>
  <c r="S172"/>
  <c r="AH172"/>
  <c r="AN172"/>
  <c r="C173"/>
  <c r="S173"/>
  <c r="AH173"/>
  <c r="AN173"/>
  <c r="C174"/>
  <c r="E174"/>
  <c r="S174"/>
  <c r="AH174"/>
  <c r="AN174"/>
  <c r="C175"/>
  <c r="S175"/>
  <c r="AH175"/>
  <c r="AN175"/>
  <c r="C176"/>
  <c r="E176"/>
  <c r="S176"/>
  <c r="AH176"/>
  <c r="AN176"/>
  <c r="C177"/>
  <c r="S177"/>
  <c r="AH177"/>
  <c r="AN177"/>
  <c r="C178"/>
  <c r="E178"/>
  <c r="S178"/>
  <c r="AH178"/>
  <c r="AN178"/>
  <c r="C179"/>
  <c r="S179"/>
  <c r="AH179"/>
  <c r="AN179"/>
  <c r="C180"/>
  <c r="E180"/>
  <c r="S180"/>
  <c r="AH180"/>
  <c r="AN180"/>
  <c r="C181"/>
  <c r="S181"/>
  <c r="AH181"/>
  <c r="AN181"/>
  <c r="AH188"/>
  <c r="AN186"/>
  <c r="AH189"/>
  <c r="AN187"/>
  <c r="AH200"/>
  <c r="AN188"/>
  <c r="AH201"/>
  <c r="AN189"/>
  <c r="AH190"/>
  <c r="AN190"/>
  <c r="AH191"/>
  <c r="AN191"/>
  <c r="AH186"/>
  <c r="AN192"/>
  <c r="AH187"/>
  <c r="AN193"/>
  <c r="AH196"/>
  <c r="AN194"/>
  <c r="AH197"/>
  <c r="AN195"/>
  <c r="AH192"/>
  <c r="AN196"/>
  <c r="AH193"/>
  <c r="AN197"/>
  <c r="AH204"/>
  <c r="AN198"/>
  <c r="AH205"/>
  <c r="AN199"/>
  <c r="AH216"/>
  <c r="AN200"/>
  <c r="AH217"/>
  <c r="AN201"/>
  <c r="AH206"/>
  <c r="AN202"/>
  <c r="AH207"/>
  <c r="AN203"/>
  <c r="AH198"/>
  <c r="AN204"/>
  <c r="AH199"/>
  <c r="AN205"/>
  <c r="AH202"/>
  <c r="AN206"/>
  <c r="AH203"/>
  <c r="AN207"/>
  <c r="AH210"/>
  <c r="AN208"/>
  <c r="AH211"/>
  <c r="AN209"/>
  <c r="AH194"/>
  <c r="AN210"/>
  <c r="AH195"/>
  <c r="AN211"/>
  <c r="AH214"/>
  <c r="AN212"/>
  <c r="AH215"/>
  <c r="AN213"/>
  <c r="AH212"/>
  <c r="AN214"/>
  <c r="AH213"/>
  <c r="AN215"/>
  <c r="AH208"/>
  <c r="AN216"/>
  <c r="AH209"/>
  <c r="AN217"/>
  <c r="AH220"/>
  <c r="AN218"/>
  <c r="AH221"/>
  <c r="AN219"/>
  <c r="AH218"/>
  <c r="AN220"/>
  <c r="AH219"/>
  <c r="AN221"/>
  <c r="C222"/>
  <c r="E222"/>
  <c r="S222"/>
  <c r="AH222"/>
  <c r="AN222"/>
  <c r="C223"/>
  <c r="S223"/>
  <c r="AH223"/>
  <c r="AN223"/>
  <c r="C224"/>
  <c r="E224"/>
  <c r="S224"/>
  <c r="AH224"/>
  <c r="AN224"/>
  <c r="C225"/>
  <c r="S225"/>
  <c r="AH225"/>
  <c r="AN225"/>
  <c r="C226"/>
  <c r="E226"/>
  <c r="S226"/>
  <c r="AH226"/>
  <c r="AN226"/>
  <c r="C227"/>
  <c r="S227"/>
  <c r="AH227"/>
  <c r="AN227"/>
  <c r="C228"/>
  <c r="E228"/>
  <c r="S228"/>
  <c r="AH228"/>
  <c r="AN228"/>
  <c r="C229"/>
  <c r="S229"/>
  <c r="AH229"/>
  <c r="AN229"/>
  <c r="C230"/>
  <c r="E230"/>
  <c r="S230"/>
  <c r="AH230"/>
  <c r="AN230"/>
  <c r="C231"/>
  <c r="S231"/>
  <c r="AH231"/>
  <c r="AN231"/>
  <c r="C232"/>
  <c r="E232"/>
  <c r="S232"/>
  <c r="AH232"/>
  <c r="AN232"/>
  <c r="C233"/>
  <c r="S233"/>
  <c r="AH233"/>
  <c r="AN233"/>
  <c r="C234"/>
  <c r="E234"/>
  <c r="S234"/>
  <c r="AH234"/>
  <c r="AN234"/>
  <c r="C235"/>
  <c r="S235"/>
  <c r="AH235"/>
  <c r="AN235"/>
  <c r="AH242"/>
  <c r="AN240"/>
  <c r="AH243"/>
  <c r="AN241"/>
  <c r="AH240"/>
  <c r="AN242"/>
  <c r="AH241"/>
  <c r="AN243"/>
  <c r="AH256"/>
  <c r="AN244"/>
  <c r="AH257"/>
  <c r="AN245"/>
  <c r="AH244"/>
  <c r="AN246"/>
  <c r="AH245"/>
  <c r="AN247"/>
  <c r="AH248"/>
  <c r="AN248"/>
  <c r="AH249"/>
  <c r="AN249"/>
  <c r="AH252"/>
  <c r="AN250"/>
  <c r="AH253"/>
  <c r="AN251"/>
  <c r="AH260"/>
  <c r="AN252"/>
  <c r="AH261"/>
  <c r="AN253"/>
  <c r="AH250"/>
  <c r="AN254"/>
  <c r="AH251"/>
  <c r="AN255"/>
  <c r="AH246"/>
  <c r="AN256"/>
  <c r="AH247"/>
  <c r="AN257"/>
  <c r="AH264"/>
  <c r="AN258"/>
  <c r="AH265"/>
  <c r="AN259"/>
  <c r="AH254"/>
  <c r="AN260"/>
  <c r="AH255"/>
  <c r="AN261"/>
  <c r="AH266"/>
  <c r="AN262"/>
  <c r="AH267"/>
  <c r="AN263"/>
  <c r="AH268"/>
  <c r="AN264"/>
  <c r="AH269"/>
  <c r="AN265"/>
  <c r="AH270"/>
  <c r="AN266"/>
  <c r="AH271"/>
  <c r="AN267"/>
  <c r="AH258"/>
  <c r="AN268"/>
  <c r="AH259"/>
  <c r="AN269"/>
  <c r="AH276"/>
  <c r="AN270"/>
  <c r="AH277"/>
  <c r="AN271"/>
  <c r="AH272"/>
  <c r="AN272"/>
  <c r="AH273"/>
  <c r="AN273"/>
  <c r="AH274"/>
  <c r="AN274"/>
  <c r="AH275"/>
  <c r="AN275"/>
  <c r="AH262"/>
  <c r="AN276"/>
  <c r="AH263"/>
  <c r="AN277"/>
  <c r="C278"/>
  <c r="AH278"/>
  <c r="AN278"/>
  <c r="AH279"/>
  <c r="AN279"/>
  <c r="C280"/>
  <c r="E280"/>
  <c r="S280"/>
  <c r="AH280"/>
  <c r="AN280"/>
  <c r="C281"/>
  <c r="S281"/>
  <c r="AH281"/>
  <c r="AN281"/>
  <c r="C282"/>
  <c r="E282"/>
  <c r="S282"/>
  <c r="AH282"/>
  <c r="AN282"/>
  <c r="C283"/>
  <c r="S283"/>
  <c r="AH283"/>
  <c r="AN283"/>
  <c r="C284"/>
  <c r="E284"/>
  <c r="S284"/>
  <c r="AH284"/>
  <c r="AN284"/>
  <c r="C285"/>
  <c r="S285"/>
  <c r="AH285"/>
  <c r="AN285"/>
  <c r="C286"/>
  <c r="E286"/>
  <c r="S286"/>
  <c r="AH286"/>
  <c r="AN286"/>
  <c r="C287"/>
  <c r="S287"/>
  <c r="AH287"/>
  <c r="AN287"/>
  <c r="C288"/>
  <c r="E288"/>
  <c r="S288"/>
  <c r="AH288"/>
  <c r="AN288"/>
  <c r="C289"/>
  <c r="S289"/>
  <c r="AH289"/>
  <c r="AN289"/>
  <c r="AH304"/>
  <c r="AN294"/>
  <c r="AH305"/>
  <c r="AN295"/>
  <c r="AH300"/>
  <c r="AN296"/>
  <c r="AH301"/>
  <c r="AN297"/>
  <c r="AH296"/>
  <c r="AN298"/>
  <c r="AH297"/>
  <c r="AN299"/>
  <c r="AH316"/>
  <c r="AN300"/>
  <c r="AH317"/>
  <c r="AN301"/>
  <c r="AH298"/>
  <c r="AN302"/>
  <c r="AH299"/>
  <c r="AN303"/>
  <c r="AH302"/>
  <c r="AN304"/>
  <c r="AH303"/>
  <c r="AN305"/>
  <c r="AH306"/>
  <c r="AN306"/>
  <c r="AH307"/>
  <c r="AN307"/>
  <c r="AH314"/>
  <c r="AN308"/>
  <c r="AH315"/>
  <c r="AN309"/>
  <c r="AH330"/>
  <c r="AN310"/>
  <c r="AH331"/>
  <c r="AN311"/>
  <c r="AH326"/>
  <c r="AN312"/>
  <c r="AH327"/>
  <c r="AN313"/>
  <c r="AH312"/>
  <c r="AN314"/>
  <c r="AH313"/>
  <c r="AN315"/>
  <c r="AH334"/>
  <c r="AN316"/>
  <c r="AH335"/>
  <c r="AN317"/>
  <c r="AH336"/>
  <c r="AN318"/>
  <c r="AH337"/>
  <c r="AN319"/>
  <c r="AH318"/>
  <c r="AN320"/>
  <c r="AH319"/>
  <c r="AN321"/>
  <c r="AH308"/>
  <c r="AN322"/>
  <c r="AH309"/>
  <c r="AN323"/>
  <c r="AH328"/>
  <c r="AN324"/>
  <c r="AH329"/>
  <c r="AN325"/>
  <c r="AH294"/>
  <c r="AN326"/>
  <c r="AH295"/>
  <c r="AN327"/>
  <c r="AH320"/>
  <c r="AN328"/>
  <c r="AH321"/>
  <c r="AN329"/>
  <c r="AH310"/>
  <c r="AN330"/>
  <c r="AH311"/>
  <c r="AN331"/>
  <c r="AH324"/>
  <c r="AN332"/>
  <c r="AH325"/>
  <c r="AN333"/>
  <c r="AH322"/>
  <c r="AN334"/>
  <c r="AH323"/>
  <c r="AN335"/>
  <c r="AH332"/>
  <c r="AN336"/>
  <c r="AH333"/>
  <c r="AN337"/>
  <c r="C338"/>
  <c r="E338"/>
  <c r="S338"/>
  <c r="AH338"/>
  <c r="AN338"/>
  <c r="C339"/>
  <c r="S339"/>
  <c r="AH339"/>
  <c r="AN339"/>
  <c r="C340"/>
  <c r="E340"/>
  <c r="S340"/>
  <c r="AH340"/>
  <c r="AN340"/>
  <c r="C341"/>
  <c r="S341"/>
  <c r="AH341"/>
  <c r="AN341"/>
  <c r="C342"/>
  <c r="E342"/>
  <c r="S342"/>
  <c r="AH342"/>
  <c r="AN342"/>
  <c r="C343"/>
  <c r="S343"/>
  <c r="AH343"/>
  <c r="AN343"/>
  <c r="H3" i="10"/>
  <c r="M3"/>
  <c r="R3"/>
  <c r="T3"/>
  <c r="G33" i="9"/>
  <c r="K23"/>
  <c r="G158" i="1"/>
  <c r="G56"/>
  <c r="G230"/>
  <c r="C176" i="10"/>
  <c r="G223" i="1"/>
  <c r="G154"/>
  <c r="BZ30" i="10"/>
  <c r="C106"/>
  <c r="E106"/>
  <c r="C108"/>
  <c r="E108"/>
  <c r="E136"/>
  <c r="C138"/>
  <c r="E138"/>
  <c r="C140"/>
  <c r="E140"/>
  <c r="C142"/>
  <c r="E142"/>
  <c r="C186"/>
  <c r="E186"/>
  <c r="C188"/>
  <c r="E188"/>
  <c r="AI497" i="2"/>
  <c r="AI496"/>
  <c r="AI495"/>
  <c r="AI494"/>
  <c r="AI493"/>
  <c r="AI492"/>
  <c r="AI491"/>
  <c r="AI490"/>
  <c r="AI489"/>
  <c r="AI488"/>
  <c r="AI487"/>
  <c r="AI486"/>
  <c r="AI485"/>
  <c r="AI484"/>
  <c r="AI483"/>
  <c r="AI482"/>
  <c r="AI481"/>
  <c r="AI480"/>
  <c r="AI479"/>
  <c r="AI478"/>
  <c r="AI477"/>
  <c r="AI476"/>
  <c r="AI475"/>
  <c r="AI474"/>
  <c r="AI473"/>
  <c r="AI472"/>
  <c r="AI471"/>
  <c r="AI470"/>
  <c r="AI469"/>
  <c r="AI468"/>
  <c r="AI467"/>
  <c r="AI466"/>
  <c r="AI465"/>
  <c r="AI464"/>
  <c r="AI463"/>
  <c r="AI462"/>
  <c r="AI461"/>
  <c r="AI460"/>
  <c r="AI459"/>
  <c r="AI458"/>
  <c r="AI457"/>
  <c r="AI456"/>
  <c r="AI455"/>
  <c r="AI454"/>
  <c r="AI453"/>
  <c r="AI452"/>
  <c r="AI451"/>
  <c r="AI450"/>
  <c r="AI449"/>
  <c r="AI448"/>
  <c r="AI447"/>
  <c r="AI446"/>
  <c r="AI445"/>
  <c r="AI444"/>
  <c r="AI443"/>
  <c r="AI442"/>
  <c r="AI441"/>
  <c r="AI440"/>
  <c r="AI439"/>
  <c r="AI438"/>
  <c r="AI437"/>
  <c r="AI436"/>
  <c r="AI435"/>
  <c r="AI434"/>
  <c r="AI433"/>
  <c r="AI432"/>
  <c r="AI431"/>
  <c r="AI430"/>
  <c r="AI429"/>
  <c r="AI428"/>
  <c r="AI427"/>
  <c r="AI426"/>
  <c r="AI425"/>
  <c r="AI424"/>
  <c r="AI423"/>
  <c r="AI422"/>
  <c r="AI421"/>
  <c r="AI420"/>
  <c r="AI419"/>
  <c r="AI418"/>
  <c r="AI417"/>
  <c r="AI416"/>
  <c r="AI415"/>
  <c r="AI414"/>
  <c r="AI413"/>
  <c r="AI412"/>
  <c r="AI411"/>
  <c r="AI410"/>
  <c r="AI409"/>
  <c r="AI408"/>
  <c r="AI407"/>
  <c r="AI406"/>
  <c r="AI405"/>
  <c r="AI404"/>
  <c r="AI403"/>
  <c r="AI402"/>
  <c r="AI401"/>
  <c r="AI400"/>
  <c r="AI399"/>
  <c r="AI398"/>
  <c r="AI397"/>
  <c r="AI396"/>
  <c r="AI395"/>
  <c r="AI394"/>
  <c r="AI393"/>
  <c r="AI392"/>
  <c r="AI391"/>
  <c r="AI390"/>
  <c r="AI389"/>
  <c r="AI388"/>
  <c r="AI387"/>
  <c r="AI386"/>
  <c r="AI385"/>
  <c r="AI384"/>
  <c r="AI383"/>
  <c r="AI382"/>
  <c r="AI381"/>
  <c r="AI380"/>
  <c r="AI379"/>
  <c r="AI378"/>
  <c r="AI377"/>
  <c r="AI376"/>
  <c r="AI375"/>
  <c r="AI374"/>
  <c r="AI373"/>
  <c r="AI372"/>
  <c r="AI371"/>
  <c r="AI370"/>
  <c r="AI369"/>
  <c r="AI368"/>
  <c r="AI367"/>
  <c r="AI366"/>
  <c r="AI365"/>
  <c r="AI364"/>
  <c r="AI363"/>
  <c r="AI362"/>
  <c r="AI361"/>
  <c r="AI360"/>
  <c r="AI359"/>
  <c r="AI358"/>
  <c r="AI357"/>
  <c r="AI356"/>
  <c r="AI355"/>
  <c r="AI354"/>
  <c r="AI353"/>
  <c r="AI352"/>
  <c r="AI351"/>
  <c r="AI350"/>
  <c r="AI349"/>
  <c r="AI348"/>
  <c r="AI347"/>
  <c r="AI346"/>
  <c r="AI345"/>
  <c r="AI344"/>
  <c r="AI343"/>
  <c r="AI342"/>
  <c r="AI341"/>
  <c r="AI340"/>
  <c r="AI339"/>
  <c r="AI338"/>
  <c r="AI337"/>
  <c r="AI336"/>
  <c r="AI335"/>
  <c r="AI334"/>
  <c r="AI333"/>
  <c r="AI332"/>
  <c r="AI331"/>
  <c r="AI330"/>
  <c r="AI329"/>
  <c r="AI328"/>
  <c r="AI327"/>
  <c r="AI326"/>
  <c r="AI325"/>
  <c r="AI324"/>
  <c r="AI323"/>
  <c r="AI322"/>
  <c r="AI321"/>
  <c r="AI320"/>
  <c r="AI319"/>
  <c r="AI318"/>
  <c r="AI317"/>
  <c r="AI316"/>
  <c r="AI315"/>
  <c r="AI314"/>
  <c r="AI313"/>
  <c r="AI312"/>
  <c r="AI311"/>
  <c r="AI310"/>
  <c r="AI309"/>
  <c r="AI308"/>
  <c r="AI307"/>
  <c r="AI306"/>
  <c r="AI305"/>
  <c r="AI304"/>
  <c r="AI303"/>
  <c r="AI302"/>
  <c r="AI301"/>
  <c r="AI300"/>
  <c r="AI299"/>
  <c r="AI298"/>
  <c r="AI297"/>
  <c r="AI296"/>
  <c r="AI295"/>
  <c r="AI294"/>
  <c r="AI293"/>
  <c r="AI292"/>
  <c r="AI291"/>
  <c r="AI290"/>
  <c r="AI289"/>
  <c r="AI288"/>
  <c r="AI287"/>
  <c r="AI286"/>
  <c r="AI285"/>
  <c r="AI284"/>
  <c r="AI283"/>
  <c r="AI282"/>
  <c r="AI281"/>
  <c r="AI280"/>
  <c r="AI279"/>
  <c r="AI278"/>
  <c r="AI277"/>
  <c r="AI276"/>
  <c r="AI275"/>
  <c r="AI274"/>
  <c r="AI273"/>
  <c r="AE497"/>
  <c r="AE496"/>
  <c r="AE495"/>
  <c r="AE494"/>
  <c r="AE493"/>
  <c r="AE492"/>
  <c r="AE491"/>
  <c r="AE490"/>
  <c r="AE489"/>
  <c r="AE488"/>
  <c r="AE487"/>
  <c r="AE486"/>
  <c r="AE485"/>
  <c r="AE484"/>
  <c r="AE483"/>
  <c r="AE482"/>
  <c r="AE481"/>
  <c r="AE480"/>
  <c r="AE479"/>
  <c r="AE478"/>
  <c r="AE477"/>
  <c r="AE476"/>
  <c r="AE475"/>
  <c r="AE474"/>
  <c r="AE473"/>
  <c r="AE472"/>
  <c r="AE471"/>
  <c r="AE470"/>
  <c r="AE469"/>
  <c r="AE468"/>
  <c r="AE467"/>
  <c r="AE466"/>
  <c r="AE465"/>
  <c r="AE464"/>
  <c r="AE463"/>
  <c r="AE462"/>
  <c r="AE461"/>
  <c r="AE460"/>
  <c r="AE459"/>
  <c r="AE458"/>
  <c r="AE457"/>
  <c r="AE456"/>
  <c r="AE455"/>
  <c r="AE454"/>
  <c r="AE453"/>
  <c r="AE452"/>
  <c r="AE451"/>
  <c r="AE450"/>
  <c r="AE449"/>
  <c r="AE448"/>
  <c r="AE447"/>
  <c r="AE446"/>
  <c r="AE445"/>
  <c r="AE444"/>
  <c r="AE443"/>
  <c r="AE442"/>
  <c r="AE441"/>
  <c r="AE440"/>
  <c r="AE439"/>
  <c r="AE438"/>
  <c r="AE437"/>
  <c r="AE436"/>
  <c r="AE435"/>
  <c r="AE434"/>
  <c r="AE433"/>
  <c r="AE432"/>
  <c r="AE431"/>
  <c r="AE430"/>
  <c r="AE429"/>
  <c r="AE428"/>
  <c r="AE427"/>
  <c r="AE426"/>
  <c r="AE425"/>
  <c r="AE424"/>
  <c r="AE423"/>
  <c r="AE422"/>
  <c r="AE421"/>
  <c r="AE420"/>
  <c r="AE419"/>
  <c r="AE418"/>
  <c r="AE417"/>
  <c r="AE416"/>
  <c r="AE415"/>
  <c r="AE414"/>
  <c r="AE413"/>
  <c r="AE412"/>
  <c r="AE411"/>
  <c r="AE410"/>
  <c r="AE409"/>
  <c r="AE408"/>
  <c r="AE407"/>
  <c r="AE406"/>
  <c r="AE405"/>
  <c r="AE404"/>
  <c r="AE403"/>
  <c r="AE402"/>
  <c r="AE401"/>
  <c r="AE400"/>
  <c r="AE399"/>
  <c r="AE398"/>
  <c r="AE397"/>
  <c r="AE396"/>
  <c r="AE395"/>
  <c r="AE394"/>
  <c r="AE393"/>
  <c r="AE392"/>
  <c r="AE391"/>
  <c r="AE390"/>
  <c r="AE389"/>
  <c r="AE388"/>
  <c r="AE387"/>
  <c r="AE386"/>
  <c r="AE385"/>
  <c r="AE384"/>
  <c r="AE383"/>
  <c r="AE382"/>
  <c r="AE381"/>
  <c r="AE380"/>
  <c r="AE379"/>
  <c r="AE378"/>
  <c r="AE377"/>
  <c r="AE376"/>
  <c r="AE375"/>
  <c r="AE374"/>
  <c r="AE373"/>
  <c r="AE372"/>
  <c r="AE371"/>
  <c r="AE370"/>
  <c r="AE369"/>
  <c r="AE368"/>
  <c r="AE367"/>
  <c r="AE366"/>
  <c r="AE365"/>
  <c r="AE364"/>
  <c r="AE363"/>
  <c r="AE362"/>
  <c r="AE361"/>
  <c r="AE360"/>
  <c r="AE359"/>
  <c r="AE358"/>
  <c r="AE357"/>
  <c r="AE356"/>
  <c r="AE355"/>
  <c r="AE354"/>
  <c r="AE353"/>
  <c r="AE352"/>
  <c r="AE351"/>
  <c r="AE350"/>
  <c r="AE349"/>
  <c r="AE348"/>
  <c r="AE347"/>
  <c r="AE346"/>
  <c r="AE345"/>
  <c r="AE344"/>
  <c r="AE343"/>
  <c r="AE342"/>
  <c r="AE341"/>
  <c r="AE340"/>
  <c r="AE339"/>
  <c r="AE338"/>
  <c r="AE337"/>
  <c r="AE336"/>
  <c r="AE335"/>
  <c r="AE334"/>
  <c r="AE333"/>
  <c r="AE332"/>
  <c r="AE331"/>
  <c r="AE330"/>
  <c r="AE329"/>
  <c r="AE328"/>
  <c r="AE327"/>
  <c r="AE326"/>
  <c r="AE325"/>
  <c r="AE324"/>
  <c r="AE323"/>
  <c r="AE322"/>
  <c r="AE321"/>
  <c r="AE320"/>
  <c r="AE319"/>
  <c r="AE318"/>
  <c r="AE317"/>
  <c r="AE316"/>
  <c r="AE315"/>
  <c r="AE314"/>
  <c r="AE313"/>
  <c r="AE312"/>
  <c r="AE311"/>
  <c r="AE310"/>
  <c r="AE309"/>
  <c r="AE308"/>
  <c r="AE307"/>
  <c r="AE306"/>
  <c r="AE305"/>
  <c r="AE304"/>
  <c r="AE303"/>
  <c r="AE302"/>
  <c r="AE301"/>
  <c r="AE300"/>
  <c r="AE299"/>
  <c r="AE298"/>
  <c r="AE297"/>
  <c r="AE296"/>
  <c r="AE295"/>
  <c r="AE294"/>
  <c r="AE293"/>
  <c r="AE292"/>
  <c r="AE291"/>
  <c r="AE290"/>
  <c r="AE289"/>
  <c r="AE288"/>
  <c r="AE287"/>
  <c r="AE286"/>
  <c r="AE285"/>
  <c r="AE284"/>
  <c r="AE283"/>
  <c r="AE282"/>
  <c r="AE281"/>
  <c r="AE280"/>
  <c r="AE279"/>
  <c r="AE278"/>
  <c r="AE277"/>
  <c r="AE276"/>
  <c r="AE275"/>
  <c r="AE274"/>
  <c r="AE273"/>
  <c r="AA497"/>
  <c r="AA496"/>
  <c r="AA495"/>
  <c r="AA494"/>
  <c r="AA493"/>
  <c r="AA492"/>
  <c r="AA491"/>
  <c r="AA490"/>
  <c r="AA489"/>
  <c r="AA488"/>
  <c r="AA487"/>
  <c r="AA486"/>
  <c r="AA485"/>
  <c r="AA484"/>
  <c r="AA483"/>
  <c r="AA482"/>
  <c r="AA481"/>
  <c r="AA480"/>
  <c r="AA479"/>
  <c r="AA478"/>
  <c r="AA477"/>
  <c r="AA476"/>
  <c r="AA475"/>
  <c r="AA474"/>
  <c r="AA473"/>
  <c r="AA472"/>
  <c r="AA471"/>
  <c r="AA470"/>
  <c r="AA469"/>
  <c r="AA468"/>
  <c r="AA467"/>
  <c r="AA466"/>
  <c r="AA465"/>
  <c r="AA464"/>
  <c r="AA463"/>
  <c r="AA462"/>
  <c r="AA461"/>
  <c r="AA460"/>
  <c r="AA459"/>
  <c r="AA458"/>
  <c r="AA457"/>
  <c r="AA456"/>
  <c r="AA455"/>
  <c r="AA454"/>
  <c r="AA453"/>
  <c r="AA452"/>
  <c r="AA451"/>
  <c r="AA450"/>
  <c r="AA449"/>
  <c r="AA448"/>
  <c r="AA447"/>
  <c r="AA446"/>
  <c r="AA445"/>
  <c r="AA444"/>
  <c r="AA443"/>
  <c r="AA442"/>
  <c r="AA441"/>
  <c r="AA440"/>
  <c r="AA439"/>
  <c r="AA438"/>
  <c r="AA437"/>
  <c r="AA436"/>
  <c r="AA435"/>
  <c r="AA434"/>
  <c r="AA433"/>
  <c r="AA432"/>
  <c r="AA431"/>
  <c r="AA430"/>
  <c r="AA429"/>
  <c r="AA428"/>
  <c r="AA427"/>
  <c r="AA426"/>
  <c r="AA425"/>
  <c r="AA424"/>
  <c r="AA423"/>
  <c r="AA422"/>
  <c r="AA421"/>
  <c r="AA420"/>
  <c r="AA419"/>
  <c r="AA418"/>
  <c r="AA417"/>
  <c r="AA416"/>
  <c r="AA415"/>
  <c r="AA414"/>
  <c r="AA413"/>
  <c r="AA412"/>
  <c r="AA411"/>
  <c r="AA410"/>
  <c r="AA409"/>
  <c r="AA408"/>
  <c r="AA407"/>
  <c r="AA406"/>
  <c r="AA405"/>
  <c r="AA404"/>
  <c r="AA403"/>
  <c r="AA402"/>
  <c r="AA401"/>
  <c r="AA400"/>
  <c r="AA399"/>
  <c r="AA398"/>
  <c r="AA397"/>
  <c r="AA396"/>
  <c r="AA395"/>
  <c r="AA394"/>
  <c r="AA393"/>
  <c r="AA392"/>
  <c r="AA391"/>
  <c r="AA390"/>
  <c r="AA389"/>
  <c r="AA388"/>
  <c r="AA387"/>
  <c r="AA386"/>
  <c r="AA385"/>
  <c r="AA384"/>
  <c r="AA383"/>
  <c r="AA382"/>
  <c r="AA381"/>
  <c r="AA380"/>
  <c r="AA379"/>
  <c r="AA378"/>
  <c r="AA377"/>
  <c r="AA376"/>
  <c r="AA375"/>
  <c r="AA374"/>
  <c r="AA373"/>
  <c r="AA372"/>
  <c r="AA371"/>
  <c r="AA370"/>
  <c r="AA369"/>
  <c r="AA368"/>
  <c r="AA367"/>
  <c r="AA366"/>
  <c r="AA365"/>
  <c r="AA364"/>
  <c r="AA363"/>
  <c r="AA362"/>
  <c r="AA361"/>
  <c r="AA360"/>
  <c r="AA359"/>
  <c r="AA358"/>
  <c r="AA357"/>
  <c r="AA356"/>
  <c r="AA355"/>
  <c r="AA354"/>
  <c r="AA353"/>
  <c r="AA352"/>
  <c r="AA351"/>
  <c r="AA350"/>
  <c r="AA349"/>
  <c r="AA348"/>
  <c r="AA347"/>
  <c r="AA346"/>
  <c r="AA345"/>
  <c r="AA344"/>
  <c r="AA343"/>
  <c r="AA342"/>
  <c r="AA341"/>
  <c r="AA340"/>
  <c r="AA339"/>
  <c r="AA338"/>
  <c r="AA337"/>
  <c r="AA336"/>
  <c r="AA335"/>
  <c r="AA334"/>
  <c r="AA333"/>
  <c r="AA332"/>
  <c r="AA331"/>
  <c r="AA330"/>
  <c r="AA329"/>
  <c r="AA328"/>
  <c r="AA327"/>
  <c r="AA326"/>
  <c r="AA325"/>
  <c r="AA324"/>
  <c r="AA323"/>
  <c r="AA322"/>
  <c r="AA321"/>
  <c r="AA320"/>
  <c r="AA319"/>
  <c r="AA318"/>
  <c r="AA317"/>
  <c r="AA316"/>
  <c r="AA315"/>
  <c r="AA314"/>
  <c r="AA313"/>
  <c r="AA312"/>
  <c r="AA311"/>
  <c r="AA310"/>
  <c r="AA309"/>
  <c r="AA308"/>
  <c r="AA307"/>
  <c r="AA306"/>
  <c r="AA305"/>
  <c r="AA304"/>
  <c r="AA303"/>
  <c r="AA302"/>
  <c r="AA301"/>
  <c r="AA300"/>
  <c r="AA299"/>
  <c r="AA298"/>
  <c r="AA297"/>
  <c r="AA296"/>
  <c r="AA295"/>
  <c r="AA294"/>
  <c r="AA293"/>
  <c r="AA292"/>
  <c r="AA291"/>
  <c r="AA290"/>
  <c r="AA289"/>
  <c r="AA288"/>
  <c r="AA287"/>
  <c r="AA286"/>
  <c r="AA285"/>
  <c r="AA284"/>
  <c r="AA283"/>
  <c r="AA282"/>
  <c r="AA281"/>
  <c r="AA280"/>
  <c r="AA279"/>
  <c r="AA278"/>
  <c r="AA277"/>
  <c r="AA276"/>
  <c r="AA275"/>
  <c r="AA274"/>
  <c r="AA273"/>
  <c r="W497"/>
  <c r="W496"/>
  <c r="W495"/>
  <c r="W494"/>
  <c r="W493"/>
  <c r="W492"/>
  <c r="W491"/>
  <c r="W490"/>
  <c r="W489"/>
  <c r="W488"/>
  <c r="W487"/>
  <c r="W486"/>
  <c r="W485"/>
  <c r="W484"/>
  <c r="W483"/>
  <c r="W482"/>
  <c r="W481"/>
  <c r="W480"/>
  <c r="W479"/>
  <c r="W478"/>
  <c r="W477"/>
  <c r="W476"/>
  <c r="W475"/>
  <c r="W474"/>
  <c r="W473"/>
  <c r="W472"/>
  <c r="W471"/>
  <c r="W470"/>
  <c r="W469"/>
  <c r="W468"/>
  <c r="W467"/>
  <c r="W466"/>
  <c r="W465"/>
  <c r="W464"/>
  <c r="W463"/>
  <c r="W462"/>
  <c r="W461"/>
  <c r="W460"/>
  <c r="W459"/>
  <c r="W458"/>
  <c r="W457"/>
  <c r="W456"/>
  <c r="W455"/>
  <c r="W454"/>
  <c r="W453"/>
  <c r="W452"/>
  <c r="W451"/>
  <c r="W450"/>
  <c r="W449"/>
  <c r="W448"/>
  <c r="W447"/>
  <c r="W446"/>
  <c r="W445"/>
  <c r="W444"/>
  <c r="W443"/>
  <c r="W442"/>
  <c r="W441"/>
  <c r="W440"/>
  <c r="W439"/>
  <c r="W438"/>
  <c r="W437"/>
  <c r="W436"/>
  <c r="W435"/>
  <c r="W434"/>
  <c r="W433"/>
  <c r="W432"/>
  <c r="W431"/>
  <c r="W430"/>
  <c r="W429"/>
  <c r="W428"/>
  <c r="W427"/>
  <c r="W426"/>
  <c r="W425"/>
  <c r="W424"/>
  <c r="W423"/>
  <c r="W422"/>
  <c r="W421"/>
  <c r="W420"/>
  <c r="W419"/>
  <c r="W418"/>
  <c r="W417"/>
  <c r="W416"/>
  <c r="W415"/>
  <c r="W414"/>
  <c r="W413"/>
  <c r="W412"/>
  <c r="W411"/>
  <c r="W410"/>
  <c r="W409"/>
  <c r="W408"/>
  <c r="W407"/>
  <c r="W406"/>
  <c r="W405"/>
  <c r="W404"/>
  <c r="W403"/>
  <c r="W402"/>
  <c r="W401"/>
  <c r="W400"/>
  <c r="W399"/>
  <c r="W398"/>
  <c r="W397"/>
  <c r="W396"/>
  <c r="W395"/>
  <c r="W394"/>
  <c r="W393"/>
  <c r="W392"/>
  <c r="W391"/>
  <c r="W390"/>
  <c r="W389"/>
  <c r="W388"/>
  <c r="W387"/>
  <c r="W386"/>
  <c r="W385"/>
  <c r="W384"/>
  <c r="W383"/>
  <c r="W382"/>
  <c r="W381"/>
  <c r="W380"/>
  <c r="W379"/>
  <c r="W378"/>
  <c r="W377"/>
  <c r="W376"/>
  <c r="W375"/>
  <c r="W374"/>
  <c r="W373"/>
  <c r="W372"/>
  <c r="W371"/>
  <c r="W370"/>
  <c r="W369"/>
  <c r="W368"/>
  <c r="W367"/>
  <c r="W366"/>
  <c r="W365"/>
  <c r="W364"/>
  <c r="W363"/>
  <c r="W362"/>
  <c r="W361"/>
  <c r="W360"/>
  <c r="W359"/>
  <c r="W358"/>
  <c r="W357"/>
  <c r="W356"/>
  <c r="W355"/>
  <c r="W354"/>
  <c r="W353"/>
  <c r="W352"/>
  <c r="W351"/>
  <c r="W350"/>
  <c r="W349"/>
  <c r="W348"/>
  <c r="W347"/>
  <c r="W346"/>
  <c r="W345"/>
  <c r="W344"/>
  <c r="W343"/>
  <c r="W342"/>
  <c r="W341"/>
  <c r="W340"/>
  <c r="W339"/>
  <c r="W338"/>
  <c r="W337"/>
  <c r="W336"/>
  <c r="W335"/>
  <c r="W334"/>
  <c r="W333"/>
  <c r="W332"/>
  <c r="W331"/>
  <c r="W330"/>
  <c r="W329"/>
  <c r="W328"/>
  <c r="W327"/>
  <c r="W326"/>
  <c r="W325"/>
  <c r="W324"/>
  <c r="W323"/>
  <c r="W322"/>
  <c r="W321"/>
  <c r="W320"/>
  <c r="W319"/>
  <c r="W318"/>
  <c r="W317"/>
  <c r="W316"/>
  <c r="W315"/>
  <c r="W314"/>
  <c r="W313"/>
  <c r="W312"/>
  <c r="W311"/>
  <c r="W310"/>
  <c r="W309"/>
  <c r="W308"/>
  <c r="W307"/>
  <c r="W306"/>
  <c r="W305"/>
  <c r="W304"/>
  <c r="W303"/>
  <c r="W302"/>
  <c r="W301"/>
  <c r="W300"/>
  <c r="W299"/>
  <c r="W298"/>
  <c r="W297"/>
  <c r="W296"/>
  <c r="W295"/>
  <c r="W294"/>
  <c r="W293"/>
  <c r="W292"/>
  <c r="W291"/>
  <c r="W290"/>
  <c r="W289"/>
  <c r="W288"/>
  <c r="W287"/>
  <c r="W286"/>
  <c r="W285"/>
  <c r="W284"/>
  <c r="W283"/>
  <c r="W282"/>
  <c r="W281"/>
  <c r="W280"/>
  <c r="W279"/>
  <c r="W278"/>
  <c r="W277"/>
  <c r="W276"/>
  <c r="W275"/>
  <c r="W274"/>
  <c r="W273"/>
  <c r="S497"/>
  <c r="S496"/>
  <c r="S495"/>
  <c r="S494"/>
  <c r="S493"/>
  <c r="S492"/>
  <c r="S491"/>
  <c r="S490"/>
  <c r="S489"/>
  <c r="S488"/>
  <c r="S487"/>
  <c r="S486"/>
  <c r="S485"/>
  <c r="S484"/>
  <c r="S483"/>
  <c r="S482"/>
  <c r="S481"/>
  <c r="S480"/>
  <c r="S479"/>
  <c r="S478"/>
  <c r="S477"/>
  <c r="S476"/>
  <c r="S475"/>
  <c r="S474"/>
  <c r="S473"/>
  <c r="S472"/>
  <c r="S471"/>
  <c r="S470"/>
  <c r="S469"/>
  <c r="S468"/>
  <c r="S467"/>
  <c r="S466"/>
  <c r="S465"/>
  <c r="S464"/>
  <c r="S463"/>
  <c r="S462"/>
  <c r="S461"/>
  <c r="S460"/>
  <c r="S459"/>
  <c r="S458"/>
  <c r="S457"/>
  <c r="S456"/>
  <c r="S455"/>
  <c r="S454"/>
  <c r="S453"/>
  <c r="S452"/>
  <c r="S451"/>
  <c r="S450"/>
  <c r="S449"/>
  <c r="S448"/>
  <c r="S447"/>
  <c r="S446"/>
  <c r="S445"/>
  <c r="S444"/>
  <c r="S443"/>
  <c r="S442"/>
  <c r="S441"/>
  <c r="S440"/>
  <c r="S439"/>
  <c r="S438"/>
  <c r="S437"/>
  <c r="S436"/>
  <c r="S435"/>
  <c r="S434"/>
  <c r="S433"/>
  <c r="S432"/>
  <c r="S431"/>
  <c r="S430"/>
  <c r="S429"/>
  <c r="S428"/>
  <c r="S427"/>
  <c r="S426"/>
  <c r="S425"/>
  <c r="S424"/>
  <c r="S423"/>
  <c r="S422"/>
  <c r="S421"/>
  <c r="S420"/>
  <c r="S419"/>
  <c r="S418"/>
  <c r="S417"/>
  <c r="S416"/>
  <c r="S415"/>
  <c r="S414"/>
  <c r="S413"/>
  <c r="S412"/>
  <c r="S411"/>
  <c r="S410"/>
  <c r="S409"/>
  <c r="S408"/>
  <c r="S407"/>
  <c r="S406"/>
  <c r="S405"/>
  <c r="S404"/>
  <c r="S403"/>
  <c r="S402"/>
  <c r="S401"/>
  <c r="S400"/>
  <c r="S399"/>
  <c r="S398"/>
  <c r="S397"/>
  <c r="S396"/>
  <c r="S395"/>
  <c r="S394"/>
  <c r="S393"/>
  <c r="S392"/>
  <c r="S391"/>
  <c r="S390"/>
  <c r="S389"/>
  <c r="S388"/>
  <c r="S387"/>
  <c r="S386"/>
  <c r="S385"/>
  <c r="S384"/>
  <c r="S383"/>
  <c r="S382"/>
  <c r="S381"/>
  <c r="S380"/>
  <c r="S379"/>
  <c r="S378"/>
  <c r="S377"/>
  <c r="S376"/>
  <c r="S375"/>
  <c r="S374"/>
  <c r="S373"/>
  <c r="S372"/>
  <c r="S371"/>
  <c r="S370"/>
  <c r="S369"/>
  <c r="S368"/>
  <c r="S367"/>
  <c r="S366"/>
  <c r="S365"/>
  <c r="S364"/>
  <c r="S363"/>
  <c r="S362"/>
  <c r="S361"/>
  <c r="S360"/>
  <c r="S359"/>
  <c r="S358"/>
  <c r="S357"/>
  <c r="S356"/>
  <c r="S355"/>
  <c r="S354"/>
  <c r="S353"/>
  <c r="S352"/>
  <c r="S351"/>
  <c r="S350"/>
  <c r="S349"/>
  <c r="S348"/>
  <c r="S347"/>
  <c r="S346"/>
  <c r="S345"/>
  <c r="S344"/>
  <c r="S343"/>
  <c r="S342"/>
  <c r="S341"/>
  <c r="S340"/>
  <c r="S339"/>
  <c r="S338"/>
  <c r="S337"/>
  <c r="S336"/>
  <c r="S335"/>
  <c r="S334"/>
  <c r="S333"/>
  <c r="S332"/>
  <c r="S331"/>
  <c r="S330"/>
  <c r="S329"/>
  <c r="S328"/>
  <c r="S327"/>
  <c r="S326"/>
  <c r="S325"/>
  <c r="S324"/>
  <c r="S323"/>
  <c r="S322"/>
  <c r="S321"/>
  <c r="S320"/>
  <c r="S319"/>
  <c r="S318"/>
  <c r="S317"/>
  <c r="S316"/>
  <c r="S315"/>
  <c r="S314"/>
  <c r="S313"/>
  <c r="S312"/>
  <c r="S311"/>
  <c r="S310"/>
  <c r="S309"/>
  <c r="S308"/>
  <c r="S307"/>
  <c r="S306"/>
  <c r="S305"/>
  <c r="S304"/>
  <c r="S303"/>
  <c r="S302"/>
  <c r="S301"/>
  <c r="S300"/>
  <c r="S299"/>
  <c r="S298"/>
  <c r="S297"/>
  <c r="S296"/>
  <c r="S295"/>
  <c r="S294"/>
  <c r="S293"/>
  <c r="S292"/>
  <c r="S291"/>
  <c r="S290"/>
  <c r="S289"/>
  <c r="S288"/>
  <c r="S287"/>
  <c r="S286"/>
  <c r="S285"/>
  <c r="S284"/>
  <c r="S283"/>
  <c r="S282"/>
  <c r="S281"/>
  <c r="S280"/>
  <c r="S279"/>
  <c r="S278"/>
  <c r="S277"/>
  <c r="S276"/>
  <c r="S275"/>
  <c r="S274"/>
  <c r="S273"/>
  <c r="O497"/>
  <c r="O496"/>
  <c r="O495"/>
  <c r="O494"/>
  <c r="O493"/>
  <c r="O492"/>
  <c r="O491"/>
  <c r="O490"/>
  <c r="O489"/>
  <c r="O488"/>
  <c r="O487"/>
  <c r="O486"/>
  <c r="O485"/>
  <c r="O484"/>
  <c r="O483"/>
  <c r="O482"/>
  <c r="O481"/>
  <c r="O480"/>
  <c r="O479"/>
  <c r="O478"/>
  <c r="O477"/>
  <c r="O476"/>
  <c r="O475"/>
  <c r="O474"/>
  <c r="O473"/>
  <c r="O472"/>
  <c r="O471"/>
  <c r="O470"/>
  <c r="O469"/>
  <c r="O468"/>
  <c r="O467"/>
  <c r="O466"/>
  <c r="O465"/>
  <c r="O464"/>
  <c r="O463"/>
  <c r="O462"/>
  <c r="O461"/>
  <c r="O460"/>
  <c r="O459"/>
  <c r="O458"/>
  <c r="O457"/>
  <c r="O456"/>
  <c r="O455"/>
  <c r="O454"/>
  <c r="O453"/>
  <c r="O452"/>
  <c r="O451"/>
  <c r="O450"/>
  <c r="O449"/>
  <c r="O448"/>
  <c r="O447"/>
  <c r="O446"/>
  <c r="O445"/>
  <c r="O444"/>
  <c r="O443"/>
  <c r="O442"/>
  <c r="O441"/>
  <c r="O440"/>
  <c r="O439"/>
  <c r="O438"/>
  <c r="O437"/>
  <c r="O436"/>
  <c r="O435"/>
  <c r="O434"/>
  <c r="O433"/>
  <c r="O432"/>
  <c r="O431"/>
  <c r="O430"/>
  <c r="O429"/>
  <c r="O428"/>
  <c r="O427"/>
  <c r="O426"/>
  <c r="O425"/>
  <c r="O424"/>
  <c r="O423"/>
  <c r="O422"/>
  <c r="O421"/>
  <c r="O420"/>
  <c r="O419"/>
  <c r="O418"/>
  <c r="O417"/>
  <c r="O416"/>
  <c r="O415"/>
  <c r="O414"/>
  <c r="O413"/>
  <c r="O412"/>
  <c r="O411"/>
  <c r="O410"/>
  <c r="O409"/>
  <c r="O408"/>
  <c r="O407"/>
  <c r="O406"/>
  <c r="O405"/>
  <c r="O404"/>
  <c r="O403"/>
  <c r="O402"/>
  <c r="O401"/>
  <c r="O400"/>
  <c r="O399"/>
  <c r="O398"/>
  <c r="O397"/>
  <c r="O396"/>
  <c r="O395"/>
  <c r="O394"/>
  <c r="O393"/>
  <c r="O392"/>
  <c r="O391"/>
  <c r="O390"/>
  <c r="O389"/>
  <c r="O388"/>
  <c r="O387"/>
  <c r="O386"/>
  <c r="O385"/>
  <c r="O384"/>
  <c r="O383"/>
  <c r="O382"/>
  <c r="O381"/>
  <c r="O380"/>
  <c r="O379"/>
  <c r="O378"/>
  <c r="O377"/>
  <c r="O376"/>
  <c r="O375"/>
  <c r="O374"/>
  <c r="O373"/>
  <c r="O372"/>
  <c r="O371"/>
  <c r="O370"/>
  <c r="O369"/>
  <c r="O368"/>
  <c r="O367"/>
  <c r="O366"/>
  <c r="O365"/>
  <c r="O364"/>
  <c r="O363"/>
  <c r="O362"/>
  <c r="O361"/>
  <c r="O360"/>
  <c r="O359"/>
  <c r="O358"/>
  <c r="O357"/>
  <c r="O356"/>
  <c r="O355"/>
  <c r="O354"/>
  <c r="O353"/>
  <c r="O352"/>
  <c r="O351"/>
  <c r="O350"/>
  <c r="O349"/>
  <c r="O348"/>
  <c r="O347"/>
  <c r="O346"/>
  <c r="O345"/>
  <c r="O344"/>
  <c r="O343"/>
  <c r="O342"/>
  <c r="O341"/>
  <c r="O340"/>
  <c r="O339"/>
  <c r="O338"/>
  <c r="O337"/>
  <c r="O336"/>
  <c r="O335"/>
  <c r="O334"/>
  <c r="O333"/>
  <c r="O332"/>
  <c r="O331"/>
  <c r="O330"/>
  <c r="O329"/>
  <c r="O328"/>
  <c r="O327"/>
  <c r="O326"/>
  <c r="O325"/>
  <c r="O324"/>
  <c r="O323"/>
  <c r="O322"/>
  <c r="O321"/>
  <c r="O320"/>
  <c r="O319"/>
  <c r="O318"/>
  <c r="O317"/>
  <c r="O316"/>
  <c r="O315"/>
  <c r="O314"/>
  <c r="O313"/>
  <c r="O312"/>
  <c r="O311"/>
  <c r="O310"/>
  <c r="O309"/>
  <c r="O308"/>
  <c r="O307"/>
  <c r="O306"/>
  <c r="O305"/>
  <c r="O304"/>
  <c r="O303"/>
  <c r="O302"/>
  <c r="O301"/>
  <c r="O300"/>
  <c r="O299"/>
  <c r="O298"/>
  <c r="O297"/>
  <c r="O296"/>
  <c r="O295"/>
  <c r="O294"/>
  <c r="O293"/>
  <c r="O292"/>
  <c r="O291"/>
  <c r="O290"/>
  <c r="O289"/>
  <c r="O288"/>
  <c r="O287"/>
  <c r="O286"/>
  <c r="O285"/>
  <c r="O284"/>
  <c r="O283"/>
  <c r="O282"/>
  <c r="O281"/>
  <c r="O280"/>
  <c r="O279"/>
  <c r="O278"/>
  <c r="O277"/>
  <c r="O276"/>
  <c r="O275"/>
  <c r="O274"/>
  <c r="O273"/>
  <c r="K497"/>
  <c r="K496"/>
  <c r="K495"/>
  <c r="K494"/>
  <c r="K493"/>
  <c r="K492"/>
  <c r="K491"/>
  <c r="K490"/>
  <c r="K489"/>
  <c r="K488"/>
  <c r="K487"/>
  <c r="K486"/>
  <c r="K485"/>
  <c r="K484"/>
  <c r="K483"/>
  <c r="K482"/>
  <c r="K481"/>
  <c r="K480"/>
  <c r="K479"/>
  <c r="K478"/>
  <c r="K477"/>
  <c r="K476"/>
  <c r="K475"/>
  <c r="K474"/>
  <c r="K473"/>
  <c r="K472"/>
  <c r="K471"/>
  <c r="K470"/>
  <c r="K469"/>
  <c r="K468"/>
  <c r="K467"/>
  <c r="K466"/>
  <c r="K465"/>
  <c r="K464"/>
  <c r="K463"/>
  <c r="K462"/>
  <c r="K461"/>
  <c r="K460"/>
  <c r="K459"/>
  <c r="K458"/>
  <c r="K457"/>
  <c r="K456"/>
  <c r="K455"/>
  <c r="K454"/>
  <c r="K453"/>
  <c r="K452"/>
  <c r="K451"/>
  <c r="K450"/>
  <c r="K449"/>
  <c r="K448"/>
  <c r="K447"/>
  <c r="K446"/>
  <c r="K445"/>
  <c r="K444"/>
  <c r="K443"/>
  <c r="K442"/>
  <c r="K441"/>
  <c r="K440"/>
  <c r="K439"/>
  <c r="K438"/>
  <c r="K437"/>
  <c r="K436"/>
  <c r="K435"/>
  <c r="K434"/>
  <c r="K433"/>
  <c r="K432"/>
  <c r="K431"/>
  <c r="K430"/>
  <c r="K429"/>
  <c r="K428"/>
  <c r="K427"/>
  <c r="K426"/>
  <c r="K425"/>
  <c r="K424"/>
  <c r="K423"/>
  <c r="K422"/>
  <c r="K421"/>
  <c r="K420"/>
  <c r="K419"/>
  <c r="K418"/>
  <c r="K417"/>
  <c r="K416"/>
  <c r="K415"/>
  <c r="K414"/>
  <c r="K413"/>
  <c r="K412"/>
  <c r="K411"/>
  <c r="K410"/>
  <c r="K409"/>
  <c r="K408"/>
  <c r="K407"/>
  <c r="K406"/>
  <c r="K405"/>
  <c r="K404"/>
  <c r="K403"/>
  <c r="K402"/>
  <c r="K401"/>
  <c r="K400"/>
  <c r="K399"/>
  <c r="K398"/>
  <c r="K397"/>
  <c r="K396"/>
  <c r="K395"/>
  <c r="K394"/>
  <c r="K393"/>
  <c r="K392"/>
  <c r="K391"/>
  <c r="K390"/>
  <c r="K389"/>
  <c r="K388"/>
  <c r="K387"/>
  <c r="K386"/>
  <c r="K385"/>
  <c r="K384"/>
  <c r="K383"/>
  <c r="K382"/>
  <c r="K381"/>
  <c r="K380"/>
  <c r="K379"/>
  <c r="K378"/>
  <c r="K377"/>
  <c r="K376"/>
  <c r="K375"/>
  <c r="K374"/>
  <c r="K373"/>
  <c r="K372"/>
  <c r="K371"/>
  <c r="K370"/>
  <c r="K369"/>
  <c r="K368"/>
  <c r="K367"/>
  <c r="K366"/>
  <c r="K365"/>
  <c r="K364"/>
  <c r="K363"/>
  <c r="K362"/>
  <c r="K361"/>
  <c r="K360"/>
  <c r="K359"/>
  <c r="K358"/>
  <c r="K357"/>
  <c r="K356"/>
  <c r="K355"/>
  <c r="K354"/>
  <c r="K353"/>
  <c r="K352"/>
  <c r="K351"/>
  <c r="K350"/>
  <c r="K349"/>
  <c r="K348"/>
  <c r="K347"/>
  <c r="K346"/>
  <c r="K345"/>
  <c r="K344"/>
  <c r="K343"/>
  <c r="K342"/>
  <c r="K341"/>
  <c r="K340"/>
  <c r="K339"/>
  <c r="K338"/>
  <c r="K337"/>
  <c r="K336"/>
  <c r="K335"/>
  <c r="K334"/>
  <c r="K333"/>
  <c r="K332"/>
  <c r="K331"/>
  <c r="K330"/>
  <c r="K329"/>
  <c r="K328"/>
  <c r="K327"/>
  <c r="K326"/>
  <c r="K325"/>
  <c r="K324"/>
  <c r="K323"/>
  <c r="K322"/>
  <c r="K321"/>
  <c r="K320"/>
  <c r="K319"/>
  <c r="K318"/>
  <c r="K317"/>
  <c r="K316"/>
  <c r="K315"/>
  <c r="K314"/>
  <c r="K313"/>
  <c r="K312"/>
  <c r="K311"/>
  <c r="K310"/>
  <c r="K309"/>
  <c r="K308"/>
  <c r="K307"/>
  <c r="K306"/>
  <c r="K305"/>
  <c r="K304"/>
  <c r="K303"/>
  <c r="K302"/>
  <c r="K301"/>
  <c r="K300"/>
  <c r="K299"/>
  <c r="K298"/>
  <c r="K297"/>
  <c r="K296"/>
  <c r="K295"/>
  <c r="K294"/>
  <c r="K293"/>
  <c r="K292"/>
  <c r="K291"/>
  <c r="K290"/>
  <c r="K289"/>
  <c r="K288"/>
  <c r="K287"/>
  <c r="K286"/>
  <c r="K285"/>
  <c r="K284"/>
  <c r="K283"/>
  <c r="K282"/>
  <c r="K281"/>
  <c r="K280"/>
  <c r="K279"/>
  <c r="K278"/>
  <c r="K277"/>
  <c r="K276"/>
  <c r="K275"/>
  <c r="K274"/>
  <c r="K273"/>
  <c r="G251" i="1"/>
  <c r="CH23" i="10"/>
  <c r="CH22"/>
  <c r="CH21"/>
  <c r="CH20"/>
  <c r="I3" i="9"/>
  <c r="J19"/>
  <c r="J18"/>
  <c r="J25"/>
  <c r="J24"/>
  <c r="J35"/>
  <c r="J34"/>
  <c r="J28"/>
  <c r="C35"/>
  <c r="C34"/>
  <c r="C28"/>
  <c r="C27"/>
  <c r="C25"/>
  <c r="C24"/>
  <c r="G35"/>
  <c r="F35"/>
  <c r="G34"/>
  <c r="F34"/>
  <c r="H3"/>
  <c r="G3"/>
  <c r="F3"/>
  <c r="J27"/>
  <c r="C23"/>
  <c r="N124" i="1"/>
  <c r="J189"/>
  <c r="I189"/>
  <c r="J169"/>
  <c r="I169"/>
  <c r="N110"/>
  <c r="C22" i="3"/>
  <c r="I22" s="1"/>
  <c r="C21"/>
  <c r="I21" s="1"/>
  <c r="C20"/>
  <c r="I20" s="1"/>
  <c r="C19"/>
  <c r="I19" s="1"/>
  <c r="C17"/>
  <c r="I17" s="1"/>
  <c r="I16"/>
  <c r="I14"/>
  <c r="I13"/>
  <c r="C12"/>
  <c r="I12"/>
  <c r="AM13" i="7"/>
  <c r="AN23" s="1"/>
  <c r="A12"/>
  <c r="AS497" i="2"/>
  <c r="AT497"/>
  <c r="AU497"/>
  <c r="AV497"/>
  <c r="AW497"/>
  <c r="AX497"/>
  <c r="AY497"/>
  <c r="AZ497"/>
  <c r="BA497"/>
  <c r="BB497"/>
  <c r="BC497"/>
  <c r="AR497"/>
  <c r="AP497"/>
  <c r="AN497"/>
  <c r="AL497"/>
  <c r="AJ497"/>
  <c r="AH497"/>
  <c r="AF497"/>
  <c r="AD497"/>
  <c r="AB497"/>
  <c r="Z497"/>
  <c r="X497"/>
  <c r="V497"/>
  <c r="T497"/>
  <c r="R497"/>
  <c r="P497"/>
  <c r="N497"/>
  <c r="L497"/>
  <c r="J497"/>
  <c r="H497"/>
  <c r="F497"/>
  <c r="E497"/>
  <c r="D497"/>
  <c r="C497"/>
  <c r="B497"/>
  <c r="AS496"/>
  <c r="AT496"/>
  <c r="AU496"/>
  <c r="AV496"/>
  <c r="AW496"/>
  <c r="AX496"/>
  <c r="AY496"/>
  <c r="AZ496"/>
  <c r="BA496"/>
  <c r="BB496"/>
  <c r="BC496"/>
  <c r="AR496"/>
  <c r="AP496"/>
  <c r="AN496"/>
  <c r="AL496"/>
  <c r="AJ496"/>
  <c r="AH496"/>
  <c r="AF496"/>
  <c r="AD496"/>
  <c r="AB496"/>
  <c r="Z496"/>
  <c r="X496"/>
  <c r="V496"/>
  <c r="T496"/>
  <c r="R496"/>
  <c r="P496"/>
  <c r="N496"/>
  <c r="L496"/>
  <c r="J496"/>
  <c r="H496"/>
  <c r="F496"/>
  <c r="E496"/>
  <c r="D496"/>
  <c r="C496"/>
  <c r="B496"/>
  <c r="AS495"/>
  <c r="AT495"/>
  <c r="AU495"/>
  <c r="AV495"/>
  <c r="AW495"/>
  <c r="AX495"/>
  <c r="AY495"/>
  <c r="AZ495"/>
  <c r="BA495"/>
  <c r="BB495"/>
  <c r="BC495"/>
  <c r="AR495"/>
  <c r="AP495"/>
  <c r="AN495"/>
  <c r="AL495"/>
  <c r="AJ495"/>
  <c r="AH495"/>
  <c r="AF495"/>
  <c r="AD495"/>
  <c r="AB495"/>
  <c r="Z495"/>
  <c r="X495"/>
  <c r="V495"/>
  <c r="T495"/>
  <c r="R495"/>
  <c r="P495"/>
  <c r="N495"/>
  <c r="L495"/>
  <c r="J495"/>
  <c r="H495"/>
  <c r="F495"/>
  <c r="E495"/>
  <c r="D495"/>
  <c r="C495"/>
  <c r="B495"/>
  <c r="AS494"/>
  <c r="AT494"/>
  <c r="AU494"/>
  <c r="AV494"/>
  <c r="AW494"/>
  <c r="AX494"/>
  <c r="AY494"/>
  <c r="AZ494"/>
  <c r="BA494"/>
  <c r="BB494"/>
  <c r="BC494"/>
  <c r="AR494"/>
  <c r="AP494"/>
  <c r="AN494"/>
  <c r="AL494"/>
  <c r="AJ494"/>
  <c r="AH494"/>
  <c r="AF494"/>
  <c r="AD494"/>
  <c r="AB494"/>
  <c r="Z494"/>
  <c r="X494"/>
  <c r="V494"/>
  <c r="T494"/>
  <c r="R494"/>
  <c r="P494"/>
  <c r="N494"/>
  <c r="L494"/>
  <c r="J494"/>
  <c r="H494"/>
  <c r="F494"/>
  <c r="E494"/>
  <c r="D494"/>
  <c r="C494"/>
  <c r="B494"/>
  <c r="AS493"/>
  <c r="AT493"/>
  <c r="AU493"/>
  <c r="AV493"/>
  <c r="AW493"/>
  <c r="AX493"/>
  <c r="AY493"/>
  <c r="AZ493"/>
  <c r="BA493"/>
  <c r="BB493"/>
  <c r="BC493"/>
  <c r="AR493"/>
  <c r="AP493"/>
  <c r="AN493"/>
  <c r="AL493"/>
  <c r="AJ493"/>
  <c r="AH493"/>
  <c r="AF493"/>
  <c r="AD493"/>
  <c r="AB493"/>
  <c r="Z493"/>
  <c r="X493"/>
  <c r="V493"/>
  <c r="T493"/>
  <c r="R493"/>
  <c r="P493"/>
  <c r="N493"/>
  <c r="L493"/>
  <c r="J493"/>
  <c r="H493"/>
  <c r="F493"/>
  <c r="E493"/>
  <c r="D493"/>
  <c r="C493"/>
  <c r="B493"/>
  <c r="AS492"/>
  <c r="AT492"/>
  <c r="AU492"/>
  <c r="AV492"/>
  <c r="AW492"/>
  <c r="AX492"/>
  <c r="AY492"/>
  <c r="AZ492"/>
  <c r="BA492"/>
  <c r="BB492"/>
  <c r="BC492"/>
  <c r="AR492"/>
  <c r="AP492"/>
  <c r="AN492"/>
  <c r="AL492"/>
  <c r="AJ492"/>
  <c r="AH492"/>
  <c r="AF492"/>
  <c r="AD492"/>
  <c r="AB492"/>
  <c r="Z492"/>
  <c r="X492"/>
  <c r="V492"/>
  <c r="T492"/>
  <c r="R492"/>
  <c r="P492"/>
  <c r="N492"/>
  <c r="L492"/>
  <c r="J492"/>
  <c r="H492"/>
  <c r="F492"/>
  <c r="E492"/>
  <c r="D492"/>
  <c r="C492"/>
  <c r="B492"/>
  <c r="AS491"/>
  <c r="AT491"/>
  <c r="AU491"/>
  <c r="AV491"/>
  <c r="AW491"/>
  <c r="AX491"/>
  <c r="AY491"/>
  <c r="AZ491"/>
  <c r="BA491"/>
  <c r="BB491"/>
  <c r="BC491"/>
  <c r="AR491"/>
  <c r="AP491"/>
  <c r="AN491"/>
  <c r="AL491"/>
  <c r="AJ491"/>
  <c r="AH491"/>
  <c r="AF491"/>
  <c r="AD491"/>
  <c r="AB491"/>
  <c r="Z491"/>
  <c r="X491"/>
  <c r="V491"/>
  <c r="T491"/>
  <c r="R491"/>
  <c r="P491"/>
  <c r="N491"/>
  <c r="L491"/>
  <c r="J491"/>
  <c r="H491"/>
  <c r="F491"/>
  <c r="E491"/>
  <c r="D491"/>
  <c r="C491"/>
  <c r="B491"/>
  <c r="AS490"/>
  <c r="AT490"/>
  <c r="AU490"/>
  <c r="AV490"/>
  <c r="AW490"/>
  <c r="AX490"/>
  <c r="AY490"/>
  <c r="AZ490"/>
  <c r="BA490"/>
  <c r="BB490"/>
  <c r="BC490"/>
  <c r="AR490"/>
  <c r="AP490"/>
  <c r="AN490"/>
  <c r="AL490"/>
  <c r="AJ490"/>
  <c r="AH490"/>
  <c r="AF490"/>
  <c r="AD490"/>
  <c r="AB490"/>
  <c r="Z490"/>
  <c r="X490"/>
  <c r="V490"/>
  <c r="T490"/>
  <c r="R490"/>
  <c r="P490"/>
  <c r="N490"/>
  <c r="L490"/>
  <c r="J490"/>
  <c r="H490"/>
  <c r="F490"/>
  <c r="E490"/>
  <c r="D490"/>
  <c r="C490"/>
  <c r="B490"/>
  <c r="AS489"/>
  <c r="AT489"/>
  <c r="AU489"/>
  <c r="AV489"/>
  <c r="AW489"/>
  <c r="AX489"/>
  <c r="AY489"/>
  <c r="AZ489"/>
  <c r="BA489"/>
  <c r="BB489"/>
  <c r="BC489"/>
  <c r="AR489"/>
  <c r="AP489"/>
  <c r="AN489"/>
  <c r="AL489"/>
  <c r="AJ489"/>
  <c r="AH489"/>
  <c r="AF489"/>
  <c r="AD489"/>
  <c r="AB489"/>
  <c r="Z489"/>
  <c r="X489"/>
  <c r="V489"/>
  <c r="T489"/>
  <c r="R489"/>
  <c r="P489"/>
  <c r="N489"/>
  <c r="L489"/>
  <c r="J489"/>
  <c r="H489"/>
  <c r="F489"/>
  <c r="E489"/>
  <c r="D489"/>
  <c r="C489"/>
  <c r="B489"/>
  <c r="AS488"/>
  <c r="AT488"/>
  <c r="AU488"/>
  <c r="AV488"/>
  <c r="AW488"/>
  <c r="AX488"/>
  <c r="AY488"/>
  <c r="AZ488"/>
  <c r="BA488"/>
  <c r="BB488"/>
  <c r="BC488"/>
  <c r="AR488"/>
  <c r="AP488"/>
  <c r="AN488"/>
  <c r="AL488"/>
  <c r="AJ488"/>
  <c r="AH488"/>
  <c r="AF488"/>
  <c r="AD488"/>
  <c r="AB488"/>
  <c r="Z488"/>
  <c r="X488"/>
  <c r="V488"/>
  <c r="T488"/>
  <c r="R488"/>
  <c r="P488"/>
  <c r="N488"/>
  <c r="L488"/>
  <c r="J488"/>
  <c r="H488"/>
  <c r="F488"/>
  <c r="E488"/>
  <c r="D488"/>
  <c r="C488"/>
  <c r="B488"/>
  <c r="AS487"/>
  <c r="AT487"/>
  <c r="AU487"/>
  <c r="AV487"/>
  <c r="AW487"/>
  <c r="AX487"/>
  <c r="AY487"/>
  <c r="AZ487"/>
  <c r="BA487"/>
  <c r="BB487"/>
  <c r="BC487"/>
  <c r="AR487"/>
  <c r="AP487"/>
  <c r="AN487"/>
  <c r="AL487"/>
  <c r="AJ487"/>
  <c r="AH487"/>
  <c r="AF487"/>
  <c r="AD487"/>
  <c r="AB487"/>
  <c r="Z487"/>
  <c r="X487"/>
  <c r="V487"/>
  <c r="T487"/>
  <c r="R487"/>
  <c r="P487"/>
  <c r="N487"/>
  <c r="L487"/>
  <c r="J487"/>
  <c r="H487"/>
  <c r="F487"/>
  <c r="E487"/>
  <c r="D487"/>
  <c r="C487"/>
  <c r="B487"/>
  <c r="AS486"/>
  <c r="AT486"/>
  <c r="AU486"/>
  <c r="AV486"/>
  <c r="AW486"/>
  <c r="AX486"/>
  <c r="AY486"/>
  <c r="AZ486"/>
  <c r="BA486"/>
  <c r="BB486"/>
  <c r="BC486"/>
  <c r="AR486"/>
  <c r="AP486"/>
  <c r="AN486"/>
  <c r="AL486"/>
  <c r="AJ486"/>
  <c r="AH486"/>
  <c r="AF486"/>
  <c r="AD486"/>
  <c r="AB486"/>
  <c r="Z486"/>
  <c r="X486"/>
  <c r="V486"/>
  <c r="T486"/>
  <c r="R486"/>
  <c r="P486"/>
  <c r="N486"/>
  <c r="L486"/>
  <c r="J486"/>
  <c r="H486"/>
  <c r="F486"/>
  <c r="E486"/>
  <c r="D486"/>
  <c r="C486"/>
  <c r="B486"/>
  <c r="AS485"/>
  <c r="AT485"/>
  <c r="AU485"/>
  <c r="AV485"/>
  <c r="AW485"/>
  <c r="AX485"/>
  <c r="AY485"/>
  <c r="AZ485"/>
  <c r="BA485"/>
  <c r="BB485"/>
  <c r="BC485"/>
  <c r="AR485"/>
  <c r="AP485"/>
  <c r="AN485"/>
  <c r="AL485"/>
  <c r="AJ485"/>
  <c r="AH485"/>
  <c r="AF485"/>
  <c r="AD485"/>
  <c r="AB485"/>
  <c r="Z485"/>
  <c r="X485"/>
  <c r="V485"/>
  <c r="T485"/>
  <c r="R485"/>
  <c r="P485"/>
  <c r="N485"/>
  <c r="L485"/>
  <c r="J485"/>
  <c r="H485"/>
  <c r="F485"/>
  <c r="E485"/>
  <c r="D485"/>
  <c r="C485"/>
  <c r="B485"/>
  <c r="AS484"/>
  <c r="AT484"/>
  <c r="AU484"/>
  <c r="AV484"/>
  <c r="AW484"/>
  <c r="AX484"/>
  <c r="AY484"/>
  <c r="AZ484"/>
  <c r="BA484"/>
  <c r="BB484"/>
  <c r="BC484"/>
  <c r="AR484"/>
  <c r="AP484"/>
  <c r="AN484"/>
  <c r="AL484"/>
  <c r="AJ484"/>
  <c r="AH484"/>
  <c r="AF484"/>
  <c r="AD484"/>
  <c r="AB484"/>
  <c r="Z484"/>
  <c r="X484"/>
  <c r="V484"/>
  <c r="T484"/>
  <c r="R484"/>
  <c r="P484"/>
  <c r="N484"/>
  <c r="L484"/>
  <c r="J484"/>
  <c r="H484"/>
  <c r="F484"/>
  <c r="E484"/>
  <c r="D484"/>
  <c r="C484"/>
  <c r="B484"/>
  <c r="AS483"/>
  <c r="AT483"/>
  <c r="AU483"/>
  <c r="AV483"/>
  <c r="AW483"/>
  <c r="AX483"/>
  <c r="AY483"/>
  <c r="AZ483"/>
  <c r="BA483"/>
  <c r="BB483"/>
  <c r="BC483"/>
  <c r="AR483"/>
  <c r="AP483"/>
  <c r="AN483"/>
  <c r="AL483"/>
  <c r="AJ483"/>
  <c r="AH483"/>
  <c r="AF483"/>
  <c r="AD483"/>
  <c r="AB483"/>
  <c r="Z483"/>
  <c r="X483"/>
  <c r="V483"/>
  <c r="T483"/>
  <c r="R483"/>
  <c r="P483"/>
  <c r="N483"/>
  <c r="L483"/>
  <c r="J483"/>
  <c r="H483"/>
  <c r="F483"/>
  <c r="E483"/>
  <c r="D483"/>
  <c r="C483"/>
  <c r="B483"/>
  <c r="AS482"/>
  <c r="AT482"/>
  <c r="AU482"/>
  <c r="AV482"/>
  <c r="AW482"/>
  <c r="AX482"/>
  <c r="AY482"/>
  <c r="AZ482"/>
  <c r="BA482"/>
  <c r="BB482"/>
  <c r="BC482"/>
  <c r="AR482"/>
  <c r="AP482"/>
  <c r="AN482"/>
  <c r="AL482"/>
  <c r="AJ482"/>
  <c r="AH482"/>
  <c r="AF482"/>
  <c r="AD482"/>
  <c r="AB482"/>
  <c r="Z482"/>
  <c r="X482"/>
  <c r="V482"/>
  <c r="T482"/>
  <c r="R482"/>
  <c r="P482"/>
  <c r="N482"/>
  <c r="L482"/>
  <c r="J482"/>
  <c r="H482"/>
  <c r="F482"/>
  <c r="E482"/>
  <c r="D482"/>
  <c r="C482"/>
  <c r="B482"/>
  <c r="AS481"/>
  <c r="AT481"/>
  <c r="AU481"/>
  <c r="AV481"/>
  <c r="AW481"/>
  <c r="AX481"/>
  <c r="AY481"/>
  <c r="AZ481"/>
  <c r="BA481"/>
  <c r="BB481"/>
  <c r="BC481"/>
  <c r="AR481"/>
  <c r="AP481"/>
  <c r="AN481"/>
  <c r="AL481"/>
  <c r="AJ481"/>
  <c r="AH481"/>
  <c r="AF481"/>
  <c r="AD481"/>
  <c r="AB481"/>
  <c r="Z481"/>
  <c r="X481"/>
  <c r="V481"/>
  <c r="T481"/>
  <c r="R481"/>
  <c r="P481"/>
  <c r="N481"/>
  <c r="L481"/>
  <c r="J481"/>
  <c r="H481"/>
  <c r="F481"/>
  <c r="E481"/>
  <c r="D481"/>
  <c r="C481"/>
  <c r="B481"/>
  <c r="AS480"/>
  <c r="AT480"/>
  <c r="AU480"/>
  <c r="AV480"/>
  <c r="AW480"/>
  <c r="AX480"/>
  <c r="AY480"/>
  <c r="AZ480"/>
  <c r="BA480"/>
  <c r="BB480"/>
  <c r="BC480"/>
  <c r="AR480"/>
  <c r="AP480"/>
  <c r="AN480"/>
  <c r="AL480"/>
  <c r="AJ480"/>
  <c r="AH480"/>
  <c r="AF480"/>
  <c r="AD480"/>
  <c r="AB480"/>
  <c r="Z480"/>
  <c r="X480"/>
  <c r="V480"/>
  <c r="T480"/>
  <c r="R480"/>
  <c r="P480"/>
  <c r="N480"/>
  <c r="L480"/>
  <c r="J480"/>
  <c r="H480"/>
  <c r="F480"/>
  <c r="E480"/>
  <c r="D480"/>
  <c r="C480"/>
  <c r="B480"/>
  <c r="AS479"/>
  <c r="AT479"/>
  <c r="AU479"/>
  <c r="AV479"/>
  <c r="AW479"/>
  <c r="AX479"/>
  <c r="AY479"/>
  <c r="AZ479"/>
  <c r="BA479"/>
  <c r="BB479"/>
  <c r="BC479"/>
  <c r="AR479"/>
  <c r="AP479"/>
  <c r="AN479"/>
  <c r="AL479"/>
  <c r="AJ479"/>
  <c r="AH479"/>
  <c r="AF479"/>
  <c r="AD479"/>
  <c r="AB479"/>
  <c r="Z479"/>
  <c r="X479"/>
  <c r="V479"/>
  <c r="T479"/>
  <c r="R479"/>
  <c r="P479"/>
  <c r="N479"/>
  <c r="L479"/>
  <c r="J479"/>
  <c r="H479"/>
  <c r="F479"/>
  <c r="E479"/>
  <c r="D479"/>
  <c r="C479"/>
  <c r="B479"/>
  <c r="AS478"/>
  <c r="AT478"/>
  <c r="AU478"/>
  <c r="AV478"/>
  <c r="AW478"/>
  <c r="AX478"/>
  <c r="AY478"/>
  <c r="AZ478"/>
  <c r="BA478"/>
  <c r="BB478"/>
  <c r="BC478"/>
  <c r="AR478"/>
  <c r="AP478"/>
  <c r="AN478"/>
  <c r="AL478"/>
  <c r="AJ478"/>
  <c r="AH478"/>
  <c r="AF478"/>
  <c r="AD478"/>
  <c r="AB478"/>
  <c r="Z478"/>
  <c r="X478"/>
  <c r="V478"/>
  <c r="T478"/>
  <c r="R478"/>
  <c r="P478"/>
  <c r="N478"/>
  <c r="L478"/>
  <c r="J478"/>
  <c r="H478"/>
  <c r="F478"/>
  <c r="E478"/>
  <c r="D478"/>
  <c r="C478"/>
  <c r="B478"/>
  <c r="AS477"/>
  <c r="AT477"/>
  <c r="AU477"/>
  <c r="AV477"/>
  <c r="AW477"/>
  <c r="AX477"/>
  <c r="AY477"/>
  <c r="AZ477"/>
  <c r="BA477"/>
  <c r="BB477"/>
  <c r="BC477"/>
  <c r="AR477"/>
  <c r="AP477"/>
  <c r="AN477"/>
  <c r="AL477"/>
  <c r="AJ477"/>
  <c r="AH477"/>
  <c r="AF477"/>
  <c r="AD477"/>
  <c r="AB477"/>
  <c r="Z477"/>
  <c r="X477"/>
  <c r="V477"/>
  <c r="T477"/>
  <c r="R477"/>
  <c r="P477"/>
  <c r="N477"/>
  <c r="L477"/>
  <c r="J477"/>
  <c r="H477"/>
  <c r="F477"/>
  <c r="E477"/>
  <c r="D477"/>
  <c r="C477"/>
  <c r="B477"/>
  <c r="AS476"/>
  <c r="AT476"/>
  <c r="AU476"/>
  <c r="AV476"/>
  <c r="AW476"/>
  <c r="AX476"/>
  <c r="AY476"/>
  <c r="AZ476"/>
  <c r="BA476"/>
  <c r="BB476"/>
  <c r="BC476"/>
  <c r="AR476"/>
  <c r="AP476"/>
  <c r="AN476"/>
  <c r="AL476"/>
  <c r="AJ476"/>
  <c r="AH476"/>
  <c r="AF476"/>
  <c r="AD476"/>
  <c r="AB476"/>
  <c r="Z476"/>
  <c r="X476"/>
  <c r="V476"/>
  <c r="T476"/>
  <c r="R476"/>
  <c r="P476"/>
  <c r="N476"/>
  <c r="L476"/>
  <c r="J476"/>
  <c r="H476"/>
  <c r="F476"/>
  <c r="E476"/>
  <c r="D476"/>
  <c r="C476"/>
  <c r="B476"/>
  <c r="AS475"/>
  <c r="AT475"/>
  <c r="AU475"/>
  <c r="AV475"/>
  <c r="AW475"/>
  <c r="AX475"/>
  <c r="AY475"/>
  <c r="AZ475"/>
  <c r="BA475"/>
  <c r="BB475"/>
  <c r="BC475"/>
  <c r="AR475"/>
  <c r="AP475"/>
  <c r="AN475"/>
  <c r="AL475"/>
  <c r="AJ475"/>
  <c r="AH475"/>
  <c r="AF475"/>
  <c r="AD475"/>
  <c r="AB475"/>
  <c r="Z475"/>
  <c r="X475"/>
  <c r="V475"/>
  <c r="T475"/>
  <c r="R475"/>
  <c r="P475"/>
  <c r="N475"/>
  <c r="L475"/>
  <c r="J475"/>
  <c r="H475"/>
  <c r="F475"/>
  <c r="E475"/>
  <c r="D475"/>
  <c r="C475"/>
  <c r="B475"/>
  <c r="AS474"/>
  <c r="AT474"/>
  <c r="AU474"/>
  <c r="AV474"/>
  <c r="AW474"/>
  <c r="AX474"/>
  <c r="AY474"/>
  <c r="AZ474"/>
  <c r="BA474"/>
  <c r="BB474"/>
  <c r="BC474"/>
  <c r="AR474"/>
  <c r="AP474"/>
  <c r="AN474"/>
  <c r="AL474"/>
  <c r="AJ474"/>
  <c r="AH474"/>
  <c r="AF474"/>
  <c r="AD474"/>
  <c r="AB474"/>
  <c r="Z474"/>
  <c r="X474"/>
  <c r="V474"/>
  <c r="T474"/>
  <c r="R474"/>
  <c r="P474"/>
  <c r="N474"/>
  <c r="L474"/>
  <c r="J474"/>
  <c r="H474"/>
  <c r="F474"/>
  <c r="E474"/>
  <c r="D474"/>
  <c r="C474"/>
  <c r="B474"/>
  <c r="AS473"/>
  <c r="AT473"/>
  <c r="AU473"/>
  <c r="AV473"/>
  <c r="AW473"/>
  <c r="AX473"/>
  <c r="AY473"/>
  <c r="AZ473"/>
  <c r="BA473"/>
  <c r="BB473"/>
  <c r="BC473"/>
  <c r="AR473"/>
  <c r="AP473"/>
  <c r="AN473"/>
  <c r="AL473"/>
  <c r="AJ473"/>
  <c r="AH473"/>
  <c r="AF473"/>
  <c r="AD473"/>
  <c r="AB473"/>
  <c r="Z473"/>
  <c r="X473"/>
  <c r="V473"/>
  <c r="T473"/>
  <c r="R473"/>
  <c r="P473"/>
  <c r="N473"/>
  <c r="L473"/>
  <c r="J473"/>
  <c r="H473"/>
  <c r="F473"/>
  <c r="E473"/>
  <c r="D473"/>
  <c r="C473"/>
  <c r="B473"/>
  <c r="AS472"/>
  <c r="AT472"/>
  <c r="AU472"/>
  <c r="AV472"/>
  <c r="AW472"/>
  <c r="AX472"/>
  <c r="AY472"/>
  <c r="AZ472"/>
  <c r="BA472"/>
  <c r="BB472"/>
  <c r="BC472"/>
  <c r="AR472"/>
  <c r="AP472"/>
  <c r="AN472"/>
  <c r="AL472"/>
  <c r="AJ472"/>
  <c r="AH472"/>
  <c r="AF472"/>
  <c r="AD472"/>
  <c r="AB472"/>
  <c r="Z472"/>
  <c r="X472"/>
  <c r="V472"/>
  <c r="T472"/>
  <c r="R472"/>
  <c r="P472"/>
  <c r="N472"/>
  <c r="L472"/>
  <c r="J472"/>
  <c r="H472"/>
  <c r="F472"/>
  <c r="E472"/>
  <c r="D472"/>
  <c r="C472"/>
  <c r="B472"/>
  <c r="AS471"/>
  <c r="AT471"/>
  <c r="AU471"/>
  <c r="AV471"/>
  <c r="AW471"/>
  <c r="AX471"/>
  <c r="AY471"/>
  <c r="AZ471"/>
  <c r="BA471"/>
  <c r="BB471"/>
  <c r="BC471"/>
  <c r="AR471"/>
  <c r="AP471"/>
  <c r="AN471"/>
  <c r="AL471"/>
  <c r="AJ471"/>
  <c r="AH471"/>
  <c r="AF471"/>
  <c r="AD471"/>
  <c r="AB471"/>
  <c r="Z471"/>
  <c r="X471"/>
  <c r="V471"/>
  <c r="T471"/>
  <c r="R471"/>
  <c r="P471"/>
  <c r="N471"/>
  <c r="L471"/>
  <c r="J471"/>
  <c r="H471"/>
  <c r="F471"/>
  <c r="E471"/>
  <c r="D471"/>
  <c r="C471"/>
  <c r="B471"/>
  <c r="AS470"/>
  <c r="AT470"/>
  <c r="AU470"/>
  <c r="AV470"/>
  <c r="AW470"/>
  <c r="AX470"/>
  <c r="AY470"/>
  <c r="AZ470"/>
  <c r="BA470"/>
  <c r="BB470"/>
  <c r="BC470"/>
  <c r="AR470"/>
  <c r="AP470"/>
  <c r="AN470"/>
  <c r="AL470"/>
  <c r="AJ470"/>
  <c r="AH470"/>
  <c r="AF470"/>
  <c r="AD470"/>
  <c r="AB470"/>
  <c r="Z470"/>
  <c r="X470"/>
  <c r="V470"/>
  <c r="T470"/>
  <c r="R470"/>
  <c r="P470"/>
  <c r="N470"/>
  <c r="L470"/>
  <c r="J470"/>
  <c r="H470"/>
  <c r="F470"/>
  <c r="E470"/>
  <c r="D470"/>
  <c r="C470"/>
  <c r="B470"/>
  <c r="AS469"/>
  <c r="AT469"/>
  <c r="AU469"/>
  <c r="AV469"/>
  <c r="AW469"/>
  <c r="AX469"/>
  <c r="AY469"/>
  <c r="AZ469"/>
  <c r="BA469"/>
  <c r="BB469"/>
  <c r="BC469"/>
  <c r="AR469"/>
  <c r="AP469"/>
  <c r="AN469"/>
  <c r="AL469"/>
  <c r="AJ469"/>
  <c r="AH469"/>
  <c r="AF469"/>
  <c r="AD469"/>
  <c r="AB469"/>
  <c r="Z469"/>
  <c r="X469"/>
  <c r="V469"/>
  <c r="T469"/>
  <c r="R469"/>
  <c r="P469"/>
  <c r="N469"/>
  <c r="L469"/>
  <c r="J469"/>
  <c r="H469"/>
  <c r="F469"/>
  <c r="E469"/>
  <c r="D469"/>
  <c r="C469"/>
  <c r="B469"/>
  <c r="AS468"/>
  <c r="AT468"/>
  <c r="AU468"/>
  <c r="AV468"/>
  <c r="AW468"/>
  <c r="AX468"/>
  <c r="AY468"/>
  <c r="AZ468"/>
  <c r="BA468"/>
  <c r="BB468"/>
  <c r="BC468"/>
  <c r="AR468"/>
  <c r="AP468"/>
  <c r="AN468"/>
  <c r="AL468"/>
  <c r="AJ468"/>
  <c r="AH468"/>
  <c r="AF468"/>
  <c r="AD468"/>
  <c r="AB468"/>
  <c r="Z468"/>
  <c r="X468"/>
  <c r="V468"/>
  <c r="T468"/>
  <c r="R468"/>
  <c r="P468"/>
  <c r="N468"/>
  <c r="L468"/>
  <c r="J468"/>
  <c r="H468"/>
  <c r="F468"/>
  <c r="E468"/>
  <c r="D468"/>
  <c r="C468"/>
  <c r="B468"/>
  <c r="AS467"/>
  <c r="AT467"/>
  <c r="AU467"/>
  <c r="AV467"/>
  <c r="AW467"/>
  <c r="AX467"/>
  <c r="AY467"/>
  <c r="AZ467"/>
  <c r="BA467"/>
  <c r="BB467"/>
  <c r="BC467"/>
  <c r="AR467"/>
  <c r="AP467"/>
  <c r="AN467"/>
  <c r="AL467"/>
  <c r="AJ467"/>
  <c r="AH467"/>
  <c r="AF467"/>
  <c r="AD467"/>
  <c r="AB467"/>
  <c r="Z467"/>
  <c r="X467"/>
  <c r="V467"/>
  <c r="T467"/>
  <c r="R467"/>
  <c r="P467"/>
  <c r="N467"/>
  <c r="L467"/>
  <c r="J467"/>
  <c r="H467"/>
  <c r="F467"/>
  <c r="E467"/>
  <c r="D467"/>
  <c r="C467"/>
  <c r="B467"/>
  <c r="AS466"/>
  <c r="AT466"/>
  <c r="AU466"/>
  <c r="AV466"/>
  <c r="AW466"/>
  <c r="AX466"/>
  <c r="AY466"/>
  <c r="AZ466"/>
  <c r="BA466"/>
  <c r="BB466"/>
  <c r="BC466"/>
  <c r="AR466"/>
  <c r="AP466"/>
  <c r="AN466"/>
  <c r="AL466"/>
  <c r="AJ466"/>
  <c r="AH466"/>
  <c r="AF466"/>
  <c r="AD466"/>
  <c r="AB466"/>
  <c r="Z466"/>
  <c r="X466"/>
  <c r="V466"/>
  <c r="T466"/>
  <c r="R466"/>
  <c r="P466"/>
  <c r="N466"/>
  <c r="L466"/>
  <c r="J466"/>
  <c r="H466"/>
  <c r="F466"/>
  <c r="E466"/>
  <c r="D466"/>
  <c r="C466"/>
  <c r="B466"/>
  <c r="AS465"/>
  <c r="AT465"/>
  <c r="AU465"/>
  <c r="AV465"/>
  <c r="AW465"/>
  <c r="AX465"/>
  <c r="AY465"/>
  <c r="AZ465"/>
  <c r="BA465"/>
  <c r="BB465"/>
  <c r="BC465"/>
  <c r="AR465"/>
  <c r="AP465"/>
  <c r="AN465"/>
  <c r="AL465"/>
  <c r="AJ465"/>
  <c r="AH465"/>
  <c r="AF465"/>
  <c r="AD465"/>
  <c r="AB465"/>
  <c r="Z465"/>
  <c r="X465"/>
  <c r="V465"/>
  <c r="T465"/>
  <c r="R465"/>
  <c r="P465"/>
  <c r="N465"/>
  <c r="L465"/>
  <c r="J465"/>
  <c r="H465"/>
  <c r="F465"/>
  <c r="E465"/>
  <c r="D465"/>
  <c r="C465"/>
  <c r="B465"/>
  <c r="AS464"/>
  <c r="AT464"/>
  <c r="AU464"/>
  <c r="AV464"/>
  <c r="AW464"/>
  <c r="AX464"/>
  <c r="AY464"/>
  <c r="AZ464"/>
  <c r="BA464"/>
  <c r="BB464"/>
  <c r="BC464"/>
  <c r="BD464"/>
  <c r="AR464"/>
  <c r="AP464"/>
  <c r="AN464"/>
  <c r="AL464"/>
  <c r="AJ464"/>
  <c r="AH464"/>
  <c r="AF464"/>
  <c r="AD464"/>
  <c r="AB464"/>
  <c r="Z464"/>
  <c r="X464"/>
  <c r="V464"/>
  <c r="T464"/>
  <c r="R464"/>
  <c r="P464"/>
  <c r="N464"/>
  <c r="L464"/>
  <c r="J464"/>
  <c r="H464"/>
  <c r="F464"/>
  <c r="E464"/>
  <c r="D464"/>
  <c r="C464"/>
  <c r="B464"/>
  <c r="AS463"/>
  <c r="AT463"/>
  <c r="AU463"/>
  <c r="AV463"/>
  <c r="AW463"/>
  <c r="AX463"/>
  <c r="AY463"/>
  <c r="AZ463"/>
  <c r="BA463"/>
  <c r="BB463"/>
  <c r="BC463"/>
  <c r="AR463"/>
  <c r="AP463"/>
  <c r="AN463"/>
  <c r="AL463"/>
  <c r="AJ463"/>
  <c r="AH463"/>
  <c r="AF463"/>
  <c r="AD463"/>
  <c r="AB463"/>
  <c r="Z463"/>
  <c r="X463"/>
  <c r="V463"/>
  <c r="T463"/>
  <c r="R463"/>
  <c r="P463"/>
  <c r="N463"/>
  <c r="L463"/>
  <c r="J463"/>
  <c r="H463"/>
  <c r="F463"/>
  <c r="E463"/>
  <c r="D463"/>
  <c r="C463"/>
  <c r="B463"/>
  <c r="AS462"/>
  <c r="AT462"/>
  <c r="AU462"/>
  <c r="AV462"/>
  <c r="AW462"/>
  <c r="AX462"/>
  <c r="AY462"/>
  <c r="AZ462"/>
  <c r="BA462"/>
  <c r="BB462"/>
  <c r="BC462"/>
  <c r="AR462"/>
  <c r="AP462"/>
  <c r="AN462"/>
  <c r="AL462"/>
  <c r="AJ462"/>
  <c r="AH462"/>
  <c r="AF462"/>
  <c r="AD462"/>
  <c r="AB462"/>
  <c r="Z462"/>
  <c r="X462"/>
  <c r="V462"/>
  <c r="T462"/>
  <c r="R462"/>
  <c r="P462"/>
  <c r="N462"/>
  <c r="L462"/>
  <c r="J462"/>
  <c r="H462"/>
  <c r="F462"/>
  <c r="E462"/>
  <c r="D462"/>
  <c r="C462"/>
  <c r="B462"/>
  <c r="AS461"/>
  <c r="AT461"/>
  <c r="AU461"/>
  <c r="AV461"/>
  <c r="AW461"/>
  <c r="AX461"/>
  <c r="AY461"/>
  <c r="AZ461"/>
  <c r="BA461"/>
  <c r="BB461"/>
  <c r="BC461"/>
  <c r="AR461"/>
  <c r="AP461"/>
  <c r="AN461"/>
  <c r="AL461"/>
  <c r="AJ461"/>
  <c r="AH461"/>
  <c r="AF461"/>
  <c r="AD461"/>
  <c r="AB461"/>
  <c r="Z461"/>
  <c r="X461"/>
  <c r="V461"/>
  <c r="T461"/>
  <c r="R461"/>
  <c r="P461"/>
  <c r="N461"/>
  <c r="L461"/>
  <c r="J461"/>
  <c r="H461"/>
  <c r="F461"/>
  <c r="E461"/>
  <c r="D461"/>
  <c r="C461"/>
  <c r="B461"/>
  <c r="AS460"/>
  <c r="AT460"/>
  <c r="AU460"/>
  <c r="AV460"/>
  <c r="AW460"/>
  <c r="AX460"/>
  <c r="AY460"/>
  <c r="AZ460"/>
  <c r="BA460"/>
  <c r="BB460"/>
  <c r="BC460"/>
  <c r="AR460"/>
  <c r="AP460"/>
  <c r="AN460"/>
  <c r="AL460"/>
  <c r="AJ460"/>
  <c r="AH460"/>
  <c r="AF460"/>
  <c r="AD460"/>
  <c r="AB460"/>
  <c r="Z460"/>
  <c r="X460"/>
  <c r="V460"/>
  <c r="T460"/>
  <c r="R460"/>
  <c r="P460"/>
  <c r="N460"/>
  <c r="L460"/>
  <c r="J460"/>
  <c r="H460"/>
  <c r="F460"/>
  <c r="E460"/>
  <c r="D460"/>
  <c r="C460"/>
  <c r="B460"/>
  <c r="AS459"/>
  <c r="AT459"/>
  <c r="AU459"/>
  <c r="AV459"/>
  <c r="AW459"/>
  <c r="AX459"/>
  <c r="AY459"/>
  <c r="AZ459"/>
  <c r="BA459"/>
  <c r="BB459"/>
  <c r="BC459"/>
  <c r="AR459"/>
  <c r="AP459"/>
  <c r="AN459"/>
  <c r="AL459"/>
  <c r="AJ459"/>
  <c r="AH459"/>
  <c r="AF459"/>
  <c r="AD459"/>
  <c r="AB459"/>
  <c r="Z459"/>
  <c r="X459"/>
  <c r="V459"/>
  <c r="T459"/>
  <c r="R459"/>
  <c r="P459"/>
  <c r="N459"/>
  <c r="L459"/>
  <c r="J459"/>
  <c r="H459"/>
  <c r="F459"/>
  <c r="E459"/>
  <c r="D459"/>
  <c r="C459"/>
  <c r="B459"/>
  <c r="AS458"/>
  <c r="AT458"/>
  <c r="AU458"/>
  <c r="AV458"/>
  <c r="AW458"/>
  <c r="AX458"/>
  <c r="AY458"/>
  <c r="AZ458"/>
  <c r="BA458"/>
  <c r="BB458"/>
  <c r="BC458"/>
  <c r="AR458"/>
  <c r="AP458"/>
  <c r="AN458"/>
  <c r="AL458"/>
  <c r="AJ458"/>
  <c r="AH458"/>
  <c r="AF458"/>
  <c r="AD458"/>
  <c r="AB458"/>
  <c r="Z458"/>
  <c r="X458"/>
  <c r="V458"/>
  <c r="T458"/>
  <c r="R458"/>
  <c r="P458"/>
  <c r="N458"/>
  <c r="L458"/>
  <c r="J458"/>
  <c r="H458"/>
  <c r="F458"/>
  <c r="E458"/>
  <c r="D458"/>
  <c r="C458"/>
  <c r="B458"/>
  <c r="AS457"/>
  <c r="AT457"/>
  <c r="AU457"/>
  <c r="AV457"/>
  <c r="AW457"/>
  <c r="AX457"/>
  <c r="AY457"/>
  <c r="AZ457"/>
  <c r="BA457"/>
  <c r="BB457"/>
  <c r="BC457"/>
  <c r="AR457"/>
  <c r="AP457"/>
  <c r="AN457"/>
  <c r="AL457"/>
  <c r="AJ457"/>
  <c r="AH457"/>
  <c r="AF457"/>
  <c r="AD457"/>
  <c r="AB457"/>
  <c r="Z457"/>
  <c r="X457"/>
  <c r="V457"/>
  <c r="T457"/>
  <c r="R457"/>
  <c r="P457"/>
  <c r="N457"/>
  <c r="L457"/>
  <c r="J457"/>
  <c r="H457"/>
  <c r="F457"/>
  <c r="E457"/>
  <c r="D457"/>
  <c r="C457"/>
  <c r="B457"/>
  <c r="AS456"/>
  <c r="AT456"/>
  <c r="AU456"/>
  <c r="AV456"/>
  <c r="AW456"/>
  <c r="AX456"/>
  <c r="AY456"/>
  <c r="AZ456"/>
  <c r="BA456"/>
  <c r="BB456"/>
  <c r="BC456"/>
  <c r="AR456"/>
  <c r="AP456"/>
  <c r="AN456"/>
  <c r="AL456"/>
  <c r="AJ456"/>
  <c r="AH456"/>
  <c r="AF456"/>
  <c r="AD456"/>
  <c r="AB456"/>
  <c r="Z456"/>
  <c r="X456"/>
  <c r="V456"/>
  <c r="T456"/>
  <c r="R456"/>
  <c r="P456"/>
  <c r="N456"/>
  <c r="L456"/>
  <c r="J456"/>
  <c r="H456"/>
  <c r="F456"/>
  <c r="E456"/>
  <c r="D456"/>
  <c r="C456"/>
  <c r="B456"/>
  <c r="AS455"/>
  <c r="AT455"/>
  <c r="AU455"/>
  <c r="AV455"/>
  <c r="AW455"/>
  <c r="AX455"/>
  <c r="AY455"/>
  <c r="AZ455"/>
  <c r="BA455"/>
  <c r="BB455"/>
  <c r="BC455"/>
  <c r="AR455"/>
  <c r="AP455"/>
  <c r="AN455"/>
  <c r="AL455"/>
  <c r="AJ455"/>
  <c r="AH455"/>
  <c r="AF455"/>
  <c r="AD455"/>
  <c r="AB455"/>
  <c r="Z455"/>
  <c r="X455"/>
  <c r="V455"/>
  <c r="T455"/>
  <c r="R455"/>
  <c r="P455"/>
  <c r="N455"/>
  <c r="L455"/>
  <c r="J455"/>
  <c r="H455"/>
  <c r="F455"/>
  <c r="E455"/>
  <c r="D455"/>
  <c r="C455"/>
  <c r="B455"/>
  <c r="AS454"/>
  <c r="AT454"/>
  <c r="AU454"/>
  <c r="AV454"/>
  <c r="AW454"/>
  <c r="AX454"/>
  <c r="AY454"/>
  <c r="AZ454"/>
  <c r="BA454"/>
  <c r="BB454"/>
  <c r="BC454"/>
  <c r="AR454"/>
  <c r="AP454"/>
  <c r="AN454"/>
  <c r="AL454"/>
  <c r="AJ454"/>
  <c r="AH454"/>
  <c r="AF454"/>
  <c r="AD454"/>
  <c r="AB454"/>
  <c r="Z454"/>
  <c r="X454"/>
  <c r="V454"/>
  <c r="T454"/>
  <c r="R454"/>
  <c r="P454"/>
  <c r="N454"/>
  <c r="L454"/>
  <c r="J454"/>
  <c r="H454"/>
  <c r="F454"/>
  <c r="E454"/>
  <c r="D454"/>
  <c r="C454"/>
  <c r="B454"/>
  <c r="AS453"/>
  <c r="AT453"/>
  <c r="AU453"/>
  <c r="AV453"/>
  <c r="AW453"/>
  <c r="AX453"/>
  <c r="AY453"/>
  <c r="AZ453"/>
  <c r="BA453"/>
  <c r="BB453"/>
  <c r="BC453"/>
  <c r="AR453"/>
  <c r="AP453"/>
  <c r="AN453"/>
  <c r="AL453"/>
  <c r="AJ453"/>
  <c r="AH453"/>
  <c r="AF453"/>
  <c r="AD453"/>
  <c r="AB453"/>
  <c r="Z453"/>
  <c r="X453"/>
  <c r="V453"/>
  <c r="T453"/>
  <c r="R453"/>
  <c r="P453"/>
  <c r="N453"/>
  <c r="L453"/>
  <c r="J453"/>
  <c r="H453"/>
  <c r="F453"/>
  <c r="E453"/>
  <c r="D453"/>
  <c r="C453"/>
  <c r="B453"/>
  <c r="AS452"/>
  <c r="AT452"/>
  <c r="AU452"/>
  <c r="AV452"/>
  <c r="AW452"/>
  <c r="AX452"/>
  <c r="AY452"/>
  <c r="AZ452"/>
  <c r="BA452"/>
  <c r="BB452"/>
  <c r="BC452"/>
  <c r="AR452"/>
  <c r="AP452"/>
  <c r="AN452"/>
  <c r="AL452"/>
  <c r="AJ452"/>
  <c r="AH452"/>
  <c r="AF452"/>
  <c r="AD452"/>
  <c r="AB452"/>
  <c r="Z452"/>
  <c r="X452"/>
  <c r="V452"/>
  <c r="T452"/>
  <c r="R452"/>
  <c r="P452"/>
  <c r="N452"/>
  <c r="L452"/>
  <c r="J452"/>
  <c r="H452"/>
  <c r="F452"/>
  <c r="E452"/>
  <c r="D452"/>
  <c r="C452"/>
  <c r="B452"/>
  <c r="AS451"/>
  <c r="AT451"/>
  <c r="AU451"/>
  <c r="AV451"/>
  <c r="AW451"/>
  <c r="AX451"/>
  <c r="AY451"/>
  <c r="AZ451"/>
  <c r="BA451"/>
  <c r="BB451"/>
  <c r="BC451"/>
  <c r="AR451"/>
  <c r="AP451"/>
  <c r="AN451"/>
  <c r="AL451"/>
  <c r="AJ451"/>
  <c r="AH451"/>
  <c r="AF451"/>
  <c r="AD451"/>
  <c r="AB451"/>
  <c r="Z451"/>
  <c r="X451"/>
  <c r="V451"/>
  <c r="T451"/>
  <c r="R451"/>
  <c r="P451"/>
  <c r="N451"/>
  <c r="L451"/>
  <c r="J451"/>
  <c r="H451"/>
  <c r="F451"/>
  <c r="E451"/>
  <c r="D451"/>
  <c r="C451"/>
  <c r="B451"/>
  <c r="AS450"/>
  <c r="AT450"/>
  <c r="AU450"/>
  <c r="AV450"/>
  <c r="AW450"/>
  <c r="AX450"/>
  <c r="AY450"/>
  <c r="AZ450"/>
  <c r="BA450"/>
  <c r="BB450"/>
  <c r="BC450"/>
  <c r="AR450"/>
  <c r="AP450"/>
  <c r="AN450"/>
  <c r="AL450"/>
  <c r="AJ450"/>
  <c r="AH450"/>
  <c r="AF450"/>
  <c r="AD450"/>
  <c r="AB450"/>
  <c r="Z450"/>
  <c r="X450"/>
  <c r="V450"/>
  <c r="T450"/>
  <c r="R450"/>
  <c r="P450"/>
  <c r="N450"/>
  <c r="L450"/>
  <c r="J450"/>
  <c r="H450"/>
  <c r="F450"/>
  <c r="E450"/>
  <c r="D450"/>
  <c r="C450"/>
  <c r="B450"/>
  <c r="AS449"/>
  <c r="AT449"/>
  <c r="AU449"/>
  <c r="AV449"/>
  <c r="AW449"/>
  <c r="AX449"/>
  <c r="AY449"/>
  <c r="AZ449"/>
  <c r="BA449"/>
  <c r="BB449"/>
  <c r="BC449"/>
  <c r="AR449"/>
  <c r="AP449"/>
  <c r="AN449"/>
  <c r="AL449"/>
  <c r="AJ449"/>
  <c r="AH449"/>
  <c r="AF449"/>
  <c r="AD449"/>
  <c r="AB449"/>
  <c r="Z449"/>
  <c r="X449"/>
  <c r="V449"/>
  <c r="T449"/>
  <c r="R449"/>
  <c r="P449"/>
  <c r="N449"/>
  <c r="L449"/>
  <c r="J449"/>
  <c r="H449"/>
  <c r="F449"/>
  <c r="E449"/>
  <c r="D449"/>
  <c r="C449"/>
  <c r="B449"/>
  <c r="AS448"/>
  <c r="AT448"/>
  <c r="AU448"/>
  <c r="AV448"/>
  <c r="AW448"/>
  <c r="AX448"/>
  <c r="AY448"/>
  <c r="AZ448"/>
  <c r="BA448"/>
  <c r="BB448"/>
  <c r="BC448"/>
  <c r="AR448"/>
  <c r="AP448"/>
  <c r="AN448"/>
  <c r="AL448"/>
  <c r="AJ448"/>
  <c r="AH448"/>
  <c r="AF448"/>
  <c r="AD448"/>
  <c r="AB448"/>
  <c r="Z448"/>
  <c r="X448"/>
  <c r="V448"/>
  <c r="T448"/>
  <c r="R448"/>
  <c r="P448"/>
  <c r="N448"/>
  <c r="L448"/>
  <c r="J448"/>
  <c r="H448"/>
  <c r="F448"/>
  <c r="E448"/>
  <c r="D448"/>
  <c r="C448"/>
  <c r="B448"/>
  <c r="AS447"/>
  <c r="AT447"/>
  <c r="AU447"/>
  <c r="AV447"/>
  <c r="AW447"/>
  <c r="AX447"/>
  <c r="AY447"/>
  <c r="AZ447"/>
  <c r="BA447"/>
  <c r="BB447"/>
  <c r="BC447"/>
  <c r="AR447"/>
  <c r="AP447"/>
  <c r="AN447"/>
  <c r="AL447"/>
  <c r="AJ447"/>
  <c r="AH447"/>
  <c r="AF447"/>
  <c r="AD447"/>
  <c r="AB447"/>
  <c r="Z447"/>
  <c r="X447"/>
  <c r="V447"/>
  <c r="T447"/>
  <c r="R447"/>
  <c r="P447"/>
  <c r="N447"/>
  <c r="L447"/>
  <c r="J447"/>
  <c r="H447"/>
  <c r="F447"/>
  <c r="E447"/>
  <c r="D447"/>
  <c r="C447"/>
  <c r="B447"/>
  <c r="AS446"/>
  <c r="AT446"/>
  <c r="AU446"/>
  <c r="AV446"/>
  <c r="AW446"/>
  <c r="AX446"/>
  <c r="AY446"/>
  <c r="AZ446"/>
  <c r="BA446"/>
  <c r="BB446"/>
  <c r="BC446"/>
  <c r="AR446"/>
  <c r="AP446"/>
  <c r="AN446"/>
  <c r="AL446"/>
  <c r="AJ446"/>
  <c r="AH446"/>
  <c r="AF446"/>
  <c r="AD446"/>
  <c r="AB446"/>
  <c r="Z446"/>
  <c r="X446"/>
  <c r="V446"/>
  <c r="T446"/>
  <c r="R446"/>
  <c r="P446"/>
  <c r="N446"/>
  <c r="L446"/>
  <c r="J446"/>
  <c r="H446"/>
  <c r="F446"/>
  <c r="E446"/>
  <c r="D446"/>
  <c r="C446"/>
  <c r="B446"/>
  <c r="AS445"/>
  <c r="AT445"/>
  <c r="AU445"/>
  <c r="AV445"/>
  <c r="AW445"/>
  <c r="AX445"/>
  <c r="AY445"/>
  <c r="AZ445"/>
  <c r="BA445"/>
  <c r="BB445"/>
  <c r="BC445"/>
  <c r="AR445"/>
  <c r="AP445"/>
  <c r="AN445"/>
  <c r="AL445"/>
  <c r="AJ445"/>
  <c r="AH445"/>
  <c r="AF445"/>
  <c r="AD445"/>
  <c r="AB445"/>
  <c r="Z445"/>
  <c r="X445"/>
  <c r="V445"/>
  <c r="T445"/>
  <c r="R445"/>
  <c r="P445"/>
  <c r="N445"/>
  <c r="L445"/>
  <c r="J445"/>
  <c r="H445"/>
  <c r="F445"/>
  <c r="E445"/>
  <c r="D445"/>
  <c r="C445"/>
  <c r="B445"/>
  <c r="AS444"/>
  <c r="AT444"/>
  <c r="AU444"/>
  <c r="AV444"/>
  <c r="AW444"/>
  <c r="AX444"/>
  <c r="AY444"/>
  <c r="AZ444"/>
  <c r="BA444"/>
  <c r="BB444"/>
  <c r="BC444"/>
  <c r="AR444"/>
  <c r="AP444"/>
  <c r="AN444"/>
  <c r="AL444"/>
  <c r="AJ444"/>
  <c r="AH444"/>
  <c r="AF444"/>
  <c r="AD444"/>
  <c r="AB444"/>
  <c r="Z444"/>
  <c r="X444"/>
  <c r="V444"/>
  <c r="T444"/>
  <c r="R444"/>
  <c r="P444"/>
  <c r="N444"/>
  <c r="L444"/>
  <c r="J444"/>
  <c r="H444"/>
  <c r="F444"/>
  <c r="E444"/>
  <c r="D444"/>
  <c r="C444"/>
  <c r="B444"/>
  <c r="AS443"/>
  <c r="AT443"/>
  <c r="AU443"/>
  <c r="AV443"/>
  <c r="AW443"/>
  <c r="AX443"/>
  <c r="AY443"/>
  <c r="AZ443"/>
  <c r="BA443"/>
  <c r="BB443"/>
  <c r="BC443"/>
  <c r="AR443"/>
  <c r="AP443"/>
  <c r="AN443"/>
  <c r="AL443"/>
  <c r="AJ443"/>
  <c r="AH443"/>
  <c r="AF443"/>
  <c r="AD443"/>
  <c r="AB443"/>
  <c r="Z443"/>
  <c r="X443"/>
  <c r="V443"/>
  <c r="T443"/>
  <c r="R443"/>
  <c r="P443"/>
  <c r="N443"/>
  <c r="L443"/>
  <c r="J443"/>
  <c r="H443"/>
  <c r="F443"/>
  <c r="E443"/>
  <c r="D443"/>
  <c r="C443"/>
  <c r="B443"/>
  <c r="AS442"/>
  <c r="AT442"/>
  <c r="AU442"/>
  <c r="AV442"/>
  <c r="AW442"/>
  <c r="AX442"/>
  <c r="AY442"/>
  <c r="AZ442"/>
  <c r="BA442"/>
  <c r="BB442"/>
  <c r="BC442"/>
  <c r="AR442"/>
  <c r="AP442"/>
  <c r="AN442"/>
  <c r="AL442"/>
  <c r="AJ442"/>
  <c r="AH442"/>
  <c r="AF442"/>
  <c r="AD442"/>
  <c r="AB442"/>
  <c r="Z442"/>
  <c r="X442"/>
  <c r="V442"/>
  <c r="T442"/>
  <c r="R442"/>
  <c r="P442"/>
  <c r="N442"/>
  <c r="L442"/>
  <c r="J442"/>
  <c r="H442"/>
  <c r="F442"/>
  <c r="E442"/>
  <c r="D442"/>
  <c r="C442"/>
  <c r="B442"/>
  <c r="AS441"/>
  <c r="AT441"/>
  <c r="AU441"/>
  <c r="AV441"/>
  <c r="AW441"/>
  <c r="AX441"/>
  <c r="AY441"/>
  <c r="AZ441"/>
  <c r="BA441"/>
  <c r="BB441"/>
  <c r="BC441"/>
  <c r="AR441"/>
  <c r="AP441"/>
  <c r="AN441"/>
  <c r="AL441"/>
  <c r="AJ441"/>
  <c r="AH441"/>
  <c r="AF441"/>
  <c r="AD441"/>
  <c r="AB441"/>
  <c r="Z441"/>
  <c r="X441"/>
  <c r="V441"/>
  <c r="T441"/>
  <c r="R441"/>
  <c r="P441"/>
  <c r="N441"/>
  <c r="L441"/>
  <c r="J441"/>
  <c r="H441"/>
  <c r="F441"/>
  <c r="E441"/>
  <c r="D441"/>
  <c r="C441"/>
  <c r="B441"/>
  <c r="AS440"/>
  <c r="AT440"/>
  <c r="AU440"/>
  <c r="AV440"/>
  <c r="AW440"/>
  <c r="AX440"/>
  <c r="AY440"/>
  <c r="AZ440"/>
  <c r="BA440"/>
  <c r="BB440"/>
  <c r="BC440"/>
  <c r="AR440"/>
  <c r="AP440"/>
  <c r="AN440"/>
  <c r="AL440"/>
  <c r="AJ440"/>
  <c r="AH440"/>
  <c r="AF440"/>
  <c r="AD440"/>
  <c r="AB440"/>
  <c r="Z440"/>
  <c r="X440"/>
  <c r="V440"/>
  <c r="T440"/>
  <c r="R440"/>
  <c r="P440"/>
  <c r="N440"/>
  <c r="L440"/>
  <c r="J440"/>
  <c r="H440"/>
  <c r="F440"/>
  <c r="E440"/>
  <c r="D440"/>
  <c r="C440"/>
  <c r="B440"/>
  <c r="AS439"/>
  <c r="AT439"/>
  <c r="AU439"/>
  <c r="AV439"/>
  <c r="AW439"/>
  <c r="AX439"/>
  <c r="AY439"/>
  <c r="AZ439"/>
  <c r="BA439"/>
  <c r="BB439"/>
  <c r="BC439"/>
  <c r="AR439"/>
  <c r="AP439"/>
  <c r="AN439"/>
  <c r="AL439"/>
  <c r="AJ439"/>
  <c r="AH439"/>
  <c r="AF439"/>
  <c r="AD439"/>
  <c r="AB439"/>
  <c r="Z439"/>
  <c r="X439"/>
  <c r="V439"/>
  <c r="T439"/>
  <c r="R439"/>
  <c r="P439"/>
  <c r="N439"/>
  <c r="L439"/>
  <c r="J439"/>
  <c r="H439"/>
  <c r="F439"/>
  <c r="E439"/>
  <c r="D439"/>
  <c r="C439"/>
  <c r="B439"/>
  <c r="AS438"/>
  <c r="AT438"/>
  <c r="AU438"/>
  <c r="AV438"/>
  <c r="AW438"/>
  <c r="AX438"/>
  <c r="AY438"/>
  <c r="AZ438"/>
  <c r="BA438"/>
  <c r="BB438"/>
  <c r="BC438"/>
  <c r="AR438"/>
  <c r="AP438"/>
  <c r="AN438"/>
  <c r="AL438"/>
  <c r="AJ438"/>
  <c r="AH438"/>
  <c r="AF438"/>
  <c r="AD438"/>
  <c r="AB438"/>
  <c r="Z438"/>
  <c r="X438"/>
  <c r="V438"/>
  <c r="T438"/>
  <c r="R438"/>
  <c r="P438"/>
  <c r="N438"/>
  <c r="L438"/>
  <c r="J438"/>
  <c r="H438"/>
  <c r="F438"/>
  <c r="E438"/>
  <c r="D438"/>
  <c r="C438"/>
  <c r="B438"/>
  <c r="AS437"/>
  <c r="AT437"/>
  <c r="AU437"/>
  <c r="AV437"/>
  <c r="AW437"/>
  <c r="AX437"/>
  <c r="AY437"/>
  <c r="AZ437"/>
  <c r="BA437"/>
  <c r="BB437"/>
  <c r="BC437"/>
  <c r="AR437"/>
  <c r="AP437"/>
  <c r="AN437"/>
  <c r="AL437"/>
  <c r="AJ437"/>
  <c r="AH437"/>
  <c r="AF437"/>
  <c r="AD437"/>
  <c r="AB437"/>
  <c r="Z437"/>
  <c r="X437"/>
  <c r="V437"/>
  <c r="T437"/>
  <c r="R437"/>
  <c r="P437"/>
  <c r="N437"/>
  <c r="L437"/>
  <c r="J437"/>
  <c r="H437"/>
  <c r="F437"/>
  <c r="E437"/>
  <c r="D437"/>
  <c r="C437"/>
  <c r="B437"/>
  <c r="AS436"/>
  <c r="AT436"/>
  <c r="AU436"/>
  <c r="AV436"/>
  <c r="AW436"/>
  <c r="AX436"/>
  <c r="AY436"/>
  <c r="AZ436"/>
  <c r="BA436"/>
  <c r="BB436"/>
  <c r="BC436"/>
  <c r="AR436"/>
  <c r="AP436"/>
  <c r="AN436"/>
  <c r="AL436"/>
  <c r="AJ436"/>
  <c r="AH436"/>
  <c r="AF436"/>
  <c r="AD436"/>
  <c r="AB436"/>
  <c r="Z436"/>
  <c r="X436"/>
  <c r="V436"/>
  <c r="T436"/>
  <c r="R436"/>
  <c r="P436"/>
  <c r="N436"/>
  <c r="L436"/>
  <c r="J436"/>
  <c r="H436"/>
  <c r="F436"/>
  <c r="E436"/>
  <c r="D436"/>
  <c r="C436"/>
  <c r="B436"/>
  <c r="AS435"/>
  <c r="AT435"/>
  <c r="AU435"/>
  <c r="AV435"/>
  <c r="AW435"/>
  <c r="AX435"/>
  <c r="AY435"/>
  <c r="AZ435"/>
  <c r="BA435"/>
  <c r="BB435"/>
  <c r="BC435"/>
  <c r="AR435"/>
  <c r="AP435"/>
  <c r="AN435"/>
  <c r="AL435"/>
  <c r="AJ435"/>
  <c r="AH435"/>
  <c r="AF435"/>
  <c r="AD435"/>
  <c r="AB435"/>
  <c r="Z435"/>
  <c r="X435"/>
  <c r="V435"/>
  <c r="T435"/>
  <c r="R435"/>
  <c r="P435"/>
  <c r="N435"/>
  <c r="L435"/>
  <c r="J435"/>
  <c r="H435"/>
  <c r="F435"/>
  <c r="E435"/>
  <c r="D435"/>
  <c r="C435"/>
  <c r="B435"/>
  <c r="AS434"/>
  <c r="AT434"/>
  <c r="AU434"/>
  <c r="AV434"/>
  <c r="AW434"/>
  <c r="AX434"/>
  <c r="AY434"/>
  <c r="AZ434"/>
  <c r="BA434"/>
  <c r="BB434"/>
  <c r="BC434"/>
  <c r="AR434"/>
  <c r="AP434"/>
  <c r="AN434"/>
  <c r="AL434"/>
  <c r="AJ434"/>
  <c r="AH434"/>
  <c r="AF434"/>
  <c r="AD434"/>
  <c r="AB434"/>
  <c r="Z434"/>
  <c r="X434"/>
  <c r="V434"/>
  <c r="T434"/>
  <c r="R434"/>
  <c r="P434"/>
  <c r="N434"/>
  <c r="L434"/>
  <c r="J434"/>
  <c r="H434"/>
  <c r="F434"/>
  <c r="E434"/>
  <c r="D434"/>
  <c r="C434"/>
  <c r="B434"/>
  <c r="AS433"/>
  <c r="AT433"/>
  <c r="AU433"/>
  <c r="AV433"/>
  <c r="AW433"/>
  <c r="AX433"/>
  <c r="AY433"/>
  <c r="AZ433"/>
  <c r="BA433"/>
  <c r="BB433"/>
  <c r="BC433"/>
  <c r="AR433"/>
  <c r="AP433"/>
  <c r="AN433"/>
  <c r="AL433"/>
  <c r="AJ433"/>
  <c r="AH433"/>
  <c r="AF433"/>
  <c r="AD433"/>
  <c r="AB433"/>
  <c r="Z433"/>
  <c r="X433"/>
  <c r="V433"/>
  <c r="T433"/>
  <c r="R433"/>
  <c r="P433"/>
  <c r="N433"/>
  <c r="L433"/>
  <c r="J433"/>
  <c r="H433"/>
  <c r="F433"/>
  <c r="E433"/>
  <c r="D433"/>
  <c r="C433"/>
  <c r="B433"/>
  <c r="AS432"/>
  <c r="AT432"/>
  <c r="AU432"/>
  <c r="AV432"/>
  <c r="AW432"/>
  <c r="AX432"/>
  <c r="AY432"/>
  <c r="AZ432"/>
  <c r="BA432"/>
  <c r="BB432"/>
  <c r="BC432"/>
  <c r="AR432"/>
  <c r="AP432"/>
  <c r="AN432"/>
  <c r="AL432"/>
  <c r="AJ432"/>
  <c r="AH432"/>
  <c r="AF432"/>
  <c r="AD432"/>
  <c r="AB432"/>
  <c r="Z432"/>
  <c r="X432"/>
  <c r="V432"/>
  <c r="T432"/>
  <c r="R432"/>
  <c r="P432"/>
  <c r="N432"/>
  <c r="L432"/>
  <c r="J432"/>
  <c r="H432"/>
  <c r="F432"/>
  <c r="E432"/>
  <c r="D432"/>
  <c r="C432"/>
  <c r="B432"/>
  <c r="AS431"/>
  <c r="AT431"/>
  <c r="AU431"/>
  <c r="AV431"/>
  <c r="AW431"/>
  <c r="AX431"/>
  <c r="AY431"/>
  <c r="AZ431"/>
  <c r="BA431"/>
  <c r="BB431"/>
  <c r="BC431"/>
  <c r="AR431"/>
  <c r="AP431"/>
  <c r="AN431"/>
  <c r="AL431"/>
  <c r="AJ431"/>
  <c r="AH431"/>
  <c r="AF431"/>
  <c r="AD431"/>
  <c r="AB431"/>
  <c r="Z431"/>
  <c r="X431"/>
  <c r="V431"/>
  <c r="T431"/>
  <c r="R431"/>
  <c r="P431"/>
  <c r="N431"/>
  <c r="L431"/>
  <c r="J431"/>
  <c r="H431"/>
  <c r="F431"/>
  <c r="E431"/>
  <c r="D431"/>
  <c r="C431"/>
  <c r="B431"/>
  <c r="AS430"/>
  <c r="AT430"/>
  <c r="AU430"/>
  <c r="AV430"/>
  <c r="AW430"/>
  <c r="AX430"/>
  <c r="AY430"/>
  <c r="AZ430"/>
  <c r="BA430"/>
  <c r="BB430"/>
  <c r="BC430"/>
  <c r="AR430"/>
  <c r="AP430"/>
  <c r="AN430"/>
  <c r="AL430"/>
  <c r="AJ430"/>
  <c r="AH430"/>
  <c r="AF430"/>
  <c r="AD430"/>
  <c r="AB430"/>
  <c r="Z430"/>
  <c r="X430"/>
  <c r="V430"/>
  <c r="T430"/>
  <c r="R430"/>
  <c r="P430"/>
  <c r="N430"/>
  <c r="L430"/>
  <c r="J430"/>
  <c r="H430"/>
  <c r="F430"/>
  <c r="E430"/>
  <c r="D430"/>
  <c r="C430"/>
  <c r="B430"/>
  <c r="AS429"/>
  <c r="AT429"/>
  <c r="AU429"/>
  <c r="AV429"/>
  <c r="AW429"/>
  <c r="AX429"/>
  <c r="AY429"/>
  <c r="AZ429"/>
  <c r="BA429"/>
  <c r="BB429"/>
  <c r="BC429"/>
  <c r="AR429"/>
  <c r="AP429"/>
  <c r="AN429"/>
  <c r="AL429"/>
  <c r="AJ429"/>
  <c r="AH429"/>
  <c r="AF429"/>
  <c r="AD429"/>
  <c r="AB429"/>
  <c r="Z429"/>
  <c r="X429"/>
  <c r="V429"/>
  <c r="T429"/>
  <c r="R429"/>
  <c r="P429"/>
  <c r="N429"/>
  <c r="L429"/>
  <c r="J429"/>
  <c r="H429"/>
  <c r="F429"/>
  <c r="E429"/>
  <c r="D429"/>
  <c r="C429"/>
  <c r="B429"/>
  <c r="AS428"/>
  <c r="AT428"/>
  <c r="AU428"/>
  <c r="AV428"/>
  <c r="AW428"/>
  <c r="AX428"/>
  <c r="AY428"/>
  <c r="AZ428"/>
  <c r="BA428"/>
  <c r="BB428"/>
  <c r="BC428"/>
  <c r="AR428"/>
  <c r="AP428"/>
  <c r="AN428"/>
  <c r="AL428"/>
  <c r="AJ428"/>
  <c r="AH428"/>
  <c r="AF428"/>
  <c r="AD428"/>
  <c r="AB428"/>
  <c r="Z428"/>
  <c r="X428"/>
  <c r="V428"/>
  <c r="T428"/>
  <c r="R428"/>
  <c r="P428"/>
  <c r="N428"/>
  <c r="L428"/>
  <c r="J428"/>
  <c r="H428"/>
  <c r="F428"/>
  <c r="E428"/>
  <c r="D428"/>
  <c r="C428"/>
  <c r="B428"/>
  <c r="AS427"/>
  <c r="AT427"/>
  <c r="AU427"/>
  <c r="AV427"/>
  <c r="AW427"/>
  <c r="AX427"/>
  <c r="AY427"/>
  <c r="AZ427"/>
  <c r="BA427"/>
  <c r="BB427"/>
  <c r="BC427"/>
  <c r="AR427"/>
  <c r="AP427"/>
  <c r="AN427"/>
  <c r="AL427"/>
  <c r="AJ427"/>
  <c r="AH427"/>
  <c r="AF427"/>
  <c r="AD427"/>
  <c r="AB427"/>
  <c r="Z427"/>
  <c r="X427"/>
  <c r="V427"/>
  <c r="T427"/>
  <c r="R427"/>
  <c r="P427"/>
  <c r="N427"/>
  <c r="L427"/>
  <c r="J427"/>
  <c r="H427"/>
  <c r="F427"/>
  <c r="E427"/>
  <c r="D427"/>
  <c r="C427"/>
  <c r="B427"/>
  <c r="AS426"/>
  <c r="AT426"/>
  <c r="AU426"/>
  <c r="AV426"/>
  <c r="AW426"/>
  <c r="AX426"/>
  <c r="AY426"/>
  <c r="AZ426"/>
  <c r="BA426"/>
  <c r="BB426"/>
  <c r="BC426"/>
  <c r="AR426"/>
  <c r="AP426"/>
  <c r="AN426"/>
  <c r="AL426"/>
  <c r="AJ426"/>
  <c r="AH426"/>
  <c r="AF426"/>
  <c r="AD426"/>
  <c r="AB426"/>
  <c r="Z426"/>
  <c r="X426"/>
  <c r="V426"/>
  <c r="T426"/>
  <c r="R426"/>
  <c r="P426"/>
  <c r="N426"/>
  <c r="L426"/>
  <c r="J426"/>
  <c r="H426"/>
  <c r="F426"/>
  <c r="E426"/>
  <c r="D426"/>
  <c r="C426"/>
  <c r="B426"/>
  <c r="AS425"/>
  <c r="AT425"/>
  <c r="AU425"/>
  <c r="AV425"/>
  <c r="AW425"/>
  <c r="AX425"/>
  <c r="AY425"/>
  <c r="AZ425"/>
  <c r="BA425"/>
  <c r="BB425"/>
  <c r="BC425"/>
  <c r="AR425"/>
  <c r="AP425"/>
  <c r="AN425"/>
  <c r="AL425"/>
  <c r="AJ425"/>
  <c r="AH425"/>
  <c r="AF425"/>
  <c r="AD425"/>
  <c r="AB425"/>
  <c r="Z425"/>
  <c r="X425"/>
  <c r="V425"/>
  <c r="T425"/>
  <c r="R425"/>
  <c r="P425"/>
  <c r="N425"/>
  <c r="L425"/>
  <c r="J425"/>
  <c r="H425"/>
  <c r="F425"/>
  <c r="E425"/>
  <c r="D425"/>
  <c r="C425"/>
  <c r="B425"/>
  <c r="AS424"/>
  <c r="AT424"/>
  <c r="AU424"/>
  <c r="AV424"/>
  <c r="AW424"/>
  <c r="AX424"/>
  <c r="AY424"/>
  <c r="AZ424"/>
  <c r="BA424"/>
  <c r="BB424"/>
  <c r="BC424"/>
  <c r="AR424"/>
  <c r="AP424"/>
  <c r="AN424"/>
  <c r="AL424"/>
  <c r="AJ424"/>
  <c r="AH424"/>
  <c r="AF424"/>
  <c r="AD424"/>
  <c r="AB424"/>
  <c r="Z424"/>
  <c r="X424"/>
  <c r="V424"/>
  <c r="T424"/>
  <c r="R424"/>
  <c r="P424"/>
  <c r="N424"/>
  <c r="L424"/>
  <c r="J424"/>
  <c r="H424"/>
  <c r="F424"/>
  <c r="E424"/>
  <c r="D424"/>
  <c r="C424"/>
  <c r="B424"/>
  <c r="AS423"/>
  <c r="AT423"/>
  <c r="AU423"/>
  <c r="AV423"/>
  <c r="AW423"/>
  <c r="AX423"/>
  <c r="AY423"/>
  <c r="AZ423"/>
  <c r="BA423"/>
  <c r="BB423"/>
  <c r="BC423"/>
  <c r="AR423"/>
  <c r="AP423"/>
  <c r="AN423"/>
  <c r="AL423"/>
  <c r="AJ423"/>
  <c r="AH423"/>
  <c r="AF423"/>
  <c r="AD423"/>
  <c r="AB423"/>
  <c r="Z423"/>
  <c r="X423"/>
  <c r="V423"/>
  <c r="T423"/>
  <c r="R423"/>
  <c r="P423"/>
  <c r="N423"/>
  <c r="L423"/>
  <c r="J423"/>
  <c r="H423"/>
  <c r="F423"/>
  <c r="E423"/>
  <c r="D423"/>
  <c r="C423"/>
  <c r="B423"/>
  <c r="AS422"/>
  <c r="AT422"/>
  <c r="AU422"/>
  <c r="AV422"/>
  <c r="AW422"/>
  <c r="AX422"/>
  <c r="AY422"/>
  <c r="AZ422"/>
  <c r="BA422"/>
  <c r="BB422"/>
  <c r="BC422"/>
  <c r="AR422"/>
  <c r="AP422"/>
  <c r="AN422"/>
  <c r="AL422"/>
  <c r="AJ422"/>
  <c r="AH422"/>
  <c r="AF422"/>
  <c r="AD422"/>
  <c r="AB422"/>
  <c r="Z422"/>
  <c r="X422"/>
  <c r="V422"/>
  <c r="T422"/>
  <c r="R422"/>
  <c r="P422"/>
  <c r="N422"/>
  <c r="L422"/>
  <c r="J422"/>
  <c r="H422"/>
  <c r="F422"/>
  <c r="E422"/>
  <c r="D422"/>
  <c r="C422"/>
  <c r="B422"/>
  <c r="AS421"/>
  <c r="AT421"/>
  <c r="AU421"/>
  <c r="AV421"/>
  <c r="AW421"/>
  <c r="AX421"/>
  <c r="AY421"/>
  <c r="AZ421"/>
  <c r="BA421"/>
  <c r="BB421"/>
  <c r="BC421"/>
  <c r="AR421"/>
  <c r="AP421"/>
  <c r="AN421"/>
  <c r="AL421"/>
  <c r="AJ421"/>
  <c r="AH421"/>
  <c r="AF421"/>
  <c r="AD421"/>
  <c r="AB421"/>
  <c r="Z421"/>
  <c r="X421"/>
  <c r="V421"/>
  <c r="T421"/>
  <c r="R421"/>
  <c r="P421"/>
  <c r="N421"/>
  <c r="L421"/>
  <c r="J421"/>
  <c r="H421"/>
  <c r="F421"/>
  <c r="E421"/>
  <c r="D421"/>
  <c r="C421"/>
  <c r="B421"/>
  <c r="AS420"/>
  <c r="AT420"/>
  <c r="AU420"/>
  <c r="AV420"/>
  <c r="AW420"/>
  <c r="AX420"/>
  <c r="AY420"/>
  <c r="AZ420"/>
  <c r="BA420"/>
  <c r="BB420"/>
  <c r="BC420"/>
  <c r="AR420"/>
  <c r="AP420"/>
  <c r="AN420"/>
  <c r="AL420"/>
  <c r="AJ420"/>
  <c r="AH420"/>
  <c r="AF420"/>
  <c r="AD420"/>
  <c r="AB420"/>
  <c r="Z420"/>
  <c r="X420"/>
  <c r="V420"/>
  <c r="T420"/>
  <c r="R420"/>
  <c r="P420"/>
  <c r="N420"/>
  <c r="L420"/>
  <c r="J420"/>
  <c r="H420"/>
  <c r="F420"/>
  <c r="E420"/>
  <c r="D420"/>
  <c r="C420"/>
  <c r="B420"/>
  <c r="AS419"/>
  <c r="AT419"/>
  <c r="AU419"/>
  <c r="AV419"/>
  <c r="AW419"/>
  <c r="AX419"/>
  <c r="AY419"/>
  <c r="AZ419"/>
  <c r="BA419"/>
  <c r="BB419"/>
  <c r="BC419"/>
  <c r="AR419"/>
  <c r="AP419"/>
  <c r="AN419"/>
  <c r="AL419"/>
  <c r="AJ419"/>
  <c r="AH419"/>
  <c r="AF419"/>
  <c r="AD419"/>
  <c r="AB419"/>
  <c r="Z419"/>
  <c r="X419"/>
  <c r="V419"/>
  <c r="T419"/>
  <c r="R419"/>
  <c r="P419"/>
  <c r="N419"/>
  <c r="L419"/>
  <c r="J419"/>
  <c r="H419"/>
  <c r="F419"/>
  <c r="E419"/>
  <c r="D419"/>
  <c r="C419"/>
  <c r="B419"/>
  <c r="AS418"/>
  <c r="AT418"/>
  <c r="AU418"/>
  <c r="AV418"/>
  <c r="AW418"/>
  <c r="AX418"/>
  <c r="AY418"/>
  <c r="AZ418"/>
  <c r="BA418"/>
  <c r="BB418"/>
  <c r="BC418"/>
  <c r="AR418"/>
  <c r="AP418"/>
  <c r="AN418"/>
  <c r="AL418"/>
  <c r="AJ418"/>
  <c r="AH418"/>
  <c r="AF418"/>
  <c r="AD418"/>
  <c r="AB418"/>
  <c r="Z418"/>
  <c r="X418"/>
  <c r="V418"/>
  <c r="T418"/>
  <c r="R418"/>
  <c r="P418"/>
  <c r="N418"/>
  <c r="L418"/>
  <c r="J418"/>
  <c r="H418"/>
  <c r="F418"/>
  <c r="E418"/>
  <c r="D418"/>
  <c r="C418"/>
  <c r="B418"/>
  <c r="AS417"/>
  <c r="AT417"/>
  <c r="AU417"/>
  <c r="AV417"/>
  <c r="AW417"/>
  <c r="AX417"/>
  <c r="AY417"/>
  <c r="AZ417"/>
  <c r="BA417"/>
  <c r="BB417"/>
  <c r="BC417"/>
  <c r="AR417"/>
  <c r="AP417"/>
  <c r="AN417"/>
  <c r="AL417"/>
  <c r="AJ417"/>
  <c r="AH417"/>
  <c r="AF417"/>
  <c r="AD417"/>
  <c r="AB417"/>
  <c r="Z417"/>
  <c r="X417"/>
  <c r="V417"/>
  <c r="T417"/>
  <c r="R417"/>
  <c r="P417"/>
  <c r="N417"/>
  <c r="L417"/>
  <c r="J417"/>
  <c r="H417"/>
  <c r="F417"/>
  <c r="E417"/>
  <c r="D417"/>
  <c r="C417"/>
  <c r="B417"/>
  <c r="AS416"/>
  <c r="AT416"/>
  <c r="AU416"/>
  <c r="AV416"/>
  <c r="AW416"/>
  <c r="AX416"/>
  <c r="AY416"/>
  <c r="AZ416"/>
  <c r="BA416"/>
  <c r="BB416"/>
  <c r="BC416"/>
  <c r="AR416"/>
  <c r="AP416"/>
  <c r="AN416"/>
  <c r="AL416"/>
  <c r="AJ416"/>
  <c r="AH416"/>
  <c r="AF416"/>
  <c r="AD416"/>
  <c r="AB416"/>
  <c r="Z416"/>
  <c r="X416"/>
  <c r="V416"/>
  <c r="T416"/>
  <c r="R416"/>
  <c r="P416"/>
  <c r="N416"/>
  <c r="L416"/>
  <c r="J416"/>
  <c r="H416"/>
  <c r="F416"/>
  <c r="E416"/>
  <c r="D416"/>
  <c r="C416"/>
  <c r="B416"/>
  <c r="AS415"/>
  <c r="AT415"/>
  <c r="AU415"/>
  <c r="AV415"/>
  <c r="AW415"/>
  <c r="AX415"/>
  <c r="AY415"/>
  <c r="AZ415"/>
  <c r="BA415"/>
  <c r="BB415"/>
  <c r="BC415"/>
  <c r="AR415"/>
  <c r="AP415"/>
  <c r="AN415"/>
  <c r="AL415"/>
  <c r="AJ415"/>
  <c r="AH415"/>
  <c r="AF415"/>
  <c r="AD415"/>
  <c r="AB415"/>
  <c r="Z415"/>
  <c r="X415"/>
  <c r="V415"/>
  <c r="T415"/>
  <c r="R415"/>
  <c r="P415"/>
  <c r="N415"/>
  <c r="L415"/>
  <c r="J415"/>
  <c r="H415"/>
  <c r="F415"/>
  <c r="E415"/>
  <c r="D415"/>
  <c r="C415"/>
  <c r="B415"/>
  <c r="AS414"/>
  <c r="AT414"/>
  <c r="AU414"/>
  <c r="AV414"/>
  <c r="AW414"/>
  <c r="AX414"/>
  <c r="AY414"/>
  <c r="AZ414"/>
  <c r="BA414"/>
  <c r="BB414"/>
  <c r="BC414"/>
  <c r="AR414"/>
  <c r="AP414"/>
  <c r="AN414"/>
  <c r="AL414"/>
  <c r="AJ414"/>
  <c r="AH414"/>
  <c r="AF414"/>
  <c r="AD414"/>
  <c r="AB414"/>
  <c r="Z414"/>
  <c r="X414"/>
  <c r="V414"/>
  <c r="T414"/>
  <c r="R414"/>
  <c r="P414"/>
  <c r="N414"/>
  <c r="L414"/>
  <c r="J414"/>
  <c r="H414"/>
  <c r="F414"/>
  <c r="E414"/>
  <c r="D414"/>
  <c r="C414"/>
  <c r="B414"/>
  <c r="AS413"/>
  <c r="AT413"/>
  <c r="AU413"/>
  <c r="AV413"/>
  <c r="AW413"/>
  <c r="AX413"/>
  <c r="AY413"/>
  <c r="AZ413"/>
  <c r="BA413"/>
  <c r="BB413"/>
  <c r="BC413"/>
  <c r="AR413"/>
  <c r="AP413"/>
  <c r="AN413"/>
  <c r="AL413"/>
  <c r="AJ413"/>
  <c r="AH413"/>
  <c r="AF413"/>
  <c r="AD413"/>
  <c r="AB413"/>
  <c r="Z413"/>
  <c r="X413"/>
  <c r="V413"/>
  <c r="T413"/>
  <c r="R413"/>
  <c r="P413"/>
  <c r="N413"/>
  <c r="L413"/>
  <c r="J413"/>
  <c r="H413"/>
  <c r="F413"/>
  <c r="E413"/>
  <c r="D413"/>
  <c r="C413"/>
  <c r="B413"/>
  <c r="AS412"/>
  <c r="AT412"/>
  <c r="AU412"/>
  <c r="AV412"/>
  <c r="AW412"/>
  <c r="AX412"/>
  <c r="AY412"/>
  <c r="AZ412"/>
  <c r="BA412"/>
  <c r="BB412"/>
  <c r="BC412"/>
  <c r="AR412"/>
  <c r="AP412"/>
  <c r="AN412"/>
  <c r="AL412"/>
  <c r="AJ412"/>
  <c r="AH412"/>
  <c r="AF412"/>
  <c r="AD412"/>
  <c r="AB412"/>
  <c r="Z412"/>
  <c r="X412"/>
  <c r="V412"/>
  <c r="T412"/>
  <c r="R412"/>
  <c r="P412"/>
  <c r="N412"/>
  <c r="L412"/>
  <c r="J412"/>
  <c r="H412"/>
  <c r="F412"/>
  <c r="E412"/>
  <c r="D412"/>
  <c r="C412"/>
  <c r="B412"/>
  <c r="AS411"/>
  <c r="AT411"/>
  <c r="AU411"/>
  <c r="AV411"/>
  <c r="AW411"/>
  <c r="AX411"/>
  <c r="AY411"/>
  <c r="AZ411"/>
  <c r="BA411"/>
  <c r="BB411"/>
  <c r="BC411"/>
  <c r="AR411"/>
  <c r="AP411"/>
  <c r="AN411"/>
  <c r="AL411"/>
  <c r="AJ411"/>
  <c r="AH411"/>
  <c r="AF411"/>
  <c r="AD411"/>
  <c r="AB411"/>
  <c r="Z411"/>
  <c r="X411"/>
  <c r="V411"/>
  <c r="T411"/>
  <c r="R411"/>
  <c r="P411"/>
  <c r="N411"/>
  <c r="L411"/>
  <c r="J411"/>
  <c r="H411"/>
  <c r="F411"/>
  <c r="E411"/>
  <c r="D411"/>
  <c r="C411"/>
  <c r="B411"/>
  <c r="AS410"/>
  <c r="AT410"/>
  <c r="AU410"/>
  <c r="AV410"/>
  <c r="AW410"/>
  <c r="AX410"/>
  <c r="AY410"/>
  <c r="AZ410"/>
  <c r="BA410"/>
  <c r="BB410"/>
  <c r="BC410"/>
  <c r="AR410"/>
  <c r="AP410"/>
  <c r="AN410"/>
  <c r="AL410"/>
  <c r="AJ410"/>
  <c r="AH410"/>
  <c r="AF410"/>
  <c r="AD410"/>
  <c r="AB410"/>
  <c r="Z410"/>
  <c r="X410"/>
  <c r="V410"/>
  <c r="T410"/>
  <c r="R410"/>
  <c r="P410"/>
  <c r="N410"/>
  <c r="L410"/>
  <c r="J410"/>
  <c r="H410"/>
  <c r="F410"/>
  <c r="E410"/>
  <c r="D410"/>
  <c r="C410"/>
  <c r="B410"/>
  <c r="AS409"/>
  <c r="AT409"/>
  <c r="AU409"/>
  <c r="AV409"/>
  <c r="AW409"/>
  <c r="AX409"/>
  <c r="AY409"/>
  <c r="AZ409"/>
  <c r="BA409"/>
  <c r="BB409"/>
  <c r="BC409"/>
  <c r="AR409"/>
  <c r="AP409"/>
  <c r="AN409"/>
  <c r="AL409"/>
  <c r="AJ409"/>
  <c r="AH409"/>
  <c r="AF409"/>
  <c r="AD409"/>
  <c r="AB409"/>
  <c r="Z409"/>
  <c r="X409"/>
  <c r="V409"/>
  <c r="T409"/>
  <c r="R409"/>
  <c r="P409"/>
  <c r="N409"/>
  <c r="L409"/>
  <c r="J409"/>
  <c r="H409"/>
  <c r="F409"/>
  <c r="E409"/>
  <c r="D409"/>
  <c r="C409"/>
  <c r="B409"/>
  <c r="AS408"/>
  <c r="AT408"/>
  <c r="AU408"/>
  <c r="AV408"/>
  <c r="AW408"/>
  <c r="AX408"/>
  <c r="AY408"/>
  <c r="AZ408"/>
  <c r="BA408"/>
  <c r="BB408"/>
  <c r="BC408"/>
  <c r="AR408"/>
  <c r="AP408"/>
  <c r="AN408"/>
  <c r="AL408"/>
  <c r="AJ408"/>
  <c r="AH408"/>
  <c r="AF408"/>
  <c r="AD408"/>
  <c r="AB408"/>
  <c r="Z408"/>
  <c r="X408"/>
  <c r="V408"/>
  <c r="T408"/>
  <c r="R408"/>
  <c r="P408"/>
  <c r="N408"/>
  <c r="L408"/>
  <c r="J408"/>
  <c r="H408"/>
  <c r="F408"/>
  <c r="E408"/>
  <c r="D408"/>
  <c r="C408"/>
  <c r="B408"/>
  <c r="AS407"/>
  <c r="AT407"/>
  <c r="AU407"/>
  <c r="AV407"/>
  <c r="AW407"/>
  <c r="AX407"/>
  <c r="AY407"/>
  <c r="AZ407"/>
  <c r="BA407"/>
  <c r="BB407"/>
  <c r="BC407"/>
  <c r="AR407"/>
  <c r="AP407"/>
  <c r="AN407"/>
  <c r="AL407"/>
  <c r="AJ407"/>
  <c r="AH407"/>
  <c r="AF407"/>
  <c r="AD407"/>
  <c r="AB407"/>
  <c r="Z407"/>
  <c r="X407"/>
  <c r="V407"/>
  <c r="T407"/>
  <c r="R407"/>
  <c r="P407"/>
  <c r="N407"/>
  <c r="L407"/>
  <c r="J407"/>
  <c r="H407"/>
  <c r="F407"/>
  <c r="E407"/>
  <c r="D407"/>
  <c r="C407"/>
  <c r="B407"/>
  <c r="AS406"/>
  <c r="AT406"/>
  <c r="AU406"/>
  <c r="AV406"/>
  <c r="AW406"/>
  <c r="AX406"/>
  <c r="AY406"/>
  <c r="AZ406"/>
  <c r="BA406"/>
  <c r="BB406"/>
  <c r="BC406"/>
  <c r="AR406"/>
  <c r="AP406"/>
  <c r="AN406"/>
  <c r="AL406"/>
  <c r="AJ406"/>
  <c r="AH406"/>
  <c r="AF406"/>
  <c r="AD406"/>
  <c r="AB406"/>
  <c r="Z406"/>
  <c r="X406"/>
  <c r="V406"/>
  <c r="T406"/>
  <c r="R406"/>
  <c r="P406"/>
  <c r="N406"/>
  <c r="L406"/>
  <c r="J406"/>
  <c r="H406"/>
  <c r="F406"/>
  <c r="E406"/>
  <c r="D406"/>
  <c r="C406"/>
  <c r="B406"/>
  <c r="AS405"/>
  <c r="AT405"/>
  <c r="AU405"/>
  <c r="AV405"/>
  <c r="AW405"/>
  <c r="AX405"/>
  <c r="AY405"/>
  <c r="AZ405"/>
  <c r="BA405"/>
  <c r="BB405"/>
  <c r="BC405"/>
  <c r="AR405"/>
  <c r="AP405"/>
  <c r="AN405"/>
  <c r="AL405"/>
  <c r="AJ405"/>
  <c r="AH405"/>
  <c r="AF405"/>
  <c r="AD405"/>
  <c r="AB405"/>
  <c r="Z405"/>
  <c r="X405"/>
  <c r="V405"/>
  <c r="T405"/>
  <c r="R405"/>
  <c r="P405"/>
  <c r="N405"/>
  <c r="L405"/>
  <c r="J405"/>
  <c r="H405"/>
  <c r="F405"/>
  <c r="E405"/>
  <c r="D405"/>
  <c r="C405"/>
  <c r="B405"/>
  <c r="AS404"/>
  <c r="AT404"/>
  <c r="AU404"/>
  <c r="AV404"/>
  <c r="AW404"/>
  <c r="AX404"/>
  <c r="AY404"/>
  <c r="AZ404"/>
  <c r="BA404"/>
  <c r="BB404"/>
  <c r="BC404"/>
  <c r="AR404"/>
  <c r="AP404"/>
  <c r="AN404"/>
  <c r="AL404"/>
  <c r="AJ404"/>
  <c r="AH404"/>
  <c r="AF404"/>
  <c r="AD404"/>
  <c r="AB404"/>
  <c r="Z404"/>
  <c r="X404"/>
  <c r="V404"/>
  <c r="T404"/>
  <c r="R404"/>
  <c r="P404"/>
  <c r="N404"/>
  <c r="L404"/>
  <c r="J404"/>
  <c r="H404"/>
  <c r="F404"/>
  <c r="E404"/>
  <c r="D404"/>
  <c r="C404"/>
  <c r="B404"/>
  <c r="AS403"/>
  <c r="AT403"/>
  <c r="AU403"/>
  <c r="AV403"/>
  <c r="AW403"/>
  <c r="AX403"/>
  <c r="AY403"/>
  <c r="AZ403"/>
  <c r="BA403"/>
  <c r="BB403"/>
  <c r="BC403"/>
  <c r="AR403"/>
  <c r="AP403"/>
  <c r="AN403"/>
  <c r="AL403"/>
  <c r="AJ403"/>
  <c r="AH403"/>
  <c r="AF403"/>
  <c r="AD403"/>
  <c r="AB403"/>
  <c r="Z403"/>
  <c r="X403"/>
  <c r="V403"/>
  <c r="T403"/>
  <c r="R403"/>
  <c r="P403"/>
  <c r="N403"/>
  <c r="L403"/>
  <c r="J403"/>
  <c r="H403"/>
  <c r="F403"/>
  <c r="E403"/>
  <c r="D403"/>
  <c r="C403"/>
  <c r="B403"/>
  <c r="AS402"/>
  <c r="AT402"/>
  <c r="AU402"/>
  <c r="AV402"/>
  <c r="AW402"/>
  <c r="AX402"/>
  <c r="AY402"/>
  <c r="AZ402"/>
  <c r="BA402"/>
  <c r="BB402"/>
  <c r="BC402"/>
  <c r="AR402"/>
  <c r="AP402"/>
  <c r="AN402"/>
  <c r="AL402"/>
  <c r="AJ402"/>
  <c r="AH402"/>
  <c r="AF402"/>
  <c r="AD402"/>
  <c r="AB402"/>
  <c r="Z402"/>
  <c r="X402"/>
  <c r="V402"/>
  <c r="T402"/>
  <c r="R402"/>
  <c r="P402"/>
  <c r="N402"/>
  <c r="L402"/>
  <c r="J402"/>
  <c r="H402"/>
  <c r="F402"/>
  <c r="E402"/>
  <c r="D402"/>
  <c r="C402"/>
  <c r="B402"/>
  <c r="AS401"/>
  <c r="AT401"/>
  <c r="AU401"/>
  <c r="AV401"/>
  <c r="AW401"/>
  <c r="AX401"/>
  <c r="AY401"/>
  <c r="AZ401"/>
  <c r="BA401"/>
  <c r="BB401"/>
  <c r="BC401"/>
  <c r="AR401"/>
  <c r="AP401"/>
  <c r="AN401"/>
  <c r="AL401"/>
  <c r="AJ401"/>
  <c r="AH401"/>
  <c r="AF401"/>
  <c r="AD401"/>
  <c r="AB401"/>
  <c r="Z401"/>
  <c r="X401"/>
  <c r="V401"/>
  <c r="T401"/>
  <c r="R401"/>
  <c r="P401"/>
  <c r="N401"/>
  <c r="L401"/>
  <c r="J401"/>
  <c r="H401"/>
  <c r="F401"/>
  <c r="E401"/>
  <c r="D401"/>
  <c r="C401"/>
  <c r="B401"/>
  <c r="AS400"/>
  <c r="AT400"/>
  <c r="AU400"/>
  <c r="AV400"/>
  <c r="AW400"/>
  <c r="AX400"/>
  <c r="AY400"/>
  <c r="AZ400"/>
  <c r="BA400"/>
  <c r="BB400"/>
  <c r="BC400"/>
  <c r="AR400"/>
  <c r="AP400"/>
  <c r="AN400"/>
  <c r="AL400"/>
  <c r="AJ400"/>
  <c r="AH400"/>
  <c r="AF400"/>
  <c r="AD400"/>
  <c r="AB400"/>
  <c r="Z400"/>
  <c r="X400"/>
  <c r="V400"/>
  <c r="T400"/>
  <c r="R400"/>
  <c r="P400"/>
  <c r="N400"/>
  <c r="L400"/>
  <c r="J400"/>
  <c r="H400"/>
  <c r="F400"/>
  <c r="E400"/>
  <c r="D400"/>
  <c r="C400"/>
  <c r="B400"/>
  <c r="AS399"/>
  <c r="AT399"/>
  <c r="AU399"/>
  <c r="AV399"/>
  <c r="AW399"/>
  <c r="AX399"/>
  <c r="AY399"/>
  <c r="AZ399"/>
  <c r="BA399"/>
  <c r="BB399"/>
  <c r="BC399"/>
  <c r="AR399"/>
  <c r="AP399"/>
  <c r="AN399"/>
  <c r="AL399"/>
  <c r="AJ399"/>
  <c r="AH399"/>
  <c r="AF399"/>
  <c r="AD399"/>
  <c r="AB399"/>
  <c r="Z399"/>
  <c r="X399"/>
  <c r="V399"/>
  <c r="T399"/>
  <c r="R399"/>
  <c r="P399"/>
  <c r="N399"/>
  <c r="L399"/>
  <c r="J399"/>
  <c r="H399"/>
  <c r="F399"/>
  <c r="E399"/>
  <c r="D399"/>
  <c r="C399"/>
  <c r="B399"/>
  <c r="AS398"/>
  <c r="AT398"/>
  <c r="AU398"/>
  <c r="AV398"/>
  <c r="AW398"/>
  <c r="AX398"/>
  <c r="AY398"/>
  <c r="AZ398"/>
  <c r="BA398"/>
  <c r="BB398"/>
  <c r="BC398"/>
  <c r="AR398"/>
  <c r="AP398"/>
  <c r="AN398"/>
  <c r="AL398"/>
  <c r="AJ398"/>
  <c r="AH398"/>
  <c r="AF398"/>
  <c r="AD398"/>
  <c r="AB398"/>
  <c r="Z398"/>
  <c r="X398"/>
  <c r="V398"/>
  <c r="T398"/>
  <c r="R398"/>
  <c r="P398"/>
  <c r="N398"/>
  <c r="L398"/>
  <c r="J398"/>
  <c r="H398"/>
  <c r="F398"/>
  <c r="E398"/>
  <c r="D398"/>
  <c r="C398"/>
  <c r="B398"/>
  <c r="AS397"/>
  <c r="AT397"/>
  <c r="AU397"/>
  <c r="AV397"/>
  <c r="AW397"/>
  <c r="AX397"/>
  <c r="AY397"/>
  <c r="AZ397"/>
  <c r="BA397"/>
  <c r="BB397"/>
  <c r="BC397"/>
  <c r="AR397"/>
  <c r="AP397"/>
  <c r="AN397"/>
  <c r="AL397"/>
  <c r="AJ397"/>
  <c r="AH397"/>
  <c r="AF397"/>
  <c r="AD397"/>
  <c r="AB397"/>
  <c r="Z397"/>
  <c r="X397"/>
  <c r="V397"/>
  <c r="T397"/>
  <c r="R397"/>
  <c r="P397"/>
  <c r="N397"/>
  <c r="L397"/>
  <c r="J397"/>
  <c r="H397"/>
  <c r="F397"/>
  <c r="E397"/>
  <c r="D397"/>
  <c r="C397"/>
  <c r="B397"/>
  <c r="AS396"/>
  <c r="AT396"/>
  <c r="AU396"/>
  <c r="AV396"/>
  <c r="AW396"/>
  <c r="AX396"/>
  <c r="AY396"/>
  <c r="AZ396"/>
  <c r="BA396"/>
  <c r="BB396"/>
  <c r="BC396"/>
  <c r="AR396"/>
  <c r="AP396"/>
  <c r="AN396"/>
  <c r="AL396"/>
  <c r="AJ396"/>
  <c r="AH396"/>
  <c r="AF396"/>
  <c r="AD396"/>
  <c r="AB396"/>
  <c r="Z396"/>
  <c r="X396"/>
  <c r="V396"/>
  <c r="T396"/>
  <c r="R396"/>
  <c r="P396"/>
  <c r="N396"/>
  <c r="L396"/>
  <c r="J396"/>
  <c r="H396"/>
  <c r="F396"/>
  <c r="E396"/>
  <c r="D396"/>
  <c r="C396"/>
  <c r="B396"/>
  <c r="AS395"/>
  <c r="AT395"/>
  <c r="AU395"/>
  <c r="AV395"/>
  <c r="AW395"/>
  <c r="AX395"/>
  <c r="AY395"/>
  <c r="AZ395"/>
  <c r="BA395"/>
  <c r="BB395"/>
  <c r="BC395"/>
  <c r="AR395"/>
  <c r="AP395"/>
  <c r="AN395"/>
  <c r="AL395"/>
  <c r="AJ395"/>
  <c r="AH395"/>
  <c r="AF395"/>
  <c r="AD395"/>
  <c r="AB395"/>
  <c r="Z395"/>
  <c r="X395"/>
  <c r="V395"/>
  <c r="T395"/>
  <c r="R395"/>
  <c r="P395"/>
  <c r="N395"/>
  <c r="L395"/>
  <c r="J395"/>
  <c r="H395"/>
  <c r="F395"/>
  <c r="E395"/>
  <c r="D395"/>
  <c r="C395"/>
  <c r="B395"/>
  <c r="AS394"/>
  <c r="AT394"/>
  <c r="AU394"/>
  <c r="AV394"/>
  <c r="AW394"/>
  <c r="AX394"/>
  <c r="AY394"/>
  <c r="AZ394"/>
  <c r="BA394"/>
  <c r="BB394"/>
  <c r="BC394"/>
  <c r="AR394"/>
  <c r="AP394"/>
  <c r="AN394"/>
  <c r="AL394"/>
  <c r="AJ394"/>
  <c r="AH394"/>
  <c r="AF394"/>
  <c r="AD394"/>
  <c r="AB394"/>
  <c r="Z394"/>
  <c r="X394"/>
  <c r="V394"/>
  <c r="T394"/>
  <c r="R394"/>
  <c r="P394"/>
  <c r="N394"/>
  <c r="L394"/>
  <c r="J394"/>
  <c r="H394"/>
  <c r="F394"/>
  <c r="E394"/>
  <c r="D394"/>
  <c r="C394"/>
  <c r="B394"/>
  <c r="AS393"/>
  <c r="AT393"/>
  <c r="AU393"/>
  <c r="AV393"/>
  <c r="AW393"/>
  <c r="AX393"/>
  <c r="AY393"/>
  <c r="AZ393"/>
  <c r="BA393"/>
  <c r="BB393"/>
  <c r="BC393"/>
  <c r="AR393"/>
  <c r="AP393"/>
  <c r="AN393"/>
  <c r="AL393"/>
  <c r="AJ393"/>
  <c r="AH393"/>
  <c r="AF393"/>
  <c r="AD393"/>
  <c r="AB393"/>
  <c r="Z393"/>
  <c r="X393"/>
  <c r="V393"/>
  <c r="T393"/>
  <c r="R393"/>
  <c r="P393"/>
  <c r="N393"/>
  <c r="L393"/>
  <c r="J393"/>
  <c r="H393"/>
  <c r="F393"/>
  <c r="E393"/>
  <c r="D393"/>
  <c r="C393"/>
  <c r="B393"/>
  <c r="AS392"/>
  <c r="AT392"/>
  <c r="AU392"/>
  <c r="AV392"/>
  <c r="AW392"/>
  <c r="AX392"/>
  <c r="AY392"/>
  <c r="AZ392"/>
  <c r="BA392"/>
  <c r="BB392"/>
  <c r="BC392"/>
  <c r="AR392"/>
  <c r="AP392"/>
  <c r="AN392"/>
  <c r="AL392"/>
  <c r="AJ392"/>
  <c r="AH392"/>
  <c r="AF392"/>
  <c r="AD392"/>
  <c r="AB392"/>
  <c r="Z392"/>
  <c r="X392"/>
  <c r="V392"/>
  <c r="T392"/>
  <c r="R392"/>
  <c r="P392"/>
  <c r="N392"/>
  <c r="L392"/>
  <c r="J392"/>
  <c r="H392"/>
  <c r="F392"/>
  <c r="E392"/>
  <c r="D392"/>
  <c r="C392"/>
  <c r="B392"/>
  <c r="AS391"/>
  <c r="AT391"/>
  <c r="AU391"/>
  <c r="AV391"/>
  <c r="AW391"/>
  <c r="AX391"/>
  <c r="AY391"/>
  <c r="AZ391"/>
  <c r="BA391"/>
  <c r="BB391"/>
  <c r="BC391"/>
  <c r="AR391"/>
  <c r="AP391"/>
  <c r="AN391"/>
  <c r="AL391"/>
  <c r="AJ391"/>
  <c r="AH391"/>
  <c r="AF391"/>
  <c r="AD391"/>
  <c r="AB391"/>
  <c r="Z391"/>
  <c r="X391"/>
  <c r="V391"/>
  <c r="T391"/>
  <c r="R391"/>
  <c r="P391"/>
  <c r="N391"/>
  <c r="L391"/>
  <c r="J391"/>
  <c r="H391"/>
  <c r="F391"/>
  <c r="E391"/>
  <c r="D391"/>
  <c r="C391"/>
  <c r="B391"/>
  <c r="AS390"/>
  <c r="AT390"/>
  <c r="AU390"/>
  <c r="AV390"/>
  <c r="AW390"/>
  <c r="AX390"/>
  <c r="AY390"/>
  <c r="AZ390"/>
  <c r="BA390"/>
  <c r="BB390"/>
  <c r="BC390"/>
  <c r="AR390"/>
  <c r="AP390"/>
  <c r="AN390"/>
  <c r="AL390"/>
  <c r="AJ390"/>
  <c r="AH390"/>
  <c r="AF390"/>
  <c r="AD390"/>
  <c r="AB390"/>
  <c r="Z390"/>
  <c r="X390"/>
  <c r="V390"/>
  <c r="T390"/>
  <c r="R390"/>
  <c r="P390"/>
  <c r="N390"/>
  <c r="L390"/>
  <c r="J390"/>
  <c r="H390"/>
  <c r="F390"/>
  <c r="E390"/>
  <c r="D390"/>
  <c r="C390"/>
  <c r="B390"/>
  <c r="AS389"/>
  <c r="AT389"/>
  <c r="AU389"/>
  <c r="AV389"/>
  <c r="AW389"/>
  <c r="AX389"/>
  <c r="AY389"/>
  <c r="AZ389"/>
  <c r="BA389"/>
  <c r="BB389"/>
  <c r="BC389"/>
  <c r="AR389"/>
  <c r="AP389"/>
  <c r="AN389"/>
  <c r="AL389"/>
  <c r="AJ389"/>
  <c r="AH389"/>
  <c r="AF389"/>
  <c r="AD389"/>
  <c r="AB389"/>
  <c r="Z389"/>
  <c r="X389"/>
  <c r="V389"/>
  <c r="T389"/>
  <c r="R389"/>
  <c r="P389"/>
  <c r="N389"/>
  <c r="L389"/>
  <c r="J389"/>
  <c r="H389"/>
  <c r="F389"/>
  <c r="E389"/>
  <c r="D389"/>
  <c r="C389"/>
  <c r="B389"/>
  <c r="AS388"/>
  <c r="AT388"/>
  <c r="AU388"/>
  <c r="AV388"/>
  <c r="AW388"/>
  <c r="AX388"/>
  <c r="AY388"/>
  <c r="AZ388"/>
  <c r="BA388"/>
  <c r="BB388"/>
  <c r="BC388"/>
  <c r="AR388"/>
  <c r="AP388"/>
  <c r="AN388"/>
  <c r="AL388"/>
  <c r="AJ388"/>
  <c r="AH388"/>
  <c r="AF388"/>
  <c r="AD388"/>
  <c r="AB388"/>
  <c r="Z388"/>
  <c r="X388"/>
  <c r="V388"/>
  <c r="T388"/>
  <c r="R388"/>
  <c r="P388"/>
  <c r="N388"/>
  <c r="L388"/>
  <c r="J388"/>
  <c r="H388"/>
  <c r="F388"/>
  <c r="E388"/>
  <c r="D388"/>
  <c r="C388"/>
  <c r="B388"/>
  <c r="AS387"/>
  <c r="AT387"/>
  <c r="AU387"/>
  <c r="AV387"/>
  <c r="AW387"/>
  <c r="AX387"/>
  <c r="AY387"/>
  <c r="AZ387"/>
  <c r="BA387"/>
  <c r="BB387"/>
  <c r="BC387"/>
  <c r="AR387"/>
  <c r="AP387"/>
  <c r="AN387"/>
  <c r="AL387"/>
  <c r="AJ387"/>
  <c r="AH387"/>
  <c r="AF387"/>
  <c r="AD387"/>
  <c r="AB387"/>
  <c r="Z387"/>
  <c r="X387"/>
  <c r="V387"/>
  <c r="T387"/>
  <c r="R387"/>
  <c r="P387"/>
  <c r="N387"/>
  <c r="L387"/>
  <c r="J387"/>
  <c r="H387"/>
  <c r="F387"/>
  <c r="E387"/>
  <c r="D387"/>
  <c r="C387"/>
  <c r="B387"/>
  <c r="AS386"/>
  <c r="AT386"/>
  <c r="AU386"/>
  <c r="AV386"/>
  <c r="AW386"/>
  <c r="AX386"/>
  <c r="AY386"/>
  <c r="AZ386"/>
  <c r="BA386"/>
  <c r="BB386"/>
  <c r="BC386"/>
  <c r="AR386"/>
  <c r="AP386"/>
  <c r="AN386"/>
  <c r="AL386"/>
  <c r="AJ386"/>
  <c r="AH386"/>
  <c r="AF386"/>
  <c r="AD386"/>
  <c r="AB386"/>
  <c r="Z386"/>
  <c r="X386"/>
  <c r="V386"/>
  <c r="T386"/>
  <c r="R386"/>
  <c r="P386"/>
  <c r="N386"/>
  <c r="L386"/>
  <c r="J386"/>
  <c r="H386"/>
  <c r="F386"/>
  <c r="E386"/>
  <c r="D386"/>
  <c r="C386"/>
  <c r="B386"/>
  <c r="AS385"/>
  <c r="AT385"/>
  <c r="AU385"/>
  <c r="AV385"/>
  <c r="AW385"/>
  <c r="AX385"/>
  <c r="AY385"/>
  <c r="AZ385"/>
  <c r="BA385"/>
  <c r="BB385"/>
  <c r="BC385"/>
  <c r="AR385"/>
  <c r="AP385"/>
  <c r="AN385"/>
  <c r="AL385"/>
  <c r="AJ385"/>
  <c r="AH385"/>
  <c r="AF385"/>
  <c r="AD385"/>
  <c r="AB385"/>
  <c r="Z385"/>
  <c r="X385"/>
  <c r="V385"/>
  <c r="T385"/>
  <c r="R385"/>
  <c r="P385"/>
  <c r="N385"/>
  <c r="L385"/>
  <c r="J385"/>
  <c r="H385"/>
  <c r="F385"/>
  <c r="E385"/>
  <c r="D385"/>
  <c r="C385"/>
  <c r="B385"/>
  <c r="AS384"/>
  <c r="AT384"/>
  <c r="AU384"/>
  <c r="AV384"/>
  <c r="AW384"/>
  <c r="AX384"/>
  <c r="AY384"/>
  <c r="AZ384"/>
  <c r="BA384"/>
  <c r="BB384"/>
  <c r="BC384"/>
  <c r="AR384"/>
  <c r="AP384"/>
  <c r="AN384"/>
  <c r="AL384"/>
  <c r="AJ384"/>
  <c r="AH384"/>
  <c r="AF384"/>
  <c r="AD384"/>
  <c r="AB384"/>
  <c r="Z384"/>
  <c r="X384"/>
  <c r="V384"/>
  <c r="T384"/>
  <c r="R384"/>
  <c r="P384"/>
  <c r="N384"/>
  <c r="L384"/>
  <c r="J384"/>
  <c r="H384"/>
  <c r="F384"/>
  <c r="E384"/>
  <c r="D384"/>
  <c r="C384"/>
  <c r="B384"/>
  <c r="AS383"/>
  <c r="AT383"/>
  <c r="AU383"/>
  <c r="AV383"/>
  <c r="AW383"/>
  <c r="AX383"/>
  <c r="AY383"/>
  <c r="AZ383"/>
  <c r="BA383"/>
  <c r="BB383"/>
  <c r="BC383"/>
  <c r="AR383"/>
  <c r="AP383"/>
  <c r="AN383"/>
  <c r="AL383"/>
  <c r="AJ383"/>
  <c r="AH383"/>
  <c r="AF383"/>
  <c r="AD383"/>
  <c r="AB383"/>
  <c r="Z383"/>
  <c r="X383"/>
  <c r="V383"/>
  <c r="T383"/>
  <c r="R383"/>
  <c r="P383"/>
  <c r="N383"/>
  <c r="L383"/>
  <c r="J383"/>
  <c r="H383"/>
  <c r="F383"/>
  <c r="E383"/>
  <c r="D383"/>
  <c r="C383"/>
  <c r="B383"/>
  <c r="AS382"/>
  <c r="AT382"/>
  <c r="AU382"/>
  <c r="AV382"/>
  <c r="AW382"/>
  <c r="AX382"/>
  <c r="AY382"/>
  <c r="AZ382"/>
  <c r="BA382"/>
  <c r="BB382"/>
  <c r="BC382"/>
  <c r="AR382"/>
  <c r="AP382"/>
  <c r="AN382"/>
  <c r="AL382"/>
  <c r="AJ382"/>
  <c r="AH382"/>
  <c r="AF382"/>
  <c r="AD382"/>
  <c r="AB382"/>
  <c r="Z382"/>
  <c r="X382"/>
  <c r="V382"/>
  <c r="T382"/>
  <c r="R382"/>
  <c r="P382"/>
  <c r="N382"/>
  <c r="L382"/>
  <c r="J382"/>
  <c r="H382"/>
  <c r="F382"/>
  <c r="E382"/>
  <c r="D382"/>
  <c r="C382"/>
  <c r="B382"/>
  <c r="AS381"/>
  <c r="AT381"/>
  <c r="AU381"/>
  <c r="AV381"/>
  <c r="AW381"/>
  <c r="AX381"/>
  <c r="AY381"/>
  <c r="AZ381"/>
  <c r="BA381"/>
  <c r="BB381"/>
  <c r="BC381"/>
  <c r="AR381"/>
  <c r="AP381"/>
  <c r="AN381"/>
  <c r="AL381"/>
  <c r="AJ381"/>
  <c r="AH381"/>
  <c r="AF381"/>
  <c r="AD381"/>
  <c r="AB381"/>
  <c r="Z381"/>
  <c r="X381"/>
  <c r="V381"/>
  <c r="T381"/>
  <c r="R381"/>
  <c r="P381"/>
  <c r="N381"/>
  <c r="L381"/>
  <c r="J381"/>
  <c r="H381"/>
  <c r="F381"/>
  <c r="E381"/>
  <c r="D381"/>
  <c r="C381"/>
  <c r="B381"/>
  <c r="AS380"/>
  <c r="AT380"/>
  <c r="AU380"/>
  <c r="AV380"/>
  <c r="AW380"/>
  <c r="AX380"/>
  <c r="AY380"/>
  <c r="AZ380"/>
  <c r="BA380"/>
  <c r="BB380"/>
  <c r="BC380"/>
  <c r="AR380"/>
  <c r="AP380"/>
  <c r="AN380"/>
  <c r="AL380"/>
  <c r="AJ380"/>
  <c r="AH380"/>
  <c r="AF380"/>
  <c r="AD380"/>
  <c r="AB380"/>
  <c r="Z380"/>
  <c r="X380"/>
  <c r="V380"/>
  <c r="T380"/>
  <c r="R380"/>
  <c r="P380"/>
  <c r="N380"/>
  <c r="L380"/>
  <c r="J380"/>
  <c r="H380"/>
  <c r="F380"/>
  <c r="E380"/>
  <c r="D380"/>
  <c r="C380"/>
  <c r="B380"/>
  <c r="AS379"/>
  <c r="AT379"/>
  <c r="AU379"/>
  <c r="AV379"/>
  <c r="AW379"/>
  <c r="AX379"/>
  <c r="AY379"/>
  <c r="AZ379"/>
  <c r="BA379"/>
  <c r="BB379"/>
  <c r="BC379"/>
  <c r="AR379"/>
  <c r="AP379"/>
  <c r="AN379"/>
  <c r="AL379"/>
  <c r="AJ379"/>
  <c r="AH379"/>
  <c r="AF379"/>
  <c r="AD379"/>
  <c r="AB379"/>
  <c r="Z379"/>
  <c r="X379"/>
  <c r="V379"/>
  <c r="T379"/>
  <c r="R379"/>
  <c r="P379"/>
  <c r="N379"/>
  <c r="L379"/>
  <c r="J379"/>
  <c r="H379"/>
  <c r="F379"/>
  <c r="E379"/>
  <c r="D379"/>
  <c r="C379"/>
  <c r="B379"/>
  <c r="AS378"/>
  <c r="AT378"/>
  <c r="AU378"/>
  <c r="AV378"/>
  <c r="AW378"/>
  <c r="AX378"/>
  <c r="AY378"/>
  <c r="AZ378"/>
  <c r="BA378"/>
  <c r="BB378"/>
  <c r="BC378"/>
  <c r="AR378"/>
  <c r="AP378"/>
  <c r="AN378"/>
  <c r="AL378"/>
  <c r="AJ378"/>
  <c r="AH378"/>
  <c r="AF378"/>
  <c r="AD378"/>
  <c r="AB378"/>
  <c r="Z378"/>
  <c r="X378"/>
  <c r="V378"/>
  <c r="T378"/>
  <c r="R378"/>
  <c r="P378"/>
  <c r="N378"/>
  <c r="L378"/>
  <c r="J378"/>
  <c r="H378"/>
  <c r="F378"/>
  <c r="E378"/>
  <c r="D378"/>
  <c r="C378"/>
  <c r="B378"/>
  <c r="AS377"/>
  <c r="AT377"/>
  <c r="AU377"/>
  <c r="AV377"/>
  <c r="AW377"/>
  <c r="AX377"/>
  <c r="AY377"/>
  <c r="AZ377"/>
  <c r="BA377"/>
  <c r="BB377"/>
  <c r="BC377"/>
  <c r="AR377"/>
  <c r="AP377"/>
  <c r="AN377"/>
  <c r="AL377"/>
  <c r="AJ377"/>
  <c r="AH377"/>
  <c r="AF377"/>
  <c r="AD377"/>
  <c r="AB377"/>
  <c r="Z377"/>
  <c r="X377"/>
  <c r="V377"/>
  <c r="T377"/>
  <c r="R377"/>
  <c r="P377"/>
  <c r="N377"/>
  <c r="L377"/>
  <c r="J377"/>
  <c r="H377"/>
  <c r="F377"/>
  <c r="E377"/>
  <c r="D377"/>
  <c r="C377"/>
  <c r="B377"/>
  <c r="AS376"/>
  <c r="AT376"/>
  <c r="AU376"/>
  <c r="AV376"/>
  <c r="AW376"/>
  <c r="AX376"/>
  <c r="AY376"/>
  <c r="AZ376"/>
  <c r="BA376"/>
  <c r="BB376"/>
  <c r="BC376"/>
  <c r="AR376"/>
  <c r="AP376"/>
  <c r="AN376"/>
  <c r="AL376"/>
  <c r="AJ376"/>
  <c r="AH376"/>
  <c r="AF376"/>
  <c r="AD376"/>
  <c r="AB376"/>
  <c r="Z376"/>
  <c r="X376"/>
  <c r="V376"/>
  <c r="T376"/>
  <c r="R376"/>
  <c r="P376"/>
  <c r="N376"/>
  <c r="L376"/>
  <c r="J376"/>
  <c r="H376"/>
  <c r="F376"/>
  <c r="E376"/>
  <c r="D376"/>
  <c r="C376"/>
  <c r="B376"/>
  <c r="AS375"/>
  <c r="AT375"/>
  <c r="AU375"/>
  <c r="AV375"/>
  <c r="AW375"/>
  <c r="AX375"/>
  <c r="AY375"/>
  <c r="AZ375"/>
  <c r="BA375"/>
  <c r="BB375"/>
  <c r="BC375"/>
  <c r="AR375"/>
  <c r="AP375"/>
  <c r="AN375"/>
  <c r="AL375"/>
  <c r="AJ375"/>
  <c r="AH375"/>
  <c r="AF375"/>
  <c r="AD375"/>
  <c r="AB375"/>
  <c r="Z375"/>
  <c r="X375"/>
  <c r="V375"/>
  <c r="T375"/>
  <c r="R375"/>
  <c r="P375"/>
  <c r="N375"/>
  <c r="L375"/>
  <c r="J375"/>
  <c r="H375"/>
  <c r="F375"/>
  <c r="E375"/>
  <c r="D375"/>
  <c r="C375"/>
  <c r="B375"/>
  <c r="AS374"/>
  <c r="AT374"/>
  <c r="AU374"/>
  <c r="AV374"/>
  <c r="AW374"/>
  <c r="AX374"/>
  <c r="AY374"/>
  <c r="AZ374"/>
  <c r="BA374"/>
  <c r="BB374"/>
  <c r="BC374"/>
  <c r="AR374"/>
  <c r="AP374"/>
  <c r="AN374"/>
  <c r="AL374"/>
  <c r="AJ374"/>
  <c r="AH374"/>
  <c r="AF374"/>
  <c r="AD374"/>
  <c r="AB374"/>
  <c r="Z374"/>
  <c r="X374"/>
  <c r="V374"/>
  <c r="T374"/>
  <c r="R374"/>
  <c r="P374"/>
  <c r="N374"/>
  <c r="L374"/>
  <c r="J374"/>
  <c r="H374"/>
  <c r="F374"/>
  <c r="E374"/>
  <c r="D374"/>
  <c r="C374"/>
  <c r="B374"/>
  <c r="AS373"/>
  <c r="AT373"/>
  <c r="AU373"/>
  <c r="AV373"/>
  <c r="AW373"/>
  <c r="AX373"/>
  <c r="AY373"/>
  <c r="AZ373"/>
  <c r="BA373"/>
  <c r="BB373"/>
  <c r="BC373"/>
  <c r="AR373"/>
  <c r="AP373"/>
  <c r="AN373"/>
  <c r="AL373"/>
  <c r="AJ373"/>
  <c r="AH373"/>
  <c r="AF373"/>
  <c r="AD373"/>
  <c r="AB373"/>
  <c r="Z373"/>
  <c r="X373"/>
  <c r="V373"/>
  <c r="T373"/>
  <c r="R373"/>
  <c r="P373"/>
  <c r="N373"/>
  <c r="L373"/>
  <c r="J373"/>
  <c r="H373"/>
  <c r="F373"/>
  <c r="E373"/>
  <c r="D373"/>
  <c r="C373"/>
  <c r="B373"/>
  <c r="AS372"/>
  <c r="AT372"/>
  <c r="AU372"/>
  <c r="AV372"/>
  <c r="AW372"/>
  <c r="AX372"/>
  <c r="AY372"/>
  <c r="AZ372"/>
  <c r="BA372"/>
  <c r="BB372"/>
  <c r="BC372"/>
  <c r="AR372"/>
  <c r="AP372"/>
  <c r="AN372"/>
  <c r="AL372"/>
  <c r="AJ372"/>
  <c r="AH372"/>
  <c r="AF372"/>
  <c r="AD372"/>
  <c r="AB372"/>
  <c r="Z372"/>
  <c r="X372"/>
  <c r="V372"/>
  <c r="T372"/>
  <c r="R372"/>
  <c r="P372"/>
  <c r="N372"/>
  <c r="L372"/>
  <c r="J372"/>
  <c r="H372"/>
  <c r="F372"/>
  <c r="E372"/>
  <c r="D372"/>
  <c r="C372"/>
  <c r="B372"/>
  <c r="AS371"/>
  <c r="AT371"/>
  <c r="AU371"/>
  <c r="AV371"/>
  <c r="AW371"/>
  <c r="AX371"/>
  <c r="AY371"/>
  <c r="AZ371"/>
  <c r="BA371"/>
  <c r="BB371"/>
  <c r="BC371"/>
  <c r="AR371"/>
  <c r="AP371"/>
  <c r="AN371"/>
  <c r="AL371"/>
  <c r="AJ371"/>
  <c r="AH371"/>
  <c r="AF371"/>
  <c r="AD371"/>
  <c r="AB371"/>
  <c r="Z371"/>
  <c r="X371"/>
  <c r="V371"/>
  <c r="T371"/>
  <c r="R371"/>
  <c r="P371"/>
  <c r="N371"/>
  <c r="L371"/>
  <c r="J371"/>
  <c r="H371"/>
  <c r="F371"/>
  <c r="E371"/>
  <c r="D371"/>
  <c r="C371"/>
  <c r="B371"/>
  <c r="AS370"/>
  <c r="AT370"/>
  <c r="AU370"/>
  <c r="AV370"/>
  <c r="AW370"/>
  <c r="AX370"/>
  <c r="AY370"/>
  <c r="AZ370"/>
  <c r="BA370"/>
  <c r="BB370"/>
  <c r="BC370"/>
  <c r="AR370"/>
  <c r="AP370"/>
  <c r="AN370"/>
  <c r="AL370"/>
  <c r="AJ370"/>
  <c r="AH370"/>
  <c r="AF370"/>
  <c r="AD370"/>
  <c r="AB370"/>
  <c r="Z370"/>
  <c r="X370"/>
  <c r="V370"/>
  <c r="T370"/>
  <c r="R370"/>
  <c r="P370"/>
  <c r="N370"/>
  <c r="L370"/>
  <c r="J370"/>
  <c r="H370"/>
  <c r="F370"/>
  <c r="E370"/>
  <c r="D370"/>
  <c r="C370"/>
  <c r="B370"/>
  <c r="AS369"/>
  <c r="AT369"/>
  <c r="AU369"/>
  <c r="AV369"/>
  <c r="AW369"/>
  <c r="AX369"/>
  <c r="AY369"/>
  <c r="AZ369"/>
  <c r="BA369"/>
  <c r="BB369"/>
  <c r="BC369"/>
  <c r="AR369"/>
  <c r="AP369"/>
  <c r="AN369"/>
  <c r="AL369"/>
  <c r="AJ369"/>
  <c r="AH369"/>
  <c r="AF369"/>
  <c r="AD369"/>
  <c r="AB369"/>
  <c r="Z369"/>
  <c r="X369"/>
  <c r="V369"/>
  <c r="T369"/>
  <c r="R369"/>
  <c r="P369"/>
  <c r="N369"/>
  <c r="L369"/>
  <c r="J369"/>
  <c r="H369"/>
  <c r="F369"/>
  <c r="E369"/>
  <c r="D369"/>
  <c r="C369"/>
  <c r="B369"/>
  <c r="AS368"/>
  <c r="AT368"/>
  <c r="AU368"/>
  <c r="AV368"/>
  <c r="AW368"/>
  <c r="AX368"/>
  <c r="AY368"/>
  <c r="AZ368"/>
  <c r="BA368"/>
  <c r="BB368"/>
  <c r="BC368"/>
  <c r="AR368"/>
  <c r="AP368"/>
  <c r="AN368"/>
  <c r="AL368"/>
  <c r="AJ368"/>
  <c r="AH368"/>
  <c r="AF368"/>
  <c r="AD368"/>
  <c r="AB368"/>
  <c r="Z368"/>
  <c r="X368"/>
  <c r="V368"/>
  <c r="T368"/>
  <c r="R368"/>
  <c r="P368"/>
  <c r="N368"/>
  <c r="L368"/>
  <c r="J368"/>
  <c r="H368"/>
  <c r="F368"/>
  <c r="E368"/>
  <c r="D368"/>
  <c r="C368"/>
  <c r="B368"/>
  <c r="AS367"/>
  <c r="AT367"/>
  <c r="AU367"/>
  <c r="AV367"/>
  <c r="AW367"/>
  <c r="AX367"/>
  <c r="AY367"/>
  <c r="AZ367"/>
  <c r="BA367"/>
  <c r="BB367"/>
  <c r="BC367"/>
  <c r="AR367"/>
  <c r="AP367"/>
  <c r="AN367"/>
  <c r="AL367"/>
  <c r="AJ367"/>
  <c r="AH367"/>
  <c r="AF367"/>
  <c r="AD367"/>
  <c r="AB367"/>
  <c r="Z367"/>
  <c r="X367"/>
  <c r="V367"/>
  <c r="T367"/>
  <c r="R367"/>
  <c r="P367"/>
  <c r="N367"/>
  <c r="L367"/>
  <c r="J367"/>
  <c r="H367"/>
  <c r="F367"/>
  <c r="E367"/>
  <c r="D367"/>
  <c r="C367"/>
  <c r="B367"/>
  <c r="AS366"/>
  <c r="AT366"/>
  <c r="AU366"/>
  <c r="AV366"/>
  <c r="AW366"/>
  <c r="AX366"/>
  <c r="AY366"/>
  <c r="AZ366"/>
  <c r="BA366"/>
  <c r="BB366"/>
  <c r="BC366"/>
  <c r="AR366"/>
  <c r="AP366"/>
  <c r="AN366"/>
  <c r="AL366"/>
  <c r="AJ366"/>
  <c r="AH366"/>
  <c r="AF366"/>
  <c r="AD366"/>
  <c r="AB366"/>
  <c r="Z366"/>
  <c r="X366"/>
  <c r="V366"/>
  <c r="T366"/>
  <c r="R366"/>
  <c r="P366"/>
  <c r="N366"/>
  <c r="L366"/>
  <c r="J366"/>
  <c r="H366"/>
  <c r="F366"/>
  <c r="E366"/>
  <c r="D366"/>
  <c r="C366"/>
  <c r="B366"/>
  <c r="AS365"/>
  <c r="AT365"/>
  <c r="AU365"/>
  <c r="AV365"/>
  <c r="AW365"/>
  <c r="AX365"/>
  <c r="AY365"/>
  <c r="AZ365"/>
  <c r="BA365"/>
  <c r="BB365"/>
  <c r="BC365"/>
  <c r="AR365"/>
  <c r="AP365"/>
  <c r="AN365"/>
  <c r="AL365"/>
  <c r="AJ365"/>
  <c r="AH365"/>
  <c r="AF365"/>
  <c r="AD365"/>
  <c r="AB365"/>
  <c r="Z365"/>
  <c r="X365"/>
  <c r="V365"/>
  <c r="T365"/>
  <c r="R365"/>
  <c r="P365"/>
  <c r="N365"/>
  <c r="L365"/>
  <c r="J365"/>
  <c r="H365"/>
  <c r="F365"/>
  <c r="E365"/>
  <c r="D365"/>
  <c r="C365"/>
  <c r="B365"/>
  <c r="AS364"/>
  <c r="AT364"/>
  <c r="AU364"/>
  <c r="AV364"/>
  <c r="AW364"/>
  <c r="AX364"/>
  <c r="AY364"/>
  <c r="AZ364"/>
  <c r="BA364"/>
  <c r="BB364"/>
  <c r="BC364"/>
  <c r="AR364"/>
  <c r="AP364"/>
  <c r="AN364"/>
  <c r="AL364"/>
  <c r="AJ364"/>
  <c r="AH364"/>
  <c r="AF364"/>
  <c r="AD364"/>
  <c r="AB364"/>
  <c r="Z364"/>
  <c r="X364"/>
  <c r="V364"/>
  <c r="T364"/>
  <c r="R364"/>
  <c r="P364"/>
  <c r="N364"/>
  <c r="L364"/>
  <c r="J364"/>
  <c r="H364"/>
  <c r="F364"/>
  <c r="E364"/>
  <c r="D364"/>
  <c r="C364"/>
  <c r="B364"/>
  <c r="AS363"/>
  <c r="AT363"/>
  <c r="AU363"/>
  <c r="AV363"/>
  <c r="AW363"/>
  <c r="AX363"/>
  <c r="AY363"/>
  <c r="AZ363"/>
  <c r="BA363"/>
  <c r="BB363"/>
  <c r="BC363"/>
  <c r="AR363"/>
  <c r="AP363"/>
  <c r="AN363"/>
  <c r="AL363"/>
  <c r="AJ363"/>
  <c r="AH363"/>
  <c r="AF363"/>
  <c r="AD363"/>
  <c r="AB363"/>
  <c r="Z363"/>
  <c r="X363"/>
  <c r="V363"/>
  <c r="T363"/>
  <c r="R363"/>
  <c r="P363"/>
  <c r="N363"/>
  <c r="L363"/>
  <c r="J363"/>
  <c r="H363"/>
  <c r="F363"/>
  <c r="E363"/>
  <c r="D363"/>
  <c r="C363"/>
  <c r="B363"/>
  <c r="AS362"/>
  <c r="AT362"/>
  <c r="AU362"/>
  <c r="AV362"/>
  <c r="AW362"/>
  <c r="AX362"/>
  <c r="AY362"/>
  <c r="AZ362"/>
  <c r="BA362"/>
  <c r="BB362"/>
  <c r="BC362"/>
  <c r="AR362"/>
  <c r="AP362"/>
  <c r="AN362"/>
  <c r="AL362"/>
  <c r="AJ362"/>
  <c r="AH362"/>
  <c r="AF362"/>
  <c r="AD362"/>
  <c r="AB362"/>
  <c r="Z362"/>
  <c r="X362"/>
  <c r="V362"/>
  <c r="T362"/>
  <c r="R362"/>
  <c r="P362"/>
  <c r="N362"/>
  <c r="L362"/>
  <c r="J362"/>
  <c r="H362"/>
  <c r="F362"/>
  <c r="E362"/>
  <c r="D362"/>
  <c r="C362"/>
  <c r="B362"/>
  <c r="AS361"/>
  <c r="AT361"/>
  <c r="AU361"/>
  <c r="AV361"/>
  <c r="AW361"/>
  <c r="AX361"/>
  <c r="AY361"/>
  <c r="AZ361"/>
  <c r="BA361"/>
  <c r="BB361"/>
  <c r="BC361"/>
  <c r="AR361"/>
  <c r="AP361"/>
  <c r="AN361"/>
  <c r="AL361"/>
  <c r="AJ361"/>
  <c r="AH361"/>
  <c r="AF361"/>
  <c r="AD361"/>
  <c r="AB361"/>
  <c r="Z361"/>
  <c r="X361"/>
  <c r="V361"/>
  <c r="T361"/>
  <c r="R361"/>
  <c r="P361"/>
  <c r="N361"/>
  <c r="L361"/>
  <c r="J361"/>
  <c r="H361"/>
  <c r="F361"/>
  <c r="E361"/>
  <c r="D361"/>
  <c r="C361"/>
  <c r="B361"/>
  <c r="AS360"/>
  <c r="AT360"/>
  <c r="AU360"/>
  <c r="AV360"/>
  <c r="AW360"/>
  <c r="AX360"/>
  <c r="AY360"/>
  <c r="AZ360"/>
  <c r="BA360"/>
  <c r="BB360"/>
  <c r="BC360"/>
  <c r="AR360"/>
  <c r="AP360"/>
  <c r="AN360"/>
  <c r="AL360"/>
  <c r="AJ360"/>
  <c r="AH360"/>
  <c r="AF360"/>
  <c r="AD360"/>
  <c r="AB360"/>
  <c r="Z360"/>
  <c r="X360"/>
  <c r="V360"/>
  <c r="T360"/>
  <c r="R360"/>
  <c r="P360"/>
  <c r="N360"/>
  <c r="L360"/>
  <c r="J360"/>
  <c r="H360"/>
  <c r="F360"/>
  <c r="E360"/>
  <c r="D360"/>
  <c r="C360"/>
  <c r="B360"/>
  <c r="AS359"/>
  <c r="AT359"/>
  <c r="AU359"/>
  <c r="AV359"/>
  <c r="AW359"/>
  <c r="AX359"/>
  <c r="AY359"/>
  <c r="AZ359"/>
  <c r="BA359"/>
  <c r="BB359"/>
  <c r="BC359"/>
  <c r="AR359"/>
  <c r="AP359"/>
  <c r="AN359"/>
  <c r="AL359"/>
  <c r="AJ359"/>
  <c r="AH359"/>
  <c r="AF359"/>
  <c r="AD359"/>
  <c r="AB359"/>
  <c r="Z359"/>
  <c r="X359"/>
  <c r="V359"/>
  <c r="T359"/>
  <c r="R359"/>
  <c r="P359"/>
  <c r="N359"/>
  <c r="L359"/>
  <c r="J359"/>
  <c r="H359"/>
  <c r="F359"/>
  <c r="E359"/>
  <c r="D359"/>
  <c r="C359"/>
  <c r="B359"/>
  <c r="AS358"/>
  <c r="AT358"/>
  <c r="AU358"/>
  <c r="AV358"/>
  <c r="AW358"/>
  <c r="AX358"/>
  <c r="AY358"/>
  <c r="AZ358"/>
  <c r="BA358"/>
  <c r="BB358"/>
  <c r="BC358"/>
  <c r="AR358"/>
  <c r="AP358"/>
  <c r="AN358"/>
  <c r="AL358"/>
  <c r="AJ358"/>
  <c r="AH358"/>
  <c r="AF358"/>
  <c r="AD358"/>
  <c r="AB358"/>
  <c r="Z358"/>
  <c r="X358"/>
  <c r="V358"/>
  <c r="T358"/>
  <c r="R358"/>
  <c r="P358"/>
  <c r="N358"/>
  <c r="L358"/>
  <c r="J358"/>
  <c r="H358"/>
  <c r="F358"/>
  <c r="E358"/>
  <c r="D358"/>
  <c r="C358"/>
  <c r="B358"/>
  <c r="AS357"/>
  <c r="AT357"/>
  <c r="AU357"/>
  <c r="AV357"/>
  <c r="AW357"/>
  <c r="AX357"/>
  <c r="AY357"/>
  <c r="AZ357"/>
  <c r="BA357"/>
  <c r="BB357"/>
  <c r="BC357"/>
  <c r="AR357"/>
  <c r="AP357"/>
  <c r="AN357"/>
  <c r="AL357"/>
  <c r="AJ357"/>
  <c r="AH357"/>
  <c r="AF357"/>
  <c r="AD357"/>
  <c r="AB357"/>
  <c r="Z357"/>
  <c r="X357"/>
  <c r="V357"/>
  <c r="T357"/>
  <c r="R357"/>
  <c r="P357"/>
  <c r="N357"/>
  <c r="L357"/>
  <c r="J357"/>
  <c r="H357"/>
  <c r="F357"/>
  <c r="E357"/>
  <c r="D357"/>
  <c r="C357"/>
  <c r="B357"/>
  <c r="AS356"/>
  <c r="AT356"/>
  <c r="AU356"/>
  <c r="AV356"/>
  <c r="AW356"/>
  <c r="AX356"/>
  <c r="AY356"/>
  <c r="AZ356"/>
  <c r="BA356"/>
  <c r="BB356"/>
  <c r="BC356"/>
  <c r="AR356"/>
  <c r="AP356"/>
  <c r="AN356"/>
  <c r="AL356"/>
  <c r="AJ356"/>
  <c r="AH356"/>
  <c r="AF356"/>
  <c r="AD356"/>
  <c r="AB356"/>
  <c r="Z356"/>
  <c r="X356"/>
  <c r="V356"/>
  <c r="T356"/>
  <c r="R356"/>
  <c r="P356"/>
  <c r="N356"/>
  <c r="L356"/>
  <c r="J356"/>
  <c r="H356"/>
  <c r="F356"/>
  <c r="E356"/>
  <c r="D356"/>
  <c r="C356"/>
  <c r="B356"/>
  <c r="AS355"/>
  <c r="AT355"/>
  <c r="AU355"/>
  <c r="AV355"/>
  <c r="AW355"/>
  <c r="AX355"/>
  <c r="AY355"/>
  <c r="AZ355"/>
  <c r="BA355"/>
  <c r="BB355"/>
  <c r="BC355"/>
  <c r="AR355"/>
  <c r="AP355"/>
  <c r="AN355"/>
  <c r="AL355"/>
  <c r="AJ355"/>
  <c r="AH355"/>
  <c r="AF355"/>
  <c r="AD355"/>
  <c r="AB355"/>
  <c r="Z355"/>
  <c r="X355"/>
  <c r="V355"/>
  <c r="T355"/>
  <c r="R355"/>
  <c r="P355"/>
  <c r="N355"/>
  <c r="L355"/>
  <c r="J355"/>
  <c r="H355"/>
  <c r="F355"/>
  <c r="E355"/>
  <c r="D355"/>
  <c r="C355"/>
  <c r="B355"/>
  <c r="AS354"/>
  <c r="AT354"/>
  <c r="AU354"/>
  <c r="AV354"/>
  <c r="AW354"/>
  <c r="AX354"/>
  <c r="AY354"/>
  <c r="AZ354"/>
  <c r="BA354"/>
  <c r="BB354"/>
  <c r="BC354"/>
  <c r="AR354"/>
  <c r="AP354"/>
  <c r="AN354"/>
  <c r="AL354"/>
  <c r="AJ354"/>
  <c r="AH354"/>
  <c r="AF354"/>
  <c r="AD354"/>
  <c r="AB354"/>
  <c r="Z354"/>
  <c r="X354"/>
  <c r="V354"/>
  <c r="T354"/>
  <c r="R354"/>
  <c r="P354"/>
  <c r="N354"/>
  <c r="L354"/>
  <c r="J354"/>
  <c r="H354"/>
  <c r="F354"/>
  <c r="E354"/>
  <c r="D354"/>
  <c r="C354"/>
  <c r="B354"/>
  <c r="AS353"/>
  <c r="AT353"/>
  <c r="AU353"/>
  <c r="AV353"/>
  <c r="AW353"/>
  <c r="AX353"/>
  <c r="AY353"/>
  <c r="AZ353"/>
  <c r="BA353"/>
  <c r="BB353"/>
  <c r="BC353"/>
  <c r="AR353"/>
  <c r="AP353"/>
  <c r="AN353"/>
  <c r="AL353"/>
  <c r="AJ353"/>
  <c r="AH353"/>
  <c r="AF353"/>
  <c r="AD353"/>
  <c r="AB353"/>
  <c r="Z353"/>
  <c r="X353"/>
  <c r="V353"/>
  <c r="T353"/>
  <c r="R353"/>
  <c r="P353"/>
  <c r="N353"/>
  <c r="L353"/>
  <c r="J353"/>
  <c r="H353"/>
  <c r="F353"/>
  <c r="E353"/>
  <c r="D353"/>
  <c r="C353"/>
  <c r="B353"/>
  <c r="AS352"/>
  <c r="AT352"/>
  <c r="AU352"/>
  <c r="AV352"/>
  <c r="AW352"/>
  <c r="AX352"/>
  <c r="AY352"/>
  <c r="AZ352"/>
  <c r="BA352"/>
  <c r="BB352"/>
  <c r="BC352"/>
  <c r="AR352"/>
  <c r="AP352"/>
  <c r="AN352"/>
  <c r="AL352"/>
  <c r="AJ352"/>
  <c r="AH352"/>
  <c r="AF352"/>
  <c r="AD352"/>
  <c r="AB352"/>
  <c r="Z352"/>
  <c r="X352"/>
  <c r="V352"/>
  <c r="T352"/>
  <c r="R352"/>
  <c r="P352"/>
  <c r="N352"/>
  <c r="L352"/>
  <c r="J352"/>
  <c r="H352"/>
  <c r="F352"/>
  <c r="E352"/>
  <c r="D352"/>
  <c r="C352"/>
  <c r="B352"/>
  <c r="AS351"/>
  <c r="AT351"/>
  <c r="AU351"/>
  <c r="AV351"/>
  <c r="AW351"/>
  <c r="AX351"/>
  <c r="AY351"/>
  <c r="AZ351"/>
  <c r="BA351"/>
  <c r="BB351"/>
  <c r="BC351"/>
  <c r="AR351"/>
  <c r="AP351"/>
  <c r="AN351"/>
  <c r="AL351"/>
  <c r="AJ351"/>
  <c r="AH351"/>
  <c r="AF351"/>
  <c r="AD351"/>
  <c r="AB351"/>
  <c r="Z351"/>
  <c r="X351"/>
  <c r="V351"/>
  <c r="T351"/>
  <c r="R351"/>
  <c r="P351"/>
  <c r="N351"/>
  <c r="L351"/>
  <c r="J351"/>
  <c r="H351"/>
  <c r="F351"/>
  <c r="E351"/>
  <c r="D351"/>
  <c r="C351"/>
  <c r="B351"/>
  <c r="AS350"/>
  <c r="AT350"/>
  <c r="AU350"/>
  <c r="AV350"/>
  <c r="AW350"/>
  <c r="AX350"/>
  <c r="AY350"/>
  <c r="AZ350"/>
  <c r="BA350"/>
  <c r="BB350"/>
  <c r="BC350"/>
  <c r="AR350"/>
  <c r="AP350"/>
  <c r="AN350"/>
  <c r="AL350"/>
  <c r="AJ350"/>
  <c r="AH350"/>
  <c r="AF350"/>
  <c r="AD350"/>
  <c r="AB350"/>
  <c r="Z350"/>
  <c r="X350"/>
  <c r="V350"/>
  <c r="T350"/>
  <c r="R350"/>
  <c r="P350"/>
  <c r="N350"/>
  <c r="L350"/>
  <c r="J350"/>
  <c r="H350"/>
  <c r="F350"/>
  <c r="E350"/>
  <c r="D350"/>
  <c r="C350"/>
  <c r="B350"/>
  <c r="AS349"/>
  <c r="AT349"/>
  <c r="AU349"/>
  <c r="AV349"/>
  <c r="AW349"/>
  <c r="AX349"/>
  <c r="AY349"/>
  <c r="AZ349"/>
  <c r="BA349"/>
  <c r="BB349"/>
  <c r="BC349"/>
  <c r="AR349"/>
  <c r="AP349"/>
  <c r="AN349"/>
  <c r="AL349"/>
  <c r="AJ349"/>
  <c r="AH349"/>
  <c r="AF349"/>
  <c r="AD349"/>
  <c r="AB349"/>
  <c r="Z349"/>
  <c r="X349"/>
  <c r="V349"/>
  <c r="T349"/>
  <c r="R349"/>
  <c r="P349"/>
  <c r="N349"/>
  <c r="L349"/>
  <c r="J349"/>
  <c r="H349"/>
  <c r="F349"/>
  <c r="E349"/>
  <c r="D349"/>
  <c r="C349"/>
  <c r="B349"/>
  <c r="AS348"/>
  <c r="AT348"/>
  <c r="AU348"/>
  <c r="AV348"/>
  <c r="AW348"/>
  <c r="AX348"/>
  <c r="AY348"/>
  <c r="AZ348"/>
  <c r="BA348"/>
  <c r="BB348"/>
  <c r="BC348"/>
  <c r="AR348"/>
  <c r="AP348"/>
  <c r="AN348"/>
  <c r="AL348"/>
  <c r="AJ348"/>
  <c r="AH348"/>
  <c r="AF348"/>
  <c r="AD348"/>
  <c r="AB348"/>
  <c r="Z348"/>
  <c r="X348"/>
  <c r="V348"/>
  <c r="T348"/>
  <c r="R348"/>
  <c r="P348"/>
  <c r="N348"/>
  <c r="L348"/>
  <c r="J348"/>
  <c r="H348"/>
  <c r="F348"/>
  <c r="E348"/>
  <c r="D348"/>
  <c r="C348"/>
  <c r="B348"/>
  <c r="AS347"/>
  <c r="AT347"/>
  <c r="AU347"/>
  <c r="AV347"/>
  <c r="AW347"/>
  <c r="AX347"/>
  <c r="AY347"/>
  <c r="AZ347"/>
  <c r="BA347"/>
  <c r="BB347"/>
  <c r="BC347"/>
  <c r="AR347"/>
  <c r="AP347"/>
  <c r="AN347"/>
  <c r="AL347"/>
  <c r="AJ347"/>
  <c r="AH347"/>
  <c r="AF347"/>
  <c r="AD347"/>
  <c r="AB347"/>
  <c r="Z347"/>
  <c r="X347"/>
  <c r="V347"/>
  <c r="T347"/>
  <c r="R347"/>
  <c r="P347"/>
  <c r="N347"/>
  <c r="L347"/>
  <c r="J347"/>
  <c r="H347"/>
  <c r="F347"/>
  <c r="E347"/>
  <c r="D347"/>
  <c r="C347"/>
  <c r="B347"/>
  <c r="AS346"/>
  <c r="AT346"/>
  <c r="AU346"/>
  <c r="AV346"/>
  <c r="AW346"/>
  <c r="AX346"/>
  <c r="AY346"/>
  <c r="AZ346"/>
  <c r="BA346"/>
  <c r="BB346"/>
  <c r="BC346"/>
  <c r="AR346"/>
  <c r="AP346"/>
  <c r="AN346"/>
  <c r="AL346"/>
  <c r="AJ346"/>
  <c r="AH346"/>
  <c r="AF346"/>
  <c r="AD346"/>
  <c r="AB346"/>
  <c r="Z346"/>
  <c r="X346"/>
  <c r="V346"/>
  <c r="T346"/>
  <c r="R346"/>
  <c r="P346"/>
  <c r="N346"/>
  <c r="L346"/>
  <c r="J346"/>
  <c r="H346"/>
  <c r="F346"/>
  <c r="E346"/>
  <c r="D346"/>
  <c r="C346"/>
  <c r="B346"/>
  <c r="AS345"/>
  <c r="AT345"/>
  <c r="AU345"/>
  <c r="AV345"/>
  <c r="AW345"/>
  <c r="AX345"/>
  <c r="AY345"/>
  <c r="AZ345"/>
  <c r="BA345"/>
  <c r="BB345"/>
  <c r="BC345"/>
  <c r="AR345"/>
  <c r="AP345"/>
  <c r="AN345"/>
  <c r="AL345"/>
  <c r="AJ345"/>
  <c r="AH345"/>
  <c r="AF345"/>
  <c r="AD345"/>
  <c r="AB345"/>
  <c r="Z345"/>
  <c r="X345"/>
  <c r="V345"/>
  <c r="T345"/>
  <c r="R345"/>
  <c r="P345"/>
  <c r="N345"/>
  <c r="L345"/>
  <c r="J345"/>
  <c r="H345"/>
  <c r="F345"/>
  <c r="E345"/>
  <c r="D345"/>
  <c r="C345"/>
  <c r="B345"/>
  <c r="AS344"/>
  <c r="AT344"/>
  <c r="AU344"/>
  <c r="AV344"/>
  <c r="AW344"/>
  <c r="AX344"/>
  <c r="AY344"/>
  <c r="AZ344"/>
  <c r="BA344"/>
  <c r="BB344"/>
  <c r="BC344"/>
  <c r="AR344"/>
  <c r="AP344"/>
  <c r="AN344"/>
  <c r="AL344"/>
  <c r="AJ344"/>
  <c r="AH344"/>
  <c r="AF344"/>
  <c r="AD344"/>
  <c r="AB344"/>
  <c r="Z344"/>
  <c r="X344"/>
  <c r="V344"/>
  <c r="T344"/>
  <c r="R344"/>
  <c r="P344"/>
  <c r="N344"/>
  <c r="L344"/>
  <c r="J344"/>
  <c r="H344"/>
  <c r="F344"/>
  <c r="E344"/>
  <c r="D344"/>
  <c r="C344"/>
  <c r="B344"/>
  <c r="AS343"/>
  <c r="AT343"/>
  <c r="AU343"/>
  <c r="AV343"/>
  <c r="AW343"/>
  <c r="AX343"/>
  <c r="AY343"/>
  <c r="AZ343"/>
  <c r="BA343"/>
  <c r="BB343"/>
  <c r="BC343"/>
  <c r="AR343"/>
  <c r="AP343"/>
  <c r="AN343"/>
  <c r="AL343"/>
  <c r="AJ343"/>
  <c r="AH343"/>
  <c r="AF343"/>
  <c r="AD343"/>
  <c r="AB343"/>
  <c r="Z343"/>
  <c r="X343"/>
  <c r="V343"/>
  <c r="T343"/>
  <c r="R343"/>
  <c r="P343"/>
  <c r="N343"/>
  <c r="L343"/>
  <c r="J343"/>
  <c r="H343"/>
  <c r="F343"/>
  <c r="E343"/>
  <c r="D343"/>
  <c r="C343"/>
  <c r="B343"/>
  <c r="AS342"/>
  <c r="AT342"/>
  <c r="AU342"/>
  <c r="AV342"/>
  <c r="AW342"/>
  <c r="AX342"/>
  <c r="AY342"/>
  <c r="AZ342"/>
  <c r="BA342"/>
  <c r="BB342"/>
  <c r="BC342"/>
  <c r="AR342"/>
  <c r="AP342"/>
  <c r="AN342"/>
  <c r="AL342"/>
  <c r="AJ342"/>
  <c r="AH342"/>
  <c r="AF342"/>
  <c r="AD342"/>
  <c r="AB342"/>
  <c r="Z342"/>
  <c r="X342"/>
  <c r="V342"/>
  <c r="T342"/>
  <c r="R342"/>
  <c r="P342"/>
  <c r="N342"/>
  <c r="L342"/>
  <c r="J342"/>
  <c r="H342"/>
  <c r="F342"/>
  <c r="E342"/>
  <c r="D342"/>
  <c r="C342"/>
  <c r="B342"/>
  <c r="AS341"/>
  <c r="AT341"/>
  <c r="AU341"/>
  <c r="AV341"/>
  <c r="AW341"/>
  <c r="AX341"/>
  <c r="AY341"/>
  <c r="AZ341"/>
  <c r="BA341"/>
  <c r="BB341"/>
  <c r="BC341"/>
  <c r="AR341"/>
  <c r="AP341"/>
  <c r="AN341"/>
  <c r="AL341"/>
  <c r="AJ341"/>
  <c r="AH341"/>
  <c r="AF341"/>
  <c r="AD341"/>
  <c r="AB341"/>
  <c r="Z341"/>
  <c r="X341"/>
  <c r="V341"/>
  <c r="T341"/>
  <c r="R341"/>
  <c r="P341"/>
  <c r="N341"/>
  <c r="L341"/>
  <c r="J341"/>
  <c r="H341"/>
  <c r="F341"/>
  <c r="E341"/>
  <c r="D341"/>
  <c r="C341"/>
  <c r="B341"/>
  <c r="AS340"/>
  <c r="AT340"/>
  <c r="AU340"/>
  <c r="AV340"/>
  <c r="AW340"/>
  <c r="AX340"/>
  <c r="AY340"/>
  <c r="AZ340"/>
  <c r="BA340"/>
  <c r="BB340"/>
  <c r="BC340"/>
  <c r="AR340"/>
  <c r="AP340"/>
  <c r="AN340"/>
  <c r="AL340"/>
  <c r="AJ340"/>
  <c r="AH340"/>
  <c r="AF340"/>
  <c r="AD340"/>
  <c r="AB340"/>
  <c r="Z340"/>
  <c r="X340"/>
  <c r="V340"/>
  <c r="T340"/>
  <c r="R340"/>
  <c r="P340"/>
  <c r="N340"/>
  <c r="L340"/>
  <c r="J340"/>
  <c r="H340"/>
  <c r="F340"/>
  <c r="E340"/>
  <c r="D340"/>
  <c r="C340"/>
  <c r="B340"/>
  <c r="AS339"/>
  <c r="AT339"/>
  <c r="AU339"/>
  <c r="AV339"/>
  <c r="AW339"/>
  <c r="AX339"/>
  <c r="AY339"/>
  <c r="AZ339"/>
  <c r="BA339"/>
  <c r="BB339"/>
  <c r="BC339"/>
  <c r="AR339"/>
  <c r="AP339"/>
  <c r="AN339"/>
  <c r="AL339"/>
  <c r="AJ339"/>
  <c r="AH339"/>
  <c r="AF339"/>
  <c r="AD339"/>
  <c r="AB339"/>
  <c r="Z339"/>
  <c r="X339"/>
  <c r="V339"/>
  <c r="T339"/>
  <c r="R339"/>
  <c r="P339"/>
  <c r="N339"/>
  <c r="L339"/>
  <c r="J339"/>
  <c r="H339"/>
  <c r="F339"/>
  <c r="E339"/>
  <c r="D339"/>
  <c r="C339"/>
  <c r="B339"/>
  <c r="AS338"/>
  <c r="AT338"/>
  <c r="AU338"/>
  <c r="AV338"/>
  <c r="AW338"/>
  <c r="AX338"/>
  <c r="AY338"/>
  <c r="AZ338"/>
  <c r="BA338"/>
  <c r="BB338"/>
  <c r="BC338"/>
  <c r="AR338"/>
  <c r="AP338"/>
  <c r="AN338"/>
  <c r="AL338"/>
  <c r="AJ338"/>
  <c r="AH338"/>
  <c r="AF338"/>
  <c r="AD338"/>
  <c r="AB338"/>
  <c r="Z338"/>
  <c r="X338"/>
  <c r="V338"/>
  <c r="T338"/>
  <c r="R338"/>
  <c r="P338"/>
  <c r="N338"/>
  <c r="L338"/>
  <c r="J338"/>
  <c r="H338"/>
  <c r="F338"/>
  <c r="E338"/>
  <c r="D338"/>
  <c r="C338"/>
  <c r="B338"/>
  <c r="AS337"/>
  <c r="AT337"/>
  <c r="AU337"/>
  <c r="AV337"/>
  <c r="AW337"/>
  <c r="AX337"/>
  <c r="AY337"/>
  <c r="AZ337"/>
  <c r="BA337"/>
  <c r="BB337"/>
  <c r="BC337"/>
  <c r="AR337"/>
  <c r="AP337"/>
  <c r="AN337"/>
  <c r="AL337"/>
  <c r="AJ337"/>
  <c r="AH337"/>
  <c r="AF337"/>
  <c r="AD337"/>
  <c r="AB337"/>
  <c r="Z337"/>
  <c r="X337"/>
  <c r="V337"/>
  <c r="T337"/>
  <c r="R337"/>
  <c r="P337"/>
  <c r="N337"/>
  <c r="L337"/>
  <c r="J337"/>
  <c r="H337"/>
  <c r="F337"/>
  <c r="E337"/>
  <c r="D337"/>
  <c r="C337"/>
  <c r="B337"/>
  <c r="AS336"/>
  <c r="AT336"/>
  <c r="AU336"/>
  <c r="AV336"/>
  <c r="AW336"/>
  <c r="AX336"/>
  <c r="AY336"/>
  <c r="AZ336"/>
  <c r="BA336"/>
  <c r="BB336"/>
  <c r="BC336"/>
  <c r="AR336"/>
  <c r="AP336"/>
  <c r="AN336"/>
  <c r="AL336"/>
  <c r="AJ336"/>
  <c r="AH336"/>
  <c r="AF336"/>
  <c r="AD336"/>
  <c r="AB336"/>
  <c r="Z336"/>
  <c r="X336"/>
  <c r="V336"/>
  <c r="T336"/>
  <c r="R336"/>
  <c r="P336"/>
  <c r="N336"/>
  <c r="L336"/>
  <c r="J336"/>
  <c r="H336"/>
  <c r="F336"/>
  <c r="E336"/>
  <c r="D336"/>
  <c r="C336"/>
  <c r="B336"/>
  <c r="AS335"/>
  <c r="AT335"/>
  <c r="AU335"/>
  <c r="AV335"/>
  <c r="AW335"/>
  <c r="AX335"/>
  <c r="AY335"/>
  <c r="AZ335"/>
  <c r="BA335"/>
  <c r="BB335"/>
  <c r="BC335"/>
  <c r="AR335"/>
  <c r="AP335"/>
  <c r="AN335"/>
  <c r="AL335"/>
  <c r="AJ335"/>
  <c r="AH335"/>
  <c r="AF335"/>
  <c r="AD335"/>
  <c r="AB335"/>
  <c r="Z335"/>
  <c r="X335"/>
  <c r="V335"/>
  <c r="T335"/>
  <c r="R335"/>
  <c r="P335"/>
  <c r="N335"/>
  <c r="L335"/>
  <c r="J335"/>
  <c r="H335"/>
  <c r="F335"/>
  <c r="E335"/>
  <c r="D335"/>
  <c r="C335"/>
  <c r="B335"/>
  <c r="AS334"/>
  <c r="AT334"/>
  <c r="AU334"/>
  <c r="AV334"/>
  <c r="AW334"/>
  <c r="AX334"/>
  <c r="AY334"/>
  <c r="AZ334"/>
  <c r="BA334"/>
  <c r="BB334"/>
  <c r="BC334"/>
  <c r="AR334"/>
  <c r="AP334"/>
  <c r="AN334"/>
  <c r="AL334"/>
  <c r="AJ334"/>
  <c r="AH334"/>
  <c r="AF334"/>
  <c r="AD334"/>
  <c r="AB334"/>
  <c r="Z334"/>
  <c r="X334"/>
  <c r="V334"/>
  <c r="T334"/>
  <c r="R334"/>
  <c r="P334"/>
  <c r="N334"/>
  <c r="L334"/>
  <c r="J334"/>
  <c r="H334"/>
  <c r="F334"/>
  <c r="E334"/>
  <c r="D334"/>
  <c r="C334"/>
  <c r="B334"/>
  <c r="AS333"/>
  <c r="AT333"/>
  <c r="AU333"/>
  <c r="AV333"/>
  <c r="AW333"/>
  <c r="AX333"/>
  <c r="AY333"/>
  <c r="AZ333"/>
  <c r="BA333"/>
  <c r="BB333"/>
  <c r="BC333"/>
  <c r="AR333"/>
  <c r="AP333"/>
  <c r="AN333"/>
  <c r="AL333"/>
  <c r="AJ333"/>
  <c r="AH333"/>
  <c r="AF333"/>
  <c r="AD333"/>
  <c r="AB333"/>
  <c r="Z333"/>
  <c r="X333"/>
  <c r="V333"/>
  <c r="T333"/>
  <c r="R333"/>
  <c r="P333"/>
  <c r="N333"/>
  <c r="L333"/>
  <c r="J333"/>
  <c r="H333"/>
  <c r="F333"/>
  <c r="E333"/>
  <c r="D333"/>
  <c r="C333"/>
  <c r="B333"/>
  <c r="AS332"/>
  <c r="AT332"/>
  <c r="AU332"/>
  <c r="AV332"/>
  <c r="AW332"/>
  <c r="AX332"/>
  <c r="AY332"/>
  <c r="AZ332"/>
  <c r="BA332"/>
  <c r="BB332"/>
  <c r="BC332"/>
  <c r="AR332"/>
  <c r="AP332"/>
  <c r="AN332"/>
  <c r="AL332"/>
  <c r="AJ332"/>
  <c r="AH332"/>
  <c r="AF332"/>
  <c r="AD332"/>
  <c r="AB332"/>
  <c r="Z332"/>
  <c r="X332"/>
  <c r="V332"/>
  <c r="T332"/>
  <c r="R332"/>
  <c r="P332"/>
  <c r="N332"/>
  <c r="L332"/>
  <c r="J332"/>
  <c r="H332"/>
  <c r="F332"/>
  <c r="E332"/>
  <c r="D332"/>
  <c r="C332"/>
  <c r="B332"/>
  <c r="AS331"/>
  <c r="AT331"/>
  <c r="AU331"/>
  <c r="AV331"/>
  <c r="AW331"/>
  <c r="AX331"/>
  <c r="AY331"/>
  <c r="AZ331"/>
  <c r="BA331"/>
  <c r="BB331"/>
  <c r="BC331"/>
  <c r="AR331"/>
  <c r="AP331"/>
  <c r="AN331"/>
  <c r="AL331"/>
  <c r="AJ331"/>
  <c r="AH331"/>
  <c r="AF331"/>
  <c r="AD331"/>
  <c r="AB331"/>
  <c r="Z331"/>
  <c r="X331"/>
  <c r="V331"/>
  <c r="T331"/>
  <c r="R331"/>
  <c r="P331"/>
  <c r="N331"/>
  <c r="L331"/>
  <c r="J331"/>
  <c r="H331"/>
  <c r="F331"/>
  <c r="E331"/>
  <c r="D331"/>
  <c r="C331"/>
  <c r="B331"/>
  <c r="AS330"/>
  <c r="AT330"/>
  <c r="AU330"/>
  <c r="AV330"/>
  <c r="AW330"/>
  <c r="AX330"/>
  <c r="AY330"/>
  <c r="AZ330"/>
  <c r="BA330"/>
  <c r="BB330"/>
  <c r="BC330"/>
  <c r="AR330"/>
  <c r="AP330"/>
  <c r="AN330"/>
  <c r="AL330"/>
  <c r="AJ330"/>
  <c r="AH330"/>
  <c r="AF330"/>
  <c r="AD330"/>
  <c r="AB330"/>
  <c r="Z330"/>
  <c r="X330"/>
  <c r="V330"/>
  <c r="T330"/>
  <c r="R330"/>
  <c r="P330"/>
  <c r="N330"/>
  <c r="L330"/>
  <c r="J330"/>
  <c r="H330"/>
  <c r="F330"/>
  <c r="E330"/>
  <c r="D330"/>
  <c r="C330"/>
  <c r="B330"/>
  <c r="AS329"/>
  <c r="AT329"/>
  <c r="AU329"/>
  <c r="AV329"/>
  <c r="AW329"/>
  <c r="AX329"/>
  <c r="AY329"/>
  <c r="AZ329"/>
  <c r="BA329"/>
  <c r="BB329"/>
  <c r="BC329"/>
  <c r="AR329"/>
  <c r="AP329"/>
  <c r="AN329"/>
  <c r="AL329"/>
  <c r="AJ329"/>
  <c r="AH329"/>
  <c r="AF329"/>
  <c r="AD329"/>
  <c r="AB329"/>
  <c r="Z329"/>
  <c r="X329"/>
  <c r="V329"/>
  <c r="T329"/>
  <c r="R329"/>
  <c r="P329"/>
  <c r="N329"/>
  <c r="L329"/>
  <c r="J329"/>
  <c r="H329"/>
  <c r="F329"/>
  <c r="E329"/>
  <c r="D329"/>
  <c r="C329"/>
  <c r="B329"/>
  <c r="AS328"/>
  <c r="AT328"/>
  <c r="AU328"/>
  <c r="AV328"/>
  <c r="AW328"/>
  <c r="AX328"/>
  <c r="AY328"/>
  <c r="AZ328"/>
  <c r="BA328"/>
  <c r="BB328"/>
  <c r="BC328"/>
  <c r="AR328"/>
  <c r="AP328"/>
  <c r="AN328"/>
  <c r="AL328"/>
  <c r="AJ328"/>
  <c r="AH328"/>
  <c r="AF328"/>
  <c r="AD328"/>
  <c r="AB328"/>
  <c r="Z328"/>
  <c r="X328"/>
  <c r="V328"/>
  <c r="T328"/>
  <c r="R328"/>
  <c r="P328"/>
  <c r="N328"/>
  <c r="L328"/>
  <c r="J328"/>
  <c r="H328"/>
  <c r="F328"/>
  <c r="E328"/>
  <c r="D328"/>
  <c r="C328"/>
  <c r="B328"/>
  <c r="AS327"/>
  <c r="AT327"/>
  <c r="AU327"/>
  <c r="AV327"/>
  <c r="AW327"/>
  <c r="AX327"/>
  <c r="AY327"/>
  <c r="AZ327"/>
  <c r="BA327"/>
  <c r="BB327"/>
  <c r="BC327"/>
  <c r="AR327"/>
  <c r="AP327"/>
  <c r="AN327"/>
  <c r="AL327"/>
  <c r="AJ327"/>
  <c r="AH327"/>
  <c r="AF327"/>
  <c r="AD327"/>
  <c r="AB327"/>
  <c r="Z327"/>
  <c r="X327"/>
  <c r="V327"/>
  <c r="T327"/>
  <c r="R327"/>
  <c r="P327"/>
  <c r="N327"/>
  <c r="L327"/>
  <c r="J327"/>
  <c r="H327"/>
  <c r="F327"/>
  <c r="E327"/>
  <c r="D327"/>
  <c r="C327"/>
  <c r="B327"/>
  <c r="AS326"/>
  <c r="AT326"/>
  <c r="AU326"/>
  <c r="AV326"/>
  <c r="AW326"/>
  <c r="AX326"/>
  <c r="AY326"/>
  <c r="AZ326"/>
  <c r="BA326"/>
  <c r="BB326"/>
  <c r="BC326"/>
  <c r="AR326"/>
  <c r="AP326"/>
  <c r="AN326"/>
  <c r="AL326"/>
  <c r="AJ326"/>
  <c r="AH326"/>
  <c r="AF326"/>
  <c r="AD326"/>
  <c r="AB326"/>
  <c r="Z326"/>
  <c r="X326"/>
  <c r="V326"/>
  <c r="T326"/>
  <c r="R326"/>
  <c r="P326"/>
  <c r="N326"/>
  <c r="L326"/>
  <c r="J326"/>
  <c r="H326"/>
  <c r="F326"/>
  <c r="E326"/>
  <c r="D326"/>
  <c r="C326"/>
  <c r="B326"/>
  <c r="AS325"/>
  <c r="AT325"/>
  <c r="AU325"/>
  <c r="AV325"/>
  <c r="AW325"/>
  <c r="AX325"/>
  <c r="AY325"/>
  <c r="AZ325"/>
  <c r="BA325"/>
  <c r="BB325"/>
  <c r="BC325"/>
  <c r="AR325"/>
  <c r="AP325"/>
  <c r="AN325"/>
  <c r="AL325"/>
  <c r="AJ325"/>
  <c r="AH325"/>
  <c r="AF325"/>
  <c r="AD325"/>
  <c r="AB325"/>
  <c r="Z325"/>
  <c r="X325"/>
  <c r="V325"/>
  <c r="T325"/>
  <c r="R325"/>
  <c r="P325"/>
  <c r="N325"/>
  <c r="L325"/>
  <c r="J325"/>
  <c r="H325"/>
  <c r="F325"/>
  <c r="E325"/>
  <c r="D325"/>
  <c r="C325"/>
  <c r="B325"/>
  <c r="AS324"/>
  <c r="AT324"/>
  <c r="AU324"/>
  <c r="AV324"/>
  <c r="AW324"/>
  <c r="AX324"/>
  <c r="AY324"/>
  <c r="AZ324"/>
  <c r="BA324"/>
  <c r="BB324"/>
  <c r="BC324"/>
  <c r="AR324"/>
  <c r="AP324"/>
  <c r="AN324"/>
  <c r="AL324"/>
  <c r="AJ324"/>
  <c r="AH324"/>
  <c r="AF324"/>
  <c r="AD324"/>
  <c r="AB324"/>
  <c r="Z324"/>
  <c r="X324"/>
  <c r="V324"/>
  <c r="T324"/>
  <c r="R324"/>
  <c r="P324"/>
  <c r="N324"/>
  <c r="L324"/>
  <c r="J324"/>
  <c r="H324"/>
  <c r="F324"/>
  <c r="E324"/>
  <c r="D324"/>
  <c r="C324"/>
  <c r="B324"/>
  <c r="AS323"/>
  <c r="AT323"/>
  <c r="AU323"/>
  <c r="AV323"/>
  <c r="AW323"/>
  <c r="AX323"/>
  <c r="AY323"/>
  <c r="AZ323"/>
  <c r="BA323"/>
  <c r="BB323"/>
  <c r="BC323"/>
  <c r="AR323"/>
  <c r="AP323"/>
  <c r="AN323"/>
  <c r="AL323"/>
  <c r="AJ323"/>
  <c r="AH323"/>
  <c r="AF323"/>
  <c r="AD323"/>
  <c r="AB323"/>
  <c r="Z323"/>
  <c r="X323"/>
  <c r="V323"/>
  <c r="T323"/>
  <c r="R323"/>
  <c r="P323"/>
  <c r="N323"/>
  <c r="L323"/>
  <c r="J323"/>
  <c r="H323"/>
  <c r="F323"/>
  <c r="E323"/>
  <c r="D323"/>
  <c r="C323"/>
  <c r="B323"/>
  <c r="AS322"/>
  <c r="AT322"/>
  <c r="AU322"/>
  <c r="AV322"/>
  <c r="AW322"/>
  <c r="AX322"/>
  <c r="AY322"/>
  <c r="AZ322"/>
  <c r="BA322"/>
  <c r="BB322"/>
  <c r="BC322"/>
  <c r="AR322"/>
  <c r="AP322"/>
  <c r="AN322"/>
  <c r="AL322"/>
  <c r="AJ322"/>
  <c r="AH322"/>
  <c r="AF322"/>
  <c r="AD322"/>
  <c r="AB322"/>
  <c r="Z322"/>
  <c r="X322"/>
  <c r="V322"/>
  <c r="T322"/>
  <c r="R322"/>
  <c r="P322"/>
  <c r="N322"/>
  <c r="L322"/>
  <c r="J322"/>
  <c r="H322"/>
  <c r="F322"/>
  <c r="E322"/>
  <c r="D322"/>
  <c r="C322"/>
  <c r="B322"/>
  <c r="AS321"/>
  <c r="AT321"/>
  <c r="AU321"/>
  <c r="AV321"/>
  <c r="AW321"/>
  <c r="AX321"/>
  <c r="AY321"/>
  <c r="AZ321"/>
  <c r="BA321"/>
  <c r="BB321"/>
  <c r="BC321"/>
  <c r="AR321"/>
  <c r="AP321"/>
  <c r="AN321"/>
  <c r="AL321"/>
  <c r="AJ321"/>
  <c r="AH321"/>
  <c r="AF321"/>
  <c r="AD321"/>
  <c r="AB321"/>
  <c r="Z321"/>
  <c r="X321"/>
  <c r="V321"/>
  <c r="T321"/>
  <c r="R321"/>
  <c r="P321"/>
  <c r="N321"/>
  <c r="L321"/>
  <c r="J321"/>
  <c r="H321"/>
  <c r="F321"/>
  <c r="E321"/>
  <c r="D321"/>
  <c r="C321"/>
  <c r="B321"/>
  <c r="AS320"/>
  <c r="AT320"/>
  <c r="AU320"/>
  <c r="AV320"/>
  <c r="AW320"/>
  <c r="AX320"/>
  <c r="AY320"/>
  <c r="AZ320"/>
  <c r="BA320"/>
  <c r="BB320"/>
  <c r="BC320"/>
  <c r="AR320"/>
  <c r="AP320"/>
  <c r="AN320"/>
  <c r="AL320"/>
  <c r="AJ320"/>
  <c r="AH320"/>
  <c r="AF320"/>
  <c r="AD320"/>
  <c r="AB320"/>
  <c r="Z320"/>
  <c r="X320"/>
  <c r="V320"/>
  <c r="T320"/>
  <c r="R320"/>
  <c r="P320"/>
  <c r="N320"/>
  <c r="L320"/>
  <c r="J320"/>
  <c r="H320"/>
  <c r="F320"/>
  <c r="E320"/>
  <c r="D320"/>
  <c r="C320"/>
  <c r="B320"/>
  <c r="AS319"/>
  <c r="AT319"/>
  <c r="AU319"/>
  <c r="AV319"/>
  <c r="AW319"/>
  <c r="AX319"/>
  <c r="AY319"/>
  <c r="AZ319"/>
  <c r="BA319"/>
  <c r="BB319"/>
  <c r="BC319"/>
  <c r="AR319"/>
  <c r="AP319"/>
  <c r="AN319"/>
  <c r="AL319"/>
  <c r="AJ319"/>
  <c r="AH319"/>
  <c r="AF319"/>
  <c r="AD319"/>
  <c r="AB319"/>
  <c r="Z319"/>
  <c r="X319"/>
  <c r="V319"/>
  <c r="T319"/>
  <c r="R319"/>
  <c r="P319"/>
  <c r="N319"/>
  <c r="L319"/>
  <c r="J319"/>
  <c r="H319"/>
  <c r="F319"/>
  <c r="E319"/>
  <c r="D319"/>
  <c r="C319"/>
  <c r="B319"/>
  <c r="AS318"/>
  <c r="AT318"/>
  <c r="AU318"/>
  <c r="AV318"/>
  <c r="AW318"/>
  <c r="AX318"/>
  <c r="AY318"/>
  <c r="AZ318"/>
  <c r="BA318"/>
  <c r="BB318"/>
  <c r="BC318"/>
  <c r="AR318"/>
  <c r="AP318"/>
  <c r="AN318"/>
  <c r="AL318"/>
  <c r="AJ318"/>
  <c r="AH318"/>
  <c r="AF318"/>
  <c r="AD318"/>
  <c r="AB318"/>
  <c r="Z318"/>
  <c r="X318"/>
  <c r="V318"/>
  <c r="T318"/>
  <c r="R318"/>
  <c r="P318"/>
  <c r="N318"/>
  <c r="L318"/>
  <c r="J318"/>
  <c r="H318"/>
  <c r="F318"/>
  <c r="E318"/>
  <c r="D318"/>
  <c r="C318"/>
  <c r="B318"/>
  <c r="AS317"/>
  <c r="AT317"/>
  <c r="AU317"/>
  <c r="AV317"/>
  <c r="AW317"/>
  <c r="AX317"/>
  <c r="AY317"/>
  <c r="AZ317"/>
  <c r="BA317"/>
  <c r="BB317"/>
  <c r="BC317"/>
  <c r="AR317"/>
  <c r="AP317"/>
  <c r="AN317"/>
  <c r="AL317"/>
  <c r="AJ317"/>
  <c r="AH317"/>
  <c r="AF317"/>
  <c r="AD317"/>
  <c r="AB317"/>
  <c r="Z317"/>
  <c r="X317"/>
  <c r="V317"/>
  <c r="T317"/>
  <c r="R317"/>
  <c r="P317"/>
  <c r="N317"/>
  <c r="L317"/>
  <c r="J317"/>
  <c r="H317"/>
  <c r="F317"/>
  <c r="E317"/>
  <c r="D317"/>
  <c r="C317"/>
  <c r="B317"/>
  <c r="AS316"/>
  <c r="AT316"/>
  <c r="AU316"/>
  <c r="AV316"/>
  <c r="AW316"/>
  <c r="AX316"/>
  <c r="AY316"/>
  <c r="AZ316"/>
  <c r="BA316"/>
  <c r="BB316"/>
  <c r="BC316"/>
  <c r="AR316"/>
  <c r="AP316"/>
  <c r="AN316"/>
  <c r="AL316"/>
  <c r="AJ316"/>
  <c r="AH316"/>
  <c r="AF316"/>
  <c r="AD316"/>
  <c r="AB316"/>
  <c r="Z316"/>
  <c r="X316"/>
  <c r="V316"/>
  <c r="T316"/>
  <c r="R316"/>
  <c r="P316"/>
  <c r="N316"/>
  <c r="L316"/>
  <c r="J316"/>
  <c r="H316"/>
  <c r="F316"/>
  <c r="E316"/>
  <c r="D316"/>
  <c r="C316"/>
  <c r="B316"/>
  <c r="AS315"/>
  <c r="AT315"/>
  <c r="AU315"/>
  <c r="AV315"/>
  <c r="AW315"/>
  <c r="AX315"/>
  <c r="AY315"/>
  <c r="AZ315"/>
  <c r="BA315"/>
  <c r="BB315"/>
  <c r="BC315"/>
  <c r="AR315"/>
  <c r="AP315"/>
  <c r="AN315"/>
  <c r="AL315"/>
  <c r="AJ315"/>
  <c r="AH315"/>
  <c r="AF315"/>
  <c r="AD315"/>
  <c r="AB315"/>
  <c r="Z315"/>
  <c r="X315"/>
  <c r="V315"/>
  <c r="T315"/>
  <c r="R315"/>
  <c r="P315"/>
  <c r="N315"/>
  <c r="L315"/>
  <c r="J315"/>
  <c r="H315"/>
  <c r="F315"/>
  <c r="E315"/>
  <c r="D315"/>
  <c r="C315"/>
  <c r="B315"/>
  <c r="AS314"/>
  <c r="AT314"/>
  <c r="AU314"/>
  <c r="AV314"/>
  <c r="AW314"/>
  <c r="AX314"/>
  <c r="AY314"/>
  <c r="AZ314"/>
  <c r="BA314"/>
  <c r="BB314"/>
  <c r="BC314"/>
  <c r="AR314"/>
  <c r="AP314"/>
  <c r="AN314"/>
  <c r="AL314"/>
  <c r="AJ314"/>
  <c r="AH314"/>
  <c r="AF314"/>
  <c r="AD314"/>
  <c r="AB314"/>
  <c r="Z314"/>
  <c r="X314"/>
  <c r="V314"/>
  <c r="T314"/>
  <c r="R314"/>
  <c r="P314"/>
  <c r="N314"/>
  <c r="L314"/>
  <c r="J314"/>
  <c r="H314"/>
  <c r="F314"/>
  <c r="E314"/>
  <c r="D314"/>
  <c r="C314"/>
  <c r="B314"/>
  <c r="AS313"/>
  <c r="AT313"/>
  <c r="AU313"/>
  <c r="AV313"/>
  <c r="AW313"/>
  <c r="AX313"/>
  <c r="AY313"/>
  <c r="AZ313"/>
  <c r="BA313"/>
  <c r="BB313"/>
  <c r="BC313"/>
  <c r="AR313"/>
  <c r="AP313"/>
  <c r="AN313"/>
  <c r="AL313"/>
  <c r="AJ313"/>
  <c r="AH313"/>
  <c r="AF313"/>
  <c r="AD313"/>
  <c r="AB313"/>
  <c r="Z313"/>
  <c r="X313"/>
  <c r="V313"/>
  <c r="T313"/>
  <c r="R313"/>
  <c r="P313"/>
  <c r="N313"/>
  <c r="L313"/>
  <c r="J313"/>
  <c r="H313"/>
  <c r="F313"/>
  <c r="E313"/>
  <c r="D313"/>
  <c r="C313"/>
  <c r="B313"/>
  <c r="AS312"/>
  <c r="AT312"/>
  <c r="AU312"/>
  <c r="AV312"/>
  <c r="AW312"/>
  <c r="AX312"/>
  <c r="AY312"/>
  <c r="AZ312"/>
  <c r="BA312"/>
  <c r="BB312"/>
  <c r="BC312"/>
  <c r="AR312"/>
  <c r="AP312"/>
  <c r="AN312"/>
  <c r="AL312"/>
  <c r="AJ312"/>
  <c r="AH312"/>
  <c r="AF312"/>
  <c r="AD312"/>
  <c r="AB312"/>
  <c r="Z312"/>
  <c r="X312"/>
  <c r="V312"/>
  <c r="T312"/>
  <c r="R312"/>
  <c r="P312"/>
  <c r="N312"/>
  <c r="L312"/>
  <c r="J312"/>
  <c r="H312"/>
  <c r="F312"/>
  <c r="E312"/>
  <c r="D312"/>
  <c r="C312"/>
  <c r="B312"/>
  <c r="AS311"/>
  <c r="AT311"/>
  <c r="AU311"/>
  <c r="AV311"/>
  <c r="AW311"/>
  <c r="AX311"/>
  <c r="AY311"/>
  <c r="AZ311"/>
  <c r="BA311"/>
  <c r="BB311"/>
  <c r="BC311"/>
  <c r="AR311"/>
  <c r="AP311"/>
  <c r="AN311"/>
  <c r="AL311"/>
  <c r="AJ311"/>
  <c r="AH311"/>
  <c r="AF311"/>
  <c r="AD311"/>
  <c r="AB311"/>
  <c r="Z311"/>
  <c r="X311"/>
  <c r="V311"/>
  <c r="T311"/>
  <c r="R311"/>
  <c r="P311"/>
  <c r="N311"/>
  <c r="L311"/>
  <c r="J311"/>
  <c r="H311"/>
  <c r="F311"/>
  <c r="E311"/>
  <c r="D311"/>
  <c r="C311"/>
  <c r="B311"/>
  <c r="AS310"/>
  <c r="AT310"/>
  <c r="AU310"/>
  <c r="AV310"/>
  <c r="AW310"/>
  <c r="AX310"/>
  <c r="AY310"/>
  <c r="AZ310"/>
  <c r="BA310"/>
  <c r="BB310"/>
  <c r="BC310"/>
  <c r="AR310"/>
  <c r="AP310"/>
  <c r="AN310"/>
  <c r="AL310"/>
  <c r="AJ310"/>
  <c r="AH310"/>
  <c r="AF310"/>
  <c r="AD310"/>
  <c r="AB310"/>
  <c r="Z310"/>
  <c r="X310"/>
  <c r="V310"/>
  <c r="T310"/>
  <c r="R310"/>
  <c r="P310"/>
  <c r="N310"/>
  <c r="L310"/>
  <c r="J310"/>
  <c r="H310"/>
  <c r="F310"/>
  <c r="E310"/>
  <c r="D310"/>
  <c r="C310"/>
  <c r="B310"/>
  <c r="AS309"/>
  <c r="AT309"/>
  <c r="AU309"/>
  <c r="AV309"/>
  <c r="AW309"/>
  <c r="AX309"/>
  <c r="AY309"/>
  <c r="AZ309"/>
  <c r="BA309"/>
  <c r="BB309"/>
  <c r="BC309"/>
  <c r="AR309"/>
  <c r="AP309"/>
  <c r="AN309"/>
  <c r="AL309"/>
  <c r="AJ309"/>
  <c r="AH309"/>
  <c r="AF309"/>
  <c r="AD309"/>
  <c r="AB309"/>
  <c r="Z309"/>
  <c r="X309"/>
  <c r="V309"/>
  <c r="T309"/>
  <c r="R309"/>
  <c r="P309"/>
  <c r="N309"/>
  <c r="L309"/>
  <c r="J309"/>
  <c r="H309"/>
  <c r="F309"/>
  <c r="E309"/>
  <c r="D309"/>
  <c r="C309"/>
  <c r="B309"/>
  <c r="AS308"/>
  <c r="AT308"/>
  <c r="AU308"/>
  <c r="AV308"/>
  <c r="AW308"/>
  <c r="AX308"/>
  <c r="AY308"/>
  <c r="AZ308"/>
  <c r="BA308"/>
  <c r="BB308"/>
  <c r="BC308"/>
  <c r="AR308"/>
  <c r="AP308"/>
  <c r="AN308"/>
  <c r="AL308"/>
  <c r="AJ308"/>
  <c r="AH308"/>
  <c r="AF308"/>
  <c r="AD308"/>
  <c r="AB308"/>
  <c r="Z308"/>
  <c r="X308"/>
  <c r="V308"/>
  <c r="T308"/>
  <c r="R308"/>
  <c r="P308"/>
  <c r="N308"/>
  <c r="L308"/>
  <c r="J308"/>
  <c r="H308"/>
  <c r="F308"/>
  <c r="E308"/>
  <c r="D308"/>
  <c r="C308"/>
  <c r="B308"/>
  <c r="AS307"/>
  <c r="AT307"/>
  <c r="AU307"/>
  <c r="AV307"/>
  <c r="AW307"/>
  <c r="AX307"/>
  <c r="AY307"/>
  <c r="AZ307"/>
  <c r="BA307"/>
  <c r="BB307"/>
  <c r="BC307"/>
  <c r="AR307"/>
  <c r="AP307"/>
  <c r="AN307"/>
  <c r="AL307"/>
  <c r="AJ307"/>
  <c r="AH307"/>
  <c r="AF307"/>
  <c r="AD307"/>
  <c r="AB307"/>
  <c r="Z307"/>
  <c r="X307"/>
  <c r="V307"/>
  <c r="T307"/>
  <c r="R307"/>
  <c r="P307"/>
  <c r="N307"/>
  <c r="L307"/>
  <c r="J307"/>
  <c r="H307"/>
  <c r="F307"/>
  <c r="E307"/>
  <c r="D307"/>
  <c r="C307"/>
  <c r="B307"/>
  <c r="AS306"/>
  <c r="AT306"/>
  <c r="AU306"/>
  <c r="AV306"/>
  <c r="AW306"/>
  <c r="AX306"/>
  <c r="AY306"/>
  <c r="AZ306"/>
  <c r="BA306"/>
  <c r="BB306"/>
  <c r="BC306"/>
  <c r="AR306"/>
  <c r="AP306"/>
  <c r="AN306"/>
  <c r="AL306"/>
  <c r="AJ306"/>
  <c r="AH306"/>
  <c r="AF306"/>
  <c r="AD306"/>
  <c r="AB306"/>
  <c r="Z306"/>
  <c r="X306"/>
  <c r="V306"/>
  <c r="T306"/>
  <c r="R306"/>
  <c r="P306"/>
  <c r="N306"/>
  <c r="L306"/>
  <c r="J306"/>
  <c r="H306"/>
  <c r="F306"/>
  <c r="E306"/>
  <c r="D306"/>
  <c r="C306"/>
  <c r="B306"/>
  <c r="AS305"/>
  <c r="AT305"/>
  <c r="AU305"/>
  <c r="AV305"/>
  <c r="AW305"/>
  <c r="AX305"/>
  <c r="AY305"/>
  <c r="AZ305"/>
  <c r="BA305"/>
  <c r="BB305"/>
  <c r="BC305"/>
  <c r="AR305"/>
  <c r="AP305"/>
  <c r="AN305"/>
  <c r="AL305"/>
  <c r="AJ305"/>
  <c r="AH305"/>
  <c r="AF305"/>
  <c r="AD305"/>
  <c r="AB305"/>
  <c r="Z305"/>
  <c r="X305"/>
  <c r="V305"/>
  <c r="T305"/>
  <c r="R305"/>
  <c r="P305"/>
  <c r="N305"/>
  <c r="L305"/>
  <c r="J305"/>
  <c r="H305"/>
  <c r="F305"/>
  <c r="E305"/>
  <c r="D305"/>
  <c r="C305"/>
  <c r="B305"/>
  <c r="AS304"/>
  <c r="AT304"/>
  <c r="AU304"/>
  <c r="AV304"/>
  <c r="AW304"/>
  <c r="AX304"/>
  <c r="AY304"/>
  <c r="AZ304"/>
  <c r="BA304"/>
  <c r="BB304"/>
  <c r="BC304"/>
  <c r="AR304"/>
  <c r="AP304"/>
  <c r="AN304"/>
  <c r="AL304"/>
  <c r="AJ304"/>
  <c r="AH304"/>
  <c r="AF304"/>
  <c r="AD304"/>
  <c r="AB304"/>
  <c r="Z304"/>
  <c r="X304"/>
  <c r="V304"/>
  <c r="T304"/>
  <c r="R304"/>
  <c r="P304"/>
  <c r="N304"/>
  <c r="L304"/>
  <c r="J304"/>
  <c r="H304"/>
  <c r="F304"/>
  <c r="E304"/>
  <c r="D304"/>
  <c r="C304"/>
  <c r="B304"/>
  <c r="AS303"/>
  <c r="AT303"/>
  <c r="AU303"/>
  <c r="AV303"/>
  <c r="AW303"/>
  <c r="AX303"/>
  <c r="AY303"/>
  <c r="AZ303"/>
  <c r="BA303"/>
  <c r="BB303"/>
  <c r="BC303"/>
  <c r="AR303"/>
  <c r="AP303"/>
  <c r="AN303"/>
  <c r="AL303"/>
  <c r="AJ303"/>
  <c r="AH303"/>
  <c r="AF303"/>
  <c r="AD303"/>
  <c r="AB303"/>
  <c r="Z303"/>
  <c r="X303"/>
  <c r="V303"/>
  <c r="T303"/>
  <c r="R303"/>
  <c r="P303"/>
  <c r="N303"/>
  <c r="L303"/>
  <c r="J303"/>
  <c r="H303"/>
  <c r="F303"/>
  <c r="E303"/>
  <c r="D303"/>
  <c r="C303"/>
  <c r="B303"/>
  <c r="AS302"/>
  <c r="AT302"/>
  <c r="AU302"/>
  <c r="AV302"/>
  <c r="AW302"/>
  <c r="AX302"/>
  <c r="AY302"/>
  <c r="AZ302"/>
  <c r="BA302"/>
  <c r="BB302"/>
  <c r="BC302"/>
  <c r="AR302"/>
  <c r="AP302"/>
  <c r="AN302"/>
  <c r="AL302"/>
  <c r="AJ302"/>
  <c r="AH302"/>
  <c r="AF302"/>
  <c r="AD302"/>
  <c r="AB302"/>
  <c r="Z302"/>
  <c r="X302"/>
  <c r="V302"/>
  <c r="T302"/>
  <c r="R302"/>
  <c r="P302"/>
  <c r="N302"/>
  <c r="L302"/>
  <c r="J302"/>
  <c r="H302"/>
  <c r="F302"/>
  <c r="E302"/>
  <c r="D302"/>
  <c r="C302"/>
  <c r="B302"/>
  <c r="AS301"/>
  <c r="AT301"/>
  <c r="AU301"/>
  <c r="AV301"/>
  <c r="AW301"/>
  <c r="AX301"/>
  <c r="AY301"/>
  <c r="AZ301"/>
  <c r="BA301"/>
  <c r="BB301"/>
  <c r="BC301"/>
  <c r="AR301"/>
  <c r="AP301"/>
  <c r="AN301"/>
  <c r="AL301"/>
  <c r="AJ301"/>
  <c r="AH301"/>
  <c r="AF301"/>
  <c r="AD301"/>
  <c r="AB301"/>
  <c r="Z301"/>
  <c r="X301"/>
  <c r="V301"/>
  <c r="T301"/>
  <c r="R301"/>
  <c r="P301"/>
  <c r="N301"/>
  <c r="L301"/>
  <c r="J301"/>
  <c r="H301"/>
  <c r="F301"/>
  <c r="E301"/>
  <c r="D301"/>
  <c r="C301"/>
  <c r="B301"/>
  <c r="AS300"/>
  <c r="AT300"/>
  <c r="AU300"/>
  <c r="AV300"/>
  <c r="AW300"/>
  <c r="AX300"/>
  <c r="AY300"/>
  <c r="AZ300"/>
  <c r="BA300"/>
  <c r="BB300"/>
  <c r="BC300"/>
  <c r="AR300"/>
  <c r="AP300"/>
  <c r="AN300"/>
  <c r="AL300"/>
  <c r="AJ300"/>
  <c r="AH300"/>
  <c r="AF300"/>
  <c r="AD300"/>
  <c r="AB300"/>
  <c r="Z300"/>
  <c r="X300"/>
  <c r="V300"/>
  <c r="T300"/>
  <c r="R300"/>
  <c r="P300"/>
  <c r="N300"/>
  <c r="L300"/>
  <c r="J300"/>
  <c r="H300"/>
  <c r="F300"/>
  <c r="E300"/>
  <c r="D300"/>
  <c r="C300"/>
  <c r="B300"/>
  <c r="AS299"/>
  <c r="AT299"/>
  <c r="AU299"/>
  <c r="AV299"/>
  <c r="AW299"/>
  <c r="AX299"/>
  <c r="AY299"/>
  <c r="AZ299"/>
  <c r="BA299"/>
  <c r="BB299"/>
  <c r="BC299"/>
  <c r="AR299"/>
  <c r="AP299"/>
  <c r="AN299"/>
  <c r="AL299"/>
  <c r="AJ299"/>
  <c r="AH299"/>
  <c r="AF299"/>
  <c r="AD299"/>
  <c r="AB299"/>
  <c r="Z299"/>
  <c r="X299"/>
  <c r="V299"/>
  <c r="T299"/>
  <c r="R299"/>
  <c r="P299"/>
  <c r="N299"/>
  <c r="L299"/>
  <c r="J299"/>
  <c r="H299"/>
  <c r="F299"/>
  <c r="E299"/>
  <c r="D299"/>
  <c r="C299"/>
  <c r="B299"/>
  <c r="AS298"/>
  <c r="AT298"/>
  <c r="AU298"/>
  <c r="AV298"/>
  <c r="AW298"/>
  <c r="AX298"/>
  <c r="AY298"/>
  <c r="AZ298"/>
  <c r="BA298"/>
  <c r="BB298"/>
  <c r="BC298"/>
  <c r="AR298"/>
  <c r="AP298"/>
  <c r="AN298"/>
  <c r="AL298"/>
  <c r="AJ298"/>
  <c r="AH298"/>
  <c r="AF298"/>
  <c r="AD298"/>
  <c r="AB298"/>
  <c r="Z298"/>
  <c r="X298"/>
  <c r="V298"/>
  <c r="T298"/>
  <c r="R298"/>
  <c r="P298"/>
  <c r="N298"/>
  <c r="L298"/>
  <c r="J298"/>
  <c r="H298"/>
  <c r="F298"/>
  <c r="E298"/>
  <c r="D298"/>
  <c r="C298"/>
  <c r="B298"/>
  <c r="AS297"/>
  <c r="AT297"/>
  <c r="AU297"/>
  <c r="AV297"/>
  <c r="AW297"/>
  <c r="AX297"/>
  <c r="AY297"/>
  <c r="AZ297"/>
  <c r="BA297"/>
  <c r="BB297"/>
  <c r="BC297"/>
  <c r="AR297"/>
  <c r="AP297"/>
  <c r="AN297"/>
  <c r="AL297"/>
  <c r="AJ297"/>
  <c r="AH297"/>
  <c r="AF297"/>
  <c r="AD297"/>
  <c r="AB297"/>
  <c r="Z297"/>
  <c r="X297"/>
  <c r="V297"/>
  <c r="T297"/>
  <c r="R297"/>
  <c r="P297"/>
  <c r="N297"/>
  <c r="L297"/>
  <c r="J297"/>
  <c r="H297"/>
  <c r="F297"/>
  <c r="E297"/>
  <c r="D297"/>
  <c r="C297"/>
  <c r="B297"/>
  <c r="AS296"/>
  <c r="AT296"/>
  <c r="AU296"/>
  <c r="AV296"/>
  <c r="AW296"/>
  <c r="AX296"/>
  <c r="AY296"/>
  <c r="AZ296"/>
  <c r="BA296"/>
  <c r="BB296"/>
  <c r="BC296"/>
  <c r="AR296"/>
  <c r="AP296"/>
  <c r="AN296"/>
  <c r="AL296"/>
  <c r="AJ296"/>
  <c r="AH296"/>
  <c r="AF296"/>
  <c r="AD296"/>
  <c r="AB296"/>
  <c r="Z296"/>
  <c r="X296"/>
  <c r="V296"/>
  <c r="T296"/>
  <c r="R296"/>
  <c r="P296"/>
  <c r="N296"/>
  <c r="L296"/>
  <c r="J296"/>
  <c r="H296"/>
  <c r="F296"/>
  <c r="E296"/>
  <c r="D296"/>
  <c r="C296"/>
  <c r="B296"/>
  <c r="AS295"/>
  <c r="AT295"/>
  <c r="AU295"/>
  <c r="AV295"/>
  <c r="AW295"/>
  <c r="AX295"/>
  <c r="AY295"/>
  <c r="AZ295"/>
  <c r="BA295"/>
  <c r="BB295"/>
  <c r="BC295"/>
  <c r="AR295"/>
  <c r="AP295"/>
  <c r="AN295"/>
  <c r="AL295"/>
  <c r="AJ295"/>
  <c r="AH295"/>
  <c r="AF295"/>
  <c r="AD295"/>
  <c r="AB295"/>
  <c r="Z295"/>
  <c r="X295"/>
  <c r="V295"/>
  <c r="T295"/>
  <c r="R295"/>
  <c r="P295"/>
  <c r="N295"/>
  <c r="L295"/>
  <c r="J295"/>
  <c r="H295"/>
  <c r="F295"/>
  <c r="E295"/>
  <c r="D295"/>
  <c r="C295"/>
  <c r="B295"/>
  <c r="AS294"/>
  <c r="AT294"/>
  <c r="AU294"/>
  <c r="AV294"/>
  <c r="AW294"/>
  <c r="AX294"/>
  <c r="AY294"/>
  <c r="AZ294"/>
  <c r="BA294"/>
  <c r="BB294"/>
  <c r="BC294"/>
  <c r="AR294"/>
  <c r="AP294"/>
  <c r="AN294"/>
  <c r="AL294"/>
  <c r="AJ294"/>
  <c r="AH294"/>
  <c r="AF294"/>
  <c r="AD294"/>
  <c r="AB294"/>
  <c r="Z294"/>
  <c r="X294"/>
  <c r="V294"/>
  <c r="T294"/>
  <c r="R294"/>
  <c r="P294"/>
  <c r="N294"/>
  <c r="L294"/>
  <c r="J294"/>
  <c r="H294"/>
  <c r="F294"/>
  <c r="E294"/>
  <c r="D294"/>
  <c r="C294"/>
  <c r="B294"/>
  <c r="AS293"/>
  <c r="AT293"/>
  <c r="AU293"/>
  <c r="AV293"/>
  <c r="AW293"/>
  <c r="AX293"/>
  <c r="AY293"/>
  <c r="AZ293"/>
  <c r="BA293"/>
  <c r="BB293"/>
  <c r="BC293"/>
  <c r="AR293"/>
  <c r="AP293"/>
  <c r="AN293"/>
  <c r="AL293"/>
  <c r="AJ293"/>
  <c r="AH293"/>
  <c r="AF293"/>
  <c r="AD293"/>
  <c r="AB293"/>
  <c r="Z293"/>
  <c r="X293"/>
  <c r="V293"/>
  <c r="T293"/>
  <c r="R293"/>
  <c r="P293"/>
  <c r="N293"/>
  <c r="L293"/>
  <c r="J293"/>
  <c r="H293"/>
  <c r="F293"/>
  <c r="E293"/>
  <c r="D293"/>
  <c r="C293"/>
  <c r="B293"/>
  <c r="AS292"/>
  <c r="AT292"/>
  <c r="AU292"/>
  <c r="AV292"/>
  <c r="AW292"/>
  <c r="AX292"/>
  <c r="AY292"/>
  <c r="AZ292"/>
  <c r="BA292"/>
  <c r="BB292"/>
  <c r="BC292"/>
  <c r="AR292"/>
  <c r="AP292"/>
  <c r="AN292"/>
  <c r="AL292"/>
  <c r="AJ292"/>
  <c r="AH292"/>
  <c r="AF292"/>
  <c r="AD292"/>
  <c r="AB292"/>
  <c r="Z292"/>
  <c r="X292"/>
  <c r="V292"/>
  <c r="T292"/>
  <c r="R292"/>
  <c r="P292"/>
  <c r="N292"/>
  <c r="L292"/>
  <c r="J292"/>
  <c r="H292"/>
  <c r="F292"/>
  <c r="E292"/>
  <c r="D292"/>
  <c r="C292"/>
  <c r="B292"/>
  <c r="AS291"/>
  <c r="AT291"/>
  <c r="AU291"/>
  <c r="AV291"/>
  <c r="AW291"/>
  <c r="AX291"/>
  <c r="AY291"/>
  <c r="AZ291"/>
  <c r="BA291"/>
  <c r="BB291"/>
  <c r="BC291"/>
  <c r="AR291"/>
  <c r="AP291"/>
  <c r="AN291"/>
  <c r="AL291"/>
  <c r="AJ291"/>
  <c r="AH291"/>
  <c r="AF291"/>
  <c r="AD291"/>
  <c r="AB291"/>
  <c r="Z291"/>
  <c r="X291"/>
  <c r="V291"/>
  <c r="T291"/>
  <c r="R291"/>
  <c r="P291"/>
  <c r="N291"/>
  <c r="L291"/>
  <c r="J291"/>
  <c r="H291"/>
  <c r="F291"/>
  <c r="E291"/>
  <c r="D291"/>
  <c r="C291"/>
  <c r="B291"/>
  <c r="AS290"/>
  <c r="AT290"/>
  <c r="AU290"/>
  <c r="AV290"/>
  <c r="AW290"/>
  <c r="AX290"/>
  <c r="AY290"/>
  <c r="AZ290"/>
  <c r="BA290"/>
  <c r="BB290"/>
  <c r="BC290"/>
  <c r="AR290"/>
  <c r="AP290"/>
  <c r="AN290"/>
  <c r="AL290"/>
  <c r="AJ290"/>
  <c r="AH290"/>
  <c r="AF290"/>
  <c r="AD290"/>
  <c r="AB290"/>
  <c r="Z290"/>
  <c r="X290"/>
  <c r="V290"/>
  <c r="T290"/>
  <c r="R290"/>
  <c r="P290"/>
  <c r="N290"/>
  <c r="L290"/>
  <c r="J290"/>
  <c r="H290"/>
  <c r="F290"/>
  <c r="E290"/>
  <c r="D290"/>
  <c r="C290"/>
  <c r="B290"/>
  <c r="AS289"/>
  <c r="AT289"/>
  <c r="AU289"/>
  <c r="AV289"/>
  <c r="AW289"/>
  <c r="AX289"/>
  <c r="AY289"/>
  <c r="AZ289"/>
  <c r="BA289"/>
  <c r="BB289"/>
  <c r="BC289"/>
  <c r="AR289"/>
  <c r="AP289"/>
  <c r="AN289"/>
  <c r="AL289"/>
  <c r="AJ289"/>
  <c r="AH289"/>
  <c r="AF289"/>
  <c r="AD289"/>
  <c r="AB289"/>
  <c r="Z289"/>
  <c r="X289"/>
  <c r="V289"/>
  <c r="T289"/>
  <c r="R289"/>
  <c r="P289"/>
  <c r="N289"/>
  <c r="L289"/>
  <c r="J289"/>
  <c r="H289"/>
  <c r="F289"/>
  <c r="E289"/>
  <c r="D289"/>
  <c r="C289"/>
  <c r="B289"/>
  <c r="AS288"/>
  <c r="AT288"/>
  <c r="AU288"/>
  <c r="AV288"/>
  <c r="AW288"/>
  <c r="AX288"/>
  <c r="AY288"/>
  <c r="AZ288"/>
  <c r="BA288"/>
  <c r="BB288"/>
  <c r="BC288"/>
  <c r="AR288"/>
  <c r="AP288"/>
  <c r="AN288"/>
  <c r="AL288"/>
  <c r="AJ288"/>
  <c r="AH288"/>
  <c r="AF288"/>
  <c r="AD288"/>
  <c r="AB288"/>
  <c r="Z288"/>
  <c r="X288"/>
  <c r="V288"/>
  <c r="T288"/>
  <c r="R288"/>
  <c r="P288"/>
  <c r="N288"/>
  <c r="L288"/>
  <c r="J288"/>
  <c r="H288"/>
  <c r="F288"/>
  <c r="E288"/>
  <c r="D288"/>
  <c r="C288"/>
  <c r="B288"/>
  <c r="AS287"/>
  <c r="AT287"/>
  <c r="AU287"/>
  <c r="AV287"/>
  <c r="AW287"/>
  <c r="AX287"/>
  <c r="AY287"/>
  <c r="AZ287"/>
  <c r="BA287"/>
  <c r="BB287"/>
  <c r="BC287"/>
  <c r="AR287"/>
  <c r="AP287"/>
  <c r="AN287"/>
  <c r="AL287"/>
  <c r="AJ287"/>
  <c r="AH287"/>
  <c r="AF287"/>
  <c r="AD287"/>
  <c r="AB287"/>
  <c r="Z287"/>
  <c r="X287"/>
  <c r="V287"/>
  <c r="T287"/>
  <c r="R287"/>
  <c r="P287"/>
  <c r="N287"/>
  <c r="L287"/>
  <c r="J287"/>
  <c r="H287"/>
  <c r="F287"/>
  <c r="E287"/>
  <c r="D287"/>
  <c r="C287"/>
  <c r="B287"/>
  <c r="AS286"/>
  <c r="AT286"/>
  <c r="AU286"/>
  <c r="AV286"/>
  <c r="AW286"/>
  <c r="AX286"/>
  <c r="AY286"/>
  <c r="AZ286"/>
  <c r="BA286"/>
  <c r="BB286"/>
  <c r="BC286"/>
  <c r="AR286"/>
  <c r="AP286"/>
  <c r="AN286"/>
  <c r="AL286"/>
  <c r="AJ286"/>
  <c r="AH286"/>
  <c r="AF286"/>
  <c r="AD286"/>
  <c r="AB286"/>
  <c r="Z286"/>
  <c r="X286"/>
  <c r="V286"/>
  <c r="T286"/>
  <c r="R286"/>
  <c r="P286"/>
  <c r="N286"/>
  <c r="L286"/>
  <c r="J286"/>
  <c r="H286"/>
  <c r="F286"/>
  <c r="E286"/>
  <c r="D286"/>
  <c r="C286"/>
  <c r="B286"/>
  <c r="AS285"/>
  <c r="AT285"/>
  <c r="AU285"/>
  <c r="AV285"/>
  <c r="AW285"/>
  <c r="AX285"/>
  <c r="AY285"/>
  <c r="AZ285"/>
  <c r="BA285"/>
  <c r="BB285"/>
  <c r="BC285"/>
  <c r="AR285"/>
  <c r="AP285"/>
  <c r="AN285"/>
  <c r="AL285"/>
  <c r="AJ285"/>
  <c r="AH285"/>
  <c r="AF285"/>
  <c r="AD285"/>
  <c r="AB285"/>
  <c r="Z285"/>
  <c r="X285"/>
  <c r="V285"/>
  <c r="T285"/>
  <c r="R285"/>
  <c r="P285"/>
  <c r="N285"/>
  <c r="L285"/>
  <c r="J285"/>
  <c r="H285"/>
  <c r="F285"/>
  <c r="E285"/>
  <c r="D285"/>
  <c r="C285"/>
  <c r="B285"/>
  <c r="AS284"/>
  <c r="AT284"/>
  <c r="AU284"/>
  <c r="AV284"/>
  <c r="AW284"/>
  <c r="AX284"/>
  <c r="AY284"/>
  <c r="AZ284"/>
  <c r="BA284"/>
  <c r="BB284"/>
  <c r="BC284"/>
  <c r="AR284"/>
  <c r="AP284"/>
  <c r="AN284"/>
  <c r="AL284"/>
  <c r="AJ284"/>
  <c r="AH284"/>
  <c r="AF284"/>
  <c r="AD284"/>
  <c r="AB284"/>
  <c r="Z284"/>
  <c r="X284"/>
  <c r="V284"/>
  <c r="T284"/>
  <c r="R284"/>
  <c r="P284"/>
  <c r="N284"/>
  <c r="L284"/>
  <c r="J284"/>
  <c r="H284"/>
  <c r="F284"/>
  <c r="E284"/>
  <c r="D284"/>
  <c r="C284"/>
  <c r="B284"/>
  <c r="AS283"/>
  <c r="AT283"/>
  <c r="AU283"/>
  <c r="AV283"/>
  <c r="AW283"/>
  <c r="AX283"/>
  <c r="AY283"/>
  <c r="AZ283"/>
  <c r="BA283"/>
  <c r="BB283"/>
  <c r="BC283"/>
  <c r="AR283"/>
  <c r="AP283"/>
  <c r="AN283"/>
  <c r="AL283"/>
  <c r="AJ283"/>
  <c r="AH283"/>
  <c r="AF283"/>
  <c r="AD283"/>
  <c r="AB283"/>
  <c r="Z283"/>
  <c r="X283"/>
  <c r="V283"/>
  <c r="T283"/>
  <c r="R283"/>
  <c r="P283"/>
  <c r="N283"/>
  <c r="L283"/>
  <c r="J283"/>
  <c r="H283"/>
  <c r="F283"/>
  <c r="E283"/>
  <c r="D283"/>
  <c r="C283"/>
  <c r="B283"/>
  <c r="AS282"/>
  <c r="AT282"/>
  <c r="AU282"/>
  <c r="AV282"/>
  <c r="AW282"/>
  <c r="AX282"/>
  <c r="AY282"/>
  <c r="AZ282"/>
  <c r="BA282"/>
  <c r="BB282"/>
  <c r="BC282"/>
  <c r="AR282"/>
  <c r="AP282"/>
  <c r="AN282"/>
  <c r="AL282"/>
  <c r="AJ282"/>
  <c r="AH282"/>
  <c r="AF282"/>
  <c r="AD282"/>
  <c r="AB282"/>
  <c r="Z282"/>
  <c r="X282"/>
  <c r="V282"/>
  <c r="T282"/>
  <c r="R282"/>
  <c r="P282"/>
  <c r="N282"/>
  <c r="L282"/>
  <c r="J282"/>
  <c r="H282"/>
  <c r="F282"/>
  <c r="E282"/>
  <c r="D282"/>
  <c r="C282"/>
  <c r="B282"/>
  <c r="AS281"/>
  <c r="AT281"/>
  <c r="AU281"/>
  <c r="AV281"/>
  <c r="AW281"/>
  <c r="AX281"/>
  <c r="AY281"/>
  <c r="AZ281"/>
  <c r="BA281"/>
  <c r="BB281"/>
  <c r="BC281"/>
  <c r="AR281"/>
  <c r="AP281"/>
  <c r="AN281"/>
  <c r="AL281"/>
  <c r="AJ281"/>
  <c r="AH281"/>
  <c r="AF281"/>
  <c r="AD281"/>
  <c r="AB281"/>
  <c r="Z281"/>
  <c r="X281"/>
  <c r="V281"/>
  <c r="T281"/>
  <c r="R281"/>
  <c r="P281"/>
  <c r="N281"/>
  <c r="L281"/>
  <c r="J281"/>
  <c r="H281"/>
  <c r="F281"/>
  <c r="E281"/>
  <c r="D281"/>
  <c r="C281"/>
  <c r="B281"/>
  <c r="AS280"/>
  <c r="AT280"/>
  <c r="AU280"/>
  <c r="AV280"/>
  <c r="AW280"/>
  <c r="AX280"/>
  <c r="AY280"/>
  <c r="AZ280"/>
  <c r="BA280"/>
  <c r="BB280"/>
  <c r="BC280"/>
  <c r="AR280"/>
  <c r="AP280"/>
  <c r="AN280"/>
  <c r="AL280"/>
  <c r="AJ280"/>
  <c r="AH280"/>
  <c r="AF280"/>
  <c r="AD280"/>
  <c r="AB280"/>
  <c r="Z280"/>
  <c r="X280"/>
  <c r="V280"/>
  <c r="T280"/>
  <c r="R280"/>
  <c r="P280"/>
  <c r="N280"/>
  <c r="L280"/>
  <c r="J280"/>
  <c r="H280"/>
  <c r="F280"/>
  <c r="E280"/>
  <c r="D280"/>
  <c r="C280"/>
  <c r="B280"/>
  <c r="AS279"/>
  <c r="AT279"/>
  <c r="AU279"/>
  <c r="AV279"/>
  <c r="AW279"/>
  <c r="AX279"/>
  <c r="AY279"/>
  <c r="AZ279"/>
  <c r="BA279"/>
  <c r="BB279"/>
  <c r="BC279"/>
  <c r="AR279"/>
  <c r="AP279"/>
  <c r="AN279"/>
  <c r="AL279"/>
  <c r="AJ279"/>
  <c r="AH279"/>
  <c r="AF279"/>
  <c r="AD279"/>
  <c r="AB279"/>
  <c r="Z279"/>
  <c r="X279"/>
  <c r="V279"/>
  <c r="T279"/>
  <c r="R279"/>
  <c r="P279"/>
  <c r="N279"/>
  <c r="L279"/>
  <c r="J279"/>
  <c r="H279"/>
  <c r="F279"/>
  <c r="E279"/>
  <c r="D279"/>
  <c r="C279"/>
  <c r="B279"/>
  <c r="AS278"/>
  <c r="AT278"/>
  <c r="AU278"/>
  <c r="AV278"/>
  <c r="AW278"/>
  <c r="AX278"/>
  <c r="AY278"/>
  <c r="AZ278"/>
  <c r="BA278"/>
  <c r="BB278"/>
  <c r="BC278"/>
  <c r="AR278"/>
  <c r="AP278"/>
  <c r="AN278"/>
  <c r="AL278"/>
  <c r="AJ278"/>
  <c r="AH278"/>
  <c r="AF278"/>
  <c r="AD278"/>
  <c r="AB278"/>
  <c r="Z278"/>
  <c r="X278"/>
  <c r="V278"/>
  <c r="T278"/>
  <c r="R278"/>
  <c r="P278"/>
  <c r="N278"/>
  <c r="L278"/>
  <c r="J278"/>
  <c r="H278"/>
  <c r="F278"/>
  <c r="E278"/>
  <c r="D278"/>
  <c r="C278"/>
  <c r="B278"/>
  <c r="AS277"/>
  <c r="AT277"/>
  <c r="AU277"/>
  <c r="AV277"/>
  <c r="AW277"/>
  <c r="AX277"/>
  <c r="AY277"/>
  <c r="AZ277"/>
  <c r="BA277"/>
  <c r="BB277"/>
  <c r="BC277"/>
  <c r="AR277"/>
  <c r="AP277"/>
  <c r="AN277"/>
  <c r="AL277"/>
  <c r="AJ277"/>
  <c r="AH277"/>
  <c r="AF277"/>
  <c r="AD277"/>
  <c r="AB277"/>
  <c r="Z277"/>
  <c r="X277"/>
  <c r="V277"/>
  <c r="T277"/>
  <c r="R277"/>
  <c r="P277"/>
  <c r="N277"/>
  <c r="L277"/>
  <c r="J277"/>
  <c r="H277"/>
  <c r="F277"/>
  <c r="E277"/>
  <c r="D277"/>
  <c r="C277"/>
  <c r="B277"/>
  <c r="AS276"/>
  <c r="AT276"/>
  <c r="AU276"/>
  <c r="AV276"/>
  <c r="AW276"/>
  <c r="AX276"/>
  <c r="AY276"/>
  <c r="AZ276"/>
  <c r="BA276"/>
  <c r="BB276"/>
  <c r="BC276"/>
  <c r="AR276"/>
  <c r="AP276"/>
  <c r="AN276"/>
  <c r="AL276"/>
  <c r="AJ276"/>
  <c r="AH276"/>
  <c r="AF276"/>
  <c r="AD276"/>
  <c r="AB276"/>
  <c r="Z276"/>
  <c r="X276"/>
  <c r="V276"/>
  <c r="T276"/>
  <c r="R276"/>
  <c r="P276"/>
  <c r="N276"/>
  <c r="L276"/>
  <c r="J276"/>
  <c r="H276"/>
  <c r="F276"/>
  <c r="E276"/>
  <c r="D276"/>
  <c r="C276"/>
  <c r="B276"/>
  <c r="AS275"/>
  <c r="AT275"/>
  <c r="AU275"/>
  <c r="AV275"/>
  <c r="AW275"/>
  <c r="AX275"/>
  <c r="AY275"/>
  <c r="AZ275"/>
  <c r="BA275"/>
  <c r="BB275"/>
  <c r="BC275"/>
  <c r="AR275"/>
  <c r="AP275"/>
  <c r="AN275"/>
  <c r="AL275"/>
  <c r="AJ275"/>
  <c r="AH275"/>
  <c r="AF275"/>
  <c r="AD275"/>
  <c r="AB275"/>
  <c r="Z275"/>
  <c r="X275"/>
  <c r="V275"/>
  <c r="T275"/>
  <c r="R275"/>
  <c r="P275"/>
  <c r="N275"/>
  <c r="L275"/>
  <c r="J275"/>
  <c r="H275"/>
  <c r="F275"/>
  <c r="E275"/>
  <c r="D275"/>
  <c r="C275"/>
  <c r="B275"/>
  <c r="AS274"/>
  <c r="AT274"/>
  <c r="AU274"/>
  <c r="AV274"/>
  <c r="AW274"/>
  <c r="AX274"/>
  <c r="AY274"/>
  <c r="AZ274"/>
  <c r="BA274"/>
  <c r="BB274"/>
  <c r="BC274"/>
  <c r="AR274"/>
  <c r="AP274"/>
  <c r="AN274"/>
  <c r="AL274"/>
  <c r="AJ274"/>
  <c r="AH274"/>
  <c r="AF274"/>
  <c r="AD274"/>
  <c r="AB274"/>
  <c r="Z274"/>
  <c r="X274"/>
  <c r="V274"/>
  <c r="T274"/>
  <c r="R274"/>
  <c r="P274"/>
  <c r="N274"/>
  <c r="L274"/>
  <c r="J274"/>
  <c r="H274"/>
  <c r="F274"/>
  <c r="E274"/>
  <c r="D274"/>
  <c r="C274"/>
  <c r="B274"/>
  <c r="AS273"/>
  <c r="AT273"/>
  <c r="AU273"/>
  <c r="AV273"/>
  <c r="AW273"/>
  <c r="AX273"/>
  <c r="AY273"/>
  <c r="AZ273"/>
  <c r="BA273"/>
  <c r="BB273"/>
  <c r="BC273"/>
  <c r="AR273"/>
  <c r="AP273"/>
  <c r="AN273"/>
  <c r="AL273"/>
  <c r="AJ273"/>
  <c r="AH273"/>
  <c r="AF273"/>
  <c r="AD273"/>
  <c r="AB273"/>
  <c r="Z273"/>
  <c r="X273"/>
  <c r="V273"/>
  <c r="T273"/>
  <c r="R273"/>
  <c r="P273"/>
  <c r="N273"/>
  <c r="L273"/>
  <c r="J273"/>
  <c r="H273"/>
  <c r="F273"/>
  <c r="E273"/>
  <c r="D273"/>
  <c r="C273"/>
  <c r="B273"/>
  <c r="G233" i="1"/>
  <c r="G167"/>
  <c r="G123"/>
  <c r="G263"/>
  <c r="G276"/>
  <c r="G176"/>
  <c r="G283"/>
  <c r="G212"/>
  <c r="G240"/>
  <c r="G119"/>
  <c r="G323"/>
  <c r="G305"/>
  <c r="G186"/>
  <c r="I342"/>
  <c r="I341"/>
  <c r="I328"/>
  <c r="I322"/>
  <c r="I321"/>
  <c r="I319"/>
  <c r="I317"/>
  <c r="I305"/>
  <c r="I304"/>
  <c r="I300"/>
  <c r="I299"/>
  <c r="I298"/>
  <c r="I297"/>
  <c r="I296"/>
  <c r="I294"/>
  <c r="I284"/>
  <c r="I282"/>
  <c r="I281"/>
  <c r="I279"/>
  <c r="I275"/>
  <c r="I272"/>
  <c r="I271"/>
  <c r="I262"/>
  <c r="I256"/>
  <c r="I253"/>
  <c r="I251"/>
  <c r="I250"/>
  <c r="I248"/>
  <c r="I246"/>
  <c r="I240"/>
  <c r="I238"/>
  <c r="I236"/>
  <c r="I234"/>
  <c r="I233"/>
  <c r="I230"/>
  <c r="I229"/>
  <c r="I228"/>
  <c r="I227"/>
  <c r="I226"/>
  <c r="I225"/>
  <c r="I224"/>
  <c r="I223"/>
  <c r="I222"/>
  <c r="I215"/>
  <c r="I212"/>
  <c r="I211"/>
  <c r="I207"/>
  <c r="I206"/>
  <c r="I195"/>
  <c r="I194"/>
  <c r="I193"/>
  <c r="I192"/>
  <c r="I190"/>
  <c r="I188"/>
  <c r="I185"/>
  <c r="I184"/>
  <c r="I182"/>
  <c r="I176"/>
  <c r="I175"/>
  <c r="I170"/>
  <c r="I167"/>
  <c r="I166"/>
  <c r="I165"/>
  <c r="I164"/>
  <c r="I162"/>
  <c r="I161"/>
  <c r="I158"/>
  <c r="I157"/>
  <c r="I156"/>
  <c r="I155"/>
  <c r="I154"/>
  <c r="I153"/>
  <c r="I149"/>
  <c r="I148"/>
  <c r="I147"/>
  <c r="I142"/>
  <c r="I141"/>
  <c r="I140"/>
  <c r="I128"/>
  <c r="I127"/>
  <c r="I125"/>
  <c r="I123"/>
  <c r="I121"/>
  <c r="I120"/>
  <c r="I119"/>
  <c r="I56"/>
  <c r="N123"/>
  <c r="J188"/>
  <c r="J342"/>
  <c r="J341"/>
  <c r="J328"/>
  <c r="J322"/>
  <c r="J321"/>
  <c r="J319"/>
  <c r="J317"/>
  <c r="J305"/>
  <c r="J304"/>
  <c r="J300"/>
  <c r="J299"/>
  <c r="J298"/>
  <c r="J297"/>
  <c r="J296"/>
  <c r="J294"/>
  <c r="J284"/>
  <c r="J282"/>
  <c r="J281"/>
  <c r="J279"/>
  <c r="J275"/>
  <c r="J272"/>
  <c r="J271"/>
  <c r="J262"/>
  <c r="J256"/>
  <c r="J253"/>
  <c r="J251"/>
  <c r="J250"/>
  <c r="J248"/>
  <c r="J246"/>
  <c r="J240"/>
  <c r="J238"/>
  <c r="J236"/>
  <c r="J234"/>
  <c r="J233"/>
  <c r="J230"/>
  <c r="J229"/>
  <c r="J228"/>
  <c r="J227"/>
  <c r="J226"/>
  <c r="J225"/>
  <c r="J224"/>
  <c r="J223"/>
  <c r="J222"/>
  <c r="J215"/>
  <c r="J212"/>
  <c r="J211"/>
  <c r="J207"/>
  <c r="J206"/>
  <c r="J195"/>
  <c r="J194"/>
  <c r="J193"/>
  <c r="J192"/>
  <c r="J190"/>
  <c r="J185"/>
  <c r="J184"/>
  <c r="J182"/>
  <c r="J176"/>
  <c r="J175"/>
  <c r="J170"/>
  <c r="J167"/>
  <c r="J166"/>
  <c r="J165"/>
  <c r="J164"/>
  <c r="J162"/>
  <c r="J161"/>
  <c r="J158"/>
  <c r="J157"/>
  <c r="J156"/>
  <c r="J155"/>
  <c r="J154"/>
  <c r="J153"/>
  <c r="J149"/>
  <c r="J148"/>
  <c r="J147"/>
  <c r="J142"/>
  <c r="J141"/>
  <c r="J140"/>
  <c r="J128"/>
  <c r="J127"/>
  <c r="J125"/>
  <c r="J123"/>
  <c r="J121"/>
  <c r="J120"/>
  <c r="J119"/>
  <c r="J56"/>
  <c r="G248"/>
  <c r="D248" s="1"/>
  <c r="G342"/>
  <c r="G341"/>
  <c r="G328"/>
  <c r="G310"/>
  <c r="G304"/>
  <c r="G282"/>
  <c r="G281"/>
  <c r="G279"/>
  <c r="G275"/>
  <c r="G246"/>
  <c r="G238"/>
  <c r="G227"/>
  <c r="G211"/>
  <c r="G201"/>
  <c r="G193"/>
  <c r="G192"/>
  <c r="G162"/>
  <c r="G161"/>
  <c r="G156"/>
  <c r="G155"/>
  <c r="G148"/>
  <c r="G128"/>
  <c r="G127"/>
  <c r="G121"/>
  <c r="G120"/>
  <c r="G113"/>
  <c r="G112"/>
  <c r="G307"/>
  <c r="G296"/>
  <c r="G170"/>
  <c r="G164"/>
  <c r="G157"/>
  <c r="G153"/>
  <c r="G299"/>
  <c r="G297"/>
  <c r="G256"/>
  <c r="G253"/>
  <c r="D253" s="1"/>
  <c r="G234"/>
  <c r="G222"/>
  <c r="G207"/>
  <c r="G205"/>
  <c r="G194"/>
  <c r="D194" s="1"/>
  <c r="G190"/>
  <c r="G185"/>
  <c r="G166"/>
  <c r="G298"/>
  <c r="G250"/>
  <c r="G215"/>
  <c r="G203"/>
  <c r="G165"/>
  <c r="G300"/>
  <c r="G140"/>
  <c r="G322"/>
  <c r="D322" s="1"/>
  <c r="G321"/>
  <c r="G225"/>
  <c r="G224"/>
  <c r="D224" s="1"/>
  <c r="G206"/>
  <c r="G149"/>
  <c r="G147"/>
  <c r="G125"/>
  <c r="G272"/>
  <c r="G271"/>
  <c r="G262"/>
  <c r="D262" s="1"/>
  <c r="G236"/>
  <c r="G229"/>
  <c r="G226"/>
  <c r="G202"/>
  <c r="G142"/>
  <c r="G108"/>
  <c r="G319"/>
  <c r="G284"/>
  <c r="G204"/>
  <c r="G184"/>
  <c r="G182"/>
  <c r="G122"/>
  <c r="N61"/>
  <c r="N60"/>
  <c r="N59"/>
  <c r="N58"/>
  <c r="N57"/>
  <c r="N56"/>
  <c r="N342"/>
  <c r="N341"/>
  <c r="N205"/>
  <c r="N204"/>
  <c r="N203"/>
  <c r="N202"/>
  <c r="N201"/>
  <c r="N200"/>
  <c r="N199"/>
  <c r="N198"/>
  <c r="N197"/>
  <c r="N196"/>
  <c r="N195"/>
  <c r="N194"/>
  <c r="N193"/>
  <c r="N192"/>
  <c r="N191"/>
  <c r="N190"/>
  <c r="N189"/>
  <c r="N188"/>
  <c r="N187"/>
  <c r="N186"/>
  <c r="N185"/>
  <c r="N184"/>
  <c r="N183"/>
  <c r="N182"/>
  <c r="N181"/>
  <c r="N180"/>
  <c r="N179"/>
  <c r="N178"/>
  <c r="N177"/>
  <c r="N176"/>
  <c r="N175"/>
  <c r="N174"/>
  <c r="N173"/>
  <c r="N172"/>
  <c r="N171"/>
  <c r="N170"/>
  <c r="N169"/>
  <c r="N168"/>
  <c r="N167"/>
  <c r="N166"/>
  <c r="N165"/>
  <c r="N164"/>
  <c r="N163"/>
  <c r="N162"/>
  <c r="N161"/>
  <c r="N160"/>
  <c r="N159"/>
  <c r="N158"/>
  <c r="N157"/>
  <c r="N156"/>
  <c r="N155"/>
  <c r="N154"/>
  <c r="N153"/>
  <c r="N152"/>
  <c r="N151"/>
  <c r="N150"/>
  <c r="N149"/>
  <c r="N148"/>
  <c r="N147"/>
  <c r="N146"/>
  <c r="N145"/>
  <c r="N144"/>
  <c r="N143"/>
  <c r="N142"/>
  <c r="N141"/>
  <c r="N140"/>
  <c r="N139"/>
  <c r="N138"/>
  <c r="N137"/>
  <c r="N136"/>
  <c r="N135"/>
  <c r="N134"/>
  <c r="N133"/>
  <c r="N132"/>
  <c r="N131"/>
  <c r="N130"/>
  <c r="N129"/>
  <c r="N128"/>
  <c r="N127"/>
  <c r="N126"/>
  <c r="N125"/>
  <c r="N122"/>
  <c r="N121"/>
  <c r="N120"/>
  <c r="N119"/>
  <c r="N118"/>
  <c r="N117"/>
  <c r="N116"/>
  <c r="N115"/>
  <c r="N114"/>
  <c r="N113"/>
  <c r="N112"/>
  <c r="N111"/>
  <c r="N109"/>
  <c r="N108"/>
  <c r="N107"/>
  <c r="N106"/>
  <c r="I3"/>
  <c r="N351"/>
  <c r="F3" i="3"/>
  <c r="I3"/>
  <c r="C3"/>
  <c r="C3" i="9"/>
  <c r="R3"/>
  <c r="C14"/>
  <c r="C13"/>
  <c r="C15"/>
  <c r="C18"/>
  <c r="C33"/>
  <c r="C26"/>
  <c r="C16"/>
  <c r="C22"/>
  <c r="C21"/>
  <c r="C20"/>
  <c r="C19"/>
  <c r="Y3" i="12"/>
  <c r="X3"/>
  <c r="J3" i="1"/>
  <c r="F3"/>
  <c r="H3"/>
  <c r="A3" i="9"/>
  <c r="G3" i="3"/>
  <c r="A3"/>
  <c r="AH13" i="2"/>
  <c r="AD13"/>
  <c r="Z13"/>
  <c r="V13"/>
  <c r="R13"/>
  <c r="N13"/>
  <c r="J13"/>
  <c r="I13"/>
  <c r="AQ13"/>
  <c r="AO13"/>
  <c r="AM13"/>
  <c r="AI13"/>
  <c r="AG13"/>
  <c r="AK13"/>
  <c r="AE13"/>
  <c r="AC13"/>
  <c r="AA13"/>
  <c r="Y13"/>
  <c r="W13"/>
  <c r="U13"/>
  <c r="S13"/>
  <c r="Q13"/>
  <c r="K13"/>
  <c r="M13"/>
  <c r="O13"/>
  <c r="H498"/>
  <c r="F498"/>
  <c r="E498"/>
  <c r="D498"/>
  <c r="C498"/>
  <c r="B498"/>
  <c r="O3" i="6"/>
  <c r="D3"/>
  <c r="A3"/>
  <c r="A5" i="12"/>
  <c r="L16"/>
  <c r="L17"/>
  <c r="L18" s="1"/>
  <c r="E3"/>
  <c r="K31"/>
  <c r="K32"/>
  <c r="K33" s="1"/>
  <c r="K34" s="1"/>
  <c r="L30"/>
  <c r="Q28"/>
  <c r="Q29"/>
  <c r="H17"/>
  <c r="H16"/>
  <c r="H15"/>
  <c r="H14"/>
  <c r="H13"/>
  <c r="H12"/>
  <c r="H3"/>
  <c r="G3"/>
  <c r="C3"/>
  <c r="B3"/>
  <c r="A3"/>
  <c r="J3" i="4"/>
  <c r="I42"/>
  <c r="I41"/>
  <c r="I38"/>
  <c r="I3"/>
  <c r="H3"/>
  <c r="G3"/>
  <c r="F3"/>
  <c r="E3"/>
  <c r="D3"/>
  <c r="C3"/>
  <c r="B3"/>
  <c r="A3"/>
  <c r="I30"/>
  <c r="I29"/>
  <c r="I28"/>
  <c r="I27"/>
  <c r="I26"/>
  <c r="I25"/>
  <c r="I24"/>
  <c r="I40"/>
  <c r="I39"/>
  <c r="I37"/>
  <c r="I36"/>
  <c r="I35"/>
  <c r="I34"/>
  <c r="I33"/>
  <c r="I32"/>
  <c r="I23"/>
  <c r="I22"/>
  <c r="I21"/>
  <c r="I20"/>
  <c r="I19"/>
  <c r="I18"/>
  <c r="I17"/>
  <c r="I16"/>
  <c r="I15"/>
  <c r="I14"/>
  <c r="I13"/>
  <c r="AD279" i="7"/>
  <c r="AD287"/>
  <c r="G287" s="1"/>
  <c r="AD49"/>
  <c r="G49" s="1"/>
  <c r="AD57"/>
  <c r="AD65"/>
  <c r="G65" s="1"/>
  <c r="AD73"/>
  <c r="AD109"/>
  <c r="AD117"/>
  <c r="G117" s="1"/>
  <c r="AD125"/>
  <c r="AD165"/>
  <c r="G165" s="1"/>
  <c r="AD173"/>
  <c r="G173" s="1"/>
  <c r="AD181"/>
  <c r="G181" s="1"/>
  <c r="AD225"/>
  <c r="F225" s="1"/>
  <c r="AD233"/>
  <c r="G233" s="1"/>
  <c r="AD283"/>
  <c r="G283" s="1"/>
  <c r="AD53"/>
  <c r="G53" s="1"/>
  <c r="AD61"/>
  <c r="G61" s="1"/>
  <c r="AD69"/>
  <c r="G69" s="1"/>
  <c r="AD105"/>
  <c r="G105" s="1"/>
  <c r="AD113"/>
  <c r="F113" s="1"/>
  <c r="AD121"/>
  <c r="AD161"/>
  <c r="F161" s="1"/>
  <c r="AD169"/>
  <c r="G169" s="1"/>
  <c r="AD177"/>
  <c r="G177" s="1"/>
  <c r="AD229"/>
  <c r="G229" s="1"/>
  <c r="AD341"/>
  <c r="G341" s="1"/>
  <c r="P41" i="2"/>
  <c r="I18" i="3"/>
  <c r="C94" i="7"/>
  <c r="AB42" i="2"/>
  <c r="P42"/>
  <c r="AB43"/>
  <c r="AA176" i="10"/>
  <c r="P44" i="2"/>
  <c r="N94" i="7"/>
  <c r="X95"/>
  <c r="T95"/>
  <c r="M27" i="12"/>
  <c r="O22"/>
  <c r="B12" i="10"/>
  <c r="B12" i="7" s="1"/>
  <c r="B13" i="10"/>
  <c r="B13" i="7" s="1"/>
  <c r="BE345" i="2" s="1"/>
  <c r="BD44"/>
  <c r="BD43"/>
  <c r="BD45"/>
  <c r="M129" i="10"/>
  <c r="M81"/>
  <c r="J180" i="1"/>
  <c r="J265"/>
  <c r="J277"/>
  <c r="J257"/>
  <c r="J287"/>
  <c r="J269"/>
  <c r="J247"/>
  <c r="J216"/>
  <c r="J163"/>
  <c r="J135"/>
  <c r="J126"/>
  <c r="J60"/>
  <c r="J335"/>
  <c r="J329"/>
  <c r="J293"/>
  <c r="J286"/>
  <c r="J268"/>
  <c r="J266"/>
  <c r="J245"/>
  <c r="J208"/>
  <c r="J160"/>
  <c r="J129"/>
  <c r="J59"/>
  <c r="J313"/>
  <c r="J231"/>
  <c r="J187"/>
  <c r="J116"/>
  <c r="J301"/>
  <c r="J197"/>
  <c r="J179"/>
  <c r="J117"/>
  <c r="J181"/>
  <c r="J332"/>
  <c r="J130"/>
  <c r="J320"/>
  <c r="J289"/>
  <c r="J273"/>
  <c r="J255"/>
  <c r="J244"/>
  <c r="J191"/>
  <c r="J151"/>
  <c r="J133"/>
  <c r="J331"/>
  <c r="J324"/>
  <c r="J290"/>
  <c r="J267"/>
  <c r="J249"/>
  <c r="J235"/>
  <c r="J198"/>
  <c r="J150"/>
  <c r="J136"/>
  <c r="J323"/>
  <c r="J254"/>
  <c r="J144"/>
  <c r="J118"/>
  <c r="J312"/>
  <c r="J232"/>
  <c r="J186"/>
  <c r="J131"/>
  <c r="AD281" i="7"/>
  <c r="F281" s="1"/>
  <c r="AD59"/>
  <c r="G59" s="1"/>
  <c r="AD175"/>
  <c r="G175" s="1"/>
  <c r="D176" i="10"/>
  <c r="AD119" i="7"/>
  <c r="G119" s="1"/>
  <c r="AD159"/>
  <c r="G159" s="1"/>
  <c r="AD235"/>
  <c r="G235" s="1"/>
  <c r="M31" i="10"/>
  <c r="M127"/>
  <c r="M253"/>
  <c r="AE341" i="7"/>
  <c r="AD285"/>
  <c r="G285" s="1"/>
  <c r="AD63"/>
  <c r="G63" s="1"/>
  <c r="AD107"/>
  <c r="AD111"/>
  <c r="F111" s="1"/>
  <c r="AD115"/>
  <c r="F115" s="1"/>
  <c r="AD163"/>
  <c r="G163" s="1"/>
  <c r="AD179"/>
  <c r="AD223"/>
  <c r="F223" s="1"/>
  <c r="AD227"/>
  <c r="F227" s="1"/>
  <c r="AD231"/>
  <c r="F231" s="1"/>
  <c r="AD55"/>
  <c r="AD71"/>
  <c r="G71" s="1"/>
  <c r="AD123"/>
  <c r="F123" s="1"/>
  <c r="AD127"/>
  <c r="F127" s="1"/>
  <c r="AD171"/>
  <c r="G171" s="1"/>
  <c r="AD343"/>
  <c r="G343" s="1"/>
  <c r="N95"/>
  <c r="J280" i="1"/>
  <c r="J340"/>
  <c r="BD16" i="2"/>
  <c r="BD17"/>
  <c r="BD14"/>
  <c r="BD15"/>
  <c r="BD21"/>
  <c r="BD23"/>
  <c r="BD25"/>
  <c r="BD28"/>
  <c r="BD30"/>
  <c r="BD32"/>
  <c r="BD18"/>
  <c r="BD24"/>
  <c r="BD26"/>
  <c r="BD27"/>
  <c r="BD29"/>
  <c r="BD34"/>
  <c r="BD36"/>
  <c r="BD37"/>
  <c r="BD38"/>
  <c r="BD40"/>
  <c r="BD41"/>
  <c r="BD42"/>
  <c r="I15" i="3"/>
  <c r="K17" i="9"/>
  <c r="H149" i="10"/>
  <c r="H251"/>
  <c r="H197"/>
  <c r="H213"/>
  <c r="E176"/>
  <c r="J315" i="1"/>
  <c r="J302"/>
  <c r="M80" i="10"/>
  <c r="L81" s="1"/>
  <c r="M128"/>
  <c r="L129" s="1"/>
  <c r="M30"/>
  <c r="L31" s="1"/>
  <c r="M126"/>
  <c r="L127" s="1"/>
  <c r="M252"/>
  <c r="L253" s="1"/>
  <c r="J172" i="1"/>
  <c r="J264"/>
  <c r="J137"/>
  <c r="H117" i="10"/>
  <c r="K35" i="12"/>
  <c r="K36" s="1"/>
  <c r="H133" i="10"/>
  <c r="J306" i="1"/>
  <c r="H259" i="10"/>
  <c r="H89"/>
  <c r="H97"/>
  <c r="J326" i="1"/>
  <c r="H33" i="10"/>
  <c r="H71"/>
  <c r="J252" i="1"/>
  <c r="K37" i="12"/>
  <c r="K38" s="1"/>
  <c r="K39" s="1"/>
  <c r="I133" i="1"/>
  <c r="I313"/>
  <c r="I266"/>
  <c r="I265"/>
  <c r="I302"/>
  <c r="I312"/>
  <c r="I252"/>
  <c r="I163"/>
  <c r="I280"/>
  <c r="I117"/>
  <c r="I129"/>
  <c r="I315"/>
  <c r="I136"/>
  <c r="I255"/>
  <c r="I172"/>
  <c r="I232"/>
  <c r="I231"/>
  <c r="I137"/>
  <c r="I254"/>
  <c r="I131"/>
  <c r="I116"/>
  <c r="I340"/>
  <c r="I160"/>
  <c r="I306"/>
  <c r="I216"/>
  <c r="I257"/>
  <c r="I118"/>
  <c r="I144"/>
  <c r="Q199" i="10"/>
  <c r="Y199"/>
  <c r="Y29"/>
  <c r="Y65"/>
  <c r="S29"/>
  <c r="Q29"/>
  <c r="Q65"/>
  <c r="S175"/>
  <c r="Y175"/>
  <c r="Y225"/>
  <c r="L221"/>
  <c r="L175"/>
  <c r="L225"/>
  <c r="M77"/>
  <c r="S79"/>
  <c r="Y53"/>
  <c r="Q235"/>
  <c r="Y235"/>
  <c r="Y241"/>
  <c r="S245"/>
  <c r="Q73"/>
  <c r="Y87"/>
  <c r="S87"/>
  <c r="Q87"/>
  <c r="Y45"/>
  <c r="S33"/>
  <c r="S75"/>
  <c r="Q45"/>
  <c r="CH103"/>
  <c r="B85"/>
  <c r="Y47"/>
  <c r="S209"/>
  <c r="S49"/>
  <c r="Q47"/>
  <c r="Y39"/>
  <c r="Y119"/>
  <c r="Y195"/>
  <c r="Y135"/>
  <c r="S31"/>
  <c r="Q237"/>
  <c r="Q93"/>
  <c r="Q211"/>
  <c r="Q213"/>
  <c r="Q157"/>
  <c r="S159"/>
  <c r="Q163"/>
  <c r="Q173"/>
  <c r="Y173"/>
  <c r="Y149"/>
  <c r="L215"/>
  <c r="L121"/>
  <c r="L123"/>
  <c r="L79"/>
  <c r="L93"/>
  <c r="L89"/>
  <c r="L49"/>
  <c r="Y201"/>
  <c r="S201"/>
  <c r="S199"/>
  <c r="S221"/>
  <c r="Q175"/>
  <c r="Q225"/>
  <c r="S83"/>
  <c r="Q79"/>
  <c r="S53"/>
  <c r="S235"/>
  <c r="S241"/>
  <c r="Q245"/>
  <c r="Y73"/>
  <c r="Y75"/>
  <c r="S35"/>
  <c r="S45"/>
  <c r="S89"/>
  <c r="Q51"/>
  <c r="Q75"/>
  <c r="CH104"/>
  <c r="Y209"/>
  <c r="Y115"/>
  <c r="S47"/>
  <c r="Q209"/>
  <c r="Q49"/>
  <c r="Y31"/>
  <c r="S39"/>
  <c r="S119"/>
  <c r="S195"/>
  <c r="S135"/>
  <c r="S213"/>
  <c r="Q31"/>
  <c r="CH134"/>
  <c r="S155"/>
  <c r="Y155"/>
  <c r="Y157"/>
  <c r="Q159"/>
  <c r="S163"/>
  <c r="S173"/>
  <c r="Q149"/>
  <c r="S169"/>
  <c r="Q169"/>
  <c r="Y169"/>
  <c r="CH176"/>
  <c r="CH180"/>
  <c r="CH182"/>
  <c r="CH184"/>
  <c r="CH186"/>
  <c r="CH188"/>
  <c r="L255"/>
  <c r="L209"/>
  <c r="L173"/>
  <c r="L157"/>
  <c r="M107"/>
  <c r="L83"/>
  <c r="L99"/>
  <c r="L87"/>
  <c r="L53"/>
  <c r="L37"/>
  <c r="L45"/>
  <c r="Q201"/>
  <c r="AD339" i="7"/>
  <c r="G339" s="1"/>
  <c r="AD317"/>
  <c r="G317" s="1"/>
  <c r="AE317"/>
  <c r="AD289"/>
  <c r="G289" s="1"/>
  <c r="AD51"/>
  <c r="F51" s="1"/>
  <c r="AD103"/>
  <c r="F103" s="1"/>
  <c r="AD167"/>
  <c r="G167" s="1"/>
  <c r="H221" i="10"/>
  <c r="AN22" i="7"/>
  <c r="J384" i="1"/>
  <c r="BE220" i="2"/>
  <c r="S5"/>
  <c r="S125" s="1"/>
  <c r="H91" i="10"/>
  <c r="H169"/>
  <c r="H75"/>
  <c r="H121"/>
  <c r="AP23"/>
  <c r="AU23"/>
  <c r="D5"/>
  <c r="AO23"/>
  <c r="H245"/>
  <c r="H105"/>
  <c r="H45"/>
  <c r="H61"/>
  <c r="H53"/>
  <c r="H31"/>
  <c r="H247"/>
  <c r="H77"/>
  <c r="H163"/>
  <c r="H151"/>
  <c r="H35"/>
  <c r="H255"/>
  <c r="H215"/>
  <c r="H29"/>
  <c r="I277" i="1"/>
  <c r="I320"/>
  <c r="I180"/>
  <c r="I130"/>
  <c r="I335"/>
  <c r="I329"/>
  <c r="I324"/>
  <c r="I290"/>
  <c r="I249"/>
  <c r="I235"/>
  <c r="I198"/>
  <c r="I59"/>
  <c r="I289"/>
  <c r="I273"/>
  <c r="I267"/>
  <c r="I247"/>
  <c r="I191"/>
  <c r="I135"/>
  <c r="I60"/>
  <c r="I187"/>
  <c r="I186"/>
  <c r="I181"/>
  <c r="I332"/>
  <c r="I331"/>
  <c r="I326"/>
  <c r="I293"/>
  <c r="I286"/>
  <c r="I268"/>
  <c r="I245"/>
  <c r="I208"/>
  <c r="I150"/>
  <c r="I287"/>
  <c r="I269"/>
  <c r="I264"/>
  <c r="I244"/>
  <c r="I151"/>
  <c r="I126"/>
  <c r="I323"/>
  <c r="I197"/>
  <c r="I301"/>
  <c r="I179"/>
  <c r="T85" i="10"/>
  <c r="T77"/>
  <c r="CH105"/>
  <c r="AA107"/>
  <c r="BZ85"/>
  <c r="B107"/>
  <c r="CH107" s="1"/>
  <c r="D107"/>
  <c r="C107"/>
  <c r="R77"/>
  <c r="R85"/>
  <c r="Z77"/>
  <c r="Z85"/>
  <c r="L107"/>
  <c r="AK23"/>
  <c r="F339" i="7"/>
  <c r="R109" i="10"/>
  <c r="B109"/>
  <c r="CH109" s="1"/>
  <c r="D109"/>
  <c r="C109"/>
  <c r="AA109"/>
  <c r="M109"/>
  <c r="Z109"/>
  <c r="T109"/>
  <c r="Z131"/>
  <c r="M131"/>
  <c r="B131"/>
  <c r="T131"/>
  <c r="R131"/>
  <c r="R137"/>
  <c r="C137"/>
  <c r="B137"/>
  <c r="CH137" s="1"/>
  <c r="D137"/>
  <c r="AA137"/>
  <c r="BZ131"/>
  <c r="M137"/>
  <c r="T137"/>
  <c r="Z137"/>
  <c r="Y137"/>
  <c r="Z139"/>
  <c r="Y139"/>
  <c r="T139"/>
  <c r="M139"/>
  <c r="B139"/>
  <c r="CH139" s="1"/>
  <c r="AA139"/>
  <c r="D139"/>
  <c r="C139"/>
  <c r="R139"/>
  <c r="R141"/>
  <c r="AA141"/>
  <c r="D141"/>
  <c r="C141"/>
  <c r="B141"/>
  <c r="CH141" s="1"/>
  <c r="M141"/>
  <c r="L141"/>
  <c r="T141"/>
  <c r="S141"/>
  <c r="Z141"/>
  <c r="Z143"/>
  <c r="T143"/>
  <c r="M143"/>
  <c r="B143"/>
  <c r="CH143" s="1"/>
  <c r="AA143"/>
  <c r="D143"/>
  <c r="BZ141"/>
  <c r="C143"/>
  <c r="R143"/>
  <c r="T167"/>
  <c r="Z167"/>
  <c r="R167"/>
  <c r="C167"/>
  <c r="B167"/>
  <c r="M167"/>
  <c r="B171"/>
  <c r="BZ171" s="1"/>
  <c r="R171"/>
  <c r="Z171"/>
  <c r="Y171"/>
  <c r="T171"/>
  <c r="T165"/>
  <c r="Z165"/>
  <c r="R165"/>
  <c r="B165"/>
  <c r="C165"/>
  <c r="B177"/>
  <c r="CH177" s="1"/>
  <c r="C177"/>
  <c r="D177"/>
  <c r="AA177"/>
  <c r="R177"/>
  <c r="Q177"/>
  <c r="M177"/>
  <c r="L177"/>
  <c r="Z177"/>
  <c r="Y177"/>
  <c r="T177"/>
  <c r="Z179"/>
  <c r="M179"/>
  <c r="L179"/>
  <c r="B179"/>
  <c r="CH179" s="1"/>
  <c r="AA179"/>
  <c r="D179"/>
  <c r="C179"/>
  <c r="T179"/>
  <c r="R179"/>
  <c r="T181"/>
  <c r="B181"/>
  <c r="CH181" s="1"/>
  <c r="AA181"/>
  <c r="D181"/>
  <c r="C181"/>
  <c r="Z181"/>
  <c r="R181"/>
  <c r="M181"/>
  <c r="M183"/>
  <c r="L183"/>
  <c r="R183"/>
  <c r="T183"/>
  <c r="Z183"/>
  <c r="BZ181"/>
  <c r="B183"/>
  <c r="BZ183" s="1"/>
  <c r="AA183"/>
  <c r="D183"/>
  <c r="C183"/>
  <c r="CH183"/>
  <c r="C185"/>
  <c r="B185"/>
  <c r="CH185" s="1"/>
  <c r="AA185"/>
  <c r="D185"/>
  <c r="Z185"/>
  <c r="T185"/>
  <c r="R185"/>
  <c r="M185"/>
  <c r="M187"/>
  <c r="T187"/>
  <c r="Z187"/>
  <c r="R187"/>
  <c r="C187"/>
  <c r="B187"/>
  <c r="BZ187" s="1"/>
  <c r="AA187"/>
  <c r="D187"/>
  <c r="R189"/>
  <c r="Q189"/>
  <c r="T189"/>
  <c r="M189"/>
  <c r="L189"/>
  <c r="CH187"/>
  <c r="AA189"/>
  <c r="D189"/>
  <c r="B189"/>
  <c r="CH189" s="1"/>
  <c r="C189"/>
  <c r="Z189"/>
  <c r="Y189"/>
  <c r="M257"/>
  <c r="T257"/>
  <c r="Z257"/>
  <c r="B257"/>
  <c r="C257"/>
  <c r="R257"/>
  <c r="G85"/>
  <c r="G107"/>
  <c r="G109"/>
  <c r="G131"/>
  <c r="G137"/>
  <c r="G139"/>
  <c r="G141"/>
  <c r="G143"/>
  <c r="G167"/>
  <c r="G171"/>
  <c r="G165"/>
  <c r="G177"/>
  <c r="G179"/>
  <c r="G181"/>
  <c r="G183"/>
  <c r="G185"/>
  <c r="G187"/>
  <c r="G189"/>
  <c r="G257"/>
  <c r="CB66"/>
  <c r="CB67" s="1"/>
  <c r="CB68" s="1"/>
  <c r="CB69" s="1"/>
  <c r="CB110"/>
  <c r="CB111" s="1"/>
  <c r="CB112" s="1"/>
  <c r="CB113" s="1"/>
  <c r="CB144"/>
  <c r="CB145" s="1"/>
  <c r="CB146" s="1"/>
  <c r="CB147" s="1"/>
  <c r="CB226"/>
  <c r="CB227" s="1"/>
  <c r="CB228" s="1"/>
  <c r="CB229" s="1"/>
  <c r="H319" i="7"/>
  <c r="CB190" i="10"/>
  <c r="CB191" s="1"/>
  <c r="CB192" s="1"/>
  <c r="CB193" s="1"/>
  <c r="CB24"/>
  <c r="CB25" s="1"/>
  <c r="CB26" s="1"/>
  <c r="CB27" s="1"/>
  <c r="AH23"/>
  <c r="AI23"/>
  <c r="AJ23"/>
  <c r="AL23"/>
  <c r="AM23"/>
  <c r="AN23"/>
  <c r="AQ23"/>
  <c r="AR23"/>
  <c r="AS23"/>
  <c r="AT23"/>
  <c r="AV23"/>
  <c r="AW23"/>
  <c r="AX23"/>
  <c r="AY23"/>
  <c r="AZ23"/>
  <c r="BA23"/>
  <c r="BB23"/>
  <c r="BC23"/>
  <c r="BD23"/>
  <c r="BE23"/>
  <c r="BF23"/>
  <c r="BG23"/>
  <c r="BH23"/>
  <c r="BI23"/>
  <c r="BJ23"/>
  <c r="BK23"/>
  <c r="BL23"/>
  <c r="BM23"/>
  <c r="BN23"/>
  <c r="BO23"/>
  <c r="BP23"/>
  <c r="BQ23"/>
  <c r="BR23"/>
  <c r="BS23"/>
  <c r="BT23"/>
  <c r="BU23"/>
  <c r="BV23"/>
  <c r="BW23"/>
  <c r="AI120" i="7"/>
  <c r="AI73"/>
  <c r="AI53"/>
  <c r="AI127"/>
  <c r="AI49"/>
  <c r="AI65"/>
  <c r="AI69"/>
  <c r="AI104"/>
  <c r="AI116"/>
  <c r="AI288"/>
  <c r="AI342"/>
  <c r="AI108"/>
  <c r="AI177"/>
  <c r="AI289"/>
  <c r="AI338"/>
  <c r="AI111"/>
  <c r="AI58"/>
  <c r="AI174"/>
  <c r="AI170"/>
  <c r="AI57"/>
  <c r="AI225"/>
  <c r="AI158"/>
  <c r="AI169"/>
  <c r="AI181"/>
  <c r="AI226"/>
  <c r="AI233"/>
  <c r="AI341"/>
  <c r="AI50"/>
  <c r="AI54"/>
  <c r="AI115"/>
  <c r="AI107"/>
  <c r="AI340"/>
  <c r="AI66"/>
  <c r="AI175"/>
  <c r="AI343"/>
  <c r="AI62"/>
  <c r="AI112"/>
  <c r="AI231"/>
  <c r="AI168"/>
  <c r="AI235"/>
  <c r="AI162"/>
  <c r="AI124"/>
  <c r="AI123"/>
  <c r="AI102"/>
  <c r="AI285"/>
  <c r="AI281"/>
  <c r="AI61"/>
  <c r="AI119"/>
  <c r="AI70"/>
  <c r="AI178"/>
  <c r="AI179"/>
  <c r="AI282"/>
  <c r="AI60"/>
  <c r="AI125"/>
  <c r="AI287"/>
  <c r="AI161"/>
  <c r="AI165"/>
  <c r="AI229"/>
  <c r="AI284"/>
  <c r="AI63"/>
  <c r="AI103"/>
  <c r="AI159"/>
  <c r="AI118"/>
  <c r="AI234"/>
  <c r="AI339"/>
  <c r="AI223"/>
  <c r="AI64"/>
  <c r="AI55"/>
  <c r="AI59"/>
  <c r="AI72"/>
  <c r="AI109"/>
  <c r="AI113"/>
  <c r="AI117"/>
  <c r="AI126"/>
  <c r="AI166"/>
  <c r="AI173"/>
  <c r="AI222"/>
  <c r="AI230"/>
  <c r="AI280"/>
  <c r="AI48"/>
  <c r="AI51"/>
  <c r="AI52"/>
  <c r="AI56"/>
  <c r="AI67"/>
  <c r="AI68"/>
  <c r="AI71"/>
  <c r="AI105"/>
  <c r="AI106"/>
  <c r="AI110"/>
  <c r="AI114"/>
  <c r="AI121"/>
  <c r="AI122"/>
  <c r="AI160"/>
  <c r="AI163"/>
  <c r="AI164"/>
  <c r="AI167"/>
  <c r="AI171"/>
  <c r="AI172"/>
  <c r="AI176"/>
  <c r="AI180"/>
  <c r="AI224"/>
  <c r="AI227"/>
  <c r="AI228"/>
  <c r="AI232"/>
  <c r="AI283"/>
  <c r="AI286"/>
  <c r="AN19" l="1"/>
  <c r="J75" i="1"/>
  <c r="Q316" i="7"/>
  <c r="O316"/>
  <c r="M316"/>
  <c r="K316"/>
  <c r="I316"/>
  <c r="R279"/>
  <c r="P279"/>
  <c r="N279"/>
  <c r="L279"/>
  <c r="J279"/>
  <c r="R219"/>
  <c r="W43"/>
  <c r="AE339"/>
  <c r="Q278"/>
  <c r="O278"/>
  <c r="M278"/>
  <c r="K278"/>
  <c r="I278"/>
  <c r="J219"/>
  <c r="M29" i="12"/>
  <c r="Q27"/>
  <c r="P22"/>
  <c r="I114" i="1"/>
  <c r="G51" i="7"/>
  <c r="F167"/>
  <c r="BE251" i="2"/>
  <c r="BE382"/>
  <c r="J99" i="1"/>
  <c r="F169" i="7"/>
  <c r="I107" i="1"/>
  <c r="E207" i="2"/>
  <c r="F207"/>
  <c r="E206"/>
  <c r="F206"/>
  <c r="F205"/>
  <c r="E204"/>
  <c r="F204"/>
  <c r="F203"/>
  <c r="F202"/>
  <c r="E201"/>
  <c r="F201"/>
  <c r="E200"/>
  <c r="F200"/>
  <c r="F199"/>
  <c r="E198"/>
  <c r="F198"/>
  <c r="E197"/>
  <c r="F197"/>
  <c r="E196"/>
  <c r="F196"/>
  <c r="F195"/>
  <c r="F194"/>
  <c r="E193"/>
  <c r="F193"/>
  <c r="E192"/>
  <c r="F192"/>
  <c r="E191"/>
  <c r="F191"/>
  <c r="E190"/>
  <c r="F190"/>
  <c r="AE51" i="7"/>
  <c r="E189" i="2"/>
  <c r="F189"/>
  <c r="F188"/>
  <c r="AA180"/>
  <c r="AA182"/>
  <c r="AA184"/>
  <c r="AA186"/>
  <c r="F187"/>
  <c r="F186"/>
  <c r="E185"/>
  <c r="E184"/>
  <c r="F185"/>
  <c r="F184"/>
  <c r="E183"/>
  <c r="F183"/>
  <c r="F182"/>
  <c r="F181"/>
  <c r="E180"/>
  <c r="E179"/>
  <c r="F180"/>
  <c r="F179"/>
  <c r="BD336"/>
  <c r="W101" i="7"/>
  <c r="AA155"/>
  <c r="S198" i="2"/>
  <c r="S199"/>
  <c r="S200"/>
  <c r="S201"/>
  <c r="S202"/>
  <c r="S203"/>
  <c r="S204"/>
  <c r="S205"/>
  <c r="S206"/>
  <c r="S207"/>
  <c r="S208"/>
  <c r="S209"/>
  <c r="S210"/>
  <c r="S197"/>
  <c r="S196"/>
  <c r="S195"/>
  <c r="S194"/>
  <c r="S193"/>
  <c r="S192"/>
  <c r="S191"/>
  <c r="S190"/>
  <c r="S189"/>
  <c r="S188"/>
  <c r="S187"/>
  <c r="S186"/>
  <c r="S185"/>
  <c r="S184"/>
  <c r="S183"/>
  <c r="S182"/>
  <c r="S181"/>
  <c r="S180"/>
  <c r="S179"/>
  <c r="S178"/>
  <c r="E178"/>
  <c r="F178"/>
  <c r="AB95" i="7"/>
  <c r="V95"/>
  <c r="Z95"/>
  <c r="O155"/>
  <c r="K155"/>
  <c r="Q99"/>
  <c r="Q81"/>
  <c r="K41"/>
  <c r="Z41"/>
  <c r="V41"/>
  <c r="CH166" i="10"/>
  <c r="H271" i="7"/>
  <c r="F317"/>
  <c r="J114" i="1" s="1"/>
  <c r="BE481" i="2"/>
  <c r="BE123"/>
  <c r="BE92"/>
  <c r="J352" i="1"/>
  <c r="J371"/>
  <c r="N154" i="7"/>
  <c r="AC47"/>
  <c r="AA39"/>
  <c r="Y87"/>
  <c r="N219"/>
  <c r="R155"/>
  <c r="P155"/>
  <c r="N155"/>
  <c r="L155"/>
  <c r="J155"/>
  <c r="P101"/>
  <c r="U47"/>
  <c r="Y35"/>
  <c r="AC41"/>
  <c r="AA41"/>
  <c r="Y41"/>
  <c r="W41"/>
  <c r="U41"/>
  <c r="U219"/>
  <c r="AC81"/>
  <c r="H189"/>
  <c r="BE388" i="2"/>
  <c r="BE417"/>
  <c r="BE265"/>
  <c r="BE187"/>
  <c r="BE59"/>
  <c r="BE156"/>
  <c r="BE34"/>
  <c r="BE336"/>
  <c r="J382" i="1"/>
  <c r="J387"/>
  <c r="J85"/>
  <c r="AE181" i="7"/>
  <c r="AE165"/>
  <c r="AE121"/>
  <c r="AC219"/>
  <c r="W89"/>
  <c r="AA99"/>
  <c r="U81"/>
  <c r="H117"/>
  <c r="AF117" s="1"/>
  <c r="H137"/>
  <c r="H311"/>
  <c r="H211"/>
  <c r="BZ185" i="10"/>
  <c r="G103" i="7"/>
  <c r="BE354" i="2"/>
  <c r="BE297"/>
  <c r="BE385"/>
  <c r="BE449"/>
  <c r="BE25"/>
  <c r="BE201"/>
  <c r="BE219"/>
  <c r="BE155"/>
  <c r="BE91"/>
  <c r="BE252"/>
  <c r="BE188"/>
  <c r="BE124"/>
  <c r="BE60"/>
  <c r="BE446"/>
  <c r="BE464"/>
  <c r="J122" i="1"/>
  <c r="J377"/>
  <c r="J353"/>
  <c r="J402"/>
  <c r="F343" i="7"/>
  <c r="J106" i="1"/>
  <c r="AE67" i="7"/>
  <c r="CH233" i="10"/>
  <c r="H317" i="7"/>
  <c r="H101"/>
  <c r="CH101" i="10"/>
  <c r="CH100"/>
  <c r="CH96"/>
  <c r="CH53"/>
  <c r="CH51"/>
  <c r="CH212"/>
  <c r="CH86"/>
  <c r="CH46"/>
  <c r="CH70"/>
  <c r="H337" i="7"/>
  <c r="H159"/>
  <c r="AF159" s="1"/>
  <c r="H307"/>
  <c r="H209"/>
  <c r="H249"/>
  <c r="H151"/>
  <c r="H153"/>
  <c r="H329"/>
  <c r="CH259" i="10"/>
  <c r="CH175"/>
  <c r="CH173"/>
  <c r="C171"/>
  <c r="CH171"/>
  <c r="CH135"/>
  <c r="C131"/>
  <c r="H81"/>
  <c r="H51"/>
  <c r="H253"/>
  <c r="H157"/>
  <c r="K94" i="7"/>
  <c r="I40"/>
  <c r="M99"/>
  <c r="M89"/>
  <c r="M81"/>
  <c r="O41"/>
  <c r="Y47"/>
  <c r="AA43"/>
  <c r="AC35"/>
  <c r="U35"/>
  <c r="W39"/>
  <c r="AA101"/>
  <c r="W155"/>
  <c r="Y219"/>
  <c r="AA89"/>
  <c r="AC87"/>
  <c r="U87"/>
  <c r="W99"/>
  <c r="Y81"/>
  <c r="Y93"/>
  <c r="CH102" i="10"/>
  <c r="CH54"/>
  <c r="CH49"/>
  <c r="CH61"/>
  <c r="CH199"/>
  <c r="CH198"/>
  <c r="CH208"/>
  <c r="CH87"/>
  <c r="CH232"/>
  <c r="CH236"/>
  <c r="J94" i="7"/>
  <c r="R94"/>
  <c r="R154"/>
  <c r="J154"/>
  <c r="D62" i="10"/>
  <c r="D56"/>
  <c r="CC130"/>
  <c r="CC57"/>
  <c r="CC56"/>
  <c r="J105" i="1"/>
  <c r="C101" i="10"/>
  <c r="C57"/>
  <c r="CH92"/>
  <c r="P154" i="7"/>
  <c r="L154"/>
  <c r="D164" i="10"/>
  <c r="H281" i="7"/>
  <c r="H83"/>
  <c r="H227"/>
  <c r="H115"/>
  <c r="CC39" i="10"/>
  <c r="CC77"/>
  <c r="CC199"/>
  <c r="K95" i="7"/>
  <c r="M95"/>
  <c r="O94"/>
  <c r="O99"/>
  <c r="K99"/>
  <c r="O89"/>
  <c r="K89"/>
  <c r="O81"/>
  <c r="K81"/>
  <c r="Q41"/>
  <c r="M41"/>
  <c r="AA47"/>
  <c r="W47"/>
  <c r="AC43"/>
  <c r="Y43"/>
  <c r="U43"/>
  <c r="AA35"/>
  <c r="W35"/>
  <c r="AC39"/>
  <c r="Y39"/>
  <c r="U39"/>
  <c r="AC101"/>
  <c r="Y101"/>
  <c r="U101"/>
  <c r="AC155"/>
  <c r="Y155"/>
  <c r="U155"/>
  <c r="AA219"/>
  <c r="W219"/>
  <c r="AC89"/>
  <c r="Y89"/>
  <c r="U89"/>
  <c r="AA87"/>
  <c r="W87"/>
  <c r="AC99"/>
  <c r="Y99"/>
  <c r="U99"/>
  <c r="AA81"/>
  <c r="W81"/>
  <c r="AC97"/>
  <c r="F289"/>
  <c r="BE452" i="2"/>
  <c r="J61" i="1"/>
  <c r="BE321" i="2"/>
  <c r="BE361"/>
  <c r="BE401"/>
  <c r="BE433"/>
  <c r="BE465"/>
  <c r="BE497"/>
  <c r="BE37"/>
  <c r="BE233"/>
  <c r="BE267"/>
  <c r="BE235"/>
  <c r="BE203"/>
  <c r="BE171"/>
  <c r="BE139"/>
  <c r="BE107"/>
  <c r="BE75"/>
  <c r="BE268"/>
  <c r="BE236"/>
  <c r="BE204"/>
  <c r="BE172"/>
  <c r="BE140"/>
  <c r="BE108"/>
  <c r="BE76"/>
  <c r="BE39"/>
  <c r="BE478"/>
  <c r="BE414"/>
  <c r="BE496"/>
  <c r="BE400"/>
  <c r="BE249"/>
  <c r="J348" i="1"/>
  <c r="J366"/>
  <c r="J379"/>
  <c r="J389"/>
  <c r="J365"/>
  <c r="J394"/>
  <c r="J65"/>
  <c r="J81"/>
  <c r="J95"/>
  <c r="F285" i="7"/>
  <c r="AE227"/>
  <c r="H147" i="2"/>
  <c r="H139"/>
  <c r="H158"/>
  <c r="H134"/>
  <c r="H143"/>
  <c r="H151"/>
  <c r="H166"/>
  <c r="Q40" i="7"/>
  <c r="M40"/>
  <c r="CH258" i="10"/>
  <c r="CH95"/>
  <c r="CH94"/>
  <c r="CH91"/>
  <c r="H132" i="2"/>
  <c r="H137"/>
  <c r="H141"/>
  <c r="H145"/>
  <c r="H149"/>
  <c r="H154"/>
  <c r="H162"/>
  <c r="H170"/>
  <c r="H133"/>
  <c r="H135"/>
  <c r="H138"/>
  <c r="H140"/>
  <c r="H142"/>
  <c r="H144"/>
  <c r="H146"/>
  <c r="H148"/>
  <c r="H150"/>
  <c r="H152"/>
  <c r="H156"/>
  <c r="H160"/>
  <c r="H164"/>
  <c r="H168"/>
  <c r="H172"/>
  <c r="Q154" i="7"/>
  <c r="O154"/>
  <c r="M154"/>
  <c r="K154"/>
  <c r="I154"/>
  <c r="O40"/>
  <c r="K40"/>
  <c r="AA174" i="2"/>
  <c r="AD41" i="7"/>
  <c r="G41" s="1"/>
  <c r="H217"/>
  <c r="H219"/>
  <c r="H331"/>
  <c r="H333"/>
  <c r="H309"/>
  <c r="H267"/>
  <c r="H149"/>
  <c r="H207"/>
  <c r="H255"/>
  <c r="H213"/>
  <c r="H259"/>
  <c r="H31"/>
  <c r="H313"/>
  <c r="H199"/>
  <c r="H247"/>
  <c r="H315"/>
  <c r="H325"/>
  <c r="H85"/>
  <c r="H275"/>
  <c r="H193"/>
  <c r="BZ167" i="10"/>
  <c r="BE386" i="2"/>
  <c r="BE484"/>
  <c r="BE420"/>
  <c r="BE324"/>
  <c r="BE281"/>
  <c r="BE313"/>
  <c r="BE329"/>
  <c r="BE353"/>
  <c r="BE377"/>
  <c r="BE393"/>
  <c r="BE409"/>
  <c r="BE425"/>
  <c r="BE441"/>
  <c r="BE457"/>
  <c r="BE473"/>
  <c r="BE489"/>
  <c r="BE16"/>
  <c r="BE29"/>
  <c r="BE45"/>
  <c r="BE253"/>
  <c r="BE217"/>
  <c r="BE185"/>
  <c r="BE259"/>
  <c r="BE243"/>
  <c r="BE227"/>
  <c r="BE211"/>
  <c r="BE195"/>
  <c r="BE179"/>
  <c r="BE163"/>
  <c r="BE147"/>
  <c r="BE131"/>
  <c r="BE115"/>
  <c r="BE99"/>
  <c r="BE83"/>
  <c r="BE67"/>
  <c r="BE51"/>
  <c r="BE260"/>
  <c r="BE244"/>
  <c r="BE228"/>
  <c r="BE212"/>
  <c r="BE196"/>
  <c r="BE180"/>
  <c r="BE164"/>
  <c r="BE148"/>
  <c r="BE132"/>
  <c r="BE116"/>
  <c r="BE100"/>
  <c r="BE84"/>
  <c r="BE68"/>
  <c r="BE52"/>
  <c r="BE20"/>
  <c r="BE494"/>
  <c r="BE462"/>
  <c r="BE430"/>
  <c r="BE398"/>
  <c r="BE366"/>
  <c r="BE480"/>
  <c r="BE432"/>
  <c r="BE368"/>
  <c r="BE269"/>
  <c r="BE237"/>
  <c r="J345" i="1"/>
  <c r="J350"/>
  <c r="J364"/>
  <c r="J376"/>
  <c r="J378"/>
  <c r="J380"/>
  <c r="J383"/>
  <c r="J385"/>
  <c r="J388"/>
  <c r="J392"/>
  <c r="J361"/>
  <c r="J368"/>
  <c r="J375"/>
  <c r="J396"/>
  <c r="J63"/>
  <c r="J73"/>
  <c r="J79"/>
  <c r="J83"/>
  <c r="J91"/>
  <c r="J97"/>
  <c r="AN20" i="7"/>
  <c r="L94"/>
  <c r="P94"/>
  <c r="R218"/>
  <c r="L34"/>
  <c r="P219"/>
  <c r="L219"/>
  <c r="CH71" i="10"/>
  <c r="CH47"/>
  <c r="CH43"/>
  <c r="CH41"/>
  <c r="CH235"/>
  <c r="CH231"/>
  <c r="CH121"/>
  <c r="CH125"/>
  <c r="CH129"/>
  <c r="BV5"/>
  <c r="BT5"/>
  <c r="P97" i="7"/>
  <c r="V97"/>
  <c r="CH153" i="10"/>
  <c r="AA175" i="2"/>
  <c r="AK5" i="10"/>
  <c r="BZ189"/>
  <c r="BZ179"/>
  <c r="X191"/>
  <c r="K24" i="9"/>
  <c r="H157" i="7"/>
  <c r="H147"/>
  <c r="H141"/>
  <c r="BZ165" i="10"/>
  <c r="BZ109"/>
  <c r="CH215"/>
  <c r="H153" i="2"/>
  <c r="H155"/>
  <c r="H157"/>
  <c r="H159"/>
  <c r="H161"/>
  <c r="H163"/>
  <c r="H165"/>
  <c r="H167"/>
  <c r="H169"/>
  <c r="H171"/>
  <c r="H173"/>
  <c r="H174"/>
  <c r="H175"/>
  <c r="H176"/>
  <c r="H177"/>
  <c r="BE290"/>
  <c r="BE292"/>
  <c r="BE302"/>
  <c r="BE322"/>
  <c r="BE356"/>
  <c r="BE273"/>
  <c r="BE289"/>
  <c r="BE305"/>
  <c r="BE337"/>
  <c r="BE369"/>
  <c r="F119" i="7"/>
  <c r="AE235"/>
  <c r="AE173"/>
  <c r="AE113"/>
  <c r="AE59"/>
  <c r="BD400" i="2"/>
  <c r="F71" i="7"/>
  <c r="J100"/>
  <c r="R40"/>
  <c r="P40"/>
  <c r="N40"/>
  <c r="L40"/>
  <c r="J40"/>
  <c r="R38"/>
  <c r="P46"/>
  <c r="L87"/>
  <c r="P95"/>
  <c r="R41"/>
  <c r="P41"/>
  <c r="N41"/>
  <c r="L41"/>
  <c r="J41"/>
  <c r="AB155"/>
  <c r="Z155"/>
  <c r="X155"/>
  <c r="V155"/>
  <c r="T155"/>
  <c r="AA171" i="2"/>
  <c r="AA172"/>
  <c r="AA173"/>
  <c r="AA176"/>
  <c r="G281" i="7"/>
  <c r="AF281" s="1"/>
  <c r="AE231"/>
  <c r="AE223"/>
  <c r="AE125"/>
  <c r="AE117"/>
  <c r="AE109"/>
  <c r="F163"/>
  <c r="AE177"/>
  <c r="AE169"/>
  <c r="AE161"/>
  <c r="AE71"/>
  <c r="AE63"/>
  <c r="AE55"/>
  <c r="S177" i="2"/>
  <c r="F177"/>
  <c r="E176"/>
  <c r="F176"/>
  <c r="F175"/>
  <c r="F174"/>
  <c r="F173"/>
  <c r="E173"/>
  <c r="F172"/>
  <c r="F171"/>
  <c r="E171"/>
  <c r="AA167"/>
  <c r="AA168"/>
  <c r="AA169"/>
  <c r="AA170"/>
  <c r="E170"/>
  <c r="F170"/>
  <c r="E169"/>
  <c r="F169"/>
  <c r="E168"/>
  <c r="F168"/>
  <c r="F167"/>
  <c r="E167"/>
  <c r="AA157"/>
  <c r="AA158"/>
  <c r="AA159"/>
  <c r="AA160"/>
  <c r="AA161"/>
  <c r="AA162"/>
  <c r="AA163"/>
  <c r="AA164"/>
  <c r="AA165"/>
  <c r="AA166"/>
  <c r="S176"/>
  <c r="S175"/>
  <c r="S174"/>
  <c r="S173"/>
  <c r="S172"/>
  <c r="S171"/>
  <c r="S170"/>
  <c r="S169"/>
  <c r="S168"/>
  <c r="S167"/>
  <c r="E166"/>
  <c r="F166"/>
  <c r="E165"/>
  <c r="F165"/>
  <c r="E164"/>
  <c r="F164"/>
  <c r="F163"/>
  <c r="E162"/>
  <c r="F162"/>
  <c r="E161"/>
  <c r="F161"/>
  <c r="E160"/>
  <c r="F160"/>
  <c r="F63" i="7"/>
  <c r="G111"/>
  <c r="G113"/>
  <c r="J218"/>
  <c r="R100"/>
  <c r="J38"/>
  <c r="N42"/>
  <c r="R99"/>
  <c r="P99"/>
  <c r="N99"/>
  <c r="L99"/>
  <c r="J99"/>
  <c r="R89"/>
  <c r="P89"/>
  <c r="N89"/>
  <c r="L89"/>
  <c r="J89"/>
  <c r="R81"/>
  <c r="P81"/>
  <c r="N81"/>
  <c r="L81"/>
  <c r="J81"/>
  <c r="P39"/>
  <c r="L35"/>
  <c r="P43"/>
  <c r="L47"/>
  <c r="S166" i="2"/>
  <c r="S165"/>
  <c r="S164"/>
  <c r="S163"/>
  <c r="S162"/>
  <c r="S161"/>
  <c r="S160"/>
  <c r="S159"/>
  <c r="E159"/>
  <c r="F159"/>
  <c r="E158"/>
  <c r="F158"/>
  <c r="AA150"/>
  <c r="AA151"/>
  <c r="AA152"/>
  <c r="AA153"/>
  <c r="AA154"/>
  <c r="AA155"/>
  <c r="AA156"/>
  <c r="E157"/>
  <c r="F157"/>
  <c r="E156"/>
  <c r="F156"/>
  <c r="F155"/>
  <c r="F154"/>
  <c r="E154"/>
  <c r="F153"/>
  <c r="F152"/>
  <c r="E151"/>
  <c r="F151"/>
  <c r="F150"/>
  <c r="E150"/>
  <c r="AA140"/>
  <c r="AA141"/>
  <c r="AA142"/>
  <c r="AA143"/>
  <c r="AA144"/>
  <c r="AA145"/>
  <c r="AA146"/>
  <c r="AA147"/>
  <c r="AA148"/>
  <c r="AA149"/>
  <c r="F149"/>
  <c r="F148"/>
  <c r="E147"/>
  <c r="F147"/>
  <c r="E146"/>
  <c r="F146"/>
  <c r="E145"/>
  <c r="F145"/>
  <c r="E144"/>
  <c r="F144"/>
  <c r="J86" i="7"/>
  <c r="R88"/>
  <c r="J92"/>
  <c r="F143" i="2"/>
  <c r="E142"/>
  <c r="F142"/>
  <c r="F140"/>
  <c r="E140"/>
  <c r="E141"/>
  <c r="F141"/>
  <c r="F139"/>
  <c r="E139"/>
  <c r="E138"/>
  <c r="F138"/>
  <c r="F137"/>
  <c r="E137"/>
  <c r="S158"/>
  <c r="S157"/>
  <c r="S156"/>
  <c r="S155"/>
  <c r="S154"/>
  <c r="S153"/>
  <c r="S152"/>
  <c r="S151"/>
  <c r="S150"/>
  <c r="S149"/>
  <c r="S148"/>
  <c r="S147"/>
  <c r="S146"/>
  <c r="S145"/>
  <c r="S144"/>
  <c r="S143"/>
  <c r="S142"/>
  <c r="S141"/>
  <c r="S140"/>
  <c r="BD304"/>
  <c r="BD432"/>
  <c r="BD368"/>
  <c r="BD496"/>
  <c r="BD320"/>
  <c r="BD384"/>
  <c r="BD448"/>
  <c r="BE304"/>
  <c r="BD288"/>
  <c r="BD352"/>
  <c r="BD416"/>
  <c r="BD480"/>
  <c r="L101" i="7"/>
  <c r="P87"/>
  <c r="L97"/>
  <c r="J95"/>
  <c r="L39"/>
  <c r="P35"/>
  <c r="L43"/>
  <c r="P47"/>
  <c r="AB47"/>
  <c r="Z47"/>
  <c r="X47"/>
  <c r="V47"/>
  <c r="T47"/>
  <c r="AB43"/>
  <c r="Z43"/>
  <c r="X43"/>
  <c r="V43"/>
  <c r="T43"/>
  <c r="AB35"/>
  <c r="Z35"/>
  <c r="X35"/>
  <c r="V35"/>
  <c r="T35"/>
  <c r="AB39"/>
  <c r="Z39"/>
  <c r="X39"/>
  <c r="V39"/>
  <c r="T39"/>
  <c r="AB101"/>
  <c r="Z101"/>
  <c r="X101"/>
  <c r="V101"/>
  <c r="T101"/>
  <c r="AB219"/>
  <c r="Z219"/>
  <c r="X219"/>
  <c r="V219"/>
  <c r="T219"/>
  <c r="AB89"/>
  <c r="Z89"/>
  <c r="X89"/>
  <c r="V89"/>
  <c r="T89"/>
  <c r="AB87"/>
  <c r="Z87"/>
  <c r="X87"/>
  <c r="V87"/>
  <c r="T87"/>
  <c r="AB99"/>
  <c r="Z99"/>
  <c r="X99"/>
  <c r="V99"/>
  <c r="T99"/>
  <c r="AB81"/>
  <c r="Z81"/>
  <c r="X81"/>
  <c r="V81"/>
  <c r="T81"/>
  <c r="X97"/>
  <c r="T97"/>
  <c r="T93"/>
  <c r="CC205" i="10"/>
  <c r="CH170"/>
  <c r="AA95" i="7"/>
  <c r="I94"/>
  <c r="M94"/>
  <c r="Q94"/>
  <c r="Q95"/>
  <c r="Q219"/>
  <c r="O219"/>
  <c r="M219"/>
  <c r="K219"/>
  <c r="M93"/>
  <c r="Y97"/>
  <c r="W97"/>
  <c r="U97"/>
  <c r="AC93"/>
  <c r="U93"/>
  <c r="CH90" i="10"/>
  <c r="CH251"/>
  <c r="CH202"/>
  <c r="CH209"/>
  <c r="CH85"/>
  <c r="CH88"/>
  <c r="CH89"/>
  <c r="CH29"/>
  <c r="CH118"/>
  <c r="CH119"/>
  <c r="CH126"/>
  <c r="CH130"/>
  <c r="CH28"/>
  <c r="CH38"/>
  <c r="CH40"/>
  <c r="BD328" i="2"/>
  <c r="BE448"/>
  <c r="BE416"/>
  <c r="BE384"/>
  <c r="BE352"/>
  <c r="BE320"/>
  <c r="BE288"/>
  <c r="BD280"/>
  <c r="BD312"/>
  <c r="BD344"/>
  <c r="BD376"/>
  <c r="BD408"/>
  <c r="BD440"/>
  <c r="BD472"/>
  <c r="BD60"/>
  <c r="BD96"/>
  <c r="BD296"/>
  <c r="BD360"/>
  <c r="BD392"/>
  <c r="BD424"/>
  <c r="BD456"/>
  <c r="BD488"/>
  <c r="CH93" i="10"/>
  <c r="CH82"/>
  <c r="CH80"/>
  <c r="CH154"/>
  <c r="BD74" i="2"/>
  <c r="F69" i="7"/>
  <c r="F49"/>
  <c r="G225"/>
  <c r="F65"/>
  <c r="F117"/>
  <c r="H203"/>
  <c r="H335"/>
  <c r="H277"/>
  <c r="H195"/>
  <c r="H205"/>
  <c r="BZ143" i="10"/>
  <c r="BE334" i="2"/>
  <c r="CH160" i="10"/>
  <c r="CH172"/>
  <c r="CH39"/>
  <c r="CH168"/>
  <c r="CH221"/>
  <c r="CH56"/>
  <c r="CH114"/>
  <c r="CH218"/>
  <c r="CH224"/>
  <c r="BZ225"/>
  <c r="CH225"/>
  <c r="CH58"/>
  <c r="CH62"/>
  <c r="BZ65"/>
  <c r="CH63"/>
  <c r="AB187"/>
  <c r="AB179"/>
  <c r="AB141"/>
  <c r="CH256"/>
  <c r="CH250"/>
  <c r="CH205"/>
  <c r="CH84"/>
  <c r="CH72"/>
  <c r="CH246"/>
  <c r="CH238"/>
  <c r="CH83"/>
  <c r="CH79"/>
  <c r="CH116"/>
  <c r="CH117"/>
  <c r="CH122"/>
  <c r="CH210"/>
  <c r="CH200"/>
  <c r="CH30"/>
  <c r="CH32"/>
  <c r="CH36"/>
  <c r="CH44"/>
  <c r="CH132"/>
  <c r="CH156"/>
  <c r="CH161"/>
  <c r="CH169"/>
  <c r="CH164"/>
  <c r="CH150"/>
  <c r="CH151"/>
  <c r="CH214"/>
  <c r="BZ107"/>
  <c r="CH99"/>
  <c r="CH98"/>
  <c r="CH204"/>
  <c r="CH206"/>
  <c r="CH73"/>
  <c r="CH78"/>
  <c r="CH244"/>
  <c r="CH242"/>
  <c r="CH248"/>
  <c r="CH247"/>
  <c r="CH249"/>
  <c r="CH239"/>
  <c r="CH81"/>
  <c r="CH37"/>
  <c r="CH31"/>
  <c r="CH77"/>
  <c r="CH131"/>
  <c r="CH133"/>
  <c r="CH127"/>
  <c r="CH123"/>
  <c r="CH201"/>
  <c r="CH42"/>
  <c r="CH74"/>
  <c r="CH76"/>
  <c r="CH120"/>
  <c r="CH155"/>
  <c r="CH167"/>
  <c r="CH152"/>
  <c r="BD276" i="2"/>
  <c r="BD292"/>
  <c r="BD308"/>
  <c r="BD324"/>
  <c r="BD340"/>
  <c r="BD356"/>
  <c r="BD372"/>
  <c r="BD388"/>
  <c r="BD404"/>
  <c r="BD420"/>
  <c r="BD436"/>
  <c r="BD452"/>
  <c r="BD468"/>
  <c r="BD484"/>
  <c r="O93" i="7"/>
  <c r="K93"/>
  <c r="AA97"/>
  <c r="AA93"/>
  <c r="W93"/>
  <c r="W95"/>
  <c r="BD52" i="2"/>
  <c r="BD284"/>
  <c r="BD300"/>
  <c r="BD316"/>
  <c r="BD332"/>
  <c r="BD348"/>
  <c r="BD364"/>
  <c r="BD380"/>
  <c r="BD396"/>
  <c r="BD412"/>
  <c r="BD428"/>
  <c r="BD444"/>
  <c r="BD460"/>
  <c r="BD476"/>
  <c r="BD492"/>
  <c r="C43" i="10"/>
  <c r="C63"/>
  <c r="CC63"/>
  <c r="CC62"/>
  <c r="CC43"/>
  <c r="CC42"/>
  <c r="J30" i="1"/>
  <c r="J34"/>
  <c r="D222" i="10"/>
  <c r="D42"/>
  <c r="D130"/>
  <c r="D170"/>
  <c r="CC223"/>
  <c r="CC222"/>
  <c r="C217"/>
  <c r="C223"/>
  <c r="J32" i="1"/>
  <c r="R98" i="7"/>
  <c r="J96"/>
  <c r="R80"/>
  <c r="D224" i="10"/>
  <c r="D216"/>
  <c r="CC217"/>
  <c r="CC216"/>
  <c r="CC177"/>
  <c r="CC219"/>
  <c r="C195"/>
  <c r="C219"/>
  <c r="CH220"/>
  <c r="D218"/>
  <c r="CC218"/>
  <c r="D256"/>
  <c r="N218" i="7"/>
  <c r="N100"/>
  <c r="N38"/>
  <c r="P34"/>
  <c r="R42"/>
  <c r="J42"/>
  <c r="L46"/>
  <c r="R101"/>
  <c r="N101"/>
  <c r="J101"/>
  <c r="J98"/>
  <c r="R87"/>
  <c r="N87"/>
  <c r="J87"/>
  <c r="R86"/>
  <c r="J88"/>
  <c r="R97"/>
  <c r="N97"/>
  <c r="J97"/>
  <c r="R96"/>
  <c r="J80"/>
  <c r="R93"/>
  <c r="P93"/>
  <c r="N93"/>
  <c r="L93"/>
  <c r="J93"/>
  <c r="R92"/>
  <c r="R95"/>
  <c r="L95"/>
  <c r="R39"/>
  <c r="N39"/>
  <c r="J39"/>
  <c r="R35"/>
  <c r="N35"/>
  <c r="J35"/>
  <c r="R43"/>
  <c r="N43"/>
  <c r="J43"/>
  <c r="R47"/>
  <c r="N47"/>
  <c r="J47"/>
  <c r="AS5" i="10"/>
  <c r="CI2"/>
  <c r="AN5"/>
  <c r="N98" i="7"/>
  <c r="N86"/>
  <c r="N88"/>
  <c r="N96"/>
  <c r="N80"/>
  <c r="N92"/>
  <c r="H323"/>
  <c r="H145"/>
  <c r="H251"/>
  <c r="H201"/>
  <c r="AB183" i="10"/>
  <c r="BZ139"/>
  <c r="AB139"/>
  <c r="AB137"/>
  <c r="H43" i="7"/>
  <c r="AU5" i="10"/>
  <c r="CH159"/>
  <c r="CH157"/>
  <c r="CH59"/>
  <c r="AB189"/>
  <c r="AB181"/>
  <c r="AB143"/>
  <c r="AB107"/>
  <c r="CH253"/>
  <c r="CH203"/>
  <c r="CH213"/>
  <c r="CH197"/>
  <c r="CH207"/>
  <c r="CH75"/>
  <c r="CH255"/>
  <c r="CH243"/>
  <c r="CH241"/>
  <c r="CH237"/>
  <c r="CH33"/>
  <c r="CH211"/>
  <c r="CH195"/>
  <c r="CH165"/>
  <c r="CH149"/>
  <c r="O23" i="12"/>
  <c r="BE286" i="2"/>
  <c r="BE318"/>
  <c r="BE350"/>
  <c r="D39" i="1"/>
  <c r="E177" i="2" s="1"/>
  <c r="I307" i="1"/>
  <c r="P218" i="7"/>
  <c r="L218"/>
  <c r="P100"/>
  <c r="L100"/>
  <c r="P38"/>
  <c r="L38"/>
  <c r="R34"/>
  <c r="N34"/>
  <c r="J34"/>
  <c r="P42"/>
  <c r="L42"/>
  <c r="R46"/>
  <c r="N46"/>
  <c r="J46"/>
  <c r="P98"/>
  <c r="L98"/>
  <c r="P86"/>
  <c r="L86"/>
  <c r="P88"/>
  <c r="L88"/>
  <c r="P96"/>
  <c r="L96"/>
  <c r="P80"/>
  <c r="L80"/>
  <c r="P92"/>
  <c r="L92"/>
  <c r="Q88"/>
  <c r="O88"/>
  <c r="M88"/>
  <c r="K88"/>
  <c r="I88"/>
  <c r="Q38"/>
  <c r="O38"/>
  <c r="M38"/>
  <c r="K38"/>
  <c r="I38"/>
  <c r="Q46"/>
  <c r="O46"/>
  <c r="M46"/>
  <c r="K46"/>
  <c r="I46"/>
  <c r="Q98"/>
  <c r="O98"/>
  <c r="M98"/>
  <c r="K98"/>
  <c r="I98"/>
  <c r="Q92"/>
  <c r="O92"/>
  <c r="M92"/>
  <c r="K92"/>
  <c r="I92"/>
  <c r="AB97"/>
  <c r="Z97"/>
  <c r="AB93"/>
  <c r="Z93"/>
  <c r="X93"/>
  <c r="V93"/>
  <c r="C218"/>
  <c r="C194"/>
  <c r="I308" i="1"/>
  <c r="BD274" i="2"/>
  <c r="BD282"/>
  <c r="BD290"/>
  <c r="BD298"/>
  <c r="BD306"/>
  <c r="BD314"/>
  <c r="BD322"/>
  <c r="BD330"/>
  <c r="BD338"/>
  <c r="BD346"/>
  <c r="BD354"/>
  <c r="BD362"/>
  <c r="BD370"/>
  <c r="BD378"/>
  <c r="BD386"/>
  <c r="BD394"/>
  <c r="BD402"/>
  <c r="BD410"/>
  <c r="BD418"/>
  <c r="BD426"/>
  <c r="BD434"/>
  <c r="BD442"/>
  <c r="BD450"/>
  <c r="BD458"/>
  <c r="BD466"/>
  <c r="BD474"/>
  <c r="BD482"/>
  <c r="BD490"/>
  <c r="Q218" i="7"/>
  <c r="O218"/>
  <c r="M218"/>
  <c r="K218"/>
  <c r="I218"/>
  <c r="Q100"/>
  <c r="O100"/>
  <c r="M100"/>
  <c r="K100"/>
  <c r="I100"/>
  <c r="Q34"/>
  <c r="O34"/>
  <c r="M34"/>
  <c r="K34"/>
  <c r="I34"/>
  <c r="Q42"/>
  <c r="O42"/>
  <c r="M42"/>
  <c r="K42"/>
  <c r="I42"/>
  <c r="Q101"/>
  <c r="O101"/>
  <c r="M101"/>
  <c r="K101"/>
  <c r="Q87"/>
  <c r="O87"/>
  <c r="M87"/>
  <c r="K87"/>
  <c r="Q86"/>
  <c r="O86"/>
  <c r="M86"/>
  <c r="K86"/>
  <c r="I86"/>
  <c r="Q97"/>
  <c r="O97"/>
  <c r="M97"/>
  <c r="K97"/>
  <c r="Q96"/>
  <c r="O96"/>
  <c r="M96"/>
  <c r="K96"/>
  <c r="I96"/>
  <c r="O95"/>
  <c r="Q39"/>
  <c r="O39"/>
  <c r="M39"/>
  <c r="K39"/>
  <c r="Q35"/>
  <c r="O35"/>
  <c r="M35"/>
  <c r="K35"/>
  <c r="Q43"/>
  <c r="O43"/>
  <c r="M43"/>
  <c r="K43"/>
  <c r="Q47"/>
  <c r="O47"/>
  <c r="M47"/>
  <c r="K47"/>
  <c r="Y95"/>
  <c r="U95"/>
  <c r="BD48" i="2"/>
  <c r="BD98"/>
  <c r="BD278"/>
  <c r="BD286"/>
  <c r="BD294"/>
  <c r="BD302"/>
  <c r="BD310"/>
  <c r="BD318"/>
  <c r="BD326"/>
  <c r="BD334"/>
  <c r="BD342"/>
  <c r="BD350"/>
  <c r="BD358"/>
  <c r="BD366"/>
  <c r="BD374"/>
  <c r="BD382"/>
  <c r="BD390"/>
  <c r="BD398"/>
  <c r="BD406"/>
  <c r="BD414"/>
  <c r="BD422"/>
  <c r="BD430"/>
  <c r="BD438"/>
  <c r="BD446"/>
  <c r="BD454"/>
  <c r="BD462"/>
  <c r="BD470"/>
  <c r="BD478"/>
  <c r="BD486"/>
  <c r="BD494"/>
  <c r="BD31"/>
  <c r="BD56"/>
  <c r="BD72"/>
  <c r="AC95" i="7"/>
  <c r="BD273" i="2"/>
  <c r="BD277"/>
  <c r="BD281"/>
  <c r="BD285"/>
  <c r="BD289"/>
  <c r="BD293"/>
  <c r="BD297"/>
  <c r="BD301"/>
  <c r="BD305"/>
  <c r="BD309"/>
  <c r="BD313"/>
  <c r="BD317"/>
  <c r="BD321"/>
  <c r="BD325"/>
  <c r="BD329"/>
  <c r="BD333"/>
  <c r="BD337"/>
  <c r="BD341"/>
  <c r="BD345"/>
  <c r="BD349"/>
  <c r="BD353"/>
  <c r="BD357"/>
  <c r="BD361"/>
  <c r="BD365"/>
  <c r="BD369"/>
  <c r="BD373"/>
  <c r="BD377"/>
  <c r="BD381"/>
  <c r="BD385"/>
  <c r="BD389"/>
  <c r="BD393"/>
  <c r="BD397"/>
  <c r="BD401"/>
  <c r="BD405"/>
  <c r="BD409"/>
  <c r="BD413"/>
  <c r="BD417"/>
  <c r="BD421"/>
  <c r="BD425"/>
  <c r="BD429"/>
  <c r="BD433"/>
  <c r="BD437"/>
  <c r="BD441"/>
  <c r="BD445"/>
  <c r="BD449"/>
  <c r="BD453"/>
  <c r="BD457"/>
  <c r="BD461"/>
  <c r="BD465"/>
  <c r="BD469"/>
  <c r="BD473"/>
  <c r="BD477"/>
  <c r="BD481"/>
  <c r="BD485"/>
  <c r="BD489"/>
  <c r="BD493"/>
  <c r="BD497"/>
  <c r="BD50"/>
  <c r="BD58"/>
  <c r="BD86"/>
  <c r="BD88"/>
  <c r="BD90"/>
  <c r="BD92"/>
  <c r="BD94"/>
  <c r="BD132"/>
  <c r="BD140"/>
  <c r="BD141"/>
  <c r="BD142"/>
  <c r="BD143"/>
  <c r="BD144"/>
  <c r="BD145"/>
  <c r="BD146"/>
  <c r="BD147"/>
  <c r="BD148"/>
  <c r="BD149"/>
  <c r="BD150"/>
  <c r="BD151"/>
  <c r="BD152"/>
  <c r="BD153"/>
  <c r="BD154"/>
  <c r="BD155"/>
  <c r="BD156"/>
  <c r="BD157"/>
  <c r="BD158"/>
  <c r="BD159"/>
  <c r="BD160"/>
  <c r="BD161"/>
  <c r="BD162"/>
  <c r="BD163"/>
  <c r="BD164"/>
  <c r="BD165"/>
  <c r="BD166"/>
  <c r="BD167"/>
  <c r="BD168"/>
  <c r="BD169"/>
  <c r="BD170"/>
  <c r="BD171"/>
  <c r="BD172"/>
  <c r="BD173"/>
  <c r="BD174"/>
  <c r="BD175"/>
  <c r="BD176"/>
  <c r="BD177"/>
  <c r="BD178"/>
  <c r="BD179"/>
  <c r="BD180"/>
  <c r="BD181"/>
  <c r="BD182"/>
  <c r="BD183"/>
  <c r="BD184"/>
  <c r="BD185"/>
  <c r="BD186"/>
  <c r="BD187"/>
  <c r="BD188"/>
  <c r="BD189"/>
  <c r="BD190"/>
  <c r="BD191"/>
  <c r="BD192"/>
  <c r="BD193"/>
  <c r="BD194"/>
  <c r="BD195"/>
  <c r="BD196"/>
  <c r="BD197"/>
  <c r="BD198"/>
  <c r="BD199"/>
  <c r="BD200"/>
  <c r="BD201"/>
  <c r="BD202"/>
  <c r="BD203"/>
  <c r="BD204"/>
  <c r="BD205"/>
  <c r="BD206"/>
  <c r="BD207"/>
  <c r="BD208"/>
  <c r="BD209"/>
  <c r="BD210"/>
  <c r="BD211"/>
  <c r="BD212"/>
  <c r="BD213"/>
  <c r="BD214"/>
  <c r="BD215"/>
  <c r="BD216"/>
  <c r="BD217"/>
  <c r="BD218"/>
  <c r="BD219"/>
  <c r="BD220"/>
  <c r="BD221"/>
  <c r="BD222"/>
  <c r="BD223"/>
  <c r="BD224"/>
  <c r="BD225"/>
  <c r="BD226"/>
  <c r="BD227"/>
  <c r="BD228"/>
  <c r="BD229"/>
  <c r="BD230"/>
  <c r="BD231"/>
  <c r="BD232"/>
  <c r="BD233"/>
  <c r="BD234"/>
  <c r="BD235"/>
  <c r="BD236"/>
  <c r="BD237"/>
  <c r="BD238"/>
  <c r="BD239"/>
  <c r="BD240"/>
  <c r="BD241"/>
  <c r="BD242"/>
  <c r="BD243"/>
  <c r="BD244"/>
  <c r="BD245"/>
  <c r="BD246"/>
  <c r="BD247"/>
  <c r="BD248"/>
  <c r="BD249"/>
  <c r="BD250"/>
  <c r="BD251"/>
  <c r="BD252"/>
  <c r="BD253"/>
  <c r="BD254"/>
  <c r="BD255"/>
  <c r="BD256"/>
  <c r="BD257"/>
  <c r="BD258"/>
  <c r="BD259"/>
  <c r="BD260"/>
  <c r="BD261"/>
  <c r="BD262"/>
  <c r="BD263"/>
  <c r="BD264"/>
  <c r="BD265"/>
  <c r="BD266"/>
  <c r="BD267"/>
  <c r="BD268"/>
  <c r="BD269"/>
  <c r="BD270"/>
  <c r="BD271"/>
  <c r="BD272"/>
  <c r="BD275"/>
  <c r="BD279"/>
  <c r="BD283"/>
  <c r="BD287"/>
  <c r="BD291"/>
  <c r="BD295"/>
  <c r="BD299"/>
  <c r="BD303"/>
  <c r="BD307"/>
  <c r="BD311"/>
  <c r="BD315"/>
  <c r="BD319"/>
  <c r="BD323"/>
  <c r="BD327"/>
  <c r="BD331"/>
  <c r="BD335"/>
  <c r="BD339"/>
  <c r="BD343"/>
  <c r="BD347"/>
  <c r="BD351"/>
  <c r="BD355"/>
  <c r="BD359"/>
  <c r="BD363"/>
  <c r="BD367"/>
  <c r="BD371"/>
  <c r="BD375"/>
  <c r="BD379"/>
  <c r="BD383"/>
  <c r="BD387"/>
  <c r="BD391"/>
  <c r="BD395"/>
  <c r="BD399"/>
  <c r="BD403"/>
  <c r="BD407"/>
  <c r="BD411"/>
  <c r="BD415"/>
  <c r="BD419"/>
  <c r="BD423"/>
  <c r="BD427"/>
  <c r="BD431"/>
  <c r="BD435"/>
  <c r="BD439"/>
  <c r="BD443"/>
  <c r="BD447"/>
  <c r="BD451"/>
  <c r="BD455"/>
  <c r="BD459"/>
  <c r="BD463"/>
  <c r="BD467"/>
  <c r="BD471"/>
  <c r="BD475"/>
  <c r="BD479"/>
  <c r="BD483"/>
  <c r="BD487"/>
  <c r="BD491"/>
  <c r="BD495"/>
  <c r="BD54"/>
  <c r="BD62"/>
  <c r="BD64"/>
  <c r="BD66"/>
  <c r="BD68"/>
  <c r="BD70"/>
  <c r="BD76"/>
  <c r="BD78"/>
  <c r="BD80"/>
  <c r="BD82"/>
  <c r="BD84"/>
  <c r="F135"/>
  <c r="F134"/>
  <c r="I29" i="1"/>
  <c r="I28"/>
  <c r="I148" i="7"/>
  <c r="Q80"/>
  <c r="O80"/>
  <c r="M80"/>
  <c r="K80"/>
  <c r="I80"/>
  <c r="AA132" i="2"/>
  <c r="AA133"/>
  <c r="AA134"/>
  <c r="AA135"/>
  <c r="AA136"/>
  <c r="AA137"/>
  <c r="AA138"/>
  <c r="AA139"/>
  <c r="F133"/>
  <c r="E132"/>
  <c r="F132"/>
  <c r="S139"/>
  <c r="BD139"/>
  <c r="S138"/>
  <c r="BD138"/>
  <c r="S137"/>
  <c r="BD137"/>
  <c r="S136"/>
  <c r="BD136"/>
  <c r="S135"/>
  <c r="BD135"/>
  <c r="S134"/>
  <c r="BD134"/>
  <c r="S132"/>
  <c r="S133"/>
  <c r="BD133"/>
  <c r="E131"/>
  <c r="F131"/>
  <c r="E130"/>
  <c r="F130"/>
  <c r="E129"/>
  <c r="F129"/>
  <c r="F128"/>
  <c r="E128"/>
  <c r="F61" i="7"/>
  <c r="F127" i="2"/>
  <c r="E127"/>
  <c r="F229" i="7"/>
  <c r="F177"/>
  <c r="G161"/>
  <c r="F283"/>
  <c r="S145" i="10"/>
  <c r="E126" i="2"/>
  <c r="F126"/>
  <c r="F125"/>
  <c r="H67" i="7"/>
  <c r="H287"/>
  <c r="AF287" s="1"/>
  <c r="BG5" i="10"/>
  <c r="CC31"/>
  <c r="CC200"/>
  <c r="CC72"/>
  <c r="CC33"/>
  <c r="K147" i="7"/>
  <c r="AB37"/>
  <c r="CC184" i="10"/>
  <c r="AB147" i="7"/>
  <c r="AB143"/>
  <c r="X33"/>
  <c r="C42"/>
  <c r="J32"/>
  <c r="L32"/>
  <c r="P82"/>
  <c r="P78"/>
  <c r="E124" i="2"/>
  <c r="F124"/>
  <c r="U195" i="7"/>
  <c r="F123" i="2"/>
  <c r="Q220" i="7"/>
  <c r="I139"/>
  <c r="L270"/>
  <c r="H301"/>
  <c r="H245"/>
  <c r="H285"/>
  <c r="AF285" s="1"/>
  <c r="H79"/>
  <c r="H107"/>
  <c r="H257"/>
  <c r="W19" i="10"/>
  <c r="S5" i="7"/>
  <c r="S150" s="1"/>
  <c r="CC252" i="10"/>
  <c r="CC71"/>
  <c r="CC234"/>
  <c r="CC208"/>
  <c r="CC211"/>
  <c r="CC233"/>
  <c r="CC101"/>
  <c r="M133" i="7"/>
  <c r="E39" i="2"/>
  <c r="E20"/>
  <c r="E14"/>
  <c r="V305" i="7"/>
  <c r="V189"/>
  <c r="Q241"/>
  <c r="Q37"/>
  <c r="Z191"/>
  <c r="Z91"/>
  <c r="K309"/>
  <c r="K195"/>
  <c r="Q157"/>
  <c r="M149"/>
  <c r="Z213"/>
  <c r="I24" i="1"/>
  <c r="Z221" i="7"/>
  <c r="BY182" i="10"/>
  <c r="D329" i="1"/>
  <c r="X20" i="10"/>
  <c r="BY180"/>
  <c r="I220" i="7"/>
  <c r="L221"/>
  <c r="H295"/>
  <c r="H97"/>
  <c r="H163"/>
  <c r="AF163" s="1"/>
  <c r="H265"/>
  <c r="H91"/>
  <c r="H303"/>
  <c r="H39"/>
  <c r="H61"/>
  <c r="AF61" s="1"/>
  <c r="H197"/>
  <c r="H71"/>
  <c r="AF71" s="1"/>
  <c r="H231"/>
  <c r="H59"/>
  <c r="AF59" s="1"/>
  <c r="H123"/>
  <c r="H169"/>
  <c r="AF169" s="1"/>
  <c r="H111"/>
  <c r="AF111" s="1"/>
  <c r="H305"/>
  <c r="BU5" i="10"/>
  <c r="N19"/>
  <c r="L19"/>
  <c r="CC150"/>
  <c r="BK5"/>
  <c r="CC257"/>
  <c r="CC236"/>
  <c r="CC49"/>
  <c r="CC99"/>
  <c r="CC38"/>
  <c r="CC125"/>
  <c r="CC129"/>
  <c r="CC90"/>
  <c r="CC224"/>
  <c r="CC65"/>
  <c r="AK65" s="1"/>
  <c r="CC196"/>
  <c r="CC237"/>
  <c r="CC254"/>
  <c r="CC241"/>
  <c r="CC157"/>
  <c r="CC91"/>
  <c r="CC37"/>
  <c r="CC41"/>
  <c r="CC173"/>
  <c r="AK173" s="1"/>
  <c r="M241" i="7"/>
  <c r="M305"/>
  <c r="CC161" i="10"/>
  <c r="T83" i="7"/>
  <c r="T191"/>
  <c r="V191"/>
  <c r="J142"/>
  <c r="J242"/>
  <c r="L142"/>
  <c r="L24"/>
  <c r="N142"/>
  <c r="N138"/>
  <c r="R200"/>
  <c r="R138"/>
  <c r="J320"/>
  <c r="M321"/>
  <c r="Q215"/>
  <c r="T209"/>
  <c r="V221"/>
  <c r="D133" i="1"/>
  <c r="D245"/>
  <c r="Y111" i="10"/>
  <c r="K21"/>
  <c r="J111"/>
  <c r="I20"/>
  <c r="D142" i="1"/>
  <c r="M220" i="7"/>
  <c r="P221"/>
  <c r="P150"/>
  <c r="BY140" i="10"/>
  <c r="BY136"/>
  <c r="BY184"/>
  <c r="BY178"/>
  <c r="BY176"/>
  <c r="BY142"/>
  <c r="BY108"/>
  <c r="F122" i="2"/>
  <c r="D198" i="1"/>
  <c r="D261"/>
  <c r="D336"/>
  <c r="E56" i="2" s="1"/>
  <c r="D299" i="1"/>
  <c r="L21" i="10"/>
  <c r="N67"/>
  <c r="W67"/>
  <c r="O227"/>
  <c r="K25"/>
  <c r="U25"/>
  <c r="D169" i="1"/>
  <c r="D155"/>
  <c r="D273"/>
  <c r="D52"/>
  <c r="O220" i="7"/>
  <c r="R221"/>
  <c r="N221"/>
  <c r="J221"/>
  <c r="H73"/>
  <c r="H171"/>
  <c r="AF171" s="1"/>
  <c r="H253"/>
  <c r="H89"/>
  <c r="H29"/>
  <c r="H57"/>
  <c r="H191"/>
  <c r="H215"/>
  <c r="H109"/>
  <c r="H135"/>
  <c r="H187"/>
  <c r="H289"/>
  <c r="AF289" s="1"/>
  <c r="H235"/>
  <c r="AF235" s="1"/>
  <c r="H53"/>
  <c r="AF53" s="1"/>
  <c r="H127"/>
  <c r="H45"/>
  <c r="H229"/>
  <c r="AF229" s="1"/>
  <c r="H133"/>
  <c r="H343"/>
  <c r="AF343" s="1"/>
  <c r="H99"/>
  <c r="H41"/>
  <c r="H173"/>
  <c r="AF173" s="1"/>
  <c r="H339"/>
  <c r="AF339" s="1"/>
  <c r="H263"/>
  <c r="H69"/>
  <c r="AF69" s="1"/>
  <c r="H341"/>
  <c r="AF341" s="1"/>
  <c r="H105"/>
  <c r="AF105" s="1"/>
  <c r="H241"/>
  <c r="H51"/>
  <c r="AF51" s="1"/>
  <c r="H87"/>
  <c r="H47"/>
  <c r="H279"/>
  <c r="CB230" i="10"/>
  <c r="CB231" s="1"/>
  <c r="U19"/>
  <c r="BB5"/>
  <c r="BP5"/>
  <c r="Q19"/>
  <c r="V19"/>
  <c r="CC154"/>
  <c r="CC73"/>
  <c r="AA5"/>
  <c r="CC247"/>
  <c r="CC239"/>
  <c r="AK239" s="1"/>
  <c r="CC194"/>
  <c r="CC88"/>
  <c r="CC117"/>
  <c r="AK117" s="1"/>
  <c r="CC120"/>
  <c r="CC79"/>
  <c r="CC60"/>
  <c r="BM5"/>
  <c r="CC210"/>
  <c r="CC80"/>
  <c r="CC40"/>
  <c r="CC29"/>
  <c r="CC44"/>
  <c r="CC133"/>
  <c r="D5" i="7"/>
  <c r="D156" s="1"/>
  <c r="CC175" i="10"/>
  <c r="AK175" s="1"/>
  <c r="CC220"/>
  <c r="CC94"/>
  <c r="CC51"/>
  <c r="CC212"/>
  <c r="CC259"/>
  <c r="AK259" s="1"/>
  <c r="CC135"/>
  <c r="CC250"/>
  <c r="CC256"/>
  <c r="CC243"/>
  <c r="AK243" s="1"/>
  <c r="CC134"/>
  <c r="CC189"/>
  <c r="CC255"/>
  <c r="CC142"/>
  <c r="CC123"/>
  <c r="CC107"/>
  <c r="CC102"/>
  <c r="CC50"/>
  <c r="AB241" i="7"/>
  <c r="M45"/>
  <c r="M189"/>
  <c r="M25"/>
  <c r="CC179" i="10"/>
  <c r="E17" i="2"/>
  <c r="E37"/>
  <c r="Z25" i="7"/>
  <c r="CC188" i="10"/>
  <c r="CC180"/>
  <c r="T143" i="7"/>
  <c r="X257"/>
  <c r="X201"/>
  <c r="V85"/>
  <c r="V257"/>
  <c r="J240"/>
  <c r="J84"/>
  <c r="L240"/>
  <c r="L132"/>
  <c r="N240"/>
  <c r="P304"/>
  <c r="P146"/>
  <c r="Q297"/>
  <c r="Z257"/>
  <c r="P312"/>
  <c r="R220"/>
  <c r="P220"/>
  <c r="N220"/>
  <c r="L220"/>
  <c r="J220"/>
  <c r="Q325"/>
  <c r="O295"/>
  <c r="Q335"/>
  <c r="Q221"/>
  <c r="O221"/>
  <c r="M221"/>
  <c r="K221"/>
  <c r="Q209"/>
  <c r="K213"/>
  <c r="J214"/>
  <c r="K203"/>
  <c r="K151"/>
  <c r="L150"/>
  <c r="X151"/>
  <c r="X215"/>
  <c r="AB209"/>
  <c r="AB221"/>
  <c r="X221"/>
  <c r="T221"/>
  <c r="L143" i="10"/>
  <c r="Q141"/>
  <c r="S137"/>
  <c r="D181" i="1"/>
  <c r="D182"/>
  <c r="D218"/>
  <c r="D131"/>
  <c r="D270"/>
  <c r="E45" i="2" s="1"/>
  <c r="D189" i="1"/>
  <c r="V111" i="10"/>
  <c r="J67"/>
  <c r="N227"/>
  <c r="O111"/>
  <c r="S21"/>
  <c r="K20"/>
  <c r="V21"/>
  <c r="W227"/>
  <c r="Y145"/>
  <c r="L67"/>
  <c r="K191"/>
  <c r="O67"/>
  <c r="J21"/>
  <c r="U191"/>
  <c r="R5"/>
  <c r="R23" s="1"/>
  <c r="D295" i="1"/>
  <c r="E172" i="2" s="1"/>
  <c r="D259" i="1"/>
  <c r="D159"/>
  <c r="D185"/>
  <c r="F18" i="2"/>
  <c r="I319" i="7"/>
  <c r="I265"/>
  <c r="I221"/>
  <c r="C220"/>
  <c r="AC221"/>
  <c r="AA221"/>
  <c r="Y221"/>
  <c r="W221"/>
  <c r="U221"/>
  <c r="BY106" i="10"/>
  <c r="BY188"/>
  <c r="BY186"/>
  <c r="BY138"/>
  <c r="AA7"/>
  <c r="Y143" i="7"/>
  <c r="AC243"/>
  <c r="F33" i="2"/>
  <c r="Y201" i="7"/>
  <c r="I321"/>
  <c r="I303"/>
  <c r="I271"/>
  <c r="I253"/>
  <c r="I215"/>
  <c r="I217"/>
  <c r="I191"/>
  <c r="F121" i="2"/>
  <c r="I21" i="1"/>
  <c r="D215"/>
  <c r="D298"/>
  <c r="D285"/>
  <c r="D191"/>
  <c r="D168"/>
  <c r="E28" i="2" s="1"/>
  <c r="D222" i="1"/>
  <c r="D256"/>
  <c r="E134" i="2"/>
  <c r="D311" i="1"/>
  <c r="D160"/>
  <c r="D46"/>
  <c r="X21" i="10"/>
  <c r="W20"/>
  <c r="J227"/>
  <c r="U21"/>
  <c r="L25"/>
  <c r="P191"/>
  <c r="N145"/>
  <c r="S67"/>
  <c r="P25"/>
  <c r="Q20"/>
  <c r="I111"/>
  <c r="W111"/>
  <c r="X227"/>
  <c r="W145"/>
  <c r="W21"/>
  <c r="Y20"/>
  <c r="U20"/>
  <c r="L111"/>
  <c r="Q191"/>
  <c r="O145"/>
  <c r="N111"/>
  <c r="Q25"/>
  <c r="P21"/>
  <c r="P20"/>
  <c r="I145"/>
  <c r="U111"/>
  <c r="X25"/>
  <c r="I5"/>
  <c r="Z5"/>
  <c r="Z23" s="1"/>
  <c r="D196" i="1"/>
  <c r="D242"/>
  <c r="E135" i="2" s="1"/>
  <c r="D195" i="1"/>
  <c r="D324"/>
  <c r="D297"/>
  <c r="D254"/>
  <c r="D129"/>
  <c r="D61"/>
  <c r="D104" i="10" s="1"/>
  <c r="D303" i="1"/>
  <c r="C155" i="10"/>
  <c r="E5" i="7"/>
  <c r="E278" s="1"/>
  <c r="Q9" i="10"/>
  <c r="S9"/>
  <c r="BF5"/>
  <c r="BC5"/>
  <c r="AC79" i="7"/>
  <c r="N243"/>
  <c r="N143"/>
  <c r="F14" i="2"/>
  <c r="W201" i="7"/>
  <c r="D59" i="1"/>
  <c r="D154"/>
  <c r="D165"/>
  <c r="D184"/>
  <c r="D289"/>
  <c r="D244"/>
  <c r="D247"/>
  <c r="D220"/>
  <c r="D122"/>
  <c r="D126" i="10" s="1"/>
  <c r="D250" i="1"/>
  <c r="D266"/>
  <c r="D231"/>
  <c r="D49"/>
  <c r="D171"/>
  <c r="E43" i="2" s="1"/>
  <c r="D236" i="1"/>
  <c r="D180"/>
  <c r="D134"/>
  <c r="D221"/>
  <c r="D126"/>
  <c r="D150"/>
  <c r="D255"/>
  <c r="D208"/>
  <c r="D234"/>
  <c r="D271"/>
  <c r="D183"/>
  <c r="D54"/>
  <c r="X145" i="10"/>
  <c r="V191"/>
  <c r="V25"/>
  <c r="Y191"/>
  <c r="Y25"/>
  <c r="J145"/>
  <c r="J20"/>
  <c r="L145"/>
  <c r="L191"/>
  <c r="P227"/>
  <c r="S191"/>
  <c r="N191"/>
  <c r="P145"/>
  <c r="Q111"/>
  <c r="K111"/>
  <c r="P67"/>
  <c r="S25"/>
  <c r="N25"/>
  <c r="Y21"/>
  <c r="O21"/>
  <c r="I21"/>
  <c r="O20"/>
  <c r="I25"/>
  <c r="I191"/>
  <c r="W25"/>
  <c r="W191"/>
  <c r="X111"/>
  <c r="X67"/>
  <c r="U227"/>
  <c r="U145"/>
  <c r="U67"/>
  <c r="Y227"/>
  <c r="Y67"/>
  <c r="J191"/>
  <c r="J25"/>
  <c r="L227"/>
  <c r="L20"/>
  <c r="Q227"/>
  <c r="K227"/>
  <c r="O191"/>
  <c r="Q145"/>
  <c r="K145"/>
  <c r="P111"/>
  <c r="Q67"/>
  <c r="K67"/>
  <c r="O25"/>
  <c r="Q21"/>
  <c r="N21"/>
  <c r="S20"/>
  <c r="N20"/>
  <c r="I67"/>
  <c r="I227"/>
  <c r="V20"/>
  <c r="V67"/>
  <c r="V145"/>
  <c r="V227"/>
  <c r="O5"/>
  <c r="K5"/>
  <c r="T5"/>
  <c r="T23" s="1"/>
  <c r="T27" s="1"/>
  <c r="BL5"/>
  <c r="U5"/>
  <c r="D264" i="1"/>
  <c r="D240"/>
  <c r="D119"/>
  <c r="D190"/>
  <c r="D152"/>
  <c r="D290"/>
  <c r="D332"/>
  <c r="D138"/>
  <c r="E42" i="2" s="1"/>
  <c r="D305" i="1"/>
  <c r="D186"/>
  <c r="D341"/>
  <c r="D337"/>
  <c r="D137"/>
  <c r="D323"/>
  <c r="D144"/>
  <c r="D275"/>
  <c r="D239"/>
  <c r="C231" i="10"/>
  <c r="E121" i="2"/>
  <c r="D43" i="1"/>
  <c r="BW5" i="10"/>
  <c r="BO5"/>
  <c r="U189" i="7"/>
  <c r="N5" i="10"/>
  <c r="AA297" i="7"/>
  <c r="AC143"/>
  <c r="AA257"/>
  <c r="AC45"/>
  <c r="N91"/>
  <c r="F36" i="2"/>
  <c r="F28"/>
  <c r="F43"/>
  <c r="U201" i="7"/>
  <c r="AC201"/>
  <c r="AA201"/>
  <c r="H86" i="2"/>
  <c r="H120"/>
  <c r="H124"/>
  <c r="J304" i="7"/>
  <c r="J200"/>
  <c r="J82"/>
  <c r="J78"/>
  <c r="J138"/>
  <c r="J24"/>
  <c r="L304"/>
  <c r="L200"/>
  <c r="L82"/>
  <c r="L78"/>
  <c r="L256"/>
  <c r="L146"/>
  <c r="N304"/>
  <c r="N200"/>
  <c r="N82"/>
  <c r="N78"/>
  <c r="N24"/>
  <c r="P200"/>
  <c r="P256"/>
  <c r="R304"/>
  <c r="R82"/>
  <c r="R78"/>
  <c r="R24"/>
  <c r="L322"/>
  <c r="R318"/>
  <c r="N272"/>
  <c r="M333"/>
  <c r="O323"/>
  <c r="K311"/>
  <c r="Q329"/>
  <c r="M319"/>
  <c r="O337"/>
  <c r="O245"/>
  <c r="M209"/>
  <c r="O213"/>
  <c r="P212"/>
  <c r="M215"/>
  <c r="R214"/>
  <c r="O195"/>
  <c r="P194"/>
  <c r="O211"/>
  <c r="R150"/>
  <c r="N150"/>
  <c r="J150"/>
  <c r="AB151"/>
  <c r="T151"/>
  <c r="N297"/>
  <c r="N147"/>
  <c r="M82"/>
  <c r="M78"/>
  <c r="I325"/>
  <c r="I329"/>
  <c r="I335"/>
  <c r="I315"/>
  <c r="I297"/>
  <c r="I307"/>
  <c r="R303"/>
  <c r="J299"/>
  <c r="I277"/>
  <c r="I267"/>
  <c r="I251"/>
  <c r="I245"/>
  <c r="I257"/>
  <c r="I243"/>
  <c r="I203"/>
  <c r="I211"/>
  <c r="I151"/>
  <c r="H49"/>
  <c r="AF49" s="1"/>
  <c r="H103"/>
  <c r="AF103" s="1"/>
  <c r="H327"/>
  <c r="H179"/>
  <c r="H65"/>
  <c r="AF65" s="1"/>
  <c r="H223"/>
  <c r="H283"/>
  <c r="AF283" s="1"/>
  <c r="H261"/>
  <c r="H143"/>
  <c r="H121"/>
  <c r="H155"/>
  <c r="H25"/>
  <c r="H113"/>
  <c r="AF113" s="1"/>
  <c r="H35"/>
  <c r="H33"/>
  <c r="H181"/>
  <c r="AF181" s="1"/>
  <c r="H299"/>
  <c r="H175"/>
  <c r="AF175" s="1"/>
  <c r="H63"/>
  <c r="AF63" s="1"/>
  <c r="H27"/>
  <c r="H95"/>
  <c r="H273"/>
  <c r="H233"/>
  <c r="AF233" s="1"/>
  <c r="H55"/>
  <c r="H81"/>
  <c r="H139"/>
  <c r="H165"/>
  <c r="AF165" s="1"/>
  <c r="H225"/>
  <c r="AF225" s="1"/>
  <c r="H93"/>
  <c r="H221"/>
  <c r="H37"/>
  <c r="H243"/>
  <c r="H119"/>
  <c r="AF119" s="1"/>
  <c r="H125"/>
  <c r="H161"/>
  <c r="AF161" s="1"/>
  <c r="H297"/>
  <c r="H321"/>
  <c r="H269"/>
  <c r="H177"/>
  <c r="AF177" s="1"/>
  <c r="H167"/>
  <c r="AF167" s="1"/>
  <c r="Q151"/>
  <c r="Q195"/>
  <c r="Q213"/>
  <c r="Q319"/>
  <c r="Q321"/>
  <c r="Q333"/>
  <c r="Q79"/>
  <c r="Q83"/>
  <c r="Q133"/>
  <c r="O149"/>
  <c r="O157"/>
  <c r="O215"/>
  <c r="O209"/>
  <c r="O313"/>
  <c r="O309"/>
  <c r="O311"/>
  <c r="M151"/>
  <c r="M195"/>
  <c r="M213"/>
  <c r="M335"/>
  <c r="M329"/>
  <c r="M325"/>
  <c r="M33"/>
  <c r="M85"/>
  <c r="M297"/>
  <c r="M147"/>
  <c r="M91"/>
  <c r="K149"/>
  <c r="K157"/>
  <c r="K215"/>
  <c r="K209"/>
  <c r="K337"/>
  <c r="K295"/>
  <c r="K323"/>
  <c r="K241"/>
  <c r="K45"/>
  <c r="K143"/>
  <c r="AQ5" i="10"/>
  <c r="BS5"/>
  <c r="BE5"/>
  <c r="AL5"/>
  <c r="BN5"/>
  <c r="AZ5"/>
  <c r="CC171"/>
  <c r="AU171" s="1"/>
  <c r="CC165"/>
  <c r="AU165" s="1"/>
  <c r="CC182"/>
  <c r="CI183" s="1"/>
  <c r="CC186"/>
  <c r="CI187" s="1"/>
  <c r="CC151"/>
  <c r="CC149"/>
  <c r="AU149" s="1"/>
  <c r="CC52"/>
  <c r="CC35"/>
  <c r="AU35" s="1"/>
  <c r="CC98"/>
  <c r="CC83"/>
  <c r="AU83" s="1"/>
  <c r="CC85"/>
  <c r="CC109"/>
  <c r="AK109" s="1"/>
  <c r="CC45"/>
  <c r="AU45" s="1"/>
  <c r="CC124"/>
  <c r="CC138"/>
  <c r="CI138" s="1"/>
  <c r="CC30"/>
  <c r="CC121"/>
  <c r="CC232"/>
  <c r="CC172"/>
  <c r="CC167"/>
  <c r="AK167" s="1"/>
  <c r="CC155"/>
  <c r="AU155" s="1"/>
  <c r="CC122"/>
  <c r="CC245"/>
  <c r="AU245" s="1"/>
  <c r="CC251"/>
  <c r="CC127"/>
  <c r="AU127" s="1"/>
  <c r="CC242"/>
  <c r="CI250" s="1"/>
  <c r="CC240"/>
  <c r="CC230"/>
  <c r="CI231" s="1"/>
  <c r="CC231"/>
  <c r="AU231" s="1"/>
  <c r="CC206"/>
  <c r="CC97"/>
  <c r="AU97" s="1"/>
  <c r="CC235"/>
  <c r="AU235" s="1"/>
  <c r="CC214"/>
  <c r="CC215"/>
  <c r="AU215" s="1"/>
  <c r="CC207"/>
  <c r="CC136"/>
  <c r="CI137" s="1"/>
  <c r="CC132"/>
  <c r="CI130" s="1"/>
  <c r="CC92"/>
  <c r="CC36"/>
  <c r="CC64"/>
  <c r="CC225"/>
  <c r="AK225" s="1"/>
  <c r="CC221"/>
  <c r="AK221" s="1"/>
  <c r="CC201"/>
  <c r="CC105"/>
  <c r="AK105" s="1"/>
  <c r="CC213"/>
  <c r="CC114"/>
  <c r="CI121" s="1"/>
  <c r="CC87"/>
  <c r="AK87" s="1"/>
  <c r="CC34"/>
  <c r="CI34" s="1"/>
  <c r="CC131"/>
  <c r="AK131" s="1"/>
  <c r="CC55"/>
  <c r="AK55" s="1"/>
  <c r="CC59"/>
  <c r="AU59" s="1"/>
  <c r="CC141"/>
  <c r="AK141" s="1"/>
  <c r="CC203"/>
  <c r="CC249"/>
  <c r="AU249" s="1"/>
  <c r="CC197"/>
  <c r="AU197" s="1"/>
  <c r="CC28"/>
  <c r="CC58"/>
  <c r="CC70"/>
  <c r="CC74"/>
  <c r="CC78"/>
  <c r="CC103"/>
  <c r="AK103" s="1"/>
  <c r="CC75"/>
  <c r="AU75" s="1"/>
  <c r="CC81"/>
  <c r="CC143"/>
  <c r="AU143" s="1"/>
  <c r="CC119"/>
  <c r="AU119" s="1"/>
  <c r="CC93"/>
  <c r="AK93" s="1"/>
  <c r="CC195"/>
  <c r="AU195" s="1"/>
  <c r="CC115"/>
  <c r="CC198"/>
  <c r="CC248"/>
  <c r="CC244"/>
  <c r="CC246"/>
  <c r="CC128"/>
  <c r="CI129" s="1"/>
  <c r="CC137"/>
  <c r="AK137" s="1"/>
  <c r="CC116"/>
  <c r="CC153"/>
  <c r="CC159"/>
  <c r="AB195" i="7"/>
  <c r="AB213"/>
  <c r="AB33"/>
  <c r="AB191"/>
  <c r="AB83"/>
  <c r="Z195"/>
  <c r="Z209"/>
  <c r="Z215"/>
  <c r="Z151"/>
  <c r="Z297"/>
  <c r="Z45"/>
  <c r="Z143"/>
  <c r="Z133"/>
  <c r="X195"/>
  <c r="X213"/>
  <c r="X143"/>
  <c r="X189"/>
  <c r="X305"/>
  <c r="X37"/>
  <c r="V195"/>
  <c r="V209"/>
  <c r="V215"/>
  <c r="V151"/>
  <c r="V33"/>
  <c r="V243"/>
  <c r="V79"/>
  <c r="V241"/>
  <c r="V139"/>
  <c r="V25"/>
  <c r="T195"/>
  <c r="T213"/>
  <c r="T37"/>
  <c r="T25"/>
  <c r="T147"/>
  <c r="M9" i="10"/>
  <c r="T9"/>
  <c r="R9"/>
  <c r="I19"/>
  <c r="O19"/>
  <c r="S19"/>
  <c r="J19"/>
  <c r="P19"/>
  <c r="Y19"/>
  <c r="X19"/>
  <c r="I333" i="1"/>
  <c r="B5" i="2"/>
  <c r="C5" i="10"/>
  <c r="E120" i="2"/>
  <c r="E31"/>
  <c r="E41"/>
  <c r="E33"/>
  <c r="E21"/>
  <c r="E23"/>
  <c r="E29"/>
  <c r="E27"/>
  <c r="H118"/>
  <c r="H130"/>
  <c r="H126"/>
  <c r="Q30" i="7"/>
  <c r="Q150"/>
  <c r="Q208"/>
  <c r="O30"/>
  <c r="O150"/>
  <c r="O36"/>
  <c r="M30"/>
  <c r="M148"/>
  <c r="M150"/>
  <c r="K30"/>
  <c r="K150"/>
  <c r="K32"/>
  <c r="K90"/>
  <c r="I30"/>
  <c r="I150"/>
  <c r="I208"/>
  <c r="I132"/>
  <c r="E65" i="2"/>
  <c r="BR5" i="10"/>
  <c r="AV5"/>
  <c r="I199" i="1"/>
  <c r="W189" i="7"/>
  <c r="Y241"/>
  <c r="Y191"/>
  <c r="AC191"/>
  <c r="AA189"/>
  <c r="AA143"/>
  <c r="AA241"/>
  <c r="AA147"/>
  <c r="AA85"/>
  <c r="AC91"/>
  <c r="AC139"/>
  <c r="AA301"/>
  <c r="N189"/>
  <c r="N79"/>
  <c r="N241"/>
  <c r="N201"/>
  <c r="N45"/>
  <c r="N37"/>
  <c r="E5" i="10"/>
  <c r="F16" i="2"/>
  <c r="F21"/>
  <c r="F38"/>
  <c r="F25"/>
  <c r="F30"/>
  <c r="F40"/>
  <c r="U25" i="7"/>
  <c r="Y25"/>
  <c r="AC25"/>
  <c r="W25"/>
  <c r="AA25"/>
  <c r="Q24"/>
  <c r="I188"/>
  <c r="K132"/>
  <c r="M32"/>
  <c r="O296"/>
  <c r="Q84"/>
  <c r="I109" i="1"/>
  <c r="O208" i="7"/>
  <c r="K208"/>
  <c r="I323"/>
  <c r="I311"/>
  <c r="I295"/>
  <c r="I309"/>
  <c r="I337"/>
  <c r="I313"/>
  <c r="I327"/>
  <c r="I331"/>
  <c r="J303"/>
  <c r="R299"/>
  <c r="I299"/>
  <c r="I305"/>
  <c r="I263"/>
  <c r="I273"/>
  <c r="I259"/>
  <c r="I269"/>
  <c r="I255"/>
  <c r="I247"/>
  <c r="I261"/>
  <c r="I249"/>
  <c r="I209"/>
  <c r="I213"/>
  <c r="R215"/>
  <c r="P215"/>
  <c r="N215"/>
  <c r="L215"/>
  <c r="J215"/>
  <c r="I195"/>
  <c r="I207"/>
  <c r="R151"/>
  <c r="P151"/>
  <c r="N151"/>
  <c r="L151"/>
  <c r="J151"/>
  <c r="I157"/>
  <c r="K156"/>
  <c r="I149"/>
  <c r="O148"/>
  <c r="K148"/>
  <c r="J135"/>
  <c r="I85"/>
  <c r="AA149"/>
  <c r="R332"/>
  <c r="P310"/>
  <c r="N328"/>
  <c r="L336"/>
  <c r="J262"/>
  <c r="R258"/>
  <c r="L266"/>
  <c r="R208"/>
  <c r="P208"/>
  <c r="N208"/>
  <c r="L208"/>
  <c r="J208"/>
  <c r="L212"/>
  <c r="N214"/>
  <c r="L194"/>
  <c r="AC151"/>
  <c r="AA151"/>
  <c r="Y151"/>
  <c r="W151"/>
  <c r="U151"/>
  <c r="Y157"/>
  <c r="AC195"/>
  <c r="F175"/>
  <c r="C150"/>
  <c r="J332"/>
  <c r="N324"/>
  <c r="R320"/>
  <c r="L294"/>
  <c r="P308"/>
  <c r="J318"/>
  <c r="N334"/>
  <c r="R262"/>
  <c r="L274"/>
  <c r="P276"/>
  <c r="J258"/>
  <c r="N268"/>
  <c r="P326"/>
  <c r="N303"/>
  <c r="N299"/>
  <c r="R213"/>
  <c r="P213"/>
  <c r="N213"/>
  <c r="L213"/>
  <c r="J213"/>
  <c r="R212"/>
  <c r="N212"/>
  <c r="J212"/>
  <c r="P214"/>
  <c r="L214"/>
  <c r="R195"/>
  <c r="P195"/>
  <c r="N195"/>
  <c r="L195"/>
  <c r="J195"/>
  <c r="R194"/>
  <c r="N194"/>
  <c r="J194"/>
  <c r="R148"/>
  <c r="P148"/>
  <c r="N148"/>
  <c r="L148"/>
  <c r="J148"/>
  <c r="J152"/>
  <c r="AC215"/>
  <c r="AA215"/>
  <c r="Y215"/>
  <c r="W215"/>
  <c r="U215"/>
  <c r="AC213"/>
  <c r="AA213"/>
  <c r="Y213"/>
  <c r="W213"/>
  <c r="U213"/>
  <c r="AC209"/>
  <c r="AA209"/>
  <c r="Y209"/>
  <c r="W209"/>
  <c r="U209"/>
  <c r="AC157"/>
  <c r="U157"/>
  <c r="W149"/>
  <c r="Y195"/>
  <c r="P297"/>
  <c r="P303"/>
  <c r="L303"/>
  <c r="P299"/>
  <c r="L299"/>
  <c r="J263"/>
  <c r="R275"/>
  <c r="R209"/>
  <c r="P209"/>
  <c r="N209"/>
  <c r="L209"/>
  <c r="J209"/>
  <c r="Q212"/>
  <c r="O212"/>
  <c r="M212"/>
  <c r="K212"/>
  <c r="I212"/>
  <c r="Q214"/>
  <c r="O214"/>
  <c r="M214"/>
  <c r="K214"/>
  <c r="I214"/>
  <c r="Q194"/>
  <c r="O194"/>
  <c r="M194"/>
  <c r="K194"/>
  <c r="I194"/>
  <c r="R193"/>
  <c r="R157"/>
  <c r="P157"/>
  <c r="N157"/>
  <c r="L157"/>
  <c r="J157"/>
  <c r="Q156"/>
  <c r="M156"/>
  <c r="I156"/>
  <c r="R149"/>
  <c r="P149"/>
  <c r="N149"/>
  <c r="L149"/>
  <c r="J149"/>
  <c r="J133"/>
  <c r="AA157"/>
  <c r="W157"/>
  <c r="AC149"/>
  <c r="Y149"/>
  <c r="U149"/>
  <c r="AA195"/>
  <c r="W195"/>
  <c r="F120" i="2"/>
  <c r="I20" i="1"/>
  <c r="V321" i="7"/>
  <c r="AB157"/>
  <c r="Z157"/>
  <c r="X157"/>
  <c r="V157"/>
  <c r="T157"/>
  <c r="AB149"/>
  <c r="Z149"/>
  <c r="X149"/>
  <c r="V149"/>
  <c r="T149"/>
  <c r="H122" i="2"/>
  <c r="H125"/>
  <c r="H127"/>
  <c r="H129"/>
  <c r="H131"/>
  <c r="S156" i="7"/>
  <c r="C156"/>
  <c r="F119" i="2"/>
  <c r="I15" i="1"/>
  <c r="F341" i="7"/>
  <c r="F59"/>
  <c r="F171"/>
  <c r="G223"/>
  <c r="F159"/>
  <c r="F233"/>
  <c r="F173"/>
  <c r="F287"/>
  <c r="S131" i="2"/>
  <c r="AA131"/>
  <c r="BD131"/>
  <c r="S130"/>
  <c r="AA130"/>
  <c r="BD130"/>
  <c r="S129"/>
  <c r="AA129"/>
  <c r="BD129"/>
  <c r="S128"/>
  <c r="AA128"/>
  <c r="BD128"/>
  <c r="S127"/>
  <c r="AA127"/>
  <c r="BD127"/>
  <c r="S126"/>
  <c r="AA126"/>
  <c r="BD126"/>
  <c r="BD125"/>
  <c r="AA112"/>
  <c r="AA124"/>
  <c r="Q31" i="7"/>
  <c r="Q299"/>
  <c r="Q303"/>
  <c r="Q313"/>
  <c r="Q337"/>
  <c r="Q309"/>
  <c r="Q295"/>
  <c r="Q311"/>
  <c r="Q323"/>
  <c r="Q139"/>
  <c r="Q33"/>
  <c r="Q191"/>
  <c r="Q143"/>
  <c r="Q201"/>
  <c r="O37"/>
  <c r="O241"/>
  <c r="O299"/>
  <c r="O303"/>
  <c r="O335"/>
  <c r="O319"/>
  <c r="O329"/>
  <c r="O321"/>
  <c r="O325"/>
  <c r="O333"/>
  <c r="M141"/>
  <c r="M261"/>
  <c r="M299"/>
  <c r="M303"/>
  <c r="M313"/>
  <c r="M337"/>
  <c r="M309"/>
  <c r="M295"/>
  <c r="M311"/>
  <c r="M323"/>
  <c r="M301"/>
  <c r="M83"/>
  <c r="M257"/>
  <c r="M37"/>
  <c r="M243"/>
  <c r="M143"/>
  <c r="M79"/>
  <c r="M201"/>
  <c r="M139"/>
  <c r="M191"/>
  <c r="K133"/>
  <c r="K299"/>
  <c r="K303"/>
  <c r="K335"/>
  <c r="K319"/>
  <c r="K329"/>
  <c r="K321"/>
  <c r="K325"/>
  <c r="K333"/>
  <c r="K297"/>
  <c r="K189"/>
  <c r="K79"/>
  <c r="CC163" i="10"/>
  <c r="AK163" s="1"/>
  <c r="CC170"/>
  <c r="CC176"/>
  <c r="CI177" s="1"/>
  <c r="CC166"/>
  <c r="CI171" s="1"/>
  <c r="CC148"/>
  <c r="CI149" s="1"/>
  <c r="CC169"/>
  <c r="CC181"/>
  <c r="AU181" s="1"/>
  <c r="CC183"/>
  <c r="AU183" s="1"/>
  <c r="CC185"/>
  <c r="AK185" s="1"/>
  <c r="CC187"/>
  <c r="AU187" s="1"/>
  <c r="CC160"/>
  <c r="CC162"/>
  <c r="CC178"/>
  <c r="CI179" s="1"/>
  <c r="CC168"/>
  <c r="CC174"/>
  <c r="CC32"/>
  <c r="CC53"/>
  <c r="AU53" s="1"/>
  <c r="CC54"/>
  <c r="CC61"/>
  <c r="AU61" s="1"/>
  <c r="CC86"/>
  <c r="CC96"/>
  <c r="CC76"/>
  <c r="CC104"/>
  <c r="CC82"/>
  <c r="CC100"/>
  <c r="CI103" s="1"/>
  <c r="CC84"/>
  <c r="CC106"/>
  <c r="CI106" s="1"/>
  <c r="CC108"/>
  <c r="CI108" s="1"/>
  <c r="CC118"/>
  <c r="CC95"/>
  <c r="AK95" s="1"/>
  <c r="CC126"/>
  <c r="CI125" s="1"/>
  <c r="CC139"/>
  <c r="AU139" s="1"/>
  <c r="CC140"/>
  <c r="CI141" s="1"/>
  <c r="CC89"/>
  <c r="AK89" s="1"/>
  <c r="CC46"/>
  <c r="CI38" s="1"/>
  <c r="CC48"/>
  <c r="CC47"/>
  <c r="AK47" s="1"/>
  <c r="CC202"/>
  <c r="CI199" s="1"/>
  <c r="CC204"/>
  <c r="CC258"/>
  <c r="CI254" s="1"/>
  <c r="CC238"/>
  <c r="CC164"/>
  <c r="CC158"/>
  <c r="CI159" s="1"/>
  <c r="CC156"/>
  <c r="CC152"/>
  <c r="CI150" s="1"/>
  <c r="CC209"/>
  <c r="AK209" s="1"/>
  <c r="AB321" i="7"/>
  <c r="AB153"/>
  <c r="AB297"/>
  <c r="AB201"/>
  <c r="AB189"/>
  <c r="AB305"/>
  <c r="AB257"/>
  <c r="AB25"/>
  <c r="AB243"/>
  <c r="Z311"/>
  <c r="Z335"/>
  <c r="Z261"/>
  <c r="Z33"/>
  <c r="Z243"/>
  <c r="Z85"/>
  <c r="Z301"/>
  <c r="Z305"/>
  <c r="Z241"/>
  <c r="Z147"/>
  <c r="Z79"/>
  <c r="Z139"/>
  <c r="Z189"/>
  <c r="Z201"/>
  <c r="Z37"/>
  <c r="X139"/>
  <c r="X297"/>
  <c r="X243"/>
  <c r="X191"/>
  <c r="X83"/>
  <c r="X147"/>
  <c r="X25"/>
  <c r="V311"/>
  <c r="V201"/>
  <c r="V143"/>
  <c r="V83"/>
  <c r="V133"/>
  <c r="V45"/>
  <c r="V297"/>
  <c r="V147"/>
  <c r="V91"/>
  <c r="V301"/>
  <c r="V37"/>
  <c r="T321"/>
  <c r="T33"/>
  <c r="T297"/>
  <c r="T243"/>
  <c r="T201"/>
  <c r="T189"/>
  <c r="T305"/>
  <c r="T257"/>
  <c r="D5" i="2"/>
  <c r="D207" s="1"/>
  <c r="D7" i="10"/>
  <c r="E47" i="2"/>
  <c r="E16"/>
  <c r="E36"/>
  <c r="E40"/>
  <c r="E32"/>
  <c r="E19"/>
  <c r="E15"/>
  <c r="E22"/>
  <c r="E25"/>
  <c r="E24"/>
  <c r="S112"/>
  <c r="S124"/>
  <c r="R140" i="7"/>
  <c r="R268"/>
  <c r="R272"/>
  <c r="R334"/>
  <c r="R328"/>
  <c r="R324"/>
  <c r="R32"/>
  <c r="R84"/>
  <c r="R242"/>
  <c r="R142"/>
  <c r="R240"/>
  <c r="P134"/>
  <c r="P270"/>
  <c r="P274"/>
  <c r="P336"/>
  <c r="P294"/>
  <c r="P322"/>
  <c r="P32"/>
  <c r="P132"/>
  <c r="P24"/>
  <c r="P142"/>
  <c r="P240"/>
  <c r="N140"/>
  <c r="N258"/>
  <c r="N262"/>
  <c r="N318"/>
  <c r="N320"/>
  <c r="N332"/>
  <c r="N32"/>
  <c r="N84"/>
  <c r="N242"/>
  <c r="N90"/>
  <c r="N188"/>
  <c r="N190"/>
  <c r="N300"/>
  <c r="N296"/>
  <c r="L134"/>
  <c r="L254"/>
  <c r="L276"/>
  <c r="L312"/>
  <c r="L308"/>
  <c r="L310"/>
  <c r="L84"/>
  <c r="L138"/>
  <c r="L242"/>
  <c r="L44"/>
  <c r="L36"/>
  <c r="L90"/>
  <c r="L188"/>
  <c r="L190"/>
  <c r="L300"/>
  <c r="L296"/>
  <c r="J140"/>
  <c r="J268"/>
  <c r="J272"/>
  <c r="J334"/>
  <c r="J328"/>
  <c r="J324"/>
  <c r="J44"/>
  <c r="J36"/>
  <c r="J146"/>
  <c r="J132"/>
  <c r="J256"/>
  <c r="J90"/>
  <c r="J188"/>
  <c r="J190"/>
  <c r="J300"/>
  <c r="J296"/>
  <c r="BD124" i="2"/>
  <c r="P23" i="12"/>
  <c r="M28" s="1"/>
  <c r="H41" i="2"/>
  <c r="H42"/>
  <c r="E44"/>
  <c r="H119"/>
  <c r="H121"/>
  <c r="H123"/>
  <c r="S123"/>
  <c r="AA123"/>
  <c r="BD123"/>
  <c r="S122"/>
  <c r="AA122"/>
  <c r="BD122"/>
  <c r="S121"/>
  <c r="AA121"/>
  <c r="BD121"/>
  <c r="S119"/>
  <c r="S120"/>
  <c r="AA120"/>
  <c r="BD120"/>
  <c r="AA119"/>
  <c r="BD119"/>
  <c r="AX5" i="10"/>
  <c r="W5"/>
  <c r="AK7" i="7"/>
  <c r="AK183" s="1"/>
  <c r="D292" i="1"/>
  <c r="D30" i="10" s="1"/>
  <c r="D251" i="1"/>
  <c r="D309"/>
  <c r="D135"/>
  <c r="D342"/>
  <c r="D166"/>
  <c r="D226"/>
  <c r="D320"/>
  <c r="D35"/>
  <c r="E38" i="2" s="1"/>
  <c r="D326" i="1"/>
  <c r="D257"/>
  <c r="D294"/>
  <c r="D209"/>
  <c r="D260"/>
  <c r="D328"/>
  <c r="D304"/>
  <c r="D272"/>
  <c r="D214"/>
  <c r="D174"/>
  <c r="D28" i="10" s="1"/>
  <c r="BI5"/>
  <c r="V5"/>
  <c r="BJ5"/>
  <c r="X5"/>
  <c r="D42" i="1"/>
  <c r="D100" i="10"/>
  <c r="D47" i="1"/>
  <c r="P5" i="10"/>
  <c r="I110" i="1"/>
  <c r="U191" i="7"/>
  <c r="W191"/>
  <c r="C5" i="2"/>
  <c r="C207" s="1"/>
  <c r="Y257" i="7"/>
  <c r="Y243"/>
  <c r="Y189"/>
  <c r="AA83"/>
  <c r="AA305"/>
  <c r="AC257"/>
  <c r="AC189"/>
  <c r="Y297"/>
  <c r="Y83"/>
  <c r="Y133"/>
  <c r="AC85"/>
  <c r="AA79"/>
  <c r="AA91"/>
  <c r="AA45"/>
  <c r="AA139"/>
  <c r="AC301"/>
  <c r="N305"/>
  <c r="N133"/>
  <c r="N83"/>
  <c r="N85"/>
  <c r="N139"/>
  <c r="N257"/>
  <c r="N191"/>
  <c r="N33"/>
  <c r="N301"/>
  <c r="N25"/>
  <c r="F15" i="2"/>
  <c r="F17"/>
  <c r="F19"/>
  <c r="F22"/>
  <c r="F37"/>
  <c r="F41"/>
  <c r="F20"/>
  <c r="F26"/>
  <c r="F29"/>
  <c r="F32"/>
  <c r="F34"/>
  <c r="F42"/>
  <c r="U37" i="7"/>
  <c r="U33"/>
  <c r="Y37"/>
  <c r="Y33"/>
  <c r="AC37"/>
  <c r="AC33"/>
  <c r="W37"/>
  <c r="W33"/>
  <c r="AA37"/>
  <c r="AA33"/>
  <c r="M24"/>
  <c r="K36"/>
  <c r="I304"/>
  <c r="K300"/>
  <c r="M256"/>
  <c r="M200"/>
  <c r="O256"/>
  <c r="O188"/>
  <c r="O44"/>
  <c r="Q200"/>
  <c r="F45" i="2"/>
  <c r="F31"/>
  <c r="F35"/>
  <c r="F23"/>
  <c r="I112" i="1"/>
  <c r="Q26" i="7"/>
  <c r="P327"/>
  <c r="L331"/>
  <c r="P315"/>
  <c r="P307"/>
  <c r="R263"/>
  <c r="J275"/>
  <c r="P253"/>
  <c r="P249"/>
  <c r="L245"/>
  <c r="R243"/>
  <c r="R199"/>
  <c r="J201"/>
  <c r="R137"/>
  <c r="P141"/>
  <c r="P29"/>
  <c r="H66" i="2"/>
  <c r="H113"/>
  <c r="AK177" i="10"/>
  <c r="I264" i="7"/>
  <c r="R333"/>
  <c r="P333"/>
  <c r="N333"/>
  <c r="L333"/>
  <c r="J333"/>
  <c r="R323"/>
  <c r="P323"/>
  <c r="N323"/>
  <c r="L323"/>
  <c r="J323"/>
  <c r="R325"/>
  <c r="P325"/>
  <c r="N325"/>
  <c r="L325"/>
  <c r="J325"/>
  <c r="R311"/>
  <c r="P311"/>
  <c r="N311"/>
  <c r="L311"/>
  <c r="J311"/>
  <c r="R321"/>
  <c r="P321"/>
  <c r="N321"/>
  <c r="L321"/>
  <c r="J321"/>
  <c r="R295"/>
  <c r="P295"/>
  <c r="N295"/>
  <c r="L295"/>
  <c r="J295"/>
  <c r="R329"/>
  <c r="P329"/>
  <c r="N329"/>
  <c r="L329"/>
  <c r="J329"/>
  <c r="R309"/>
  <c r="P309"/>
  <c r="N309"/>
  <c r="L309"/>
  <c r="J309"/>
  <c r="R319"/>
  <c r="P319"/>
  <c r="N319"/>
  <c r="L319"/>
  <c r="J319"/>
  <c r="R337"/>
  <c r="P337"/>
  <c r="N337"/>
  <c r="L337"/>
  <c r="J337"/>
  <c r="R335"/>
  <c r="P335"/>
  <c r="N335"/>
  <c r="L335"/>
  <c r="J335"/>
  <c r="R313"/>
  <c r="P313"/>
  <c r="N313"/>
  <c r="L313"/>
  <c r="J313"/>
  <c r="L327"/>
  <c r="P331"/>
  <c r="L315"/>
  <c r="J297"/>
  <c r="L307"/>
  <c r="L305"/>
  <c r="N263"/>
  <c r="N275"/>
  <c r="P241"/>
  <c r="L241"/>
  <c r="N199"/>
  <c r="P197"/>
  <c r="S148"/>
  <c r="C148"/>
  <c r="I153"/>
  <c r="I135"/>
  <c r="I141"/>
  <c r="I133"/>
  <c r="I83"/>
  <c r="J79"/>
  <c r="L85"/>
  <c r="L27"/>
  <c r="L31"/>
  <c r="W255"/>
  <c r="N256"/>
  <c r="N132"/>
  <c r="N146"/>
  <c r="N36"/>
  <c r="N44"/>
  <c r="P296"/>
  <c r="P300"/>
  <c r="P190"/>
  <c r="P188"/>
  <c r="P90"/>
  <c r="P36"/>
  <c r="P44"/>
  <c r="P242"/>
  <c r="P138"/>
  <c r="P84"/>
  <c r="R296"/>
  <c r="R300"/>
  <c r="R190"/>
  <c r="R188"/>
  <c r="R90"/>
  <c r="R256"/>
  <c r="R132"/>
  <c r="R146"/>
  <c r="R36"/>
  <c r="R44"/>
  <c r="P332"/>
  <c r="L332"/>
  <c r="R322"/>
  <c r="N322"/>
  <c r="J322"/>
  <c r="P324"/>
  <c r="L324"/>
  <c r="R310"/>
  <c r="N310"/>
  <c r="J310"/>
  <c r="P320"/>
  <c r="L320"/>
  <c r="R294"/>
  <c r="N294"/>
  <c r="J294"/>
  <c r="P328"/>
  <c r="L328"/>
  <c r="R308"/>
  <c r="N308"/>
  <c r="J308"/>
  <c r="P318"/>
  <c r="L318"/>
  <c r="R336"/>
  <c r="N336"/>
  <c r="J336"/>
  <c r="P334"/>
  <c r="L334"/>
  <c r="R312"/>
  <c r="N312"/>
  <c r="J312"/>
  <c r="P262"/>
  <c r="L262"/>
  <c r="R274"/>
  <c r="N274"/>
  <c r="J274"/>
  <c r="P272"/>
  <c r="L272"/>
  <c r="R276"/>
  <c r="N276"/>
  <c r="J276"/>
  <c r="P258"/>
  <c r="L258"/>
  <c r="R270"/>
  <c r="N270"/>
  <c r="J270"/>
  <c r="P268"/>
  <c r="L268"/>
  <c r="N266"/>
  <c r="J266"/>
  <c r="J254"/>
  <c r="E118" i="2"/>
  <c r="F118"/>
  <c r="I14" i="1"/>
  <c r="O266" i="7"/>
  <c r="M266"/>
  <c r="K266"/>
  <c r="I266"/>
  <c r="M250"/>
  <c r="I28"/>
  <c r="R327"/>
  <c r="N327"/>
  <c r="J327"/>
  <c r="R331"/>
  <c r="N331"/>
  <c r="J331"/>
  <c r="R315"/>
  <c r="N315"/>
  <c r="J315"/>
  <c r="L297"/>
  <c r="R307"/>
  <c r="N307"/>
  <c r="J307"/>
  <c r="P305"/>
  <c r="J305"/>
  <c r="P263"/>
  <c r="L263"/>
  <c r="P275"/>
  <c r="L275"/>
  <c r="P251"/>
  <c r="P261"/>
  <c r="J245"/>
  <c r="R257"/>
  <c r="P199"/>
  <c r="L205"/>
  <c r="J193"/>
  <c r="P187"/>
  <c r="J137"/>
  <c r="P135"/>
  <c r="J141"/>
  <c r="P133"/>
  <c r="R79"/>
  <c r="I27"/>
  <c r="I29"/>
  <c r="I31"/>
  <c r="T251"/>
  <c r="T145"/>
  <c r="X309"/>
  <c r="T325"/>
  <c r="P27"/>
  <c r="L29"/>
  <c r="P31"/>
  <c r="AB145"/>
  <c r="V327"/>
  <c r="T337"/>
  <c r="AB295"/>
  <c r="AB325"/>
  <c r="X333"/>
  <c r="AU241" i="10"/>
  <c r="K24" i="7"/>
  <c r="O24"/>
  <c r="I36"/>
  <c r="M36"/>
  <c r="Q36"/>
  <c r="I84"/>
  <c r="I190"/>
  <c r="I90"/>
  <c r="I44"/>
  <c r="K84"/>
  <c r="K200"/>
  <c r="K44"/>
  <c r="M146"/>
  <c r="M240"/>
  <c r="M142"/>
  <c r="M44"/>
  <c r="O146"/>
  <c r="O190"/>
  <c r="O82"/>
  <c r="O78"/>
  <c r="Q132"/>
  <c r="Q300"/>
  <c r="Q90"/>
  <c r="Q44"/>
  <c r="Q243"/>
  <c r="Q189"/>
  <c r="Q85"/>
  <c r="Q305"/>
  <c r="Q257"/>
  <c r="Q91"/>
  <c r="Q45"/>
  <c r="Q301"/>
  <c r="Q147"/>
  <c r="Q25"/>
  <c r="M5" i="10"/>
  <c r="F24" i="2"/>
  <c r="D229" i="1"/>
  <c r="F27" i="2"/>
  <c r="D106" i="1"/>
  <c r="D84" i="10" s="1"/>
  <c r="D207" i="1"/>
  <c r="D162"/>
  <c r="D279"/>
  <c r="F39" i="2"/>
  <c r="I108" i="1"/>
  <c r="I111"/>
  <c r="I113"/>
  <c r="I263"/>
  <c r="I276"/>
  <c r="I283"/>
  <c r="Q264" i="7"/>
  <c r="K246"/>
  <c r="O260"/>
  <c r="I26"/>
  <c r="M273"/>
  <c r="O277"/>
  <c r="M259"/>
  <c r="O271"/>
  <c r="M269"/>
  <c r="O267"/>
  <c r="M255"/>
  <c r="O265"/>
  <c r="M247"/>
  <c r="K249"/>
  <c r="O207"/>
  <c r="O217"/>
  <c r="O191"/>
  <c r="M144"/>
  <c r="Y275"/>
  <c r="AA197"/>
  <c r="S208"/>
  <c r="C208"/>
  <c r="F117" i="2"/>
  <c r="I13" i="1"/>
  <c r="E117" i="2"/>
  <c r="R152" i="7"/>
  <c r="R83"/>
  <c r="P85"/>
  <c r="J85"/>
  <c r="R27"/>
  <c r="N27"/>
  <c r="J27"/>
  <c r="R29"/>
  <c r="N29"/>
  <c r="J29"/>
  <c r="R31"/>
  <c r="N31"/>
  <c r="J31"/>
  <c r="X245"/>
  <c r="AB251"/>
  <c r="Z135"/>
  <c r="X145"/>
  <c r="D7"/>
  <c r="D317" s="1"/>
  <c r="X313"/>
  <c r="AB337"/>
  <c r="V319"/>
  <c r="Z329"/>
  <c r="T295"/>
  <c r="X311"/>
  <c r="X325"/>
  <c r="V323"/>
  <c r="T333"/>
  <c r="T153"/>
  <c r="Q330"/>
  <c r="AA96" i="10"/>
  <c r="BY96" s="1"/>
  <c r="Q332" i="7"/>
  <c r="O332"/>
  <c r="M332"/>
  <c r="K332"/>
  <c r="I332"/>
  <c r="Q322"/>
  <c r="O322"/>
  <c r="M322"/>
  <c r="K322"/>
  <c r="I322"/>
  <c r="Q324"/>
  <c r="O324"/>
  <c r="M324"/>
  <c r="K324"/>
  <c r="I324"/>
  <c r="Q310"/>
  <c r="O310"/>
  <c r="M310"/>
  <c r="K310"/>
  <c r="I310"/>
  <c r="Q320"/>
  <c r="O320"/>
  <c r="M320"/>
  <c r="K320"/>
  <c r="I320"/>
  <c r="Q294"/>
  <c r="O294"/>
  <c r="M294"/>
  <c r="K294"/>
  <c r="I294"/>
  <c r="Q328"/>
  <c r="O328"/>
  <c r="M328"/>
  <c r="K328"/>
  <c r="I328"/>
  <c r="Q308"/>
  <c r="O308"/>
  <c r="M308"/>
  <c r="K308"/>
  <c r="I308"/>
  <c r="Q318"/>
  <c r="O318"/>
  <c r="M318"/>
  <c r="K318"/>
  <c r="I318"/>
  <c r="Q336"/>
  <c r="O336"/>
  <c r="M336"/>
  <c r="K336"/>
  <c r="I336"/>
  <c r="Q334"/>
  <c r="O334"/>
  <c r="M334"/>
  <c r="K334"/>
  <c r="I334"/>
  <c r="Q312"/>
  <c r="O312"/>
  <c r="M312"/>
  <c r="K312"/>
  <c r="I312"/>
  <c r="Q262"/>
  <c r="O262"/>
  <c r="M262"/>
  <c r="K262"/>
  <c r="I262"/>
  <c r="Q274"/>
  <c r="O274"/>
  <c r="M274"/>
  <c r="K274"/>
  <c r="I274"/>
  <c r="Q272"/>
  <c r="O272"/>
  <c r="M272"/>
  <c r="K272"/>
  <c r="I272"/>
  <c r="Q276"/>
  <c r="O276"/>
  <c r="M276"/>
  <c r="K276"/>
  <c r="I276"/>
  <c r="Q258"/>
  <c r="O258"/>
  <c r="M258"/>
  <c r="K258"/>
  <c r="I258"/>
  <c r="Q270"/>
  <c r="O270"/>
  <c r="M270"/>
  <c r="K270"/>
  <c r="I270"/>
  <c r="Q268"/>
  <c r="O268"/>
  <c r="M268"/>
  <c r="K268"/>
  <c r="I268"/>
  <c r="O254"/>
  <c r="M264"/>
  <c r="O246"/>
  <c r="Q250"/>
  <c r="I250"/>
  <c r="K260"/>
  <c r="M26"/>
  <c r="M28"/>
  <c r="I330"/>
  <c r="AU177" i="10"/>
  <c r="AA148"/>
  <c r="Q266" i="7"/>
  <c r="Q254"/>
  <c r="M254"/>
  <c r="K254"/>
  <c r="I254"/>
  <c r="O264"/>
  <c r="K264"/>
  <c r="Q246"/>
  <c r="M246"/>
  <c r="I246"/>
  <c r="O250"/>
  <c r="K250"/>
  <c r="Q260"/>
  <c r="M260"/>
  <c r="I260"/>
  <c r="O26"/>
  <c r="K26"/>
  <c r="Q28"/>
  <c r="K28"/>
  <c r="Q327"/>
  <c r="O327"/>
  <c r="M327"/>
  <c r="K327"/>
  <c r="Q331"/>
  <c r="O331"/>
  <c r="M331"/>
  <c r="K331"/>
  <c r="M330"/>
  <c r="O297"/>
  <c r="Q307"/>
  <c r="O307"/>
  <c r="M307"/>
  <c r="K307"/>
  <c r="O305"/>
  <c r="K305"/>
  <c r="Q273"/>
  <c r="K277"/>
  <c r="Q259"/>
  <c r="K271"/>
  <c r="Q269"/>
  <c r="K267"/>
  <c r="Q255"/>
  <c r="K265"/>
  <c r="Q247"/>
  <c r="M251"/>
  <c r="M253"/>
  <c r="Q249"/>
  <c r="O249"/>
  <c r="K248"/>
  <c r="K257"/>
  <c r="O243"/>
  <c r="O203"/>
  <c r="K211"/>
  <c r="K207"/>
  <c r="M206"/>
  <c r="K217"/>
  <c r="K216"/>
  <c r="K145"/>
  <c r="Q144"/>
  <c r="I144"/>
  <c r="Q153"/>
  <c r="U271"/>
  <c r="W249"/>
  <c r="C212"/>
  <c r="S212"/>
  <c r="AA204" i="10"/>
  <c r="AA208"/>
  <c r="BY208" s="1"/>
  <c r="AA76"/>
  <c r="BY76" s="1"/>
  <c r="Z323" i="7"/>
  <c r="AB333"/>
  <c r="X153"/>
  <c r="H48" i="2"/>
  <c r="H78"/>
  <c r="H106"/>
  <c r="J302" i="7"/>
  <c r="P252"/>
  <c r="O145"/>
  <c r="M153"/>
  <c r="N152"/>
  <c r="AC265"/>
  <c r="AA269"/>
  <c r="Y277"/>
  <c r="Y27"/>
  <c r="U137"/>
  <c r="W217"/>
  <c r="Y211"/>
  <c r="U315"/>
  <c r="H17" i="2"/>
  <c r="H20"/>
  <c r="H21"/>
  <c r="H22"/>
  <c r="H29"/>
  <c r="H30"/>
  <c r="H36"/>
  <c r="H37"/>
  <c r="H54"/>
  <c r="H59"/>
  <c r="H62"/>
  <c r="H70"/>
  <c r="H82"/>
  <c r="H90"/>
  <c r="H95"/>
  <c r="H98"/>
  <c r="H99"/>
  <c r="H102"/>
  <c r="H110"/>
  <c r="R266" i="7"/>
  <c r="P266"/>
  <c r="R254"/>
  <c r="P254"/>
  <c r="N254"/>
  <c r="R264"/>
  <c r="P264"/>
  <c r="N264"/>
  <c r="L264"/>
  <c r="J264"/>
  <c r="R246"/>
  <c r="P246"/>
  <c r="N246"/>
  <c r="L246"/>
  <c r="J246"/>
  <c r="R250"/>
  <c r="P250"/>
  <c r="N250"/>
  <c r="L250"/>
  <c r="J250"/>
  <c r="R260"/>
  <c r="P260"/>
  <c r="N260"/>
  <c r="L260"/>
  <c r="J260"/>
  <c r="R26"/>
  <c r="P26"/>
  <c r="N26"/>
  <c r="L26"/>
  <c r="J26"/>
  <c r="L326"/>
  <c r="Q315"/>
  <c r="O315"/>
  <c r="M315"/>
  <c r="K315"/>
  <c r="J306"/>
  <c r="R302"/>
  <c r="L298"/>
  <c r="Q263"/>
  <c r="O263"/>
  <c r="M263"/>
  <c r="K263"/>
  <c r="Q275"/>
  <c r="O275"/>
  <c r="M275"/>
  <c r="K275"/>
  <c r="O273"/>
  <c r="K273"/>
  <c r="Q277"/>
  <c r="M277"/>
  <c r="O259"/>
  <c r="K259"/>
  <c r="Q271"/>
  <c r="M271"/>
  <c r="O269"/>
  <c r="K269"/>
  <c r="Q267"/>
  <c r="M267"/>
  <c r="O255"/>
  <c r="K255"/>
  <c r="Q265"/>
  <c r="M265"/>
  <c r="O247"/>
  <c r="K247"/>
  <c r="Q251"/>
  <c r="O251"/>
  <c r="K251"/>
  <c r="Q261"/>
  <c r="O261"/>
  <c r="K261"/>
  <c r="Q253"/>
  <c r="O253"/>
  <c r="K253"/>
  <c r="M249"/>
  <c r="R248"/>
  <c r="Q245"/>
  <c r="M245"/>
  <c r="K245"/>
  <c r="O257"/>
  <c r="K243"/>
  <c r="Q203"/>
  <c r="M203"/>
  <c r="L202"/>
  <c r="Q211"/>
  <c r="M211"/>
  <c r="P210"/>
  <c r="Q199"/>
  <c r="O199"/>
  <c r="P198"/>
  <c r="Q207"/>
  <c r="M207"/>
  <c r="Q217"/>
  <c r="M217"/>
  <c r="L186"/>
  <c r="K191"/>
  <c r="O189"/>
  <c r="Q145"/>
  <c r="M145"/>
  <c r="O153"/>
  <c r="K153"/>
  <c r="P152"/>
  <c r="L152"/>
  <c r="AA247"/>
  <c r="U265"/>
  <c r="Y267"/>
  <c r="AC271"/>
  <c r="W259"/>
  <c r="Y273"/>
  <c r="W263"/>
  <c r="AA199"/>
  <c r="U205"/>
  <c r="AC253"/>
  <c r="AA299"/>
  <c r="W91"/>
  <c r="H15" i="2"/>
  <c r="H24"/>
  <c r="H25"/>
  <c r="H39"/>
  <c r="H44"/>
  <c r="H45"/>
  <c r="H52"/>
  <c r="H56"/>
  <c r="H57"/>
  <c r="H64"/>
  <c r="H68"/>
  <c r="H72"/>
  <c r="H73"/>
  <c r="H76"/>
  <c r="H80"/>
  <c r="H84"/>
  <c r="H88"/>
  <c r="H92"/>
  <c r="H93"/>
  <c r="H104"/>
  <c r="H108"/>
  <c r="H112"/>
  <c r="H115"/>
  <c r="H117"/>
  <c r="I19" i="1"/>
  <c r="AU257" i="10"/>
  <c r="AK257"/>
  <c r="E116" i="2"/>
  <c r="F116"/>
  <c r="C214" i="7"/>
  <c r="S214"/>
  <c r="D214"/>
  <c r="O144"/>
  <c r="K144"/>
  <c r="Q152"/>
  <c r="O152"/>
  <c r="M152"/>
  <c r="K152"/>
  <c r="I152"/>
  <c r="K83"/>
  <c r="O79"/>
  <c r="O85"/>
  <c r="K85"/>
  <c r="Q27"/>
  <c r="O27"/>
  <c r="M27"/>
  <c r="K27"/>
  <c r="Q29"/>
  <c r="O29"/>
  <c r="M29"/>
  <c r="K29"/>
  <c r="O31"/>
  <c r="M31"/>
  <c r="K31"/>
  <c r="W247"/>
  <c r="Y265"/>
  <c r="AA255"/>
  <c r="AC267"/>
  <c r="U267"/>
  <c r="W269"/>
  <c r="Y271"/>
  <c r="AA259"/>
  <c r="AC277"/>
  <c r="U277"/>
  <c r="U273"/>
  <c r="U275"/>
  <c r="AC27"/>
  <c r="U27"/>
  <c r="AC137"/>
  <c r="Y207"/>
  <c r="W141"/>
  <c r="Y187"/>
  <c r="AC205"/>
  <c r="W193"/>
  <c r="AA203"/>
  <c r="U253"/>
  <c r="Y303"/>
  <c r="AC315"/>
  <c r="W331"/>
  <c r="Y301"/>
  <c r="U45"/>
  <c r="W79"/>
  <c r="F115" i="2"/>
  <c r="E115"/>
  <c r="AA252" i="10"/>
  <c r="BY252" s="1"/>
  <c r="AA122"/>
  <c r="BY122" s="1"/>
  <c r="AA202"/>
  <c r="AA34"/>
  <c r="AA126"/>
  <c r="BY126" s="1"/>
  <c r="AA48"/>
  <c r="BY48" s="1"/>
  <c r="AA50"/>
  <c r="BY50" s="1"/>
  <c r="AA88"/>
  <c r="BY88" s="1"/>
  <c r="AA242"/>
  <c r="BY242" s="1"/>
  <c r="P33" i="7"/>
  <c r="Z145"/>
  <c r="V145"/>
  <c r="Z307"/>
  <c r="Z327"/>
  <c r="AB313"/>
  <c r="T313"/>
  <c r="V335"/>
  <c r="X337"/>
  <c r="Z319"/>
  <c r="AB309"/>
  <c r="T309"/>
  <c r="V329"/>
  <c r="X295"/>
  <c r="Z321"/>
  <c r="AB311"/>
  <c r="T311"/>
  <c r="Z325"/>
  <c r="V325"/>
  <c r="AB323"/>
  <c r="X323"/>
  <c r="T323"/>
  <c r="Z333"/>
  <c r="V333"/>
  <c r="Z153"/>
  <c r="V153"/>
  <c r="T139"/>
  <c r="T45"/>
  <c r="T91"/>
  <c r="T79"/>
  <c r="AB85"/>
  <c r="AK189" i="10"/>
  <c r="CB148"/>
  <c r="CB149" s="1"/>
  <c r="AA198"/>
  <c r="AA236"/>
  <c r="AA258"/>
  <c r="BY258" s="1"/>
  <c r="AA156"/>
  <c r="BY156" s="1"/>
  <c r="AA232"/>
  <c r="AA214"/>
  <c r="BY214" s="1"/>
  <c r="AA32"/>
  <c r="AA80"/>
  <c r="BY80" s="1"/>
  <c r="AA196"/>
  <c r="AA128"/>
  <c r="BY128" s="1"/>
  <c r="AA74"/>
  <c r="AA162"/>
  <c r="BY162" s="1"/>
  <c r="AA114"/>
  <c r="AA44"/>
  <c r="BY44" s="1"/>
  <c r="AA150"/>
  <c r="AA172"/>
  <c r="BY172" s="1"/>
  <c r="AA78"/>
  <c r="BY78" s="1"/>
  <c r="AA246"/>
  <c r="BY246" s="1"/>
  <c r="AA259"/>
  <c r="AU65"/>
  <c r="AU233"/>
  <c r="F114" i="2"/>
  <c r="E114"/>
  <c r="CI52" i="10"/>
  <c r="D240"/>
  <c r="D194"/>
  <c r="AU33"/>
  <c r="AU39"/>
  <c r="S194" i="7"/>
  <c r="D194"/>
  <c r="J30"/>
  <c r="E113" i="2"/>
  <c r="I12" i="1"/>
  <c r="F113" i="2"/>
  <c r="AU101" i="10"/>
  <c r="AA71"/>
  <c r="R326" i="7"/>
  <c r="N326"/>
  <c r="L314"/>
  <c r="R306"/>
  <c r="N302"/>
  <c r="P298"/>
  <c r="R273"/>
  <c r="P273"/>
  <c r="N273"/>
  <c r="L273"/>
  <c r="J273"/>
  <c r="R277"/>
  <c r="P277"/>
  <c r="N277"/>
  <c r="L277"/>
  <c r="J277"/>
  <c r="R259"/>
  <c r="P259"/>
  <c r="N259"/>
  <c r="L259"/>
  <c r="J259"/>
  <c r="R271"/>
  <c r="P271"/>
  <c r="N271"/>
  <c r="L271"/>
  <c r="J271"/>
  <c r="R269"/>
  <c r="P269"/>
  <c r="N269"/>
  <c r="L269"/>
  <c r="J269"/>
  <c r="R267"/>
  <c r="P267"/>
  <c r="N267"/>
  <c r="L267"/>
  <c r="J267"/>
  <c r="R255"/>
  <c r="P255"/>
  <c r="N255"/>
  <c r="L255"/>
  <c r="J255"/>
  <c r="R265"/>
  <c r="P265"/>
  <c r="N265"/>
  <c r="L265"/>
  <c r="J265"/>
  <c r="R247"/>
  <c r="P247"/>
  <c r="N247"/>
  <c r="L247"/>
  <c r="J247"/>
  <c r="L251"/>
  <c r="J251"/>
  <c r="L261"/>
  <c r="J261"/>
  <c r="L253"/>
  <c r="J253"/>
  <c r="L252"/>
  <c r="L249"/>
  <c r="J249"/>
  <c r="P245"/>
  <c r="P244"/>
  <c r="J241"/>
  <c r="P257"/>
  <c r="L257"/>
  <c r="J257"/>
  <c r="P243"/>
  <c r="L243"/>
  <c r="J243"/>
  <c r="P202"/>
  <c r="L210"/>
  <c r="J199"/>
  <c r="L198"/>
  <c r="R207"/>
  <c r="P207"/>
  <c r="N207"/>
  <c r="L207"/>
  <c r="J207"/>
  <c r="P205"/>
  <c r="P204"/>
  <c r="N193"/>
  <c r="L192"/>
  <c r="L197"/>
  <c r="L187"/>
  <c r="P201"/>
  <c r="P189"/>
  <c r="L189"/>
  <c r="R145"/>
  <c r="P145"/>
  <c r="N145"/>
  <c r="L145"/>
  <c r="J145"/>
  <c r="R144"/>
  <c r="P144"/>
  <c r="N144"/>
  <c r="L144"/>
  <c r="J144"/>
  <c r="N137"/>
  <c r="R153"/>
  <c r="P153"/>
  <c r="N153"/>
  <c r="L153"/>
  <c r="J153"/>
  <c r="L135"/>
  <c r="L141"/>
  <c r="L133"/>
  <c r="L91"/>
  <c r="R45"/>
  <c r="AC247"/>
  <c r="Y247"/>
  <c r="U247"/>
  <c r="AA265"/>
  <c r="W265"/>
  <c r="AC255"/>
  <c r="Y255"/>
  <c r="U255"/>
  <c r="AA267"/>
  <c r="W267"/>
  <c r="AC269"/>
  <c r="Y269"/>
  <c r="U269"/>
  <c r="AA271"/>
  <c r="W271"/>
  <c r="AC259"/>
  <c r="Y259"/>
  <c r="U259"/>
  <c r="AA277"/>
  <c r="W277"/>
  <c r="AA273"/>
  <c r="W273"/>
  <c r="AC275"/>
  <c r="W275"/>
  <c r="AA263"/>
  <c r="U263"/>
  <c r="AA27"/>
  <c r="W27"/>
  <c r="Y137"/>
  <c r="AC145"/>
  <c r="AA145"/>
  <c r="Y145"/>
  <c r="W145"/>
  <c r="U145"/>
  <c r="AA217"/>
  <c r="AC207"/>
  <c r="U207"/>
  <c r="W199"/>
  <c r="AC325"/>
  <c r="AA325"/>
  <c r="Y325"/>
  <c r="W325"/>
  <c r="U325"/>
  <c r="AC323"/>
  <c r="AA323"/>
  <c r="Y323"/>
  <c r="W323"/>
  <c r="U323"/>
  <c r="AC333"/>
  <c r="AA333"/>
  <c r="Y333"/>
  <c r="W333"/>
  <c r="U333"/>
  <c r="AA141"/>
  <c r="AC153"/>
  <c r="AA153"/>
  <c r="Y153"/>
  <c r="W153"/>
  <c r="U153"/>
  <c r="AC187"/>
  <c r="U187"/>
  <c r="W197"/>
  <c r="Y205"/>
  <c r="AA193"/>
  <c r="AC211"/>
  <c r="U211"/>
  <c r="W203"/>
  <c r="Y253"/>
  <c r="AA249"/>
  <c r="AC303"/>
  <c r="U303"/>
  <c r="W299"/>
  <c r="Y315"/>
  <c r="AA331"/>
  <c r="Y45"/>
  <c r="H14" i="2"/>
  <c r="H16"/>
  <c r="H18"/>
  <c r="H19"/>
  <c r="H23"/>
  <c r="H26"/>
  <c r="H27"/>
  <c r="H28"/>
  <c r="H31"/>
  <c r="H32"/>
  <c r="H33"/>
  <c r="H34"/>
  <c r="H38"/>
  <c r="H40"/>
  <c r="H43"/>
  <c r="H47"/>
  <c r="H49"/>
  <c r="H50"/>
  <c r="H51"/>
  <c r="H53"/>
  <c r="H55"/>
  <c r="H58"/>
  <c r="H60"/>
  <c r="H61"/>
  <c r="H63"/>
  <c r="H65"/>
  <c r="H67"/>
  <c r="H69"/>
  <c r="H71"/>
  <c r="H74"/>
  <c r="H75"/>
  <c r="H77"/>
  <c r="H79"/>
  <c r="H81"/>
  <c r="H83"/>
  <c r="H85"/>
  <c r="H87"/>
  <c r="H89"/>
  <c r="H91"/>
  <c r="H94"/>
  <c r="H96"/>
  <c r="H97"/>
  <c r="H100"/>
  <c r="H101"/>
  <c r="H103"/>
  <c r="H105"/>
  <c r="H107"/>
  <c r="H109"/>
  <c r="H111"/>
  <c r="H114"/>
  <c r="H116"/>
  <c r="AU243" i="10"/>
  <c r="AK107"/>
  <c r="AU135"/>
  <c r="AU73"/>
  <c r="AU29"/>
  <c r="AA195"/>
  <c r="AA149"/>
  <c r="AA197"/>
  <c r="AA239"/>
  <c r="AA231"/>
  <c r="AA209"/>
  <c r="AU211"/>
  <c r="CB194"/>
  <c r="CB195" s="1"/>
  <c r="AK117" i="7"/>
  <c r="AU189" i="10"/>
  <c r="AK179"/>
  <c r="AU179"/>
  <c r="D122"/>
  <c r="F235" i="7"/>
  <c r="G115"/>
  <c r="AF115" s="1"/>
  <c r="G231"/>
  <c r="S144"/>
  <c r="E144"/>
  <c r="C144"/>
  <c r="S152"/>
  <c r="E152"/>
  <c r="C152"/>
  <c r="E112" i="2"/>
  <c r="F112"/>
  <c r="AK239" i="7"/>
  <c r="D40" i="10"/>
  <c r="D148"/>
  <c r="D208"/>
  <c r="D32"/>
  <c r="D254"/>
  <c r="AU213"/>
  <c r="AU157"/>
  <c r="CI207"/>
  <c r="O28" i="7"/>
  <c r="Q326"/>
  <c r="O326"/>
  <c r="M326"/>
  <c r="O330"/>
  <c r="K330"/>
  <c r="M248"/>
  <c r="I248"/>
  <c r="Q206"/>
  <c r="I206"/>
  <c r="O216"/>
  <c r="CI246" i="10"/>
  <c r="R28" i="7"/>
  <c r="P28"/>
  <c r="N28"/>
  <c r="L28"/>
  <c r="J28"/>
  <c r="J326"/>
  <c r="R330"/>
  <c r="P330"/>
  <c r="N330"/>
  <c r="L330"/>
  <c r="J330"/>
  <c r="P314"/>
  <c r="N306"/>
  <c r="P302"/>
  <c r="L302"/>
  <c r="R298"/>
  <c r="N298"/>
  <c r="J298"/>
  <c r="R252"/>
  <c r="N252"/>
  <c r="J252"/>
  <c r="N248"/>
  <c r="L248"/>
  <c r="J248"/>
  <c r="L244"/>
  <c r="R202"/>
  <c r="N202"/>
  <c r="J202"/>
  <c r="R210"/>
  <c r="N210"/>
  <c r="J210"/>
  <c r="N198"/>
  <c r="J198"/>
  <c r="L204"/>
  <c r="P192"/>
  <c r="J196"/>
  <c r="M135"/>
  <c r="K135"/>
  <c r="K141"/>
  <c r="O133"/>
  <c r="O83"/>
  <c r="R30"/>
  <c r="AB245"/>
  <c r="T245"/>
  <c r="V261"/>
  <c r="X251"/>
  <c r="AB27"/>
  <c r="Z27"/>
  <c r="X27"/>
  <c r="V27"/>
  <c r="T27"/>
  <c r="V135"/>
  <c r="V307"/>
  <c r="AB327"/>
  <c r="X327"/>
  <c r="T327"/>
  <c r="Z313"/>
  <c r="V313"/>
  <c r="AB335"/>
  <c r="X335"/>
  <c r="T335"/>
  <c r="Z337"/>
  <c r="V337"/>
  <c r="AB319"/>
  <c r="X319"/>
  <c r="T319"/>
  <c r="Z309"/>
  <c r="V309"/>
  <c r="AB329"/>
  <c r="X329"/>
  <c r="T329"/>
  <c r="Z295"/>
  <c r="V295"/>
  <c r="X321"/>
  <c r="I115" i="1"/>
  <c r="AU175" i="10"/>
  <c r="AU99"/>
  <c r="AU173"/>
  <c r="AU37"/>
  <c r="AU237"/>
  <c r="AU259"/>
  <c r="AU161"/>
  <c r="AA153"/>
  <c r="AA203"/>
  <c r="AA31"/>
  <c r="AA253"/>
  <c r="K326" i="7"/>
  <c r="I326"/>
  <c r="R203"/>
  <c r="P203"/>
  <c r="N203"/>
  <c r="L203"/>
  <c r="J203"/>
  <c r="Q202"/>
  <c r="O202"/>
  <c r="M202"/>
  <c r="K202"/>
  <c r="I202"/>
  <c r="R211"/>
  <c r="P211"/>
  <c r="N211"/>
  <c r="L211"/>
  <c r="J211"/>
  <c r="Q210"/>
  <c r="O210"/>
  <c r="M210"/>
  <c r="K210"/>
  <c r="I210"/>
  <c r="L199"/>
  <c r="O206"/>
  <c r="K206"/>
  <c r="R217"/>
  <c r="P217"/>
  <c r="N217"/>
  <c r="L217"/>
  <c r="J217"/>
  <c r="Q216"/>
  <c r="M216"/>
  <c r="I216"/>
  <c r="R205"/>
  <c r="N205"/>
  <c r="J205"/>
  <c r="P193"/>
  <c r="L193"/>
  <c r="R197"/>
  <c r="N197"/>
  <c r="J197"/>
  <c r="R187"/>
  <c r="N187"/>
  <c r="J187"/>
  <c r="P191"/>
  <c r="L191"/>
  <c r="J191"/>
  <c r="L201"/>
  <c r="R189"/>
  <c r="J189"/>
  <c r="P137"/>
  <c r="L137"/>
  <c r="P91"/>
  <c r="J91"/>
  <c r="P83"/>
  <c r="L83"/>
  <c r="J83"/>
  <c r="P79"/>
  <c r="L79"/>
  <c r="L45"/>
  <c r="J33"/>
  <c r="N30"/>
  <c r="P30"/>
  <c r="L30"/>
  <c r="E111" i="2"/>
  <c r="F111"/>
  <c r="R198" i="7"/>
  <c r="R206"/>
  <c r="P206"/>
  <c r="N206"/>
  <c r="L206"/>
  <c r="J206"/>
  <c r="R216"/>
  <c r="P216"/>
  <c r="N216"/>
  <c r="L216"/>
  <c r="J216"/>
  <c r="R204"/>
  <c r="N204"/>
  <c r="J204"/>
  <c r="R192"/>
  <c r="N192"/>
  <c r="J192"/>
  <c r="R196"/>
  <c r="P45"/>
  <c r="J45"/>
  <c r="L33"/>
  <c r="AC273"/>
  <c r="AA275"/>
  <c r="AC263"/>
  <c r="Y263"/>
  <c r="AA137"/>
  <c r="W137"/>
  <c r="AC217"/>
  <c r="Y217"/>
  <c r="U217"/>
  <c r="AA207"/>
  <c r="W207"/>
  <c r="AC199"/>
  <c r="Y199"/>
  <c r="U199"/>
  <c r="AC327"/>
  <c r="AA327"/>
  <c r="Y327"/>
  <c r="W327"/>
  <c r="U327"/>
  <c r="AC313"/>
  <c r="AA313"/>
  <c r="Y313"/>
  <c r="W313"/>
  <c r="U313"/>
  <c r="AC335"/>
  <c r="AA335"/>
  <c r="Y335"/>
  <c r="W335"/>
  <c r="U335"/>
  <c r="AC337"/>
  <c r="AA337"/>
  <c r="Y337"/>
  <c r="W337"/>
  <c r="U337"/>
  <c r="AC319"/>
  <c r="AA319"/>
  <c r="Y319"/>
  <c r="W319"/>
  <c r="U319"/>
  <c r="AC309"/>
  <c r="AA309"/>
  <c r="Y309"/>
  <c r="W309"/>
  <c r="U309"/>
  <c r="AC329"/>
  <c r="AA329"/>
  <c r="Y329"/>
  <c r="W329"/>
  <c r="U329"/>
  <c r="AC295"/>
  <c r="AA295"/>
  <c r="Y295"/>
  <c r="W295"/>
  <c r="U295"/>
  <c r="AC321"/>
  <c r="AA321"/>
  <c r="Y321"/>
  <c r="W321"/>
  <c r="U321"/>
  <c r="AC311"/>
  <c r="AA311"/>
  <c r="Y311"/>
  <c r="W311"/>
  <c r="U311"/>
  <c r="AC141"/>
  <c r="Y141"/>
  <c r="U141"/>
  <c r="AA187"/>
  <c r="W187"/>
  <c r="AC197"/>
  <c r="Y197"/>
  <c r="U197"/>
  <c r="AA205"/>
  <c r="W205"/>
  <c r="AC193"/>
  <c r="Y193"/>
  <c r="U193"/>
  <c r="AA211"/>
  <c r="W211"/>
  <c r="AC203"/>
  <c r="Y203"/>
  <c r="U203"/>
  <c r="AA253"/>
  <c r="W253"/>
  <c r="AC249"/>
  <c r="Y249"/>
  <c r="U249"/>
  <c r="AA303"/>
  <c r="W303"/>
  <c r="AC299"/>
  <c r="Y299"/>
  <c r="U299"/>
  <c r="AA315"/>
  <c r="W315"/>
  <c r="AC331"/>
  <c r="Y331"/>
  <c r="U331"/>
  <c r="W301"/>
  <c r="R37"/>
  <c r="U139"/>
  <c r="W45"/>
  <c r="AA241" i="10"/>
  <c r="AA237"/>
  <c r="AA199"/>
  <c r="AA35"/>
  <c r="AA215"/>
  <c r="AA47"/>
  <c r="CI168"/>
  <c r="CI69"/>
  <c r="CI146"/>
  <c r="D74"/>
  <c r="D60"/>
  <c r="S332" i="7"/>
  <c r="C332"/>
  <c r="E332"/>
  <c r="S118" i="2"/>
  <c r="AA118"/>
  <c r="BD118"/>
  <c r="S117"/>
  <c r="AA117"/>
  <c r="BD117"/>
  <c r="S116"/>
  <c r="AA116"/>
  <c r="BD116"/>
  <c r="S115"/>
  <c r="AA115"/>
  <c r="BD115"/>
  <c r="S114"/>
  <c r="AA114"/>
  <c r="BD114"/>
  <c r="S113"/>
  <c r="AA113"/>
  <c r="BD113"/>
  <c r="BD112"/>
  <c r="AA14"/>
  <c r="AA111"/>
  <c r="S14"/>
  <c r="S111"/>
  <c r="Q140" i="7"/>
  <c r="Q192"/>
  <c r="Q204"/>
  <c r="Q198"/>
  <c r="O140"/>
  <c r="O192"/>
  <c r="O204"/>
  <c r="O198"/>
  <c r="M140"/>
  <c r="M192"/>
  <c r="M204"/>
  <c r="M198"/>
  <c r="K140"/>
  <c r="K192"/>
  <c r="K204"/>
  <c r="K198"/>
  <c r="I140"/>
  <c r="I192"/>
  <c r="I204"/>
  <c r="I198"/>
  <c r="Q141"/>
  <c r="Q135"/>
  <c r="Q137"/>
  <c r="Q187"/>
  <c r="Q197"/>
  <c r="Q193"/>
  <c r="Q205"/>
  <c r="O139"/>
  <c r="O33"/>
  <c r="O45"/>
  <c r="O91"/>
  <c r="O141"/>
  <c r="O135"/>
  <c r="O137"/>
  <c r="O201"/>
  <c r="O187"/>
  <c r="O197"/>
  <c r="O193"/>
  <c r="O205"/>
  <c r="M137"/>
  <c r="M187"/>
  <c r="M197"/>
  <c r="M193"/>
  <c r="M205"/>
  <c r="M199"/>
  <c r="K139"/>
  <c r="K33"/>
  <c r="K91"/>
  <c r="K137"/>
  <c r="K201"/>
  <c r="K187"/>
  <c r="K197"/>
  <c r="K193"/>
  <c r="K205"/>
  <c r="K199"/>
  <c r="AB79"/>
  <c r="AB139"/>
  <c r="AB331"/>
  <c r="AB315"/>
  <c r="AB299"/>
  <c r="AB303"/>
  <c r="AB249"/>
  <c r="AB253"/>
  <c r="AB203"/>
  <c r="AB211"/>
  <c r="AB193"/>
  <c r="AB205"/>
  <c r="AB197"/>
  <c r="AB187"/>
  <c r="AB141"/>
  <c r="AB307"/>
  <c r="AB199"/>
  <c r="AB207"/>
  <c r="AB217"/>
  <c r="AB137"/>
  <c r="AB135"/>
  <c r="AB263"/>
  <c r="AB275"/>
  <c r="AB273"/>
  <c r="AB277"/>
  <c r="AB259"/>
  <c r="AB271"/>
  <c r="AB269"/>
  <c r="AB267"/>
  <c r="AB255"/>
  <c r="AB265"/>
  <c r="AB247"/>
  <c r="AB261"/>
  <c r="Z29"/>
  <c r="Z331"/>
  <c r="Z315"/>
  <c r="Z299"/>
  <c r="Z303"/>
  <c r="Z249"/>
  <c r="Z253"/>
  <c r="Z203"/>
  <c r="Z211"/>
  <c r="Z193"/>
  <c r="Z205"/>
  <c r="Z197"/>
  <c r="Z187"/>
  <c r="Z141"/>
  <c r="Z199"/>
  <c r="Z207"/>
  <c r="Z217"/>
  <c r="Z137"/>
  <c r="Z263"/>
  <c r="Z275"/>
  <c r="Z273"/>
  <c r="Z277"/>
  <c r="Z259"/>
  <c r="Z271"/>
  <c r="Z269"/>
  <c r="Z267"/>
  <c r="Z255"/>
  <c r="Z265"/>
  <c r="Z247"/>
  <c r="Z251"/>
  <c r="Z245"/>
  <c r="X241"/>
  <c r="X45"/>
  <c r="X301"/>
  <c r="X331"/>
  <c r="X315"/>
  <c r="X299"/>
  <c r="X303"/>
  <c r="X249"/>
  <c r="X253"/>
  <c r="X203"/>
  <c r="X211"/>
  <c r="X193"/>
  <c r="X205"/>
  <c r="X197"/>
  <c r="X187"/>
  <c r="X141"/>
  <c r="X307"/>
  <c r="X199"/>
  <c r="X207"/>
  <c r="X217"/>
  <c r="X137"/>
  <c r="X135"/>
  <c r="X263"/>
  <c r="X275"/>
  <c r="X273"/>
  <c r="X277"/>
  <c r="X259"/>
  <c r="X271"/>
  <c r="X269"/>
  <c r="X267"/>
  <c r="X255"/>
  <c r="X265"/>
  <c r="X247"/>
  <c r="X261"/>
  <c r="V29"/>
  <c r="V31"/>
  <c r="V331"/>
  <c r="V315"/>
  <c r="V299"/>
  <c r="V303"/>
  <c r="V249"/>
  <c r="V253"/>
  <c r="V203"/>
  <c r="V211"/>
  <c r="V193"/>
  <c r="V205"/>
  <c r="V197"/>
  <c r="V187"/>
  <c r="V141"/>
  <c r="V199"/>
  <c r="V207"/>
  <c r="V217"/>
  <c r="V137"/>
  <c r="V263"/>
  <c r="V275"/>
  <c r="V273"/>
  <c r="V277"/>
  <c r="V259"/>
  <c r="V271"/>
  <c r="V269"/>
  <c r="V267"/>
  <c r="V255"/>
  <c r="V265"/>
  <c r="V247"/>
  <c r="V251"/>
  <c r="V245"/>
  <c r="T241"/>
  <c r="T301"/>
  <c r="T331"/>
  <c r="T315"/>
  <c r="T299"/>
  <c r="T303"/>
  <c r="T249"/>
  <c r="T253"/>
  <c r="T203"/>
  <c r="T211"/>
  <c r="T193"/>
  <c r="T205"/>
  <c r="T197"/>
  <c r="T187"/>
  <c r="T141"/>
  <c r="T307"/>
  <c r="T199"/>
  <c r="T207"/>
  <c r="T217"/>
  <c r="T137"/>
  <c r="T135"/>
  <c r="T263"/>
  <c r="T275"/>
  <c r="T273"/>
  <c r="T277"/>
  <c r="T259"/>
  <c r="T271"/>
  <c r="T269"/>
  <c r="T267"/>
  <c r="T255"/>
  <c r="T265"/>
  <c r="T247"/>
  <c r="T261"/>
  <c r="AI5" i="2"/>
  <c r="W5"/>
  <c r="K5"/>
  <c r="I241" i="7"/>
  <c r="I147"/>
  <c r="I37"/>
  <c r="I301"/>
  <c r="I143"/>
  <c r="I33"/>
  <c r="I79"/>
  <c r="I91"/>
  <c r="I137"/>
  <c r="I189"/>
  <c r="I201"/>
  <c r="I187"/>
  <c r="I197"/>
  <c r="I193"/>
  <c r="I205"/>
  <c r="I199"/>
  <c r="BD111" i="2"/>
  <c r="S110"/>
  <c r="AA110"/>
  <c r="BD110"/>
  <c r="E110"/>
  <c r="F110"/>
  <c r="S109"/>
  <c r="AA109"/>
  <c r="BD109"/>
  <c r="P301" i="7"/>
  <c r="C109" i="2"/>
  <c r="E109"/>
  <c r="F109"/>
  <c r="AU71" i="10"/>
  <c r="AU79"/>
  <c r="AA125"/>
  <c r="AA127"/>
  <c r="AU199"/>
  <c r="CI156"/>
  <c r="CI53"/>
  <c r="E322" i="7"/>
  <c r="CI210" i="10"/>
  <c r="CI45"/>
  <c r="CI245"/>
  <c r="CI86"/>
  <c r="CI188"/>
  <c r="CI229"/>
  <c r="CI247"/>
  <c r="D250"/>
  <c r="D72"/>
  <c r="D156"/>
  <c r="D202"/>
  <c r="D116"/>
  <c r="D212"/>
  <c r="D248"/>
  <c r="C240"/>
  <c r="C238"/>
  <c r="C128"/>
  <c r="D96"/>
  <c r="D92"/>
  <c r="C104"/>
  <c r="S322" i="7"/>
  <c r="C322"/>
  <c r="D172" i="10"/>
  <c r="D132"/>
  <c r="D128"/>
  <c r="D54"/>
  <c r="AB301" i="7"/>
  <c r="K37"/>
  <c r="AB45"/>
  <c r="E108" i="2"/>
  <c r="F108"/>
  <c r="Z31" i="7"/>
  <c r="T31"/>
  <c r="T113" i="10"/>
  <c r="S324" i="7"/>
  <c r="C324"/>
  <c r="R143"/>
  <c r="AB31"/>
  <c r="X31"/>
  <c r="C107" i="2"/>
  <c r="E107"/>
  <c r="F107"/>
  <c r="S310" i="7"/>
  <c r="C310"/>
  <c r="S320"/>
  <c r="C320"/>
  <c r="D320"/>
  <c r="S294"/>
  <c r="C294"/>
  <c r="S328"/>
  <c r="C328"/>
  <c r="D328"/>
  <c r="S308"/>
  <c r="C308"/>
  <c r="D308"/>
  <c r="D318"/>
  <c r="S318"/>
  <c r="C318"/>
  <c r="S336"/>
  <c r="C336"/>
  <c r="S334"/>
  <c r="C334"/>
  <c r="S312"/>
  <c r="C312"/>
  <c r="S326"/>
  <c r="C326"/>
  <c r="S26"/>
  <c r="C26"/>
  <c r="D26"/>
  <c r="S330"/>
  <c r="D330"/>
  <c r="C330"/>
  <c r="S262"/>
  <c r="C262"/>
  <c r="D262"/>
  <c r="D274"/>
  <c r="S274"/>
  <c r="C274"/>
  <c r="S272"/>
  <c r="C272"/>
  <c r="E272"/>
  <c r="S276"/>
  <c r="C276"/>
  <c r="S258"/>
  <c r="C258"/>
  <c r="D258"/>
  <c r="D270"/>
  <c r="S270"/>
  <c r="C270"/>
  <c r="S268"/>
  <c r="C268"/>
  <c r="E268"/>
  <c r="S266"/>
  <c r="C266"/>
  <c r="I45"/>
  <c r="S254"/>
  <c r="C254"/>
  <c r="S264"/>
  <c r="C264"/>
  <c r="E264"/>
  <c r="E28"/>
  <c r="AC29"/>
  <c r="AA29"/>
  <c r="Y29"/>
  <c r="W29"/>
  <c r="U29"/>
  <c r="S28"/>
  <c r="C28"/>
  <c r="D28"/>
  <c r="P37"/>
  <c r="L37"/>
  <c r="J37"/>
  <c r="P25"/>
  <c r="O25"/>
  <c r="L25"/>
  <c r="K25"/>
  <c r="J25"/>
  <c r="AA31"/>
  <c r="Y31"/>
  <c r="W31"/>
  <c r="U31"/>
  <c r="AB29"/>
  <c r="X29"/>
  <c r="T29"/>
  <c r="S30"/>
  <c r="E30"/>
  <c r="C30"/>
  <c r="AC31"/>
  <c r="C36"/>
  <c r="E36"/>
  <c r="D36"/>
  <c r="S36"/>
  <c r="S44"/>
  <c r="C44"/>
  <c r="D44"/>
  <c r="S24"/>
  <c r="D24"/>
  <c r="C24"/>
  <c r="R25"/>
  <c r="S210"/>
  <c r="D210"/>
  <c r="C210"/>
  <c r="S202"/>
  <c r="C202"/>
  <c r="E198"/>
  <c r="S198"/>
  <c r="C198"/>
  <c r="C206"/>
  <c r="S206"/>
  <c r="S216"/>
  <c r="C216"/>
  <c r="S192"/>
  <c r="D192"/>
  <c r="C192"/>
  <c r="AK79" i="10"/>
  <c r="C204" i="7"/>
  <c r="S204"/>
  <c r="D204"/>
  <c r="P28" i="12"/>
  <c r="M26"/>
  <c r="Q26"/>
  <c r="Q32" i="7"/>
  <c r="I256"/>
  <c r="I146"/>
  <c r="I32"/>
  <c r="I240"/>
  <c r="I200"/>
  <c r="I142"/>
  <c r="I82"/>
  <c r="I78"/>
  <c r="K256"/>
  <c r="K146"/>
  <c r="K296"/>
  <c r="K190"/>
  <c r="K188"/>
  <c r="K82"/>
  <c r="K78"/>
  <c r="M132"/>
  <c r="M84"/>
  <c r="M304"/>
  <c r="M190"/>
  <c r="M188"/>
  <c r="M90"/>
  <c r="O132"/>
  <c r="O84"/>
  <c r="O300"/>
  <c r="O200"/>
  <c r="O90"/>
  <c r="O32"/>
  <c r="Q256"/>
  <c r="Q146"/>
  <c r="Q296"/>
  <c r="Q190"/>
  <c r="Q188"/>
  <c r="Q82"/>
  <c r="Q78"/>
  <c r="I310" i="1"/>
  <c r="R297" i="7"/>
  <c r="Q302"/>
  <c r="O302"/>
  <c r="M302"/>
  <c r="K302"/>
  <c r="I302"/>
  <c r="Q298"/>
  <c r="O298"/>
  <c r="M298"/>
  <c r="K298"/>
  <c r="I298"/>
  <c r="R305"/>
  <c r="R251"/>
  <c r="N251"/>
  <c r="R261"/>
  <c r="N261"/>
  <c r="R253"/>
  <c r="N253"/>
  <c r="Q252"/>
  <c r="O252"/>
  <c r="M252"/>
  <c r="K252"/>
  <c r="I252"/>
  <c r="R249"/>
  <c r="N249"/>
  <c r="R245"/>
  <c r="N245"/>
  <c r="R191"/>
  <c r="R201"/>
  <c r="R135"/>
  <c r="N135"/>
  <c r="R141"/>
  <c r="R133"/>
  <c r="R91"/>
  <c r="R85"/>
  <c r="R33"/>
  <c r="AC245"/>
  <c r="AA245"/>
  <c r="Y245"/>
  <c r="W245"/>
  <c r="U245"/>
  <c r="AC261"/>
  <c r="AA261"/>
  <c r="Y261"/>
  <c r="W261"/>
  <c r="U261"/>
  <c r="AC251"/>
  <c r="AA251"/>
  <c r="Y251"/>
  <c r="W251"/>
  <c r="U251"/>
  <c r="AC135"/>
  <c r="AA135"/>
  <c r="Y135"/>
  <c r="W135"/>
  <c r="U135"/>
  <c r="AC307"/>
  <c r="AA307"/>
  <c r="Y307"/>
  <c r="W307"/>
  <c r="U307"/>
  <c r="U301"/>
  <c r="Y139"/>
  <c r="W139"/>
  <c r="W257"/>
  <c r="E106" i="2"/>
  <c r="F106"/>
  <c r="E105"/>
  <c r="F105"/>
  <c r="S108"/>
  <c r="AA108"/>
  <c r="BD108"/>
  <c r="J147" i="7"/>
  <c r="P139"/>
  <c r="S107" i="2"/>
  <c r="AA107"/>
  <c r="BD107"/>
  <c r="S106"/>
  <c r="AA106"/>
  <c r="BD106"/>
  <c r="C104"/>
  <c r="F104"/>
  <c r="F103"/>
  <c r="F102"/>
  <c r="E102"/>
  <c r="I55" i="1"/>
  <c r="F101" i="2"/>
  <c r="E101"/>
  <c r="D100"/>
  <c r="F100"/>
  <c r="C99"/>
  <c r="E99"/>
  <c r="B99"/>
  <c r="F99"/>
  <c r="C98"/>
  <c r="E98"/>
  <c r="I53" i="1"/>
  <c r="F98" i="2"/>
  <c r="E97"/>
  <c r="F97"/>
  <c r="F96"/>
  <c r="E96"/>
  <c r="I17" i="1"/>
  <c r="S105" i="2"/>
  <c r="AA105"/>
  <c r="BD105"/>
  <c r="S104"/>
  <c r="AA104"/>
  <c r="BD104"/>
  <c r="S103"/>
  <c r="AA103"/>
  <c r="BD103"/>
  <c r="S102"/>
  <c r="AA102"/>
  <c r="BD102"/>
  <c r="BD101"/>
  <c r="S101"/>
  <c r="AA101"/>
  <c r="S100"/>
  <c r="AA100"/>
  <c r="S99"/>
  <c r="AA99"/>
  <c r="BD99"/>
  <c r="S98"/>
  <c r="AA98"/>
  <c r="S97"/>
  <c r="AA97"/>
  <c r="BD97"/>
  <c r="D95"/>
  <c r="F95"/>
  <c r="N136" i="7"/>
  <c r="E94" i="2"/>
  <c r="F94"/>
  <c r="E93"/>
  <c r="F93"/>
  <c r="E92"/>
  <c r="F92"/>
  <c r="I16" i="1"/>
  <c r="N134" i="7"/>
  <c r="X85"/>
  <c r="AB133"/>
  <c r="CI214" i="10"/>
  <c r="CI208"/>
  <c r="CI204"/>
  <c r="CI201"/>
  <c r="T193"/>
  <c r="CI185"/>
  <c r="AK292" i="7"/>
  <c r="CI32" i="10"/>
  <c r="CI194"/>
  <c r="CI77"/>
  <c r="CI244"/>
  <c r="CI230"/>
  <c r="CI40"/>
  <c r="CI259"/>
  <c r="CI107"/>
  <c r="CI258"/>
  <c r="CI87"/>
  <c r="CI31"/>
  <c r="CI126"/>
  <c r="CI70"/>
  <c r="CI147"/>
  <c r="CI186"/>
  <c r="CI228"/>
  <c r="CI68"/>
  <c r="CI71"/>
  <c r="C134"/>
  <c r="C36"/>
  <c r="D44"/>
  <c r="D168"/>
  <c r="D162"/>
  <c r="D174"/>
  <c r="D114"/>
  <c r="D50"/>
  <c r="D76"/>
  <c r="C242"/>
  <c r="D246"/>
  <c r="C244"/>
  <c r="U85" i="7"/>
  <c r="AC133"/>
  <c r="U133"/>
  <c r="U83"/>
  <c r="W143"/>
  <c r="W297"/>
  <c r="AU125" i="10"/>
  <c r="AU77"/>
  <c r="N196" i="7"/>
  <c r="P186"/>
  <c r="R136"/>
  <c r="J136"/>
  <c r="P140"/>
  <c r="B91" i="2"/>
  <c r="F91"/>
  <c r="C91"/>
  <c r="E91"/>
  <c r="D90"/>
  <c r="F90"/>
  <c r="C90"/>
  <c r="E90"/>
  <c r="B89"/>
  <c r="F89"/>
  <c r="C89"/>
  <c r="F88"/>
  <c r="E88"/>
  <c r="F87"/>
  <c r="E87"/>
  <c r="F86"/>
  <c r="E86"/>
  <c r="E84"/>
  <c r="F84"/>
  <c r="F85"/>
  <c r="E85"/>
  <c r="F83"/>
  <c r="E83"/>
  <c r="I31" i="1"/>
  <c r="E114" i="10"/>
  <c r="R314" i="7"/>
  <c r="N314"/>
  <c r="J314"/>
  <c r="P306"/>
  <c r="L306"/>
  <c r="P248"/>
  <c r="R244"/>
  <c r="N244"/>
  <c r="J244"/>
  <c r="P196"/>
  <c r="L196"/>
  <c r="R186"/>
  <c r="N186"/>
  <c r="J186"/>
  <c r="P136"/>
  <c r="L136"/>
  <c r="R134"/>
  <c r="J134"/>
  <c r="L140"/>
  <c r="Y91"/>
  <c r="U91"/>
  <c r="Y79"/>
  <c r="U79"/>
  <c r="Y85"/>
  <c r="W85"/>
  <c r="W147"/>
  <c r="W83"/>
  <c r="W241"/>
  <c r="W243"/>
  <c r="U305"/>
  <c r="F82" i="2"/>
  <c r="E82"/>
  <c r="Q314" i="7"/>
  <c r="O314"/>
  <c r="M314"/>
  <c r="K314"/>
  <c r="I314"/>
  <c r="Q306"/>
  <c r="O306"/>
  <c r="M306"/>
  <c r="K306"/>
  <c r="I306"/>
  <c r="AB91"/>
  <c r="X91"/>
  <c r="X79"/>
  <c r="T85"/>
  <c r="X133"/>
  <c r="T133"/>
  <c r="F81" i="2"/>
  <c r="E81"/>
  <c r="I26" i="1"/>
  <c r="C80" i="2"/>
  <c r="E80"/>
  <c r="I22" i="1"/>
  <c r="F80" i="2"/>
  <c r="E79"/>
  <c r="B79"/>
  <c r="F79"/>
  <c r="I18" i="1"/>
  <c r="Q248" i="7"/>
  <c r="O248"/>
  <c r="Q196"/>
  <c r="O196"/>
  <c r="M196"/>
  <c r="K196"/>
  <c r="I196"/>
  <c r="Q186"/>
  <c r="O186"/>
  <c r="M186"/>
  <c r="K186"/>
  <c r="I186"/>
  <c r="Q136"/>
  <c r="O136"/>
  <c r="M136"/>
  <c r="K136"/>
  <c r="I136"/>
  <c r="F78" i="2"/>
  <c r="E78"/>
  <c r="B77"/>
  <c r="F77"/>
  <c r="E77"/>
  <c r="E76"/>
  <c r="F76"/>
  <c r="B75"/>
  <c r="F75"/>
  <c r="E75"/>
  <c r="E74"/>
  <c r="F74"/>
  <c r="E73"/>
  <c r="B73"/>
  <c r="F73"/>
  <c r="F72"/>
  <c r="F71"/>
  <c r="E71"/>
  <c r="F70"/>
  <c r="E70"/>
  <c r="F69"/>
  <c r="E69"/>
  <c r="E68"/>
  <c r="F68"/>
  <c r="E67"/>
  <c r="B67"/>
  <c r="F67"/>
  <c r="E66"/>
  <c r="F66"/>
  <c r="F64"/>
  <c r="E64"/>
  <c r="F65"/>
  <c r="E63"/>
  <c r="F63"/>
  <c r="I327" i="1"/>
  <c r="I330"/>
  <c r="I334"/>
  <c r="C62" i="2"/>
  <c r="E62"/>
  <c r="F62"/>
  <c r="E61"/>
  <c r="B61"/>
  <c r="F61"/>
  <c r="C61"/>
  <c r="E60"/>
  <c r="F60"/>
  <c r="E59"/>
  <c r="F59"/>
  <c r="E58"/>
  <c r="F58"/>
  <c r="B57"/>
  <c r="E57"/>
  <c r="F57"/>
  <c r="F56"/>
  <c r="F55"/>
  <c r="E54"/>
  <c r="F54"/>
  <c r="R301" i="7"/>
  <c r="R147"/>
  <c r="R139"/>
  <c r="E53" i="2"/>
  <c r="B53"/>
  <c r="F53"/>
  <c r="C53"/>
  <c r="P143" i="7"/>
  <c r="J301"/>
  <c r="J139"/>
  <c r="F52" i="2"/>
  <c r="L143" i="7"/>
  <c r="L301"/>
  <c r="O147"/>
  <c r="L139"/>
  <c r="AC83"/>
  <c r="B51" i="2"/>
  <c r="F51"/>
  <c r="E51"/>
  <c r="O143" i="7"/>
  <c r="O301"/>
  <c r="K301"/>
  <c r="AC147"/>
  <c r="AC241"/>
  <c r="AC297"/>
  <c r="F50" i="2"/>
  <c r="F49"/>
  <c r="E49"/>
  <c r="E48"/>
  <c r="C48"/>
  <c r="F48"/>
  <c r="I202" i="1"/>
  <c r="I204"/>
  <c r="I200"/>
  <c r="D51"/>
  <c r="AA58" i="10"/>
  <c r="BY58" s="1"/>
  <c r="AA98"/>
  <c r="BY98" s="1"/>
  <c r="AA82"/>
  <c r="BY82" s="1"/>
  <c r="AA200"/>
  <c r="I201" i="1"/>
  <c r="I203"/>
  <c r="I205"/>
  <c r="D47" i="2"/>
  <c r="F47"/>
  <c r="S76"/>
  <c r="AA76"/>
  <c r="S79"/>
  <c r="AA79"/>
  <c r="BD79"/>
  <c r="S80"/>
  <c r="AA80"/>
  <c r="S83"/>
  <c r="AA83"/>
  <c r="BD83"/>
  <c r="S84"/>
  <c r="AA84"/>
  <c r="S87"/>
  <c r="AA87"/>
  <c r="BD87"/>
  <c r="S88"/>
  <c r="AA88"/>
  <c r="S91"/>
  <c r="AA91"/>
  <c r="BD91"/>
  <c r="S92"/>
  <c r="AA92"/>
  <c r="S95"/>
  <c r="AA95"/>
  <c r="BD95"/>
  <c r="S96"/>
  <c r="AA96"/>
  <c r="S77"/>
  <c r="AA77"/>
  <c r="BD77"/>
  <c r="S78"/>
  <c r="AA78"/>
  <c r="S81"/>
  <c r="AA81"/>
  <c r="BD81"/>
  <c r="S82"/>
  <c r="AA82"/>
  <c r="S85"/>
  <c r="AA85"/>
  <c r="BD85"/>
  <c r="S86"/>
  <c r="AA86"/>
  <c r="S89"/>
  <c r="AA89"/>
  <c r="BD89"/>
  <c r="S90"/>
  <c r="AA90"/>
  <c r="S93"/>
  <c r="AA93"/>
  <c r="BD93"/>
  <c r="S94"/>
  <c r="AA94"/>
  <c r="S75"/>
  <c r="AA75"/>
  <c r="S74"/>
  <c r="AA74"/>
  <c r="S73"/>
  <c r="AA73"/>
  <c r="BD73"/>
  <c r="S72"/>
  <c r="AA72"/>
  <c r="S71"/>
  <c r="AA71"/>
  <c r="S70"/>
  <c r="AA70"/>
  <c r="S63"/>
  <c r="AA63"/>
  <c r="BD63"/>
  <c r="S64"/>
  <c r="AA64"/>
  <c r="S67"/>
  <c r="AA67"/>
  <c r="S68"/>
  <c r="AA68"/>
  <c r="S65"/>
  <c r="AA65"/>
  <c r="BD65"/>
  <c r="S66"/>
  <c r="AA66"/>
  <c r="S69"/>
  <c r="AA69"/>
  <c r="BD69"/>
  <c r="BD46"/>
  <c r="AA191" i="7"/>
  <c r="C136"/>
  <c r="S136"/>
  <c r="D136"/>
  <c r="C314"/>
  <c r="S314"/>
  <c r="D314"/>
  <c r="S306"/>
  <c r="D306"/>
  <c r="C306"/>
  <c r="C32"/>
  <c r="E32"/>
  <c r="D32"/>
  <c r="S32"/>
  <c r="B44" i="2"/>
  <c r="S84" i="7"/>
  <c r="D84"/>
  <c r="C84"/>
  <c r="I39" i="1"/>
  <c r="AU251" i="10"/>
  <c r="AA95"/>
  <c r="AA115"/>
  <c r="AA51"/>
  <c r="AA39"/>
  <c r="AA213"/>
  <c r="AA129"/>
  <c r="AA249"/>
  <c r="AA233"/>
  <c r="AA123"/>
  <c r="AA33"/>
  <c r="AA211"/>
  <c r="AA29"/>
  <c r="AA117"/>
  <c r="AA207"/>
  <c r="AA119"/>
  <c r="AA155"/>
  <c r="AA81"/>
  <c r="AA73"/>
  <c r="AA157"/>
  <c r="AA235"/>
  <c r="AA205"/>
  <c r="D91"/>
  <c r="AB91" s="1"/>
  <c r="D245"/>
  <c r="AB245" s="1"/>
  <c r="D87"/>
  <c r="AB87" s="1"/>
  <c r="D203"/>
  <c r="AB203" s="1"/>
  <c r="D117"/>
  <c r="AB117" s="1"/>
  <c r="D73"/>
  <c r="AB73" s="1"/>
  <c r="D209"/>
  <c r="AB209" s="1"/>
  <c r="I242" i="7"/>
  <c r="I138"/>
  <c r="I296"/>
  <c r="I300"/>
  <c r="K242"/>
  <c r="K138"/>
  <c r="K304"/>
  <c r="K240"/>
  <c r="K142"/>
  <c r="M242"/>
  <c r="M138"/>
  <c r="M296"/>
  <c r="M300"/>
  <c r="O242"/>
  <c r="O138"/>
  <c r="O304"/>
  <c r="O240"/>
  <c r="O142"/>
  <c r="Q242"/>
  <c r="Q138"/>
  <c r="Q304"/>
  <c r="Q240"/>
  <c r="Q142"/>
  <c r="D191"/>
  <c r="Q244"/>
  <c r="O244"/>
  <c r="M244"/>
  <c r="K244"/>
  <c r="I244"/>
  <c r="Q134"/>
  <c r="O134"/>
  <c r="M134"/>
  <c r="K134"/>
  <c r="I134"/>
  <c r="D135"/>
  <c r="AA133"/>
  <c r="W133"/>
  <c r="Y147"/>
  <c r="U147"/>
  <c r="U257"/>
  <c r="U241"/>
  <c r="U243"/>
  <c r="U143"/>
  <c r="O5" i="2"/>
  <c r="AE5"/>
  <c r="C43"/>
  <c r="C90" i="7"/>
  <c r="E90"/>
  <c r="D90"/>
  <c r="S90"/>
  <c r="C82"/>
  <c r="E82"/>
  <c r="S82"/>
  <c r="C42" i="2"/>
  <c r="C78" i="7"/>
  <c r="D78"/>
  <c r="S78"/>
  <c r="E78"/>
  <c r="E196"/>
  <c r="C196"/>
  <c r="S196"/>
  <c r="D196"/>
  <c r="C40" i="2"/>
  <c r="E186" i="7"/>
  <c r="C186"/>
  <c r="S186"/>
  <c r="D186"/>
  <c r="S190"/>
  <c r="C190"/>
  <c r="E190"/>
  <c r="E200"/>
  <c r="D299"/>
  <c r="D200"/>
  <c r="S200"/>
  <c r="C200"/>
  <c r="D303"/>
  <c r="C37" i="2"/>
  <c r="S188" i="7"/>
  <c r="C188"/>
  <c r="D188"/>
  <c r="E188"/>
  <c r="S62" i="2"/>
  <c r="AA62"/>
  <c r="S61"/>
  <c r="AA61"/>
  <c r="BD61"/>
  <c r="S60"/>
  <c r="AA60"/>
  <c r="S59"/>
  <c r="AA59"/>
  <c r="BD59"/>
  <c r="S58"/>
  <c r="AA58"/>
  <c r="S57"/>
  <c r="AA57"/>
  <c r="BD57"/>
  <c r="S56"/>
  <c r="AA56"/>
  <c r="S55"/>
  <c r="AA55"/>
  <c r="BD55"/>
  <c r="S54"/>
  <c r="AA54"/>
  <c r="S53"/>
  <c r="AA53"/>
  <c r="BD53"/>
  <c r="S52"/>
  <c r="AA52"/>
  <c r="S51"/>
  <c r="AA51"/>
  <c r="BD51"/>
  <c r="AA83" i="10"/>
  <c r="S50" i="2"/>
  <c r="AA50"/>
  <c r="S49"/>
  <c r="AA49"/>
  <c r="BD49"/>
  <c r="W46"/>
  <c r="S48"/>
  <c r="AA48"/>
  <c r="K46"/>
  <c r="S47"/>
  <c r="AA47"/>
  <c r="BD47"/>
  <c r="S46"/>
  <c r="AA46"/>
  <c r="S45"/>
  <c r="AA45"/>
  <c r="S44"/>
  <c r="AA44"/>
  <c r="S43"/>
  <c r="AA43"/>
  <c r="S42"/>
  <c r="AA42"/>
  <c r="AA41"/>
  <c r="S41"/>
  <c r="S40"/>
  <c r="AA40"/>
  <c r="AA39"/>
  <c r="S39"/>
  <c r="BD39"/>
  <c r="AA38"/>
  <c r="S38"/>
  <c r="S37"/>
  <c r="AA37"/>
  <c r="C23"/>
  <c r="C24"/>
  <c r="S250" i="7"/>
  <c r="C250"/>
  <c r="D250"/>
  <c r="S248"/>
  <c r="C248"/>
  <c r="S140"/>
  <c r="D140"/>
  <c r="C146"/>
  <c r="D146"/>
  <c r="C21" i="2"/>
  <c r="C18"/>
  <c r="E146" i="7"/>
  <c r="E250"/>
  <c r="E248"/>
  <c r="E140"/>
  <c r="C140"/>
  <c r="S146"/>
  <c r="S302"/>
  <c r="E302"/>
  <c r="C302"/>
  <c r="AE283"/>
  <c r="E298"/>
  <c r="C298"/>
  <c r="S298"/>
  <c r="D298"/>
  <c r="E316"/>
  <c r="C316"/>
  <c r="S316"/>
  <c r="J409" i="1"/>
  <c r="D300" i="7"/>
  <c r="E300"/>
  <c r="S300"/>
  <c r="C300"/>
  <c r="I409" i="1"/>
  <c r="J408"/>
  <c r="I408"/>
  <c r="S296" i="7"/>
  <c r="C296"/>
  <c r="E296"/>
  <c r="C30" i="2"/>
  <c r="AB109" i="10"/>
  <c r="E304" i="7"/>
  <c r="D304"/>
  <c r="S304"/>
  <c r="C304"/>
  <c r="C29" i="2"/>
  <c r="S134" i="7"/>
  <c r="D134"/>
  <c r="E134"/>
  <c r="C134"/>
  <c r="CI29" i="10"/>
  <c r="CI212"/>
  <c r="CI211"/>
  <c r="CI209"/>
  <c r="CI206"/>
  <c r="CI205"/>
  <c r="CI203"/>
  <c r="CI198"/>
  <c r="D124"/>
  <c r="T229"/>
  <c r="CI161"/>
  <c r="CI189"/>
  <c r="CI181"/>
  <c r="CI81"/>
  <c r="AK185" i="7"/>
  <c r="AK130"/>
  <c r="AK75"/>
  <c r="AK23"/>
  <c r="CI50" i="10"/>
  <c r="CI96"/>
  <c r="CI42"/>
  <c r="CI133"/>
  <c r="CI85"/>
  <c r="CI100"/>
  <c r="CI234"/>
  <c r="CI72"/>
  <c r="CI169"/>
  <c r="CI152"/>
  <c r="CI153"/>
  <c r="CI89"/>
  <c r="CI97"/>
  <c r="CI123"/>
  <c r="CI132"/>
  <c r="CI253"/>
  <c r="CI84"/>
  <c r="CI47"/>
  <c r="CI135"/>
  <c r="CI255"/>
  <c r="CI46"/>
  <c r="CI101"/>
  <c r="CI109"/>
  <c r="CI134"/>
  <c r="CI142"/>
  <c r="CI235"/>
  <c r="CI195"/>
  <c r="CI73"/>
  <c r="CI233"/>
  <c r="CI157"/>
  <c r="CI180"/>
  <c r="CI182"/>
  <c r="CI232"/>
  <c r="CI44"/>
  <c r="CI36"/>
  <c r="CI56"/>
  <c r="CI236"/>
  <c r="CI192"/>
  <c r="CI113"/>
  <c r="CI184"/>
  <c r="CI248"/>
  <c r="CI127"/>
  <c r="CI54"/>
  <c r="CI78"/>
  <c r="CI193"/>
  <c r="CI112"/>
  <c r="CI237"/>
  <c r="CI249"/>
  <c r="CI28"/>
  <c r="CI173"/>
  <c r="CI128"/>
  <c r="D82"/>
  <c r="D58"/>
  <c r="D70"/>
  <c r="CI83"/>
  <c r="CI37"/>
  <c r="T147"/>
  <c r="CI67"/>
  <c r="CI227"/>
  <c r="CI79"/>
  <c r="D238"/>
  <c r="D258"/>
  <c r="D80"/>
  <c r="D152"/>
  <c r="D196"/>
  <c r="D204"/>
  <c r="D198"/>
  <c r="D206"/>
  <c r="D210"/>
  <c r="D118"/>
  <c r="D34"/>
  <c r="D214"/>
  <c r="D232"/>
  <c r="D252"/>
  <c r="D38"/>
  <c r="CI80"/>
  <c r="D36"/>
  <c r="D158"/>
  <c r="D120"/>
  <c r="D150"/>
  <c r="D48"/>
  <c r="D94"/>
  <c r="D88"/>
  <c r="D134"/>
  <c r="D160"/>
  <c r="D90"/>
  <c r="D52"/>
  <c r="D78"/>
  <c r="D98"/>
  <c r="D102"/>
  <c r="CI217"/>
  <c r="D200"/>
  <c r="I407" i="1"/>
  <c r="S142" i="7"/>
  <c r="D142"/>
  <c r="E142"/>
  <c r="C142"/>
  <c r="E26" i="2"/>
  <c r="S138" i="7"/>
  <c r="E138"/>
  <c r="D138"/>
  <c r="C138"/>
  <c r="J405" i="1"/>
  <c r="C25" i="2"/>
  <c r="I406" i="1"/>
  <c r="D86" i="10"/>
  <c r="I405" i="1"/>
  <c r="S132" i="7"/>
  <c r="C132"/>
  <c r="D132"/>
  <c r="E132"/>
  <c r="E246"/>
  <c r="S246"/>
  <c r="C246"/>
  <c r="D246"/>
  <c r="C22" i="2"/>
  <c r="B22"/>
  <c r="J404" i="1"/>
  <c r="E260" i="7"/>
  <c r="D260"/>
  <c r="S260"/>
  <c r="C260"/>
  <c r="B20" i="2"/>
  <c r="C20"/>
  <c r="E252" i="7"/>
  <c r="C252"/>
  <c r="S252"/>
  <c r="D252"/>
  <c r="C19" i="2"/>
  <c r="CI111" i="10"/>
  <c r="D242"/>
  <c r="D244"/>
  <c r="CI219"/>
  <c r="CI58"/>
  <c r="D46"/>
  <c r="AU247"/>
  <c r="AU239"/>
  <c r="AU49"/>
  <c r="AU31"/>
  <c r="S7" i="7"/>
  <c r="C7"/>
  <c r="C279" s="1"/>
  <c r="I403" i="1"/>
  <c r="E244" i="7"/>
  <c r="C244"/>
  <c r="S244"/>
  <c r="D244"/>
  <c r="C17" i="2"/>
  <c r="D242" i="7"/>
  <c r="S242"/>
  <c r="C242"/>
  <c r="E242"/>
  <c r="C16" i="2"/>
  <c r="E256" i="7"/>
  <c r="D256"/>
  <c r="S256"/>
  <c r="C256"/>
  <c r="C15" i="2"/>
  <c r="AK342" i="7"/>
  <c r="AK285"/>
  <c r="AK70"/>
  <c r="D49" i="10"/>
  <c r="E88"/>
  <c r="AA55"/>
  <c r="AA105"/>
  <c r="AA247"/>
  <c r="D163"/>
  <c r="G127" i="7"/>
  <c r="F181"/>
  <c r="F165"/>
  <c r="AK165" s="1"/>
  <c r="F105"/>
  <c r="F53"/>
  <c r="AK52" s="1"/>
  <c r="AE281"/>
  <c r="AE233"/>
  <c r="AE229"/>
  <c r="AE225"/>
  <c r="AE219"/>
  <c r="AE209"/>
  <c r="AE73"/>
  <c r="AE69"/>
  <c r="AE65"/>
  <c r="AE61"/>
  <c r="AE57"/>
  <c r="AE53"/>
  <c r="AE49"/>
  <c r="AE39"/>
  <c r="AE43"/>
  <c r="AW5" i="10"/>
  <c r="AK162" i="7"/>
  <c r="AK175"/>
  <c r="AB177" i="10"/>
  <c r="AB185"/>
  <c r="AE343" i="7"/>
  <c r="AE289"/>
  <c r="AE287"/>
  <c r="AE285"/>
  <c r="AE279"/>
  <c r="AE179"/>
  <c r="AE175"/>
  <c r="AE171"/>
  <c r="AE167"/>
  <c r="AE163"/>
  <c r="AE159"/>
  <c r="AE127"/>
  <c r="AE123"/>
  <c r="AE119"/>
  <c r="AE115"/>
  <c r="AE111"/>
  <c r="AE107"/>
  <c r="AE103"/>
  <c r="S15" i="2"/>
  <c r="AA15"/>
  <c r="S17"/>
  <c r="AA17"/>
  <c r="S20"/>
  <c r="AA20"/>
  <c r="BD20"/>
  <c r="S21"/>
  <c r="AA21"/>
  <c r="S22"/>
  <c r="AA22"/>
  <c r="BD22"/>
  <c r="S24"/>
  <c r="AA24"/>
  <c r="S25"/>
  <c r="AA25"/>
  <c r="S29"/>
  <c r="AA29"/>
  <c r="S30"/>
  <c r="AA30"/>
  <c r="S35"/>
  <c r="AA35"/>
  <c r="BD35"/>
  <c r="S36"/>
  <c r="AA36"/>
  <c r="S16"/>
  <c r="AA16"/>
  <c r="S18"/>
  <c r="AA18"/>
  <c r="S19"/>
  <c r="AA19"/>
  <c r="BD19"/>
  <c r="S23"/>
  <c r="AA23"/>
  <c r="S26"/>
  <c r="AA26"/>
  <c r="S27"/>
  <c r="AA27"/>
  <c r="S28"/>
  <c r="AA28"/>
  <c r="S31"/>
  <c r="AA31"/>
  <c r="S32"/>
  <c r="AA32"/>
  <c r="S33"/>
  <c r="AA33"/>
  <c r="BD33"/>
  <c r="S34"/>
  <c r="AA34"/>
  <c r="AK127" i="10"/>
  <c r="AA133"/>
  <c r="AA45"/>
  <c r="AA75"/>
  <c r="AA255"/>
  <c r="AA175"/>
  <c r="D173"/>
  <c r="E48"/>
  <c r="E172"/>
  <c r="AA121"/>
  <c r="D41"/>
  <c r="AA61"/>
  <c r="D77"/>
  <c r="D243"/>
  <c r="D231"/>
  <c r="AB231" s="1"/>
  <c r="AA225"/>
  <c r="D121"/>
  <c r="R147"/>
  <c r="R193"/>
  <c r="R229"/>
  <c r="R27"/>
  <c r="R69"/>
  <c r="R113"/>
  <c r="Z27"/>
  <c r="Z193"/>
  <c r="Z229"/>
  <c r="Z69"/>
  <c r="Z147"/>
  <c r="Z113"/>
  <c r="AK31"/>
  <c r="F41" i="7"/>
  <c r="J36" i="1" s="1"/>
  <c r="G123" i="7"/>
  <c r="G227"/>
  <c r="AF227" s="1"/>
  <c r="AK226" s="1"/>
  <c r="M39" i="12"/>
  <c r="K40"/>
  <c r="G55" i="7"/>
  <c r="F55"/>
  <c r="G179"/>
  <c r="F179"/>
  <c r="F107"/>
  <c r="G107"/>
  <c r="G121"/>
  <c r="F121"/>
  <c r="G125"/>
  <c r="F125"/>
  <c r="G109"/>
  <c r="F109"/>
  <c r="G73"/>
  <c r="F73"/>
  <c r="G57"/>
  <c r="F57"/>
  <c r="F279"/>
  <c r="J107" i="1" s="1"/>
  <c r="G279" i="7"/>
  <c r="BZ257" i="10"/>
  <c r="BZ177"/>
  <c r="BZ137"/>
  <c r="D237" i="1"/>
  <c r="D58"/>
  <c r="D331"/>
  <c r="D278"/>
  <c r="D145"/>
  <c r="D151"/>
  <c r="D284"/>
  <c r="D319"/>
  <c r="D60"/>
  <c r="A26" i="12"/>
  <c r="D199" i="1" s="1"/>
  <c r="E72" i="2" s="1"/>
  <c r="E122"/>
  <c r="L31" i="12"/>
  <c r="O30"/>
  <c r="P30" s="1"/>
  <c r="Q30" s="1"/>
  <c r="AE95" i="7"/>
  <c r="AD95"/>
  <c r="G95" s="1"/>
  <c r="S35" i="9"/>
  <c r="K30"/>
  <c r="K29"/>
  <c r="K34"/>
  <c r="BH5" i="10"/>
  <c r="BD67" i="2"/>
  <c r="BD71"/>
  <c r="BD75"/>
  <c r="CH257" i="10"/>
  <c r="CH97"/>
  <c r="CH55"/>
  <c r="CH45"/>
  <c r="CH245"/>
  <c r="CH35"/>
  <c r="AT5"/>
  <c r="AR5"/>
  <c r="AP5"/>
  <c r="AP237" s="1"/>
  <c r="AO5"/>
  <c r="AO257" s="1"/>
  <c r="AM5"/>
  <c r="CH219"/>
  <c r="AU121"/>
  <c r="AU51"/>
  <c r="AU255"/>
  <c r="AU203"/>
  <c r="AU253"/>
  <c r="AU117"/>
  <c r="AK59"/>
  <c r="AK235" i="7"/>
  <c r="AK58"/>
  <c r="AD67"/>
  <c r="F67" s="1"/>
  <c r="BE280" i="2"/>
  <c r="BE344"/>
  <c r="BE408"/>
  <c r="BE472"/>
  <c r="BE310"/>
  <c r="BE374"/>
  <c r="BE438"/>
  <c r="BE21"/>
  <c r="BE56"/>
  <c r="BE88"/>
  <c r="BE120"/>
  <c r="BE152"/>
  <c r="BE184"/>
  <c r="BE216"/>
  <c r="BE248"/>
  <c r="BE55"/>
  <c r="BE87"/>
  <c r="BE119"/>
  <c r="BE151"/>
  <c r="BE183"/>
  <c r="BE215"/>
  <c r="BE247"/>
  <c r="BE193"/>
  <c r="BE257"/>
  <c r="BE27"/>
  <c r="BE469"/>
  <c r="BE437"/>
  <c r="BE405"/>
  <c r="BE373"/>
  <c r="BE341"/>
  <c r="BE309"/>
  <c r="BE277"/>
  <c r="BE340"/>
  <c r="BE468"/>
  <c r="BE370"/>
  <c r="BE450"/>
  <c r="BE35"/>
  <c r="BE58"/>
  <c r="BE90"/>
  <c r="BE122"/>
  <c r="BE154"/>
  <c r="BE186"/>
  <c r="BE218"/>
  <c r="BE250"/>
  <c r="BE57"/>
  <c r="BE89"/>
  <c r="BE121"/>
  <c r="BE153"/>
  <c r="BE189"/>
  <c r="BE43"/>
  <c r="BE28"/>
  <c r="BE15"/>
  <c r="J292" i="1"/>
  <c r="BE491" i="2"/>
  <c r="BE475"/>
  <c r="BE459"/>
  <c r="BE443"/>
  <c r="BE427"/>
  <c r="BE411"/>
  <c r="BE395"/>
  <c r="BE379"/>
  <c r="BE363"/>
  <c r="BE347"/>
  <c r="BE331"/>
  <c r="BE315"/>
  <c r="BE299"/>
  <c r="BE283"/>
  <c r="J174" i="1"/>
  <c r="BE316" i="2"/>
  <c r="BE380"/>
  <c r="BE444"/>
  <c r="BE282"/>
  <c r="BE346"/>
  <c r="BE410"/>
  <c r="BE474"/>
  <c r="BE31"/>
  <c r="BE70"/>
  <c r="BE102"/>
  <c r="BE134"/>
  <c r="BE166"/>
  <c r="BE198"/>
  <c r="BE230"/>
  <c r="BE262"/>
  <c r="BE69"/>
  <c r="BE101"/>
  <c r="BE133"/>
  <c r="BE165"/>
  <c r="BE213"/>
  <c r="BE229"/>
  <c r="BE296"/>
  <c r="BE360"/>
  <c r="BE424"/>
  <c r="BE488"/>
  <c r="BE326"/>
  <c r="BE390"/>
  <c r="BE454"/>
  <c r="BE41"/>
  <c r="BE64"/>
  <c r="BE96"/>
  <c r="BE128"/>
  <c r="BE160"/>
  <c r="BE192"/>
  <c r="BE224"/>
  <c r="BE256"/>
  <c r="BE63"/>
  <c r="BE95"/>
  <c r="BE127"/>
  <c r="BE159"/>
  <c r="BE191"/>
  <c r="BE223"/>
  <c r="BE255"/>
  <c r="BE209"/>
  <c r="BE44"/>
  <c r="BE493"/>
  <c r="BE461"/>
  <c r="BE429"/>
  <c r="BE397"/>
  <c r="BE365"/>
  <c r="BE333"/>
  <c r="BE301"/>
  <c r="BE308"/>
  <c r="BE436"/>
  <c r="BE338"/>
  <c r="BE434"/>
  <c r="BE18"/>
  <c r="BE50"/>
  <c r="BE82"/>
  <c r="BE114"/>
  <c r="BE146"/>
  <c r="BE178"/>
  <c r="BE210"/>
  <c r="BE242"/>
  <c r="BE49"/>
  <c r="BE81"/>
  <c r="BE113"/>
  <c r="BE145"/>
  <c r="BE177"/>
  <c r="BE272"/>
  <c r="BE30"/>
  <c r="BE17"/>
  <c r="BE487"/>
  <c r="BE471"/>
  <c r="BE455"/>
  <c r="BE439"/>
  <c r="BE423"/>
  <c r="BE407"/>
  <c r="BE391"/>
  <c r="BE375"/>
  <c r="BE359"/>
  <c r="BE343"/>
  <c r="BE327"/>
  <c r="BE311"/>
  <c r="BE295"/>
  <c r="BE279"/>
  <c r="BE300"/>
  <c r="BE364"/>
  <c r="BE428"/>
  <c r="BE492"/>
  <c r="BE330"/>
  <c r="BE394"/>
  <c r="BE458"/>
  <c r="BE19"/>
  <c r="BE62"/>
  <c r="BE94"/>
  <c r="BE126"/>
  <c r="BE158"/>
  <c r="BE190"/>
  <c r="BE222"/>
  <c r="BE254"/>
  <c r="BE61"/>
  <c r="BE93"/>
  <c r="BE125"/>
  <c r="BE157"/>
  <c r="BE197"/>
  <c r="BE241"/>
  <c r="BE312"/>
  <c r="BE376"/>
  <c r="BE440"/>
  <c r="BE278"/>
  <c r="BE342"/>
  <c r="BE406"/>
  <c r="BE470"/>
  <c r="BE33"/>
  <c r="BE72"/>
  <c r="BE104"/>
  <c r="BE136"/>
  <c r="BE168"/>
  <c r="BE200"/>
  <c r="BE232"/>
  <c r="BE264"/>
  <c r="BE71"/>
  <c r="BE103"/>
  <c r="BE135"/>
  <c r="BE167"/>
  <c r="BE199"/>
  <c r="BE231"/>
  <c r="BE263"/>
  <c r="BE225"/>
  <c r="BE42"/>
  <c r="BE14"/>
  <c r="BE485"/>
  <c r="BE453"/>
  <c r="BE421"/>
  <c r="BE389"/>
  <c r="BE357"/>
  <c r="BE325"/>
  <c r="BE293"/>
  <c r="BE276"/>
  <c r="BE404"/>
  <c r="BE306"/>
  <c r="BE418"/>
  <c r="BE482"/>
  <c r="BE38"/>
  <c r="BE74"/>
  <c r="BE106"/>
  <c r="BE138"/>
  <c r="BE170"/>
  <c r="BE202"/>
  <c r="BE234"/>
  <c r="BE266"/>
  <c r="BE73"/>
  <c r="BE105"/>
  <c r="BE137"/>
  <c r="BE169"/>
  <c r="BE221"/>
  <c r="BE36"/>
  <c r="BE24"/>
  <c r="J183" i="1"/>
  <c r="BE483" i="2"/>
  <c r="BE467"/>
  <c r="BE451"/>
  <c r="BE435"/>
  <c r="BE419"/>
  <c r="BE403"/>
  <c r="BE387"/>
  <c r="BE371"/>
  <c r="BE355"/>
  <c r="BE339"/>
  <c r="BE323"/>
  <c r="BE307"/>
  <c r="BE291"/>
  <c r="BE275"/>
  <c r="BE284"/>
  <c r="BE348"/>
  <c r="BE412"/>
  <c r="BE476"/>
  <c r="BE314"/>
  <c r="BE378"/>
  <c r="BE442"/>
  <c r="BE32"/>
  <c r="BE54"/>
  <c r="BE86"/>
  <c r="BE118"/>
  <c r="BE150"/>
  <c r="BE182"/>
  <c r="BE214"/>
  <c r="BE246"/>
  <c r="BE53"/>
  <c r="BE85"/>
  <c r="BE117"/>
  <c r="BE149"/>
  <c r="BE181"/>
  <c r="BE261"/>
  <c r="BE328"/>
  <c r="BE392"/>
  <c r="BE456"/>
  <c r="BE294"/>
  <c r="BE358"/>
  <c r="BE422"/>
  <c r="BE486"/>
  <c r="BE48"/>
  <c r="BE80"/>
  <c r="BE112"/>
  <c r="BE144"/>
  <c r="BE176"/>
  <c r="BE208"/>
  <c r="BE240"/>
  <c r="BE47"/>
  <c r="BE79"/>
  <c r="BE111"/>
  <c r="BE143"/>
  <c r="BE175"/>
  <c r="BE207"/>
  <c r="BE239"/>
  <c r="BE271"/>
  <c r="BE245"/>
  <c r="BE23"/>
  <c r="BE477"/>
  <c r="BE445"/>
  <c r="BE413"/>
  <c r="BE381"/>
  <c r="BE349"/>
  <c r="BE317"/>
  <c r="BE285"/>
  <c r="BE372"/>
  <c r="BE274"/>
  <c r="BE402"/>
  <c r="BE466"/>
  <c r="BE22"/>
  <c r="BE66"/>
  <c r="BE98"/>
  <c r="BE130"/>
  <c r="BE162"/>
  <c r="BE194"/>
  <c r="BE226"/>
  <c r="BE258"/>
  <c r="BE65"/>
  <c r="BE97"/>
  <c r="BE129"/>
  <c r="BE161"/>
  <c r="BE205"/>
  <c r="BE40"/>
  <c r="BE26"/>
  <c r="BE495"/>
  <c r="BE479"/>
  <c r="BE463"/>
  <c r="BE447"/>
  <c r="BE431"/>
  <c r="BE415"/>
  <c r="BE399"/>
  <c r="BE383"/>
  <c r="BE367"/>
  <c r="BE351"/>
  <c r="BE335"/>
  <c r="BE319"/>
  <c r="BE303"/>
  <c r="BE287"/>
  <c r="J196" i="1"/>
  <c r="BE332" i="2"/>
  <c r="BE396"/>
  <c r="BE460"/>
  <c r="BE298"/>
  <c r="BE362"/>
  <c r="BE426"/>
  <c r="BE490"/>
  <c r="BE46"/>
  <c r="BE78"/>
  <c r="BE110"/>
  <c r="BE142"/>
  <c r="BE174"/>
  <c r="BE206"/>
  <c r="BE238"/>
  <c r="BE270"/>
  <c r="BE77"/>
  <c r="BE109"/>
  <c r="BE141"/>
  <c r="BE173"/>
  <c r="J104" i="1"/>
  <c r="J102"/>
  <c r="J98"/>
  <c r="J92"/>
  <c r="J90"/>
  <c r="J88"/>
  <c r="J86"/>
  <c r="J80"/>
  <c r="J78"/>
  <c r="J76"/>
  <c r="J72"/>
  <c r="J68"/>
  <c r="J66"/>
  <c r="J64"/>
  <c r="J401"/>
  <c r="J399"/>
  <c r="J395"/>
  <c r="J374"/>
  <c r="J372"/>
  <c r="J367"/>
  <c r="D338"/>
  <c r="D288"/>
  <c r="D115"/>
  <c r="E95" i="2" s="1"/>
  <c r="A27" i="12"/>
  <c r="E119" i="2"/>
  <c r="D343" i="1"/>
  <c r="D296" i="7" s="1"/>
  <c r="P24" i="10"/>
  <c r="Q24"/>
  <c r="S110"/>
  <c r="X66"/>
  <c r="W66"/>
  <c r="N110"/>
  <c r="W110"/>
  <c r="V110"/>
  <c r="K226"/>
  <c r="J226"/>
  <c r="N226"/>
  <c r="I226"/>
  <c r="I24"/>
  <c r="X24"/>
  <c r="N24"/>
  <c r="S24"/>
  <c r="Y110"/>
  <c r="Q66"/>
  <c r="K110"/>
  <c r="I110"/>
  <c r="X110"/>
  <c r="P226"/>
  <c r="O226"/>
  <c r="U226"/>
  <c r="O24"/>
  <c r="W24"/>
  <c r="Y24"/>
  <c r="N66"/>
  <c r="I66"/>
  <c r="J110"/>
  <c r="U110"/>
  <c r="O110"/>
  <c r="L110"/>
  <c r="V226"/>
  <c r="W226"/>
  <c r="X226"/>
  <c r="S226"/>
  <c r="K24"/>
  <c r="U24"/>
  <c r="Q110"/>
  <c r="P66"/>
  <c r="O66"/>
  <c r="P110"/>
  <c r="L24"/>
  <c r="Q226"/>
  <c r="L226"/>
  <c r="Y226"/>
  <c r="J24"/>
  <c r="V24"/>
  <c r="CE25"/>
  <c r="CE110"/>
  <c r="CE113"/>
  <c r="CE147"/>
  <c r="CE193"/>
  <c r="CE24"/>
  <c r="CE66"/>
  <c r="CE111"/>
  <c r="CE146"/>
  <c r="CE192"/>
  <c r="CE227"/>
  <c r="CE67"/>
  <c r="CE112"/>
  <c r="CE145"/>
  <c r="CE191"/>
  <c r="CE228"/>
  <c r="CE26"/>
  <c r="CE68"/>
  <c r="CE144"/>
  <c r="CE190"/>
  <c r="CE226"/>
  <c r="CE229"/>
  <c r="CE69"/>
  <c r="CE27"/>
  <c r="Y144"/>
  <c r="X144"/>
  <c r="W144"/>
  <c r="N144"/>
  <c r="J144"/>
  <c r="U144"/>
  <c r="I144"/>
  <c r="Q144"/>
  <c r="O144"/>
  <c r="V144"/>
  <c r="K144"/>
  <c r="S144"/>
  <c r="L144"/>
  <c r="P144"/>
  <c r="Y190"/>
  <c r="W190"/>
  <c r="J190"/>
  <c r="P190"/>
  <c r="S190"/>
  <c r="I190"/>
  <c r="K190"/>
  <c r="V190"/>
  <c r="U190"/>
  <c r="L190"/>
  <c r="Q190"/>
  <c r="O190"/>
  <c r="N190"/>
  <c r="X190"/>
  <c r="AU207"/>
  <c r="D6" i="3"/>
  <c r="D7"/>
  <c r="AU81" i="10"/>
  <c r="AU129"/>
  <c r="AU123"/>
  <c r="AU205"/>
  <c r="AK213"/>
  <c r="AK91"/>
  <c r="AK51"/>
  <c r="AA97"/>
  <c r="AA53"/>
  <c r="AA79"/>
  <c r="AA77"/>
  <c r="E76"/>
  <c r="AA251"/>
  <c r="AA201"/>
  <c r="AA65"/>
  <c r="AA173"/>
  <c r="E132"/>
  <c r="AU41"/>
  <c r="AU133"/>
  <c r="AK247"/>
  <c r="AK249"/>
  <c r="AK133"/>
  <c r="AK97"/>
  <c r="CI167"/>
  <c r="CI191"/>
  <c r="CI59"/>
  <c r="CI215"/>
  <c r="CI216"/>
  <c r="CI218"/>
  <c r="D64"/>
  <c r="D220"/>
  <c r="Y66"/>
  <c r="U66"/>
  <c r="L66"/>
  <c r="K66"/>
  <c r="V66"/>
  <c r="J66"/>
  <c r="S66"/>
  <c r="AK39"/>
  <c r="AA135"/>
  <c r="AA91"/>
  <c r="AA89"/>
  <c r="AA161"/>
  <c r="AA159"/>
  <c r="E86"/>
  <c r="E168"/>
  <c r="E50"/>
  <c r="AA87"/>
  <c r="AA93"/>
  <c r="AA163"/>
  <c r="E52"/>
  <c r="AA41"/>
  <c r="AA59"/>
  <c r="E60"/>
  <c r="AA99"/>
  <c r="AA103"/>
  <c r="E104"/>
  <c r="AA243"/>
  <c r="AA37"/>
  <c r="E246"/>
  <c r="AA245"/>
  <c r="E200"/>
  <c r="AA221"/>
  <c r="E150"/>
  <c r="AA151"/>
  <c r="AA49"/>
  <c r="E74"/>
  <c r="AK135"/>
  <c r="AK233" i="7"/>
  <c r="AK182"/>
  <c r="AK173"/>
  <c r="AK74"/>
  <c r="AK340"/>
  <c r="AK168"/>
  <c r="AK68"/>
  <c r="AK177"/>
  <c r="AK169"/>
  <c r="AK161"/>
  <c r="AK69"/>
  <c r="AK228"/>
  <c r="AK110"/>
  <c r="AK290"/>
  <c r="AK158"/>
  <c r="AK229"/>
  <c r="AK159"/>
  <c r="AK172"/>
  <c r="AK236"/>
  <c r="AK232"/>
  <c r="AK344"/>
  <c r="AK128"/>
  <c r="AK111"/>
  <c r="AK157" i="10"/>
  <c r="AK101"/>
  <c r="AK83"/>
  <c r="AK123"/>
  <c r="AK255"/>
  <c r="AK37"/>
  <c r="AK215"/>
  <c r="AK251"/>
  <c r="AK121"/>
  <c r="AK45"/>
  <c r="AK129"/>
  <c r="AK99"/>
  <c r="AK81"/>
  <c r="AK49"/>
  <c r="AK253"/>
  <c r="AK245"/>
  <c r="C247"/>
  <c r="C243"/>
  <c r="C105"/>
  <c r="C77"/>
  <c r="C79"/>
  <c r="C59"/>
  <c r="C55"/>
  <c r="C221"/>
  <c r="C241"/>
  <c r="C161"/>
  <c r="C97"/>
  <c r="C51"/>
  <c r="C159"/>
  <c r="C95"/>
  <c r="C49"/>
  <c r="C45"/>
  <c r="C89"/>
  <c r="C75"/>
  <c r="C121"/>
  <c r="C163"/>
  <c r="C169"/>
  <c r="C215"/>
  <c r="C125"/>
  <c r="C33"/>
  <c r="C119"/>
  <c r="C203"/>
  <c r="C251"/>
  <c r="C81"/>
  <c r="C213"/>
  <c r="C259"/>
  <c r="C31"/>
  <c r="C117"/>
  <c r="C157"/>
  <c r="C199"/>
  <c r="C249"/>
  <c r="C239"/>
  <c r="C71"/>
  <c r="C197"/>
  <c r="C235"/>
  <c r="C65"/>
  <c r="C245"/>
  <c r="C83"/>
  <c r="C103"/>
  <c r="C99"/>
  <c r="C61"/>
  <c r="C41"/>
  <c r="C53"/>
  <c r="C225"/>
  <c r="C201"/>
  <c r="C255"/>
  <c r="C115"/>
  <c r="C87"/>
  <c r="C173"/>
  <c r="C133"/>
  <c r="C91"/>
  <c r="C37"/>
  <c r="C93"/>
  <c r="C135"/>
  <c r="C151"/>
  <c r="C175"/>
  <c r="C127"/>
  <c r="C47"/>
  <c r="C39"/>
  <c r="C205"/>
  <c r="C29"/>
  <c r="C129"/>
  <c r="C233"/>
  <c r="C73"/>
  <c r="C153"/>
  <c r="C209"/>
  <c r="C149"/>
  <c r="C35"/>
  <c r="C123"/>
  <c r="C211"/>
  <c r="C207"/>
  <c r="C237"/>
  <c r="C253"/>
  <c r="E254"/>
  <c r="E162"/>
  <c r="Y9"/>
  <c r="AY5"/>
  <c r="AJ68" i="7"/>
  <c r="V231" i="10"/>
  <c r="O195"/>
  <c r="AJ160" i="7"/>
  <c r="W195" i="10"/>
  <c r="AJ119" i="7"/>
  <c r="AJ107"/>
  <c r="AJ289"/>
  <c r="P231" i="10"/>
  <c r="AJ287" i="7"/>
  <c r="X195" i="10"/>
  <c r="AJ50" i="7"/>
  <c r="AJ229"/>
  <c r="AJ232"/>
  <c r="AJ343"/>
  <c r="AJ56"/>
  <c r="AJ173"/>
  <c r="P195" i="10"/>
  <c r="AJ64" i="7"/>
  <c r="AJ163"/>
  <c r="X231" i="10"/>
  <c r="AJ111" i="7"/>
  <c r="AJ165"/>
  <c r="AJ338"/>
  <c r="AJ222"/>
  <c r="AJ53"/>
  <c r="AJ52"/>
  <c r="AJ224"/>
  <c r="AJ233"/>
  <c r="AJ48"/>
  <c r="AJ176"/>
  <c r="AJ225"/>
  <c r="K149" i="10"/>
  <c r="AJ104" i="7"/>
  <c r="AJ175"/>
  <c r="AJ114"/>
  <c r="W231" i="10"/>
  <c r="AJ110" i="7"/>
  <c r="N231" i="10"/>
  <c r="AJ280" i="7"/>
  <c r="AJ177"/>
  <c r="AJ113"/>
  <c r="AJ158"/>
  <c r="X149" i="10"/>
  <c r="AJ58" i="7"/>
  <c r="P149" i="10"/>
  <c r="N149"/>
  <c r="AJ127" i="7"/>
  <c r="O231" i="10"/>
  <c r="AJ171" i="7"/>
  <c r="AJ230"/>
  <c r="AJ102"/>
  <c r="AJ70"/>
  <c r="AJ59"/>
  <c r="AJ125"/>
  <c r="U231" i="10"/>
  <c r="AJ121" i="7"/>
  <c r="AJ118"/>
  <c r="AJ226"/>
  <c r="AJ49"/>
  <c r="AJ71"/>
  <c r="AJ51"/>
  <c r="W149" i="10"/>
  <c r="AJ170" i="7"/>
  <c r="U195" i="10"/>
  <c r="AJ123" i="7"/>
  <c r="AJ167"/>
  <c r="AJ105"/>
  <c r="AJ180"/>
  <c r="AJ109"/>
  <c r="AJ67"/>
  <c r="AJ341"/>
  <c r="AJ108"/>
  <c r="AJ227"/>
  <c r="AJ106"/>
  <c r="V195" i="10"/>
  <c r="AJ281" i="7"/>
  <c r="AJ116"/>
  <c r="AJ342"/>
  <c r="AJ63"/>
  <c r="AJ60"/>
  <c r="N195" i="10"/>
  <c r="AJ166" i="7"/>
  <c r="AJ62"/>
  <c r="AJ169"/>
  <c r="AJ57"/>
  <c r="AJ103"/>
  <c r="AJ122"/>
  <c r="O149" i="10"/>
  <c r="U149"/>
  <c r="AJ54" i="7"/>
  <c r="V149" i="10"/>
  <c r="AJ284" i="7"/>
  <c r="AJ228"/>
  <c r="AJ161"/>
  <c r="AJ115"/>
  <c r="AJ231"/>
  <c r="AJ126"/>
  <c r="AJ288"/>
  <c r="AJ69"/>
  <c r="AJ55"/>
  <c r="AJ168"/>
  <c r="AJ117"/>
  <c r="AJ112"/>
  <c r="AJ164"/>
  <c r="AJ120"/>
  <c r="AJ172"/>
  <c r="AJ340"/>
  <c r="AJ159"/>
  <c r="AJ223"/>
  <c r="AJ339"/>
  <c r="AJ179"/>
  <c r="AJ72"/>
  <c r="AJ285"/>
  <c r="AJ124"/>
  <c r="AJ181"/>
  <c r="AJ178"/>
  <c r="AJ66"/>
  <c r="AJ61"/>
  <c r="AJ73"/>
  <c r="AJ162"/>
  <c r="AJ286"/>
  <c r="AJ65"/>
  <c r="AJ282"/>
  <c r="AJ235"/>
  <c r="AJ234"/>
  <c r="AJ174"/>
  <c r="AJ283"/>
  <c r="CI91" i="10" l="1"/>
  <c r="CI154"/>
  <c r="CI51"/>
  <c r="CI196"/>
  <c r="AU91"/>
  <c r="B206" i="2"/>
  <c r="B207"/>
  <c r="C205"/>
  <c r="C206"/>
  <c r="D205"/>
  <c r="D206"/>
  <c r="B204"/>
  <c r="B205"/>
  <c r="C203"/>
  <c r="C204"/>
  <c r="D203"/>
  <c r="D204"/>
  <c r="AF317" i="7"/>
  <c r="B202" i="2"/>
  <c r="B203"/>
  <c r="C201"/>
  <c r="C202"/>
  <c r="D201"/>
  <c r="D202"/>
  <c r="E202"/>
  <c r="B200"/>
  <c r="B201"/>
  <c r="C199"/>
  <c r="C200"/>
  <c r="D199"/>
  <c r="D200"/>
  <c r="B198"/>
  <c r="B199"/>
  <c r="E199"/>
  <c r="C197"/>
  <c r="C198"/>
  <c r="D197"/>
  <c r="D198"/>
  <c r="B196"/>
  <c r="B197"/>
  <c r="C195"/>
  <c r="C196"/>
  <c r="D195"/>
  <c r="D196"/>
  <c r="E195"/>
  <c r="B194"/>
  <c r="B195"/>
  <c r="E194"/>
  <c r="C193"/>
  <c r="C194"/>
  <c r="D193"/>
  <c r="D194"/>
  <c r="B192"/>
  <c r="B193"/>
  <c r="C191"/>
  <c r="C192"/>
  <c r="D191"/>
  <c r="D192"/>
  <c r="B190"/>
  <c r="B191"/>
  <c r="C189"/>
  <c r="C190"/>
  <c r="D189"/>
  <c r="D190"/>
  <c r="S40" i="7"/>
  <c r="S278"/>
  <c r="S41"/>
  <c r="S279"/>
  <c r="D41"/>
  <c r="D279"/>
  <c r="B188" i="2"/>
  <c r="B189"/>
  <c r="C187"/>
  <c r="C188"/>
  <c r="D187"/>
  <c r="D188"/>
  <c r="CI252" i="10"/>
  <c r="CI145"/>
  <c r="E187" i="2"/>
  <c r="B186"/>
  <c r="B187"/>
  <c r="E186"/>
  <c r="C185"/>
  <c r="C186"/>
  <c r="D185"/>
  <c r="D186"/>
  <c r="B184"/>
  <c r="B185"/>
  <c r="C183"/>
  <c r="C184"/>
  <c r="D183"/>
  <c r="D184"/>
  <c r="B182"/>
  <c r="B183"/>
  <c r="E50"/>
  <c r="E182"/>
  <c r="C181"/>
  <c r="C182"/>
  <c r="D181"/>
  <c r="D182"/>
  <c r="B180"/>
  <c r="B181"/>
  <c r="E181"/>
  <c r="A1" i="7"/>
  <c r="C179" i="2"/>
  <c r="C180"/>
  <c r="D179"/>
  <c r="D180"/>
  <c r="B178"/>
  <c r="B179"/>
  <c r="O210"/>
  <c r="O209"/>
  <c r="O208"/>
  <c r="O207"/>
  <c r="O206"/>
  <c r="O205"/>
  <c r="O204"/>
  <c r="O203"/>
  <c r="O202"/>
  <c r="O201"/>
  <c r="O200"/>
  <c r="O199"/>
  <c r="O198"/>
  <c r="K210"/>
  <c r="K209"/>
  <c r="K208"/>
  <c r="K207"/>
  <c r="L207" s="1"/>
  <c r="K206"/>
  <c r="L206" s="1"/>
  <c r="K205"/>
  <c r="L205" s="1"/>
  <c r="K204"/>
  <c r="L204" s="1"/>
  <c r="K203"/>
  <c r="L203" s="1"/>
  <c r="K202"/>
  <c r="L202" s="1"/>
  <c r="K201"/>
  <c r="L201" s="1"/>
  <c r="K200"/>
  <c r="L200" s="1"/>
  <c r="K199"/>
  <c r="L199" s="1"/>
  <c r="K198"/>
  <c r="L198" s="1"/>
  <c r="AI210"/>
  <c r="AI209"/>
  <c r="AI208"/>
  <c r="AI207"/>
  <c r="AI206"/>
  <c r="AI205"/>
  <c r="AI204"/>
  <c r="AI203"/>
  <c r="AI202"/>
  <c r="AI201"/>
  <c r="AI200"/>
  <c r="AI199"/>
  <c r="AI198"/>
  <c r="AE210"/>
  <c r="AE209"/>
  <c r="AE208"/>
  <c r="AE207"/>
  <c r="AE206"/>
  <c r="AE205"/>
  <c r="AE204"/>
  <c r="AE203"/>
  <c r="AE202"/>
  <c r="AE201"/>
  <c r="AE200"/>
  <c r="AE199"/>
  <c r="AE198"/>
  <c r="W210"/>
  <c r="W209"/>
  <c r="W208"/>
  <c r="W207"/>
  <c r="W206"/>
  <c r="W205"/>
  <c r="W204"/>
  <c r="W203"/>
  <c r="W202"/>
  <c r="W201"/>
  <c r="W200"/>
  <c r="W199"/>
  <c r="W198"/>
  <c r="AE196"/>
  <c r="AE197"/>
  <c r="W196"/>
  <c r="W197"/>
  <c r="O196"/>
  <c r="O197"/>
  <c r="K196"/>
  <c r="L196" s="1"/>
  <c r="K197"/>
  <c r="L197" s="1"/>
  <c r="AI196"/>
  <c r="AI197"/>
  <c r="AE194"/>
  <c r="AE195"/>
  <c r="W194"/>
  <c r="W195"/>
  <c r="O194"/>
  <c r="O195"/>
  <c r="K194"/>
  <c r="L194" s="1"/>
  <c r="K195"/>
  <c r="L195" s="1"/>
  <c r="AI194"/>
  <c r="AI195"/>
  <c r="AE192"/>
  <c r="AE193"/>
  <c r="W192"/>
  <c r="W193"/>
  <c r="O192"/>
  <c r="O193"/>
  <c r="K192"/>
  <c r="L192" s="1"/>
  <c r="K193"/>
  <c r="L193" s="1"/>
  <c r="AI192"/>
  <c r="AI193"/>
  <c r="AE190"/>
  <c r="AE191"/>
  <c r="W190"/>
  <c r="W191"/>
  <c r="O190"/>
  <c r="O191"/>
  <c r="K190"/>
  <c r="L190" s="1"/>
  <c r="K191"/>
  <c r="L191" s="1"/>
  <c r="AI190"/>
  <c r="AI191"/>
  <c r="AE188"/>
  <c r="AE189"/>
  <c r="W188"/>
  <c r="W189"/>
  <c r="O188"/>
  <c r="O189"/>
  <c r="K188"/>
  <c r="L188" s="1"/>
  <c r="K189"/>
  <c r="L189" s="1"/>
  <c r="AI188"/>
  <c r="AI189"/>
  <c r="AE186"/>
  <c r="AE187"/>
  <c r="W186"/>
  <c r="W187"/>
  <c r="O186"/>
  <c r="O187"/>
  <c r="K186"/>
  <c r="L186" s="1"/>
  <c r="K187"/>
  <c r="L187" s="1"/>
  <c r="AI186"/>
  <c r="AI187"/>
  <c r="AE184"/>
  <c r="AE185"/>
  <c r="W184"/>
  <c r="W185"/>
  <c r="O184"/>
  <c r="O185"/>
  <c r="K184"/>
  <c r="L184" s="1"/>
  <c r="K185"/>
  <c r="L185" s="1"/>
  <c r="AI184"/>
  <c r="AI185"/>
  <c r="AE182"/>
  <c r="AE183"/>
  <c r="W182"/>
  <c r="W183"/>
  <c r="O182"/>
  <c r="O183"/>
  <c r="K182"/>
  <c r="L182" s="1"/>
  <c r="K183"/>
  <c r="L183" s="1"/>
  <c r="AI182"/>
  <c r="AI183"/>
  <c r="AE180"/>
  <c r="AE181"/>
  <c r="W180"/>
  <c r="W181"/>
  <c r="O180"/>
  <c r="O181"/>
  <c r="K180"/>
  <c r="L180" s="1"/>
  <c r="K181"/>
  <c r="L181" s="1"/>
  <c r="AI180"/>
  <c r="AI181"/>
  <c r="AE178"/>
  <c r="AE179"/>
  <c r="W178"/>
  <c r="W179"/>
  <c r="O178"/>
  <c r="O179"/>
  <c r="K178"/>
  <c r="L178" s="1"/>
  <c r="K179"/>
  <c r="L179" s="1"/>
  <c r="AI178"/>
  <c r="AI179"/>
  <c r="C177"/>
  <c r="C178"/>
  <c r="D177"/>
  <c r="D178"/>
  <c r="AE155" i="7"/>
  <c r="AK77" i="10"/>
  <c r="CI175"/>
  <c r="CI105"/>
  <c r="CI76"/>
  <c r="CI164"/>
  <c r="CI55"/>
  <c r="CI49"/>
  <c r="M73"/>
  <c r="M85"/>
  <c r="D57"/>
  <c r="AB57" s="1"/>
  <c r="D85"/>
  <c r="AB85" s="1"/>
  <c r="E56"/>
  <c r="E84"/>
  <c r="M84" s="1"/>
  <c r="L85" s="1"/>
  <c r="AK85" s="1"/>
  <c r="AA57"/>
  <c r="AA85"/>
  <c r="AA56"/>
  <c r="AA84"/>
  <c r="BY84" s="1"/>
  <c r="C56"/>
  <c r="C84"/>
  <c r="M71"/>
  <c r="M75"/>
  <c r="M56"/>
  <c r="L57" s="1"/>
  <c r="AK57" s="1"/>
  <c r="M43"/>
  <c r="M57"/>
  <c r="CI65"/>
  <c r="CI64"/>
  <c r="AP57"/>
  <c r="AU57"/>
  <c r="AO57"/>
  <c r="M35"/>
  <c r="M41"/>
  <c r="M161"/>
  <c r="M33"/>
  <c r="M155"/>
  <c r="M159"/>
  <c r="M149"/>
  <c r="M151"/>
  <c r="C62"/>
  <c r="C164"/>
  <c r="AA62"/>
  <c r="BY62" s="1"/>
  <c r="AA164"/>
  <c r="D63"/>
  <c r="D165"/>
  <c r="AB165" s="1"/>
  <c r="E62"/>
  <c r="E164"/>
  <c r="M164" s="1"/>
  <c r="AA63"/>
  <c r="AA165"/>
  <c r="M153"/>
  <c r="M165"/>
  <c r="M115"/>
  <c r="M119"/>
  <c r="M231"/>
  <c r="M237"/>
  <c r="CI41"/>
  <c r="CI213"/>
  <c r="M235"/>
  <c r="M241"/>
  <c r="M207"/>
  <c r="M233"/>
  <c r="M205"/>
  <c r="M203"/>
  <c r="M211"/>
  <c r="M197"/>
  <c r="AE81" i="7"/>
  <c r="AE89"/>
  <c r="CI117" i="10"/>
  <c r="CI88"/>
  <c r="CI256"/>
  <c r="AU107"/>
  <c r="CI143"/>
  <c r="M169"/>
  <c r="M201"/>
  <c r="M171"/>
  <c r="M125"/>
  <c r="M195"/>
  <c r="M199"/>
  <c r="AE99" i="7"/>
  <c r="M23" i="10"/>
  <c r="M29"/>
  <c r="CI30"/>
  <c r="CI93"/>
  <c r="AE41" i="7"/>
  <c r="AD155"/>
  <c r="AK280"/>
  <c r="AK281"/>
  <c r="O176" i="2"/>
  <c r="O177"/>
  <c r="W176"/>
  <c r="W177"/>
  <c r="AE176"/>
  <c r="AE177"/>
  <c r="K176"/>
  <c r="K177"/>
  <c r="AI176"/>
  <c r="AI177"/>
  <c r="B176"/>
  <c r="B177"/>
  <c r="D175"/>
  <c r="D176"/>
  <c r="C175"/>
  <c r="C176"/>
  <c r="E175"/>
  <c r="B174"/>
  <c r="B175"/>
  <c r="D173"/>
  <c r="D174"/>
  <c r="E174"/>
  <c r="C173"/>
  <c r="C174"/>
  <c r="B172"/>
  <c r="B173"/>
  <c r="C171"/>
  <c r="C172"/>
  <c r="D171"/>
  <c r="D172"/>
  <c r="D154" i="7"/>
  <c r="D40"/>
  <c r="AF41"/>
  <c r="C155"/>
  <c r="C41"/>
  <c r="E154"/>
  <c r="E40"/>
  <c r="B170" i="2"/>
  <c r="B171"/>
  <c r="D169"/>
  <c r="D170"/>
  <c r="C169"/>
  <c r="C170"/>
  <c r="B168"/>
  <c r="B169"/>
  <c r="D167"/>
  <c r="D168"/>
  <c r="C167"/>
  <c r="C168"/>
  <c r="B166"/>
  <c r="B167"/>
  <c r="AE174"/>
  <c r="AE175"/>
  <c r="K174"/>
  <c r="L174" s="1"/>
  <c r="K175"/>
  <c r="L175" s="1"/>
  <c r="AI174"/>
  <c r="AI175"/>
  <c r="O174"/>
  <c r="O175"/>
  <c r="W174"/>
  <c r="W175"/>
  <c r="AE172"/>
  <c r="AE173"/>
  <c r="K172"/>
  <c r="L172" s="1"/>
  <c r="K173"/>
  <c r="L173" s="1"/>
  <c r="AI172"/>
  <c r="AI173"/>
  <c r="O172"/>
  <c r="O173"/>
  <c r="W172"/>
  <c r="W173"/>
  <c r="AE170"/>
  <c r="AE171"/>
  <c r="K170"/>
  <c r="L170" s="1"/>
  <c r="K171"/>
  <c r="L171" s="1"/>
  <c r="AI170"/>
  <c r="AI171"/>
  <c r="O170"/>
  <c r="O171"/>
  <c r="W170"/>
  <c r="W171"/>
  <c r="AE168"/>
  <c r="AE169"/>
  <c r="K168"/>
  <c r="L168" s="1"/>
  <c r="K169"/>
  <c r="L169" s="1"/>
  <c r="AI168"/>
  <c r="AI169"/>
  <c r="O168"/>
  <c r="O169"/>
  <c r="W168"/>
  <c r="W169"/>
  <c r="AE166"/>
  <c r="AE167"/>
  <c r="K166"/>
  <c r="L166" s="1"/>
  <c r="K167"/>
  <c r="L167" s="1"/>
  <c r="AI166"/>
  <c r="AI167"/>
  <c r="O166"/>
  <c r="O167"/>
  <c r="W166"/>
  <c r="W167"/>
  <c r="D165"/>
  <c r="D166"/>
  <c r="C165"/>
  <c r="C166"/>
  <c r="B164"/>
  <c r="B165"/>
  <c r="D163"/>
  <c r="D164"/>
  <c r="C163"/>
  <c r="C164"/>
  <c r="E163"/>
  <c r="B162"/>
  <c r="B163"/>
  <c r="C161"/>
  <c r="C162"/>
  <c r="D161"/>
  <c r="D162"/>
  <c r="B160"/>
  <c r="B161"/>
  <c r="K34"/>
  <c r="L34" s="1"/>
  <c r="C159"/>
  <c r="C160"/>
  <c r="D159"/>
  <c r="D160"/>
  <c r="S101" i="7"/>
  <c r="S155"/>
  <c r="D101"/>
  <c r="D155"/>
  <c r="S220"/>
  <c r="S154"/>
  <c r="AD89"/>
  <c r="F89" s="1"/>
  <c r="J349" i="1" s="1"/>
  <c r="O164" i="2"/>
  <c r="O165"/>
  <c r="W164"/>
  <c r="W165"/>
  <c r="AE164"/>
  <c r="AE165"/>
  <c r="K164"/>
  <c r="L164" s="1"/>
  <c r="K165"/>
  <c r="L165" s="1"/>
  <c r="AI164"/>
  <c r="AI165"/>
  <c r="O162"/>
  <c r="O163"/>
  <c r="W162"/>
  <c r="W163"/>
  <c r="AE162"/>
  <c r="AE163"/>
  <c r="K162"/>
  <c r="L162" s="1"/>
  <c r="K163"/>
  <c r="L163" s="1"/>
  <c r="AI162"/>
  <c r="AI163"/>
  <c r="O160"/>
  <c r="O161"/>
  <c r="W160"/>
  <c r="W161"/>
  <c r="AE160"/>
  <c r="AE161"/>
  <c r="K160"/>
  <c r="L160" s="1"/>
  <c r="K161"/>
  <c r="L161" s="1"/>
  <c r="AI160"/>
  <c r="AI161"/>
  <c r="O158"/>
  <c r="O159"/>
  <c r="W158"/>
  <c r="W159"/>
  <c r="AE158"/>
  <c r="AE159"/>
  <c r="K158"/>
  <c r="L158" s="1"/>
  <c r="K159"/>
  <c r="L159" s="1"/>
  <c r="AI158"/>
  <c r="AI159"/>
  <c r="B158"/>
  <c r="B159"/>
  <c r="D157"/>
  <c r="D158"/>
  <c r="C157"/>
  <c r="C158"/>
  <c r="B156"/>
  <c r="B157"/>
  <c r="D155"/>
  <c r="D156"/>
  <c r="C155"/>
  <c r="C156"/>
  <c r="E155"/>
  <c r="B154"/>
  <c r="B155"/>
  <c r="G89" i="7"/>
  <c r="H73" i="10" s="1"/>
  <c r="C153" i="2"/>
  <c r="C154"/>
  <c r="D153"/>
  <c r="D154"/>
  <c r="B152"/>
  <c r="B153"/>
  <c r="E153"/>
  <c r="C151"/>
  <c r="C152"/>
  <c r="D151"/>
  <c r="D152"/>
  <c r="B150"/>
  <c r="B151"/>
  <c r="C149"/>
  <c r="C150"/>
  <c r="D149"/>
  <c r="D150"/>
  <c r="AD35" i="7"/>
  <c r="G35" s="1"/>
  <c r="B148" i="2"/>
  <c r="B149"/>
  <c r="C147"/>
  <c r="C148"/>
  <c r="E148"/>
  <c r="D147"/>
  <c r="D148"/>
  <c r="B146"/>
  <c r="B147"/>
  <c r="D145"/>
  <c r="D146"/>
  <c r="C145"/>
  <c r="C146"/>
  <c r="B144"/>
  <c r="B145"/>
  <c r="D143"/>
  <c r="D144"/>
  <c r="C143"/>
  <c r="C144"/>
  <c r="B142"/>
  <c r="B143"/>
  <c r="E143"/>
  <c r="D140"/>
  <c r="D142"/>
  <c r="C140"/>
  <c r="C142"/>
  <c r="B141"/>
  <c r="B140"/>
  <c r="D139"/>
  <c r="D141"/>
  <c r="C139"/>
  <c r="C141"/>
  <c r="B138"/>
  <c r="B139"/>
  <c r="D137"/>
  <c r="D138"/>
  <c r="C137"/>
  <c r="C138"/>
  <c r="B135"/>
  <c r="B137"/>
  <c r="AE156"/>
  <c r="AE157"/>
  <c r="K156"/>
  <c r="L156" s="1"/>
  <c r="K157"/>
  <c r="L157" s="1"/>
  <c r="AI156"/>
  <c r="AI157"/>
  <c r="O156"/>
  <c r="O157"/>
  <c r="W156"/>
  <c r="W157"/>
  <c r="AE154"/>
  <c r="AE155"/>
  <c r="K154"/>
  <c r="L154" s="1"/>
  <c r="K155"/>
  <c r="L155" s="1"/>
  <c r="AI154"/>
  <c r="AI155"/>
  <c r="O154"/>
  <c r="O155"/>
  <c r="W154"/>
  <c r="W155"/>
  <c r="AE152"/>
  <c r="AE153"/>
  <c r="K152"/>
  <c r="L152" s="1"/>
  <c r="K153"/>
  <c r="L153" s="1"/>
  <c r="AI152"/>
  <c r="AI153"/>
  <c r="O152"/>
  <c r="O153"/>
  <c r="W152"/>
  <c r="W153"/>
  <c r="AE150"/>
  <c r="AE151"/>
  <c r="K150"/>
  <c r="L150" s="1"/>
  <c r="K151"/>
  <c r="L151" s="1"/>
  <c r="AI150"/>
  <c r="AI151"/>
  <c r="O150"/>
  <c r="O151"/>
  <c r="W150"/>
  <c r="W151"/>
  <c r="AE148"/>
  <c r="AE149"/>
  <c r="K148"/>
  <c r="L148" s="1"/>
  <c r="K149"/>
  <c r="L149" s="1"/>
  <c r="AI148"/>
  <c r="AI149"/>
  <c r="O148"/>
  <c r="O149"/>
  <c r="W148"/>
  <c r="W149"/>
  <c r="AE146"/>
  <c r="AE147"/>
  <c r="K146"/>
  <c r="L146" s="1"/>
  <c r="K147"/>
  <c r="L147" s="1"/>
  <c r="AI146"/>
  <c r="AI147"/>
  <c r="O146"/>
  <c r="O147"/>
  <c r="W146"/>
  <c r="W147"/>
  <c r="AE144"/>
  <c r="AE145"/>
  <c r="K144"/>
  <c r="L144" s="1"/>
  <c r="K145"/>
  <c r="L145" s="1"/>
  <c r="AI144"/>
  <c r="AI145"/>
  <c r="O144"/>
  <c r="O145"/>
  <c r="W144"/>
  <c r="W145"/>
  <c r="AE142"/>
  <c r="AE143"/>
  <c r="K142"/>
  <c r="L142" s="1"/>
  <c r="K143"/>
  <c r="L143" s="1"/>
  <c r="AI142"/>
  <c r="AI143"/>
  <c r="O142"/>
  <c r="O143"/>
  <c r="W142"/>
  <c r="W143"/>
  <c r="AE140"/>
  <c r="AE141"/>
  <c r="K140"/>
  <c r="L140" s="1"/>
  <c r="K141"/>
  <c r="L141" s="1"/>
  <c r="AI140"/>
  <c r="AI141"/>
  <c r="O140"/>
  <c r="O141"/>
  <c r="W140"/>
  <c r="W141"/>
  <c r="AD99" i="7"/>
  <c r="F99" s="1"/>
  <c r="J29" i="1" s="1"/>
  <c r="AD101" i="7"/>
  <c r="G101" s="1"/>
  <c r="H87" i="10" s="1"/>
  <c r="AD47" i="7"/>
  <c r="F47" s="1"/>
  <c r="J25" i="1" s="1"/>
  <c r="CI115" i="10"/>
  <c r="G99" i="7"/>
  <c r="AD81"/>
  <c r="AD87"/>
  <c r="G87" s="1"/>
  <c r="AD219"/>
  <c r="G219" s="1"/>
  <c r="AD39"/>
  <c r="AD43"/>
  <c r="G67"/>
  <c r="CI43" i="10"/>
  <c r="CI94"/>
  <c r="CI160"/>
  <c r="CI238"/>
  <c r="CI172"/>
  <c r="CI242"/>
  <c r="CI75"/>
  <c r="CI33"/>
  <c r="CI202"/>
  <c r="CI119"/>
  <c r="CI240"/>
  <c r="CI122"/>
  <c r="CI200"/>
  <c r="CI98"/>
  <c r="CI162"/>
  <c r="CI82"/>
  <c r="CI166"/>
  <c r="CI57"/>
  <c r="CA63"/>
  <c r="AB63"/>
  <c r="CI63"/>
  <c r="CI62"/>
  <c r="CA62"/>
  <c r="AO63"/>
  <c r="AK63"/>
  <c r="AU63"/>
  <c r="AP63"/>
  <c r="E100"/>
  <c r="E42"/>
  <c r="AA101"/>
  <c r="AA43"/>
  <c r="AO43"/>
  <c r="AU43"/>
  <c r="AP43"/>
  <c r="D101"/>
  <c r="AB101" s="1"/>
  <c r="D43"/>
  <c r="C100"/>
  <c r="C42"/>
  <c r="AA100"/>
  <c r="BY100" s="1"/>
  <c r="AA42"/>
  <c r="CI61"/>
  <c r="CI60"/>
  <c r="C170"/>
  <c r="C130"/>
  <c r="D171"/>
  <c r="AB171" s="1"/>
  <c r="D131"/>
  <c r="AB131" s="1"/>
  <c r="AA171"/>
  <c r="AA131"/>
  <c r="E170"/>
  <c r="M170" s="1"/>
  <c r="L171" s="1"/>
  <c r="E130"/>
  <c r="AA170"/>
  <c r="BY170" s="1"/>
  <c r="AA130"/>
  <c r="BY130" s="1"/>
  <c r="E222"/>
  <c r="E166"/>
  <c r="AA222"/>
  <c r="BY222" s="1"/>
  <c r="AA166"/>
  <c r="BY166" s="1"/>
  <c r="D166"/>
  <c r="D223"/>
  <c r="D167"/>
  <c r="AB167" s="1"/>
  <c r="C222"/>
  <c r="C166"/>
  <c r="AA223"/>
  <c r="AA167"/>
  <c r="AO223"/>
  <c r="AK223"/>
  <c r="AU223"/>
  <c r="AP223"/>
  <c r="AB223"/>
  <c r="CI225"/>
  <c r="CI224"/>
  <c r="D219"/>
  <c r="AB219" s="1"/>
  <c r="D217"/>
  <c r="CA216" s="1"/>
  <c r="C218"/>
  <c r="C216"/>
  <c r="AA219"/>
  <c r="AA217"/>
  <c r="AA218"/>
  <c r="BY218" s="1"/>
  <c r="AA216"/>
  <c r="BY216" s="1"/>
  <c r="AO217"/>
  <c r="AK217"/>
  <c r="AU217"/>
  <c r="AP217"/>
  <c r="E218"/>
  <c r="E216"/>
  <c r="CI223"/>
  <c r="CI222"/>
  <c r="CI220"/>
  <c r="AU219"/>
  <c r="AP219"/>
  <c r="AO219"/>
  <c r="AK219"/>
  <c r="CI221"/>
  <c r="D45"/>
  <c r="AB45" s="1"/>
  <c r="D257"/>
  <c r="AB257" s="1"/>
  <c r="C64"/>
  <c r="C256"/>
  <c r="AA169"/>
  <c r="AA257"/>
  <c r="AA64"/>
  <c r="BY64" s="1"/>
  <c r="AA256"/>
  <c r="BY256" s="1"/>
  <c r="E64"/>
  <c r="E256"/>
  <c r="AE93" i="7"/>
  <c r="AF279"/>
  <c r="AF57"/>
  <c r="AF107"/>
  <c r="AF125"/>
  <c r="AF55"/>
  <c r="AF121"/>
  <c r="AF223"/>
  <c r="AF179"/>
  <c r="AF127"/>
  <c r="AF109"/>
  <c r="AF73"/>
  <c r="AF123"/>
  <c r="AF231"/>
  <c r="AF67"/>
  <c r="AD93"/>
  <c r="AD97"/>
  <c r="AE47"/>
  <c r="AE35"/>
  <c r="AE97"/>
  <c r="C195"/>
  <c r="C219"/>
  <c r="AE101"/>
  <c r="AE87"/>
  <c r="F35"/>
  <c r="J403" i="1" s="1"/>
  <c r="D211" i="7"/>
  <c r="D247"/>
  <c r="AI247" s="1"/>
  <c r="C99"/>
  <c r="C101"/>
  <c r="E98"/>
  <c r="E100"/>
  <c r="S98"/>
  <c r="S100"/>
  <c r="D100"/>
  <c r="C134" i="2"/>
  <c r="C135"/>
  <c r="D134"/>
  <c r="D135"/>
  <c r="S87" i="7"/>
  <c r="S99"/>
  <c r="D87"/>
  <c r="AF87" s="1"/>
  <c r="D99"/>
  <c r="D86"/>
  <c r="D98"/>
  <c r="B133" i="2"/>
  <c r="B134"/>
  <c r="C89" i="7"/>
  <c r="C87"/>
  <c r="E88"/>
  <c r="E86"/>
  <c r="S88"/>
  <c r="S86"/>
  <c r="C132" i="2"/>
  <c r="C133"/>
  <c r="D132"/>
  <c r="D133"/>
  <c r="E133"/>
  <c r="D96" i="7"/>
  <c r="D88"/>
  <c r="S97"/>
  <c r="S89"/>
  <c r="D97"/>
  <c r="D89"/>
  <c r="AF89" s="1"/>
  <c r="B131" i="2"/>
  <c r="B132"/>
  <c r="O138"/>
  <c r="O139"/>
  <c r="K138"/>
  <c r="L138" s="1"/>
  <c r="K139"/>
  <c r="L139" s="1"/>
  <c r="AI138"/>
  <c r="AI139"/>
  <c r="AE138"/>
  <c r="AE139"/>
  <c r="W138"/>
  <c r="W139"/>
  <c r="O136"/>
  <c r="O137"/>
  <c r="K136"/>
  <c r="K137"/>
  <c r="L137" s="1"/>
  <c r="AI136"/>
  <c r="AI137"/>
  <c r="AE136"/>
  <c r="AE137"/>
  <c r="W136"/>
  <c r="W137"/>
  <c r="O134"/>
  <c r="O135"/>
  <c r="K134"/>
  <c r="L134" s="1"/>
  <c r="K135"/>
  <c r="AI134"/>
  <c r="AI135"/>
  <c r="AE134"/>
  <c r="AE135"/>
  <c r="W134"/>
  <c r="W135"/>
  <c r="O133"/>
  <c r="O132"/>
  <c r="K103"/>
  <c r="L103" s="1"/>
  <c r="K133"/>
  <c r="L133" s="1"/>
  <c r="K132"/>
  <c r="L132" s="1"/>
  <c r="AI85"/>
  <c r="AI133"/>
  <c r="AI132"/>
  <c r="AE23"/>
  <c r="AE133"/>
  <c r="AE132"/>
  <c r="W77"/>
  <c r="W133"/>
  <c r="W132"/>
  <c r="C81" i="7"/>
  <c r="C97"/>
  <c r="E80"/>
  <c r="E96"/>
  <c r="S80"/>
  <c r="S96"/>
  <c r="C130" i="2"/>
  <c r="C131"/>
  <c r="D130"/>
  <c r="D131"/>
  <c r="S93" i="7"/>
  <c r="S81"/>
  <c r="D93"/>
  <c r="D81"/>
  <c r="D92"/>
  <c r="D80"/>
  <c r="B129" i="2"/>
  <c r="B130"/>
  <c r="C128"/>
  <c r="C129"/>
  <c r="D128"/>
  <c r="D129"/>
  <c r="C95" i="7"/>
  <c r="C93"/>
  <c r="E94"/>
  <c r="E92"/>
  <c r="S94"/>
  <c r="S92"/>
  <c r="S39"/>
  <c r="S95"/>
  <c r="D39"/>
  <c r="D95"/>
  <c r="AF95" s="1"/>
  <c r="D38"/>
  <c r="D94"/>
  <c r="B127" i="2"/>
  <c r="B128"/>
  <c r="AK53" i="7"/>
  <c r="C35"/>
  <c r="C39"/>
  <c r="E34"/>
  <c r="E38"/>
  <c r="S34"/>
  <c r="S38"/>
  <c r="C126" i="2"/>
  <c r="C127"/>
  <c r="D126"/>
  <c r="D127"/>
  <c r="S43" i="7"/>
  <c r="S35"/>
  <c r="D43"/>
  <c r="D35"/>
  <c r="AF35" s="1"/>
  <c r="D42"/>
  <c r="AI42" s="1"/>
  <c r="D34"/>
  <c r="B125" i="2"/>
  <c r="B126"/>
  <c r="C124"/>
  <c r="C125"/>
  <c r="D124"/>
  <c r="D125"/>
  <c r="E125"/>
  <c r="C44"/>
  <c r="AK286" i="7"/>
  <c r="C50" i="2"/>
  <c r="C51"/>
  <c r="D51"/>
  <c r="D54"/>
  <c r="C56"/>
  <c r="D56"/>
  <c r="C60"/>
  <c r="C66"/>
  <c r="D66"/>
  <c r="C67"/>
  <c r="C68"/>
  <c r="D68"/>
  <c r="C72"/>
  <c r="D72"/>
  <c r="C73"/>
  <c r="D74"/>
  <c r="C74"/>
  <c r="C75"/>
  <c r="C77"/>
  <c r="C78"/>
  <c r="D78"/>
  <c r="C79"/>
  <c r="C102" i="10"/>
  <c r="C98"/>
  <c r="C174"/>
  <c r="C46"/>
  <c r="AK76" i="7"/>
  <c r="C102" i="2"/>
  <c r="D102"/>
  <c r="C120" i="10"/>
  <c r="C152"/>
  <c r="C154"/>
  <c r="CI48"/>
  <c r="C40"/>
  <c r="B109" i="2"/>
  <c r="B124"/>
  <c r="C47" i="7"/>
  <c r="C43"/>
  <c r="E46"/>
  <c r="E42"/>
  <c r="S46"/>
  <c r="S42"/>
  <c r="K24" i="2"/>
  <c r="L24" s="1"/>
  <c r="K22"/>
  <c r="L22" s="1"/>
  <c r="S219" i="7"/>
  <c r="S47"/>
  <c r="D259"/>
  <c r="D47"/>
  <c r="D208"/>
  <c r="D46"/>
  <c r="CI116" i="10"/>
  <c r="D147" i="7"/>
  <c r="D141"/>
  <c r="CI165" i="10"/>
  <c r="AE297" i="7"/>
  <c r="D205"/>
  <c r="D207"/>
  <c r="D217"/>
  <c r="B107" i="2"/>
  <c r="D319" i="7"/>
  <c r="CI120" i="10"/>
  <c r="AA94"/>
  <c r="BY94" s="1"/>
  <c r="AA248"/>
  <c r="BY248" s="1"/>
  <c r="B36" i="2"/>
  <c r="B123"/>
  <c r="C122"/>
  <c r="C123"/>
  <c r="D111"/>
  <c r="D123"/>
  <c r="D249" i="7"/>
  <c r="D79"/>
  <c r="D307"/>
  <c r="D313"/>
  <c r="D125" i="10"/>
  <c r="AB125" s="1"/>
  <c r="D33"/>
  <c r="AU167"/>
  <c r="E148"/>
  <c r="AU109"/>
  <c r="B114" i="2"/>
  <c r="AU137" i="10"/>
  <c r="AA90"/>
  <c r="BY90" s="1"/>
  <c r="AA46"/>
  <c r="BY46" s="1"/>
  <c r="D31" i="7"/>
  <c r="D219"/>
  <c r="D240"/>
  <c r="D218"/>
  <c r="AE313"/>
  <c r="E212"/>
  <c r="E218"/>
  <c r="S240"/>
  <c r="S218"/>
  <c r="C26" i="2"/>
  <c r="AK131" i="7"/>
  <c r="AK238"/>
  <c r="AK291"/>
  <c r="AK293"/>
  <c r="C28" i="2"/>
  <c r="C32"/>
  <c r="C33"/>
  <c r="C34"/>
  <c r="C35"/>
  <c r="C27"/>
  <c r="C31"/>
  <c r="C36"/>
  <c r="C38"/>
  <c r="C39"/>
  <c r="C41"/>
  <c r="C45"/>
  <c r="C47"/>
  <c r="D48"/>
  <c r="C49"/>
  <c r="D49"/>
  <c r="D50"/>
  <c r="C52"/>
  <c r="B52"/>
  <c r="D52"/>
  <c r="C54"/>
  <c r="C55"/>
  <c r="D55"/>
  <c r="C57"/>
  <c r="C58"/>
  <c r="B58"/>
  <c r="D59"/>
  <c r="B60"/>
  <c r="B62"/>
  <c r="C63"/>
  <c r="D63"/>
  <c r="C65"/>
  <c r="B65"/>
  <c r="C64"/>
  <c r="D64"/>
  <c r="C69"/>
  <c r="D69"/>
  <c r="C70"/>
  <c r="B70"/>
  <c r="C71"/>
  <c r="D71"/>
  <c r="C76"/>
  <c r="B76"/>
  <c r="AK61" i="7"/>
  <c r="B80" i="2"/>
  <c r="C81"/>
  <c r="D81"/>
  <c r="C82"/>
  <c r="D82"/>
  <c r="C83"/>
  <c r="D83"/>
  <c r="C85"/>
  <c r="B85"/>
  <c r="D84"/>
  <c r="C84"/>
  <c r="C86"/>
  <c r="B86"/>
  <c r="C87"/>
  <c r="D87"/>
  <c r="C88"/>
  <c r="B88"/>
  <c r="CI35" i="10"/>
  <c r="CI257"/>
  <c r="AK237" i="7"/>
  <c r="AK21"/>
  <c r="D92" i="2"/>
  <c r="C92"/>
  <c r="B93"/>
  <c r="C93"/>
  <c r="D94"/>
  <c r="C94"/>
  <c r="C95"/>
  <c r="C96"/>
  <c r="B96"/>
  <c r="D97"/>
  <c r="C97"/>
  <c r="B98"/>
  <c r="C100"/>
  <c r="C101"/>
  <c r="D101"/>
  <c r="C103"/>
  <c r="D103"/>
  <c r="B104"/>
  <c r="D105"/>
  <c r="C105"/>
  <c r="B106"/>
  <c r="C106"/>
  <c r="B108"/>
  <c r="C108"/>
  <c r="AU93" i="10"/>
  <c r="CI118"/>
  <c r="AK77" i="7"/>
  <c r="CI90" i="10"/>
  <c r="CI104"/>
  <c r="AK184" i="7"/>
  <c r="AU105" i="10"/>
  <c r="B112" i="2"/>
  <c r="AK288" i="7"/>
  <c r="AU141" i="10"/>
  <c r="B113" i="2"/>
  <c r="B116"/>
  <c r="AK143" i="10"/>
  <c r="K35" i="2"/>
  <c r="L35" s="1"/>
  <c r="K43"/>
  <c r="L43" s="1"/>
  <c r="K47"/>
  <c r="L47" s="1"/>
  <c r="K48"/>
  <c r="L48" s="1"/>
  <c r="AI53"/>
  <c r="K66"/>
  <c r="L66" s="1"/>
  <c r="K65"/>
  <c r="L65" s="1"/>
  <c r="K72"/>
  <c r="L72" s="1"/>
  <c r="K73"/>
  <c r="L73" s="1"/>
  <c r="AK170" i="7"/>
  <c r="AK171"/>
  <c r="D199"/>
  <c r="D335"/>
  <c r="AK129"/>
  <c r="D110" i="2"/>
  <c r="C110"/>
  <c r="E208" i="10"/>
  <c r="E198"/>
  <c r="C232"/>
  <c r="C72"/>
  <c r="AK22" i="7"/>
  <c r="AK183" i="10"/>
  <c r="AU169"/>
  <c r="C59" i="2"/>
  <c r="E154" i="10"/>
  <c r="AU89"/>
  <c r="C113" i="2"/>
  <c r="AU209" i="10"/>
  <c r="AK139"/>
  <c r="E148" i="7"/>
  <c r="E156"/>
  <c r="C112" i="2"/>
  <c r="AK289" i="7"/>
  <c r="E238" i="10"/>
  <c r="AK225" i="7"/>
  <c r="AE303"/>
  <c r="AE83"/>
  <c r="AD189"/>
  <c r="G189" s="1"/>
  <c r="AK105"/>
  <c r="AK339"/>
  <c r="AK338"/>
  <c r="D117" i="2"/>
  <c r="D122"/>
  <c r="B121"/>
  <c r="B122"/>
  <c r="M30" i="12"/>
  <c r="D65" i="10"/>
  <c r="AB65" s="1"/>
  <c r="D225"/>
  <c r="CA224" s="1"/>
  <c r="D51"/>
  <c r="D105"/>
  <c r="AB105" s="1"/>
  <c r="D53"/>
  <c r="D95"/>
  <c r="CA94" s="1"/>
  <c r="AK104" i="7"/>
  <c r="D79" i="10"/>
  <c r="AB79" s="1"/>
  <c r="CI176"/>
  <c r="CI39"/>
  <c r="CI102"/>
  <c r="CI239"/>
  <c r="CI139"/>
  <c r="CI197"/>
  <c r="D190" i="7"/>
  <c r="D82"/>
  <c r="D251" i="10"/>
  <c r="AB251" s="1"/>
  <c r="D199"/>
  <c r="AB199" s="1"/>
  <c r="D155"/>
  <c r="AB155" s="1"/>
  <c r="D35"/>
  <c r="AB35" s="1"/>
  <c r="D215"/>
  <c r="AB215" s="1"/>
  <c r="D133"/>
  <c r="AB133" s="1"/>
  <c r="D161"/>
  <c r="E84" i="7"/>
  <c r="E306"/>
  <c r="E314"/>
  <c r="E136"/>
  <c r="AA224" i="10"/>
  <c r="BY224" s="1"/>
  <c r="AA244"/>
  <c r="BY244" s="1"/>
  <c r="AA104"/>
  <c r="BY104" s="1"/>
  <c r="AA60"/>
  <c r="BY60" s="1"/>
  <c r="AA52"/>
  <c r="BY52" s="1"/>
  <c r="E52" i="2"/>
  <c r="E98" i="10"/>
  <c r="C58"/>
  <c r="C114"/>
  <c r="C48"/>
  <c r="C132"/>
  <c r="T69"/>
  <c r="CI140"/>
  <c r="D135"/>
  <c r="AB135" s="1"/>
  <c r="D216" i="7"/>
  <c r="D206"/>
  <c r="D198"/>
  <c r="D202"/>
  <c r="D30"/>
  <c r="D264"/>
  <c r="D254"/>
  <c r="D266"/>
  <c r="D268"/>
  <c r="E258"/>
  <c r="D276"/>
  <c r="D272"/>
  <c r="E262"/>
  <c r="E326"/>
  <c r="D326"/>
  <c r="E312"/>
  <c r="D334"/>
  <c r="E318"/>
  <c r="E308"/>
  <c r="E328"/>
  <c r="D310"/>
  <c r="D324"/>
  <c r="C54" i="10"/>
  <c r="C90"/>
  <c r="C28"/>
  <c r="C212"/>
  <c r="C34"/>
  <c r="C234"/>
  <c r="CI114"/>
  <c r="D322" i="7"/>
  <c r="D332"/>
  <c r="E194" i="10"/>
  <c r="AU85"/>
  <c r="C38"/>
  <c r="C230"/>
  <c r="C78"/>
  <c r="D152" i="7"/>
  <c r="D144"/>
  <c r="C124" i="10"/>
  <c r="E248"/>
  <c r="E32"/>
  <c r="E196"/>
  <c r="AA220"/>
  <c r="BY220" s="1"/>
  <c r="AA102"/>
  <c r="BY102" s="1"/>
  <c r="AA54"/>
  <c r="BY54" s="1"/>
  <c r="AA134"/>
  <c r="BY134" s="1"/>
  <c r="AA174"/>
  <c r="BY174" s="1"/>
  <c r="AA132"/>
  <c r="BY132" s="1"/>
  <c r="AA92"/>
  <c r="BY92" s="1"/>
  <c r="AA168"/>
  <c r="AA38"/>
  <c r="BY38" s="1"/>
  <c r="AA124"/>
  <c r="AA240"/>
  <c r="AA194"/>
  <c r="AA250"/>
  <c r="BY250" s="1"/>
  <c r="AA30"/>
  <c r="BY30" s="1"/>
  <c r="AA152"/>
  <c r="AA72"/>
  <c r="AA28"/>
  <c r="AA116"/>
  <c r="BY116" s="1"/>
  <c r="AA40"/>
  <c r="AA36"/>
  <c r="BY36" s="1"/>
  <c r="AA160"/>
  <c r="AA86"/>
  <c r="BY86" s="1"/>
  <c r="AA206"/>
  <c r="AA230"/>
  <c r="AA154"/>
  <c r="AA70"/>
  <c r="AA158"/>
  <c r="AA254"/>
  <c r="BY254" s="1"/>
  <c r="AA212"/>
  <c r="BY212" s="1"/>
  <c r="AA118"/>
  <c r="D212" i="7"/>
  <c r="AA120" i="10"/>
  <c r="BY120" s="1"/>
  <c r="AA234"/>
  <c r="AA210"/>
  <c r="AA238"/>
  <c r="BY238" s="1"/>
  <c r="D148" i="7"/>
  <c r="D150"/>
  <c r="D220"/>
  <c r="AE221"/>
  <c r="AK60"/>
  <c r="K52" i="2"/>
  <c r="L52" s="1"/>
  <c r="K53"/>
  <c r="L53" s="1"/>
  <c r="K56"/>
  <c r="L56" s="1"/>
  <c r="K58"/>
  <c r="L58" s="1"/>
  <c r="K59"/>
  <c r="L59" s="1"/>
  <c r="AI61"/>
  <c r="K37"/>
  <c r="L37" s="1"/>
  <c r="K64"/>
  <c r="L64" s="1"/>
  <c r="K63"/>
  <c r="L63" s="1"/>
  <c r="K92"/>
  <c r="L92" s="1"/>
  <c r="K91"/>
  <c r="L91" s="1"/>
  <c r="K84"/>
  <c r="L84" s="1"/>
  <c r="K83"/>
  <c r="L83" s="1"/>
  <c r="K76"/>
  <c r="L76" s="1"/>
  <c r="AI15"/>
  <c r="K15"/>
  <c r="L15" s="1"/>
  <c r="AE337" i="7"/>
  <c r="B28" i="2"/>
  <c r="B41"/>
  <c r="AD25" i="7"/>
  <c r="G25" s="1"/>
  <c r="AK103"/>
  <c r="AK167"/>
  <c r="AK166"/>
  <c r="K32" i="2"/>
  <c r="L32" s="1"/>
  <c r="K29"/>
  <c r="L29" s="1"/>
  <c r="K21"/>
  <c r="L21" s="1"/>
  <c r="K50"/>
  <c r="L50" s="1"/>
  <c r="K54"/>
  <c r="L54" s="1"/>
  <c r="K55"/>
  <c r="L55" s="1"/>
  <c r="AI57"/>
  <c r="AI49"/>
  <c r="K27"/>
  <c r="L27" s="1"/>
  <c r="K16"/>
  <c r="L16" s="1"/>
  <c r="K26"/>
  <c r="L26" s="1"/>
  <c r="K67"/>
  <c r="L67" s="1"/>
  <c r="K71"/>
  <c r="L71" s="1"/>
  <c r="K75"/>
  <c r="L75" s="1"/>
  <c r="K90"/>
  <c r="L90" s="1"/>
  <c r="K89"/>
  <c r="L89" s="1"/>
  <c r="K82"/>
  <c r="L82" s="1"/>
  <c r="K81"/>
  <c r="L81" s="1"/>
  <c r="K96"/>
  <c r="L96" s="1"/>
  <c r="K95"/>
  <c r="L95" s="1"/>
  <c r="K88"/>
  <c r="L88" s="1"/>
  <c r="K87"/>
  <c r="L87" s="1"/>
  <c r="K80"/>
  <c r="L80" s="1"/>
  <c r="K79"/>
  <c r="L79" s="1"/>
  <c r="K20"/>
  <c r="L20" s="1"/>
  <c r="AI55"/>
  <c r="CI178" i="10"/>
  <c r="E72"/>
  <c r="M72" s="1"/>
  <c r="L73" s="1"/>
  <c r="AK73" s="1"/>
  <c r="AU163"/>
  <c r="C168"/>
  <c r="C122"/>
  <c r="C118"/>
  <c r="AU131"/>
  <c r="C246"/>
  <c r="C70"/>
  <c r="AU151"/>
  <c r="C250"/>
  <c r="E118"/>
  <c r="E202"/>
  <c r="M202" s="1"/>
  <c r="L203" s="1"/>
  <c r="AK203" s="1"/>
  <c r="E234"/>
  <c r="E230"/>
  <c r="E122"/>
  <c r="E204"/>
  <c r="E194" i="7"/>
  <c r="AU159" i="10"/>
  <c r="AD221" i="7"/>
  <c r="F221" s="1"/>
  <c r="J21" i="1" s="1"/>
  <c r="S151" i="7"/>
  <c r="S221"/>
  <c r="C151"/>
  <c r="C221"/>
  <c r="E240"/>
  <c r="E220"/>
  <c r="D333"/>
  <c r="D221"/>
  <c r="B24" i="2"/>
  <c r="B32"/>
  <c r="B14"/>
  <c r="B19"/>
  <c r="C120"/>
  <c r="C121"/>
  <c r="D115"/>
  <c r="D121"/>
  <c r="AK223" i="7"/>
  <c r="AK102"/>
  <c r="W29" i="2"/>
  <c r="W26"/>
  <c r="C220" i="10"/>
  <c r="C60"/>
  <c r="C52"/>
  <c r="CA44"/>
  <c r="C96"/>
  <c r="C150"/>
  <c r="C50"/>
  <c r="C92"/>
  <c r="C160"/>
  <c r="C86"/>
  <c r="C126"/>
  <c r="CI158"/>
  <c r="CI131"/>
  <c r="CI92"/>
  <c r="E204" i="7"/>
  <c r="E192"/>
  <c r="E216"/>
  <c r="E206"/>
  <c r="E202"/>
  <c r="E210"/>
  <c r="E24"/>
  <c r="E44"/>
  <c r="E254"/>
  <c r="E266"/>
  <c r="E270"/>
  <c r="E276"/>
  <c r="E274"/>
  <c r="E330"/>
  <c r="E26"/>
  <c r="E334"/>
  <c r="E336"/>
  <c r="E294"/>
  <c r="E320"/>
  <c r="E310"/>
  <c r="E324"/>
  <c r="AU87" i="10"/>
  <c r="C224"/>
  <c r="C76"/>
  <c r="C88"/>
  <c r="C254"/>
  <c r="C158"/>
  <c r="C30"/>
  <c r="C116"/>
  <c r="C204"/>
  <c r="C258"/>
  <c r="C214"/>
  <c r="C80"/>
  <c r="C210"/>
  <c r="C252"/>
  <c r="C198"/>
  <c r="CI124"/>
  <c r="AU103"/>
  <c r="D31"/>
  <c r="D239"/>
  <c r="AB239" s="1"/>
  <c r="D71"/>
  <c r="C94"/>
  <c r="C172"/>
  <c r="C32"/>
  <c r="C194"/>
  <c r="C148"/>
  <c r="C202"/>
  <c r="C208"/>
  <c r="C200"/>
  <c r="C82"/>
  <c r="C162"/>
  <c r="C236"/>
  <c r="C248"/>
  <c r="D241"/>
  <c r="AB241" s="1"/>
  <c r="C74"/>
  <c r="C206"/>
  <c r="C156"/>
  <c r="AU201"/>
  <c r="E214" i="7"/>
  <c r="M229" i="10"/>
  <c r="E208" i="7"/>
  <c r="AK171" i="10"/>
  <c r="E150" i="7"/>
  <c r="AK181"/>
  <c r="AK287"/>
  <c r="W101" i="2"/>
  <c r="D295" i="7"/>
  <c r="D321"/>
  <c r="D311"/>
  <c r="D277"/>
  <c r="D273"/>
  <c r="D265"/>
  <c r="C111" i="2"/>
  <c r="D253" i="10"/>
  <c r="AB253" s="1"/>
  <c r="D197"/>
  <c r="AB197" s="1"/>
  <c r="AU47"/>
  <c r="D213"/>
  <c r="CA213" s="1"/>
  <c r="AK181"/>
  <c r="AK222" i="7"/>
  <c r="AK116"/>
  <c r="C44" i="10"/>
  <c r="AU225"/>
  <c r="C196"/>
  <c r="AE329" i="7"/>
  <c r="CI148" i="10"/>
  <c r="AE215" i="7"/>
  <c r="AE277"/>
  <c r="AD33"/>
  <c r="F33" s="1"/>
  <c r="J270" i="1" s="1"/>
  <c r="AK50" i="7"/>
  <c r="AK341"/>
  <c r="AE247"/>
  <c r="AK176"/>
  <c r="AK160"/>
  <c r="AK63"/>
  <c r="AK282"/>
  <c r="AK119"/>
  <c r="AK118"/>
  <c r="AK113"/>
  <c r="AK112"/>
  <c r="AK64"/>
  <c r="AK65"/>
  <c r="AK49"/>
  <c r="AK48"/>
  <c r="B119" i="2"/>
  <c r="B38"/>
  <c r="B42"/>
  <c r="B35"/>
  <c r="B31"/>
  <c r="B27"/>
  <c r="B17"/>
  <c r="B23"/>
  <c r="B33"/>
  <c r="B25"/>
  <c r="B43"/>
  <c r="B39"/>
  <c r="B29"/>
  <c r="B15"/>
  <c r="E90" i="10"/>
  <c r="E174"/>
  <c r="E92"/>
  <c r="AK53"/>
  <c r="AK224" i="7"/>
  <c r="AK51"/>
  <c r="E94" i="10"/>
  <c r="E36"/>
  <c r="E224"/>
  <c r="E82"/>
  <c r="E78"/>
  <c r="E54"/>
  <c r="E160"/>
  <c r="E96"/>
  <c r="E46"/>
  <c r="E44"/>
  <c r="E156"/>
  <c r="E244"/>
  <c r="E58"/>
  <c r="AK61"/>
  <c r="E120"/>
  <c r="E134"/>
  <c r="W21" i="2"/>
  <c r="E220" i="10"/>
  <c r="E242"/>
  <c r="E102"/>
  <c r="E40"/>
  <c r="M40" s="1"/>
  <c r="L41" s="1"/>
  <c r="AK41" s="1"/>
  <c r="E158"/>
  <c r="W34" i="2"/>
  <c r="W33"/>
  <c r="CI74" i="10"/>
  <c r="CI151"/>
  <c r="CI163"/>
  <c r="CI251"/>
  <c r="CI136"/>
  <c r="CI243"/>
  <c r="B21" i="2"/>
  <c r="B18"/>
  <c r="AU55" i="10"/>
  <c r="E126"/>
  <c r="B47" i="2"/>
  <c r="B48"/>
  <c r="B49"/>
  <c r="B50"/>
  <c r="D53"/>
  <c r="B54"/>
  <c r="B55"/>
  <c r="B56"/>
  <c r="D57"/>
  <c r="D58"/>
  <c r="B59"/>
  <c r="D60"/>
  <c r="D61"/>
  <c r="D62"/>
  <c r="B63"/>
  <c r="D65"/>
  <c r="B64"/>
  <c r="B66"/>
  <c r="D67"/>
  <c r="B68"/>
  <c r="B69"/>
  <c r="D70"/>
  <c r="B71"/>
  <c r="B72"/>
  <c r="D73"/>
  <c r="B74"/>
  <c r="D75"/>
  <c r="D76"/>
  <c r="D77"/>
  <c r="B78"/>
  <c r="D79"/>
  <c r="D80"/>
  <c r="B81"/>
  <c r="B82"/>
  <c r="B83"/>
  <c r="D85"/>
  <c r="B84"/>
  <c r="D86"/>
  <c r="B87"/>
  <c r="D88"/>
  <c r="D89"/>
  <c r="B90"/>
  <c r="D91"/>
  <c r="CI99" i="10"/>
  <c r="CI241"/>
  <c r="B92" i="2"/>
  <c r="D93"/>
  <c r="B94"/>
  <c r="B95"/>
  <c r="D96"/>
  <c r="B97"/>
  <c r="D98"/>
  <c r="D99"/>
  <c r="B100"/>
  <c r="B101"/>
  <c r="B102"/>
  <c r="B103"/>
  <c r="D104"/>
  <c r="B105"/>
  <c r="D106"/>
  <c r="D107"/>
  <c r="D108"/>
  <c r="D109"/>
  <c r="AU115" i="10"/>
  <c r="B110" i="2"/>
  <c r="B111"/>
  <c r="AU153" i="10"/>
  <c r="E128"/>
  <c r="E38"/>
  <c r="E30"/>
  <c r="E252"/>
  <c r="E214"/>
  <c r="E70"/>
  <c r="D112" i="2"/>
  <c r="E34" i="10"/>
  <c r="M34" s="1"/>
  <c r="L35" s="1"/>
  <c r="AK35" s="1"/>
  <c r="E250"/>
  <c r="E152"/>
  <c r="E116"/>
  <c r="E212"/>
  <c r="E236"/>
  <c r="E210"/>
  <c r="E80"/>
  <c r="E258"/>
  <c r="E28"/>
  <c r="E240"/>
  <c r="D113" i="2"/>
  <c r="E124" i="10"/>
  <c r="M124" s="1"/>
  <c r="L125" s="1"/>
  <c r="AK125" s="1"/>
  <c r="E206"/>
  <c r="D114" i="2"/>
  <c r="AU221" i="10"/>
  <c r="AU185"/>
  <c r="B115" i="2"/>
  <c r="D116"/>
  <c r="E232" i="10"/>
  <c r="B117" i="2"/>
  <c r="B118"/>
  <c r="B16"/>
  <c r="B26"/>
  <c r="B30"/>
  <c r="B34"/>
  <c r="B40"/>
  <c r="B37"/>
  <c r="B45"/>
  <c r="B120"/>
  <c r="AE299" i="7"/>
  <c r="AE151"/>
  <c r="AD213"/>
  <c r="AI190"/>
  <c r="AI71" i="2"/>
  <c r="AI34"/>
  <c r="AD151" i="7"/>
  <c r="W16" i="2"/>
  <c r="W39"/>
  <c r="W37"/>
  <c r="W70"/>
  <c r="AD195" i="7"/>
  <c r="G195" s="1"/>
  <c r="D157"/>
  <c r="D151"/>
  <c r="AE33"/>
  <c r="AE195"/>
  <c r="W48" i="2"/>
  <c r="W49"/>
  <c r="W54"/>
  <c r="W55"/>
  <c r="W56"/>
  <c r="W62"/>
  <c r="W66"/>
  <c r="W93"/>
  <c r="W90"/>
  <c r="W85"/>
  <c r="W82"/>
  <c r="AE189" i="7"/>
  <c r="AD209"/>
  <c r="G209" s="1"/>
  <c r="AD215"/>
  <c r="AE213"/>
  <c r="AI79" i="2"/>
  <c r="AI65"/>
  <c r="AI39"/>
  <c r="AI25"/>
  <c r="AE333" i="7"/>
  <c r="AE149"/>
  <c r="AE157"/>
  <c r="D119" i="2"/>
  <c r="D120"/>
  <c r="AI89"/>
  <c r="AI80"/>
  <c r="K97"/>
  <c r="L97" s="1"/>
  <c r="K108"/>
  <c r="L108" s="1"/>
  <c r="C114"/>
  <c r="D145" i="7"/>
  <c r="C115" i="2"/>
  <c r="C116"/>
  <c r="AK187" i="10"/>
  <c r="C117" i="2"/>
  <c r="AE335" i="7"/>
  <c r="AE295"/>
  <c r="AE311"/>
  <c r="AE323"/>
  <c r="AE259"/>
  <c r="AE273"/>
  <c r="AD201"/>
  <c r="G201" s="1"/>
  <c r="AD149"/>
  <c r="F149" s="1"/>
  <c r="J14" i="1" s="1"/>
  <c r="AD37" i="7"/>
  <c r="G37" s="1"/>
  <c r="AD301"/>
  <c r="G301" s="1"/>
  <c r="AD45"/>
  <c r="F45" s="1"/>
  <c r="J393" i="1" s="1"/>
  <c r="AE275" i="7"/>
  <c r="AD297"/>
  <c r="G297" s="1"/>
  <c r="D159" i="10"/>
  <c r="D201"/>
  <c r="AB201" s="1"/>
  <c r="D247"/>
  <c r="CA246" s="1"/>
  <c r="D175"/>
  <c r="AB175" s="1"/>
  <c r="D83"/>
  <c r="CA83" s="1"/>
  <c r="D103"/>
  <c r="AB103" s="1"/>
  <c r="D99"/>
  <c r="CA98" s="1"/>
  <c r="D59"/>
  <c r="AB59" s="1"/>
  <c r="D55"/>
  <c r="AB55" s="1"/>
  <c r="D151"/>
  <c r="M150" s="1"/>
  <c r="D75"/>
  <c r="CA75" s="1"/>
  <c r="D37"/>
  <c r="AB37" s="1"/>
  <c r="D255"/>
  <c r="AB255" s="1"/>
  <c r="D61"/>
  <c r="CA60" s="1"/>
  <c r="D115"/>
  <c r="AB115" s="1"/>
  <c r="K33" i="2"/>
  <c r="L33" s="1"/>
  <c r="K31"/>
  <c r="L31" s="1"/>
  <c r="AE33"/>
  <c r="AE24"/>
  <c r="K19"/>
  <c r="L19" s="1"/>
  <c r="CI95" i="10"/>
  <c r="CI174"/>
  <c r="CI155"/>
  <c r="D154"/>
  <c r="K49" i="2"/>
  <c r="L49" s="1"/>
  <c r="K51"/>
  <c r="L51" s="1"/>
  <c r="K57"/>
  <c r="L57" s="1"/>
  <c r="K60"/>
  <c r="L60" s="1"/>
  <c r="K61"/>
  <c r="L61" s="1"/>
  <c r="K62"/>
  <c r="L62" s="1"/>
  <c r="K38"/>
  <c r="L38" s="1"/>
  <c r="AI58"/>
  <c r="AI54"/>
  <c r="AI50"/>
  <c r="AI43"/>
  <c r="K28"/>
  <c r="L28" s="1"/>
  <c r="K25"/>
  <c r="L25" s="1"/>
  <c r="K18"/>
  <c r="L18" s="1"/>
  <c r="K14"/>
  <c r="L14" s="1"/>
  <c r="AD243" i="7"/>
  <c r="G243" s="1"/>
  <c r="AD257"/>
  <c r="G257" s="1"/>
  <c r="D211" i="10"/>
  <c r="AB211" s="1"/>
  <c r="D29"/>
  <c r="AB29" s="1"/>
  <c r="D205"/>
  <c r="AB205" s="1"/>
  <c r="D153"/>
  <c r="D233"/>
  <c r="AB233" s="1"/>
  <c r="D259"/>
  <c r="AB259" s="1"/>
  <c r="D47"/>
  <c r="AB47" s="1"/>
  <c r="D129"/>
  <c r="AB129" s="1"/>
  <c r="D123"/>
  <c r="AB123" s="1"/>
  <c r="D39"/>
  <c r="AB39" s="1"/>
  <c r="D89"/>
  <c r="CA89" s="1"/>
  <c r="D221"/>
  <c r="AB221" s="1"/>
  <c r="D169"/>
  <c r="CA168" s="1"/>
  <c r="D93"/>
  <c r="AB93" s="1"/>
  <c r="AD191" i="7"/>
  <c r="K69" i="2"/>
  <c r="L69" s="1"/>
  <c r="K68"/>
  <c r="L68" s="1"/>
  <c r="K70"/>
  <c r="L70" s="1"/>
  <c r="K74"/>
  <c r="L74" s="1"/>
  <c r="K94"/>
  <c r="L94" s="1"/>
  <c r="K93"/>
  <c r="K86"/>
  <c r="L86" s="1"/>
  <c r="K85"/>
  <c r="L85" s="1"/>
  <c r="K78"/>
  <c r="L78" s="1"/>
  <c r="K77"/>
  <c r="L77" s="1"/>
  <c r="K17"/>
  <c r="L17" s="1"/>
  <c r="E55"/>
  <c r="AI75"/>
  <c r="AI67"/>
  <c r="AI63"/>
  <c r="AI47"/>
  <c r="AI37"/>
  <c r="AI27"/>
  <c r="AI19"/>
  <c r="AD305" i="7"/>
  <c r="G305" s="1"/>
  <c r="D97" i="10"/>
  <c r="AB97" s="1"/>
  <c r="K98" i="2"/>
  <c r="L98" s="1"/>
  <c r="K101"/>
  <c r="L101" s="1"/>
  <c r="K102"/>
  <c r="L102" s="1"/>
  <c r="AE133" i="7"/>
  <c r="CI170" i="10"/>
  <c r="AE79" i="7"/>
  <c r="AE241"/>
  <c r="D249" i="10"/>
  <c r="AB249" s="1"/>
  <c r="D119"/>
  <c r="D149"/>
  <c r="CA148" s="1"/>
  <c r="D81"/>
  <c r="D195"/>
  <c r="D127"/>
  <c r="D237"/>
  <c r="AB237" s="1"/>
  <c r="AU95"/>
  <c r="D207"/>
  <c r="AB207" s="1"/>
  <c r="D235"/>
  <c r="AB235" s="1"/>
  <c r="D157"/>
  <c r="AD157" i="7"/>
  <c r="S149"/>
  <c r="S157"/>
  <c r="C149"/>
  <c r="C157"/>
  <c r="AE319"/>
  <c r="D118" i="2"/>
  <c r="C14"/>
  <c r="C119"/>
  <c r="AE130"/>
  <c r="AE131"/>
  <c r="K130"/>
  <c r="L130" s="1"/>
  <c r="K131"/>
  <c r="L131" s="1"/>
  <c r="AI130"/>
  <c r="AI131"/>
  <c r="O130"/>
  <c r="O131"/>
  <c r="W130"/>
  <c r="W131"/>
  <c r="AE143" i="7"/>
  <c r="AE128" i="2"/>
  <c r="AE129"/>
  <c r="K128"/>
  <c r="L128" s="1"/>
  <c r="K129"/>
  <c r="L129" s="1"/>
  <c r="AI128"/>
  <c r="AI129"/>
  <c r="O128"/>
  <c r="O129"/>
  <c r="W128"/>
  <c r="W129"/>
  <c r="AE126"/>
  <c r="AE127"/>
  <c r="K126"/>
  <c r="L126" s="1"/>
  <c r="K127"/>
  <c r="L127" s="1"/>
  <c r="AI126"/>
  <c r="AI127"/>
  <c r="O126"/>
  <c r="O127"/>
  <c r="W126"/>
  <c r="W127"/>
  <c r="AE124"/>
  <c r="AE125"/>
  <c r="K124"/>
  <c r="L124" s="1"/>
  <c r="K125"/>
  <c r="L125" s="1"/>
  <c r="AI124"/>
  <c r="AI125"/>
  <c r="O124"/>
  <c r="O125"/>
  <c r="W124"/>
  <c r="W125"/>
  <c r="D44"/>
  <c r="D43"/>
  <c r="D38"/>
  <c r="D23"/>
  <c r="D21"/>
  <c r="D19"/>
  <c r="D42"/>
  <c r="D39"/>
  <c r="D35"/>
  <c r="D33"/>
  <c r="D31"/>
  <c r="D29"/>
  <c r="D27"/>
  <c r="D25"/>
  <c r="D18"/>
  <c r="D16"/>
  <c r="D41"/>
  <c r="D22"/>
  <c r="D14"/>
  <c r="D36"/>
  <c r="D32"/>
  <c r="D28"/>
  <c r="D24"/>
  <c r="D15"/>
  <c r="D45"/>
  <c r="D37"/>
  <c r="D20"/>
  <c r="D40"/>
  <c r="D34"/>
  <c r="D30"/>
  <c r="D26"/>
  <c r="D17"/>
  <c r="AE122"/>
  <c r="AE123"/>
  <c r="K122"/>
  <c r="L122" s="1"/>
  <c r="K123"/>
  <c r="L123" s="1"/>
  <c r="AI122"/>
  <c r="AI123"/>
  <c r="O122"/>
  <c r="O123"/>
  <c r="W122"/>
  <c r="W123"/>
  <c r="AE325" i="7"/>
  <c r="C118" i="2"/>
  <c r="O120"/>
  <c r="O121"/>
  <c r="AE120"/>
  <c r="AE121"/>
  <c r="K120"/>
  <c r="L120" s="1"/>
  <c r="K121"/>
  <c r="L121" s="1"/>
  <c r="AI120"/>
  <c r="AI121"/>
  <c r="W120"/>
  <c r="W121"/>
  <c r="AE257" i="7"/>
  <c r="AE118" i="2"/>
  <c r="AE119"/>
  <c r="K118"/>
  <c r="L118" s="1"/>
  <c r="K119"/>
  <c r="L119" s="1"/>
  <c r="AI118"/>
  <c r="AI119"/>
  <c r="AE309" i="7"/>
  <c r="AE321"/>
  <c r="O118" i="2"/>
  <c r="O119"/>
  <c r="W118"/>
  <c r="W119"/>
  <c r="D209" i="7"/>
  <c r="D149"/>
  <c r="AI148" s="1"/>
  <c r="AE251"/>
  <c r="AD143"/>
  <c r="F143" s="1"/>
  <c r="J46" i="1" s="1"/>
  <c r="AD85" i="7"/>
  <c r="F85" s="1"/>
  <c r="J39" i="1" s="1"/>
  <c r="AE307" i="7"/>
  <c r="W35" i="2"/>
  <c r="W24"/>
  <c r="W17"/>
  <c r="W32"/>
  <c r="W19"/>
  <c r="W47"/>
  <c r="W51"/>
  <c r="W52"/>
  <c r="W58"/>
  <c r="W59"/>
  <c r="W60"/>
  <c r="AI306" i="7"/>
  <c r="W68" i="2"/>
  <c r="W63"/>
  <c r="W75"/>
  <c r="W96"/>
  <c r="W91"/>
  <c r="W88"/>
  <c r="W83"/>
  <c r="W80"/>
  <c r="W105"/>
  <c r="W108"/>
  <c r="AE141" i="7"/>
  <c r="AE253"/>
  <c r="AE27"/>
  <c r="AE191"/>
  <c r="CA41" i="10"/>
  <c r="AE305" i="7"/>
  <c r="AE85"/>
  <c r="AI307"/>
  <c r="AD79"/>
  <c r="F79" s="1"/>
  <c r="AE25"/>
  <c r="AE201"/>
  <c r="AD273"/>
  <c r="G273" s="1"/>
  <c r="AE243"/>
  <c r="AE249"/>
  <c r="AE261"/>
  <c r="AE267"/>
  <c r="AE269"/>
  <c r="AE271"/>
  <c r="AD139"/>
  <c r="G139" s="1"/>
  <c r="M69" i="10"/>
  <c r="CA33"/>
  <c r="W30" i="2"/>
  <c r="W25"/>
  <c r="W22"/>
  <c r="W20"/>
  <c r="W15"/>
  <c r="CA115" i="10"/>
  <c r="W31" i="2"/>
  <c r="W28"/>
  <c r="W23"/>
  <c r="W18"/>
  <c r="W14"/>
  <c r="CA238" i="10"/>
  <c r="W43" i="2"/>
  <c r="W50"/>
  <c r="W53"/>
  <c r="W57"/>
  <c r="W61"/>
  <c r="W38"/>
  <c r="D297" i="7"/>
  <c r="AI296" s="1"/>
  <c r="D187"/>
  <c r="AI186" s="1"/>
  <c r="D251"/>
  <c r="AI251" s="1"/>
  <c r="D257"/>
  <c r="AI257" s="1"/>
  <c r="D201"/>
  <c r="D139"/>
  <c r="AI138" s="1"/>
  <c r="D189"/>
  <c r="AI189" s="1"/>
  <c r="D315"/>
  <c r="AI315" s="1"/>
  <c r="D197"/>
  <c r="AI196" s="1"/>
  <c r="W67" i="2"/>
  <c r="W64"/>
  <c r="W69"/>
  <c r="W65"/>
  <c r="W71"/>
  <c r="W72"/>
  <c r="W73"/>
  <c r="W74"/>
  <c r="W95"/>
  <c r="W92"/>
  <c r="W87"/>
  <c r="W84"/>
  <c r="W79"/>
  <c r="W76"/>
  <c r="W94"/>
  <c r="W89"/>
  <c r="W86"/>
  <c r="W81"/>
  <c r="W78"/>
  <c r="D253" i="7"/>
  <c r="AI253" s="1"/>
  <c r="D245"/>
  <c r="AI244" s="1"/>
  <c r="W27" i="2"/>
  <c r="W97"/>
  <c r="W98"/>
  <c r="W100"/>
  <c r="W103"/>
  <c r="D137" i="7"/>
  <c r="D193"/>
  <c r="AI192" s="1"/>
  <c r="D203"/>
  <c r="AI203" s="1"/>
  <c r="D29"/>
  <c r="AI28" s="1"/>
  <c r="D327"/>
  <c r="AI327" s="1"/>
  <c r="D331"/>
  <c r="AI331" s="1"/>
  <c r="D309"/>
  <c r="AI309" s="1"/>
  <c r="D337"/>
  <c r="D329"/>
  <c r="AI329" s="1"/>
  <c r="D275"/>
  <c r="AI274" s="1"/>
  <c r="D263"/>
  <c r="AI263" s="1"/>
  <c r="D269"/>
  <c r="AI268" s="1"/>
  <c r="D267"/>
  <c r="AI266" s="1"/>
  <c r="D271"/>
  <c r="AI271" s="1"/>
  <c r="D325"/>
  <c r="AI325" s="1"/>
  <c r="D323"/>
  <c r="AI323" s="1"/>
  <c r="D255"/>
  <c r="AI255" s="1"/>
  <c r="D261"/>
  <c r="AI261" s="1"/>
  <c r="D153"/>
  <c r="AI153" s="1"/>
  <c r="D195"/>
  <c r="AI195" s="1"/>
  <c r="D215"/>
  <c r="AI214" s="1"/>
  <c r="M113" i="10"/>
  <c r="M193"/>
  <c r="AE265" i="7"/>
  <c r="AI147"/>
  <c r="AI81" i="2"/>
  <c r="AI77"/>
  <c r="AI74"/>
  <c r="AI69"/>
  <c r="AI66"/>
  <c r="AI64"/>
  <c r="AI56"/>
  <c r="AI48"/>
  <c r="AI40"/>
  <c r="AI38"/>
  <c r="AI35"/>
  <c r="AI32"/>
  <c r="AI26"/>
  <c r="AI22"/>
  <c r="AI18"/>
  <c r="AI14"/>
  <c r="K30"/>
  <c r="L30" s="1"/>
  <c r="K23"/>
  <c r="L23" s="1"/>
  <c r="AI87"/>
  <c r="AI83"/>
  <c r="C213" i="7"/>
  <c r="C209"/>
  <c r="S213"/>
  <c r="S209"/>
  <c r="D27"/>
  <c r="AI27" s="1"/>
  <c r="D213"/>
  <c r="AI213" s="1"/>
  <c r="D33"/>
  <c r="AI32" s="1"/>
  <c r="D91"/>
  <c r="D243"/>
  <c r="AI243" s="1"/>
  <c r="D37"/>
  <c r="AI36" s="1"/>
  <c r="D133"/>
  <c r="AI132" s="1"/>
  <c r="D241"/>
  <c r="D85"/>
  <c r="AI85" s="1"/>
  <c r="D143"/>
  <c r="AI143" s="1"/>
  <c r="D45"/>
  <c r="AI44" s="1"/>
  <c r="D83"/>
  <c r="D301"/>
  <c r="AI301" s="1"/>
  <c r="D305"/>
  <c r="AI304" s="1"/>
  <c r="D25"/>
  <c r="AI24" s="1"/>
  <c r="AI134"/>
  <c r="AE331"/>
  <c r="AI299"/>
  <c r="AE327"/>
  <c r="CA45" i="10"/>
  <c r="AE29" i="7"/>
  <c r="AE263"/>
  <c r="AE315"/>
  <c r="AE31"/>
  <c r="S195"/>
  <c r="S215"/>
  <c r="C215"/>
  <c r="AE207"/>
  <c r="AI90" i="2"/>
  <c r="AI88"/>
  <c r="AI86"/>
  <c r="AI84"/>
  <c r="AI82"/>
  <c r="K99"/>
  <c r="L99" s="1"/>
  <c r="K100"/>
  <c r="L100" s="1"/>
  <c r="K104"/>
  <c r="L104" s="1"/>
  <c r="K105"/>
  <c r="L105" s="1"/>
  <c r="K106"/>
  <c r="L106" s="1"/>
  <c r="K107"/>
  <c r="L107" s="1"/>
  <c r="AD141" i="7"/>
  <c r="F141" s="1"/>
  <c r="W106" i="2"/>
  <c r="AI79" i="7"/>
  <c r="AI141"/>
  <c r="O35" i="2"/>
  <c r="CA198" i="10"/>
  <c r="AE197" i="7"/>
  <c r="AE137"/>
  <c r="AK174"/>
  <c r="AE35" i="2"/>
  <c r="AE31"/>
  <c r="AE27"/>
  <c r="AD83" i="7"/>
  <c r="F83" s="1"/>
  <c r="J138" i="1" s="1"/>
  <c r="AE45" i="7"/>
  <c r="AD323"/>
  <c r="AD145"/>
  <c r="F145" s="1"/>
  <c r="AE145"/>
  <c r="AD153"/>
  <c r="AD333"/>
  <c r="AD325"/>
  <c r="AE153"/>
  <c r="AE255"/>
  <c r="AE147"/>
  <c r="AE91"/>
  <c r="AK71"/>
  <c r="AK343"/>
  <c r="CA72" i="10"/>
  <c r="W99" i="2"/>
  <c r="W102"/>
  <c r="W104"/>
  <c r="W107"/>
  <c r="AK114" i="7"/>
  <c r="AK115"/>
  <c r="AK231"/>
  <c r="AK230"/>
  <c r="AK164"/>
  <c r="AK121"/>
  <c r="F95"/>
  <c r="J308" i="1" s="1"/>
  <c r="AK55" i="7"/>
  <c r="AE205"/>
  <c r="S153"/>
  <c r="S145"/>
  <c r="C153"/>
  <c r="C145"/>
  <c r="AE211"/>
  <c r="AE203"/>
  <c r="AD27"/>
  <c r="AE34" i="2"/>
  <c r="AE32"/>
  <c r="AE29"/>
  <c r="AE28"/>
  <c r="AE26"/>
  <c r="AE21"/>
  <c r="AE199" i="7"/>
  <c r="AK54"/>
  <c r="AE217"/>
  <c r="AO85" i="10"/>
  <c r="AI146" i="7"/>
  <c r="AP97" i="10"/>
  <c r="AD313" i="7"/>
  <c r="AD311"/>
  <c r="AD309"/>
  <c r="F309" s="1"/>
  <c r="J55" i="1" s="1"/>
  <c r="AD337" i="7"/>
  <c r="W109" i="2"/>
  <c r="W110"/>
  <c r="K109"/>
  <c r="L109" s="1"/>
  <c r="K110"/>
  <c r="L110" s="1"/>
  <c r="AD265" i="7"/>
  <c r="AD267"/>
  <c r="AD271"/>
  <c r="AD277"/>
  <c r="F277" s="1"/>
  <c r="J26" i="1" s="1"/>
  <c r="AD275" i="7"/>
  <c r="AD217"/>
  <c r="G217" s="1"/>
  <c r="AF217" s="1"/>
  <c r="AD199"/>
  <c r="F199" s="1"/>
  <c r="J330" i="1" s="1"/>
  <c r="AD197" i="7"/>
  <c r="AD193"/>
  <c r="G193" s="1"/>
  <c r="AF193" s="1"/>
  <c r="AD203"/>
  <c r="AD249"/>
  <c r="AD299"/>
  <c r="AD331"/>
  <c r="AD295"/>
  <c r="G309"/>
  <c r="AO53" i="10"/>
  <c r="AD321" i="7"/>
  <c r="AD329"/>
  <c r="AD319"/>
  <c r="AD335"/>
  <c r="AD327"/>
  <c r="CA32" i="10"/>
  <c r="C323" i="7"/>
  <c r="C333"/>
  <c r="S323"/>
  <c r="S333"/>
  <c r="O116" i="2"/>
  <c r="O117"/>
  <c r="K116"/>
  <c r="L116" s="1"/>
  <c r="K117"/>
  <c r="L117" s="1"/>
  <c r="AI116"/>
  <c r="AI117"/>
  <c r="AE116"/>
  <c r="AE117"/>
  <c r="W116"/>
  <c r="W117"/>
  <c r="O114"/>
  <c r="O115"/>
  <c r="K114"/>
  <c r="L114" s="1"/>
  <c r="K115"/>
  <c r="L115" s="1"/>
  <c r="AI114"/>
  <c r="AI115"/>
  <c r="AE114"/>
  <c r="AE115"/>
  <c r="W114"/>
  <c r="W115"/>
  <c r="O112"/>
  <c r="O113"/>
  <c r="K112"/>
  <c r="L112" s="1"/>
  <c r="K113"/>
  <c r="L113" s="1"/>
  <c r="AI112"/>
  <c r="AI113"/>
  <c r="AE112"/>
  <c r="AE113"/>
  <c r="W112"/>
  <c r="W113"/>
  <c r="F193" i="7"/>
  <c r="J333" i="1" s="1"/>
  <c r="AE110" i="2"/>
  <c r="AE111"/>
  <c r="W36"/>
  <c r="W111"/>
  <c r="W40"/>
  <c r="W44"/>
  <c r="W42"/>
  <c r="W45"/>
  <c r="W41"/>
  <c r="O110"/>
  <c r="O111"/>
  <c r="K36"/>
  <c r="L36" s="1"/>
  <c r="K111"/>
  <c r="L111" s="1"/>
  <c r="K39"/>
  <c r="L39" s="1"/>
  <c r="K41"/>
  <c r="L41" s="1"/>
  <c r="K44"/>
  <c r="L44" s="1"/>
  <c r="K45"/>
  <c r="K40"/>
  <c r="L40" s="1"/>
  <c r="K42"/>
  <c r="L42" s="1"/>
  <c r="AI62"/>
  <c r="AI111"/>
  <c r="AI110"/>
  <c r="AI100"/>
  <c r="AI99"/>
  <c r="AI96"/>
  <c r="AI95"/>
  <c r="AI94"/>
  <c r="AI93"/>
  <c r="AI92"/>
  <c r="AI76"/>
  <c r="AI72"/>
  <c r="AI68"/>
  <c r="AI60"/>
  <c r="AI59"/>
  <c r="AI52"/>
  <c r="AI51"/>
  <c r="AI41"/>
  <c r="AI36"/>
  <c r="AI33"/>
  <c r="AI29"/>
  <c r="AI28"/>
  <c r="AI24"/>
  <c r="AI23"/>
  <c r="AI21"/>
  <c r="AI20"/>
  <c r="AI17"/>
  <c r="AI16"/>
  <c r="AI91"/>
  <c r="AI78"/>
  <c r="AI70"/>
  <c r="AI31"/>
  <c r="AI30"/>
  <c r="AI45"/>
  <c r="AI44"/>
  <c r="AI109"/>
  <c r="AI108"/>
  <c r="AI107"/>
  <c r="AI106"/>
  <c r="AI105"/>
  <c r="AI104"/>
  <c r="AI103"/>
  <c r="AI102"/>
  <c r="AI101"/>
  <c r="AI98"/>
  <c r="AI97"/>
  <c r="AI73"/>
  <c r="AI42"/>
  <c r="AE193" i="7"/>
  <c r="AE187"/>
  <c r="AD247"/>
  <c r="AD255"/>
  <c r="AD269"/>
  <c r="AD259"/>
  <c r="AD263"/>
  <c r="AD137"/>
  <c r="AD207"/>
  <c r="AD187"/>
  <c r="AD205"/>
  <c r="AD211"/>
  <c r="AD253"/>
  <c r="AD303"/>
  <c r="AD315"/>
  <c r="AI135"/>
  <c r="AI78"/>
  <c r="AI191"/>
  <c r="AI140"/>
  <c r="AD241"/>
  <c r="F241" s="1"/>
  <c r="J357" i="1" s="1"/>
  <c r="AD91" i="7"/>
  <c r="G91" s="1"/>
  <c r="AI298"/>
  <c r="CA209" i="10"/>
  <c r="CA250"/>
  <c r="AE108" i="2"/>
  <c r="AE109"/>
  <c r="O108"/>
  <c r="O109"/>
  <c r="AP203" i="10"/>
  <c r="AE47" i="2"/>
  <c r="AF47" s="1"/>
  <c r="AO235" i="10"/>
  <c r="AO157"/>
  <c r="AO169"/>
  <c r="AE49" i="2"/>
  <c r="AF49" s="1"/>
  <c r="AK227" i="7"/>
  <c r="AP239" i="10"/>
  <c r="AP127"/>
  <c r="AK283" i="7"/>
  <c r="AP197" i="10"/>
  <c r="AP213"/>
  <c r="AP251"/>
  <c r="AE44" i="2"/>
  <c r="AE48"/>
  <c r="AF48" s="1"/>
  <c r="AE53"/>
  <c r="AF53" s="1"/>
  <c r="AD147" i="7"/>
  <c r="G147" s="1"/>
  <c r="AF147" s="1"/>
  <c r="AP175" i="10"/>
  <c r="AP75"/>
  <c r="AP79"/>
  <c r="AP135"/>
  <c r="AP101"/>
  <c r="AO51"/>
  <c r="AO91"/>
  <c r="AO215"/>
  <c r="AO37"/>
  <c r="AO209"/>
  <c r="AK62" i="7"/>
  <c r="C311"/>
  <c r="C325"/>
  <c r="AP221" i="10"/>
  <c r="AP247"/>
  <c r="AP87"/>
  <c r="AP59"/>
  <c r="AP173"/>
  <c r="AP253"/>
  <c r="AP245"/>
  <c r="AP95"/>
  <c r="AP151"/>
  <c r="AP255"/>
  <c r="AP123"/>
  <c r="CA116"/>
  <c r="CA203"/>
  <c r="O34" i="2"/>
  <c r="O33"/>
  <c r="O32"/>
  <c r="O31"/>
  <c r="O29"/>
  <c r="O24"/>
  <c r="O21"/>
  <c r="O19"/>
  <c r="CA86" i="10"/>
  <c r="S311" i="7"/>
  <c r="S325"/>
  <c r="F25"/>
  <c r="J89" i="1" s="1"/>
  <c r="AD31" i="7"/>
  <c r="C295"/>
  <c r="C321"/>
  <c r="S295"/>
  <c r="S321"/>
  <c r="S309"/>
  <c r="S329"/>
  <c r="C309"/>
  <c r="C329"/>
  <c r="S337"/>
  <c r="S319"/>
  <c r="C337"/>
  <c r="C319"/>
  <c r="D336"/>
  <c r="AI337" s="1"/>
  <c r="S313"/>
  <c r="S335"/>
  <c r="C313"/>
  <c r="C335"/>
  <c r="D312"/>
  <c r="AI312" s="1"/>
  <c r="C27"/>
  <c r="C327"/>
  <c r="S27"/>
  <c r="S327"/>
  <c r="S263"/>
  <c r="S331"/>
  <c r="C263"/>
  <c r="C331"/>
  <c r="AK122"/>
  <c r="AK123"/>
  <c r="AK73"/>
  <c r="AK109"/>
  <c r="C273"/>
  <c r="C275"/>
  <c r="S273"/>
  <c r="S275"/>
  <c r="C259"/>
  <c r="C277"/>
  <c r="S259"/>
  <c r="S277"/>
  <c r="S269"/>
  <c r="S271"/>
  <c r="C269"/>
  <c r="C271"/>
  <c r="S255"/>
  <c r="S267"/>
  <c r="C255"/>
  <c r="C267"/>
  <c r="S29"/>
  <c r="S265"/>
  <c r="C29"/>
  <c r="C265"/>
  <c r="AE37"/>
  <c r="AD29"/>
  <c r="C37"/>
  <c r="C31"/>
  <c r="S37"/>
  <c r="S31"/>
  <c r="C25"/>
  <c r="C45"/>
  <c r="S25"/>
  <c r="S45"/>
  <c r="CA87" i="10"/>
  <c r="O43" i="2"/>
  <c r="O51"/>
  <c r="O56"/>
  <c r="O57"/>
  <c r="O59"/>
  <c r="O61"/>
  <c r="O62"/>
  <c r="S203" i="7"/>
  <c r="S211"/>
  <c r="C203"/>
  <c r="C211"/>
  <c r="S207"/>
  <c r="S199"/>
  <c r="C207"/>
  <c r="C199"/>
  <c r="S193"/>
  <c r="S217"/>
  <c r="C193"/>
  <c r="C217"/>
  <c r="AD135"/>
  <c r="F135" s="1"/>
  <c r="J168" i="1" s="1"/>
  <c r="AD261" i="7"/>
  <c r="G261" s="1"/>
  <c r="AE135"/>
  <c r="AE245"/>
  <c r="S137"/>
  <c r="S205"/>
  <c r="C137"/>
  <c r="C205"/>
  <c r="O53" i="2"/>
  <c r="O54"/>
  <c r="AD251" i="7"/>
  <c r="F251" s="1"/>
  <c r="AO97" i="10"/>
  <c r="AD307" i="7"/>
  <c r="AD245"/>
  <c r="AE106" i="2"/>
  <c r="AE107"/>
  <c r="O106"/>
  <c r="O107"/>
  <c r="O104"/>
  <c r="O105"/>
  <c r="AE104"/>
  <c r="AE105"/>
  <c r="O102"/>
  <c r="O103"/>
  <c r="AE102"/>
  <c r="AE103"/>
  <c r="O100"/>
  <c r="O101"/>
  <c r="AE100"/>
  <c r="AE101"/>
  <c r="AE98"/>
  <c r="AE99"/>
  <c r="O98"/>
  <c r="O99"/>
  <c r="O55"/>
  <c r="O97"/>
  <c r="AE61"/>
  <c r="AF61" s="1"/>
  <c r="AE97"/>
  <c r="AK120" i="7"/>
  <c r="AO81" i="10"/>
  <c r="O47" i="2"/>
  <c r="O48"/>
  <c r="O49"/>
  <c r="O50"/>
  <c r="O52"/>
  <c r="E89"/>
  <c r="AK284" i="7"/>
  <c r="AP231" i="10"/>
  <c r="AP55"/>
  <c r="AP225"/>
  <c r="AP119"/>
  <c r="AP125"/>
  <c r="AP115"/>
  <c r="AP71"/>
  <c r="AP199"/>
  <c r="AP149"/>
  <c r="AP31"/>
  <c r="AP29"/>
  <c r="AP33"/>
  <c r="AP211"/>
  <c r="AP241"/>
  <c r="AP235"/>
  <c r="AP47"/>
  <c r="AP35"/>
  <c r="AP41"/>
  <c r="AP91"/>
  <c r="AP83"/>
  <c r="AP155"/>
  <c r="AP53"/>
  <c r="AK72" i="7"/>
  <c r="AK180"/>
  <c r="AK59"/>
  <c r="AK108"/>
  <c r="AK234"/>
  <c r="AO41" i="10"/>
  <c r="AO35"/>
  <c r="AO125"/>
  <c r="AE139" i="7"/>
  <c r="AO149" i="10"/>
  <c r="AO173"/>
  <c r="AO231"/>
  <c r="AO241"/>
  <c r="AO83"/>
  <c r="AO245"/>
  <c r="AO47"/>
  <c r="AO89"/>
  <c r="AO161"/>
  <c r="AO127"/>
  <c r="AK163" i="7"/>
  <c r="AO249" i="10"/>
  <c r="AO105"/>
  <c r="CA70"/>
  <c r="AO129"/>
  <c r="AO71"/>
  <c r="CA73"/>
  <c r="AE57" i="2"/>
  <c r="AF57" s="1"/>
  <c r="AE301" i="7"/>
  <c r="E18" i="2"/>
  <c r="D248" i="7"/>
  <c r="AE96" i="2"/>
  <c r="AE95"/>
  <c r="AE92"/>
  <c r="AE91"/>
  <c r="AE88"/>
  <c r="AF88" s="1"/>
  <c r="AE87"/>
  <c r="AF87" s="1"/>
  <c r="AE84"/>
  <c r="AE83"/>
  <c r="AE80"/>
  <c r="AE79"/>
  <c r="AE76"/>
  <c r="AE94"/>
  <c r="AE93"/>
  <c r="AF93" s="1"/>
  <c r="AE90"/>
  <c r="AE89"/>
  <c r="AE86"/>
  <c r="AF86" s="1"/>
  <c r="AE85"/>
  <c r="AE82"/>
  <c r="AE81"/>
  <c r="AE78"/>
  <c r="AE77"/>
  <c r="O96"/>
  <c r="O95"/>
  <c r="O92"/>
  <c r="O91"/>
  <c r="O88"/>
  <c r="O87"/>
  <c r="O84"/>
  <c r="O83"/>
  <c r="O80"/>
  <c r="O79"/>
  <c r="O76"/>
  <c r="O94"/>
  <c r="O93"/>
  <c r="O90"/>
  <c r="O89"/>
  <c r="O86"/>
  <c r="O85"/>
  <c r="O82"/>
  <c r="O81"/>
  <c r="O78"/>
  <c r="O77"/>
  <c r="AE74"/>
  <c r="AE75"/>
  <c r="O74"/>
  <c r="O75"/>
  <c r="AE72"/>
  <c r="AE73"/>
  <c r="O72"/>
  <c r="O73"/>
  <c r="O71"/>
  <c r="O70"/>
  <c r="AE71"/>
  <c r="AE70"/>
  <c r="AE62"/>
  <c r="AF62" s="1"/>
  <c r="AE68"/>
  <c r="AE67"/>
  <c r="AF67" s="1"/>
  <c r="AE64"/>
  <c r="AF64" s="1"/>
  <c r="AE63"/>
  <c r="AF63" s="1"/>
  <c r="AE69"/>
  <c r="AE66"/>
  <c r="AF66" s="1"/>
  <c r="AE65"/>
  <c r="AF65" s="1"/>
  <c r="O60"/>
  <c r="O68"/>
  <c r="O67"/>
  <c r="O64"/>
  <c r="O63"/>
  <c r="O69"/>
  <c r="O66"/>
  <c r="O65"/>
  <c r="CA117" i="10"/>
  <c r="O58" i="2"/>
  <c r="CA202" i="10"/>
  <c r="AK179" i="7"/>
  <c r="AK178"/>
  <c r="S307"/>
  <c r="S315"/>
  <c r="C307"/>
  <c r="C315"/>
  <c r="C85"/>
  <c r="C33"/>
  <c r="S85"/>
  <c r="S33"/>
  <c r="AE46" i="2"/>
  <c r="AE50"/>
  <c r="AF50" s="1"/>
  <c r="AE51"/>
  <c r="AF51" s="1"/>
  <c r="AE52"/>
  <c r="AF52" s="1"/>
  <c r="AE54"/>
  <c r="AF54" s="1"/>
  <c r="AE55"/>
  <c r="AF55" s="1"/>
  <c r="AE56"/>
  <c r="AF56" s="1"/>
  <c r="AE58"/>
  <c r="AF58" s="1"/>
  <c r="AE59"/>
  <c r="AF59" s="1"/>
  <c r="AE60"/>
  <c r="AF60" s="1"/>
  <c r="AD133" i="7"/>
  <c r="G133" s="1"/>
  <c r="AF133" s="1"/>
  <c r="O36" i="2"/>
  <c r="O40"/>
  <c r="O39"/>
  <c r="O28"/>
  <c r="O27"/>
  <c r="O25"/>
  <c r="O22"/>
  <c r="O18"/>
  <c r="O15"/>
  <c r="O14"/>
  <c r="O46"/>
  <c r="O38"/>
  <c r="O37"/>
  <c r="O30"/>
  <c r="O26"/>
  <c r="O23"/>
  <c r="O20"/>
  <c r="O17"/>
  <c r="O16"/>
  <c r="O45"/>
  <c r="O41"/>
  <c r="O42"/>
  <c r="O44"/>
  <c r="CA93" i="10"/>
  <c r="AE36" i="2"/>
  <c r="AE40"/>
  <c r="AE39"/>
  <c r="AE38"/>
  <c r="AE37"/>
  <c r="AE25"/>
  <c r="AE22"/>
  <c r="AE19"/>
  <c r="AE18"/>
  <c r="AE16"/>
  <c r="AE14"/>
  <c r="AE30"/>
  <c r="AE20"/>
  <c r="AE17"/>
  <c r="AE15"/>
  <c r="AE45"/>
  <c r="AE42"/>
  <c r="AE43"/>
  <c r="AE41"/>
  <c r="CA251" i="10"/>
  <c r="CA208"/>
  <c r="C83" i="7"/>
  <c r="C91"/>
  <c r="S83"/>
  <c r="S91"/>
  <c r="C197"/>
  <c r="C79"/>
  <c r="S197"/>
  <c r="S79"/>
  <c r="C191"/>
  <c r="C187"/>
  <c r="S191"/>
  <c r="S187"/>
  <c r="S189"/>
  <c r="S201"/>
  <c r="C189"/>
  <c r="C201"/>
  <c r="C303"/>
  <c r="C251"/>
  <c r="C141"/>
  <c r="C249"/>
  <c r="C147"/>
  <c r="J407" i="1"/>
  <c r="S303" i="7"/>
  <c r="S141"/>
  <c r="S249"/>
  <c r="S147"/>
  <c r="S251"/>
  <c r="AK124"/>
  <c r="AK125"/>
  <c r="C317"/>
  <c r="C299"/>
  <c r="S317"/>
  <c r="S299"/>
  <c r="C297"/>
  <c r="C301"/>
  <c r="S297"/>
  <c r="S301"/>
  <c r="H237" i="10"/>
  <c r="D236"/>
  <c r="E30" i="2"/>
  <c r="C135" i="7"/>
  <c r="C305"/>
  <c r="S135"/>
  <c r="S305"/>
  <c r="CA161" i="10"/>
  <c r="CA160"/>
  <c r="CA34"/>
  <c r="CA91"/>
  <c r="CA90"/>
  <c r="CA135"/>
  <c r="CA134"/>
  <c r="CA215"/>
  <c r="CA214"/>
  <c r="CA29"/>
  <c r="S139" i="7"/>
  <c r="S143"/>
  <c r="C139"/>
  <c r="C143"/>
  <c r="C247"/>
  <c r="C133"/>
  <c r="S247"/>
  <c r="S133"/>
  <c r="C253"/>
  <c r="C261"/>
  <c r="S253"/>
  <c r="S261"/>
  <c r="C241"/>
  <c r="C243"/>
  <c r="C257"/>
  <c r="C245"/>
  <c r="S243"/>
  <c r="S257"/>
  <c r="S245"/>
  <c r="S241"/>
  <c r="CA245" i="10"/>
  <c r="CA244"/>
  <c r="AO253"/>
  <c r="AO203"/>
  <c r="AK66" i="7"/>
  <c r="AK126"/>
  <c r="AK127"/>
  <c r="AK107"/>
  <c r="AK106"/>
  <c r="AB163" i="10"/>
  <c r="CA162"/>
  <c r="CA163"/>
  <c r="CA79"/>
  <c r="AB49"/>
  <c r="CA48"/>
  <c r="CA49"/>
  <c r="AK67" i="7"/>
  <c r="CA200" i="10"/>
  <c r="CA102"/>
  <c r="CA150"/>
  <c r="AB121"/>
  <c r="CA120"/>
  <c r="CA121"/>
  <c r="AB225"/>
  <c r="AB51"/>
  <c r="CA50"/>
  <c r="CA51"/>
  <c r="AB243"/>
  <c r="CA242"/>
  <c r="CA243"/>
  <c r="CA104"/>
  <c r="AB77"/>
  <c r="CA77"/>
  <c r="CA76"/>
  <c r="AB41"/>
  <c r="CA40"/>
  <c r="AB53"/>
  <c r="CA53"/>
  <c r="CA52"/>
  <c r="CA95"/>
  <c r="AB173"/>
  <c r="CA172"/>
  <c r="CA173"/>
  <c r="CA74"/>
  <c r="CA58"/>
  <c r="AK57" i="7"/>
  <c r="AK56"/>
  <c r="AP37" i="10"/>
  <c r="AP215"/>
  <c r="AP89"/>
  <c r="AP161"/>
  <c r="AP249"/>
  <c r="AP49"/>
  <c r="AP195"/>
  <c r="AP169"/>
  <c r="AP93"/>
  <c r="AP117"/>
  <c r="AP65"/>
  <c r="AP39"/>
  <c r="AP103"/>
  <c r="AP153"/>
  <c r="AP107"/>
  <c r="AP143"/>
  <c r="AP171"/>
  <c r="AP177"/>
  <c r="AP141"/>
  <c r="AP233"/>
  <c r="AP85"/>
  <c r="AP157"/>
  <c r="AP121"/>
  <c r="AP207"/>
  <c r="AP45"/>
  <c r="AP61"/>
  <c r="AP209"/>
  <c r="AP243"/>
  <c r="AP51"/>
  <c r="AP105"/>
  <c r="AP99"/>
  <c r="AP81"/>
  <c r="AP205"/>
  <c r="AP77"/>
  <c r="AP129"/>
  <c r="AP163"/>
  <c r="AP201"/>
  <c r="AP73"/>
  <c r="AP159"/>
  <c r="AP167"/>
  <c r="AP165"/>
  <c r="S34" i="9"/>
  <c r="B35"/>
  <c r="R35"/>
  <c r="G85" i="7"/>
  <c r="L32" i="12"/>
  <c r="O31"/>
  <c r="P31"/>
  <c r="Q31" s="1"/>
  <c r="M31" s="1"/>
  <c r="E123" i="2"/>
  <c r="D325" i="1"/>
  <c r="D210"/>
  <c r="D173"/>
  <c r="G33" i="7"/>
  <c r="AO121" i="10"/>
  <c r="AP259"/>
  <c r="AO31"/>
  <c r="D50" i="1"/>
  <c r="AO171" i="10"/>
  <c r="AO181"/>
  <c r="AP257"/>
  <c r="AP131"/>
  <c r="AP139"/>
  <c r="AP185"/>
  <c r="AO115"/>
  <c r="AP109"/>
  <c r="AP179"/>
  <c r="AO251"/>
  <c r="AO207"/>
  <c r="AO101"/>
  <c r="AO33"/>
  <c r="AO123"/>
  <c r="AO61"/>
  <c r="AO211"/>
  <c r="AO79"/>
  <c r="AO259"/>
  <c r="AO45"/>
  <c r="AO75"/>
  <c r="AO77"/>
  <c r="AO49"/>
  <c r="AO159"/>
  <c r="AO163"/>
  <c r="AO59"/>
  <c r="AO239"/>
  <c r="AO197"/>
  <c r="AO93"/>
  <c r="AO195"/>
  <c r="AO175"/>
  <c r="AO201"/>
  <c r="AO109"/>
  <c r="AO131"/>
  <c r="AO137"/>
  <c r="AO183"/>
  <c r="AO187"/>
  <c r="AO189"/>
  <c r="AO177"/>
  <c r="AO255"/>
  <c r="AO243"/>
  <c r="AO155"/>
  <c r="AO233"/>
  <c r="AO119"/>
  <c r="AO237"/>
  <c r="AO135"/>
  <c r="AO29"/>
  <c r="AO95"/>
  <c r="AO151"/>
  <c r="AO213"/>
  <c r="AO247"/>
  <c r="AO205"/>
  <c r="AO117"/>
  <c r="AO199"/>
  <c r="AO99"/>
  <c r="AO133"/>
  <c r="AO87"/>
  <c r="AO73"/>
  <c r="AO55"/>
  <c r="AO65"/>
  <c r="AO221"/>
  <c r="AO225"/>
  <c r="AO103"/>
  <c r="AO39"/>
  <c r="AO153"/>
  <c r="AO107"/>
  <c r="AO139"/>
  <c r="AO167"/>
  <c r="AO165"/>
  <c r="AO179"/>
  <c r="AO185"/>
  <c r="M40" i="12"/>
  <c r="K41"/>
  <c r="AP133" i="10"/>
  <c r="AO141"/>
  <c r="AP189"/>
  <c r="AP137"/>
  <c r="AP181"/>
  <c r="AP187"/>
  <c r="AO143"/>
  <c r="AP183"/>
  <c r="A28" i="12"/>
  <c r="A29" s="1"/>
  <c r="A30" s="1"/>
  <c r="D219" i="1"/>
  <c r="D172"/>
  <c r="D157"/>
  <c r="G1" i="2"/>
  <c r="AT231" i="10"/>
  <c r="AR231"/>
  <c r="AL231"/>
  <c r="AQ231"/>
  <c r="AM231"/>
  <c r="AN231"/>
  <c r="AS231"/>
  <c r="CI226"/>
  <c r="CI110"/>
  <c r="AN195"/>
  <c r="AN149"/>
  <c r="AR149"/>
  <c r="AS149"/>
  <c r="AL195"/>
  <c r="AS195"/>
  <c r="AQ195"/>
  <c r="AJ149"/>
  <c r="AM149"/>
  <c r="AQ149"/>
  <c r="AL149"/>
  <c r="AT149"/>
  <c r="CI190"/>
  <c r="CI144"/>
  <c r="E1" i="3"/>
  <c r="CI66" i="10"/>
  <c r="CA64"/>
  <c r="CA65"/>
  <c r="AT195"/>
  <c r="AM195"/>
  <c r="AR195"/>
  <c r="AI47" i="7"/>
  <c r="AI46"/>
  <c r="AI258"/>
  <c r="AI259"/>
  <c r="AI205"/>
  <c r="AI204"/>
  <c r="AI318"/>
  <c r="AI319"/>
  <c r="AI219"/>
  <c r="AI206"/>
  <c r="AI207"/>
  <c r="AI217"/>
  <c r="AI216"/>
  <c r="AI199"/>
  <c r="AI198"/>
  <c r="AI31"/>
  <c r="AI30"/>
  <c r="AI335"/>
  <c r="AI334"/>
  <c r="AI333"/>
  <c r="AI332"/>
  <c r="AI220"/>
  <c r="AI221"/>
  <c r="AI320"/>
  <c r="AI321"/>
  <c r="AI276"/>
  <c r="AI277"/>
  <c r="AI264"/>
  <c r="AI265"/>
  <c r="AI311"/>
  <c r="AI310"/>
  <c r="AI273"/>
  <c r="AI272"/>
  <c r="AI150"/>
  <c r="AI151"/>
  <c r="AI156"/>
  <c r="AI157"/>
  <c r="AI144"/>
  <c r="AI145"/>
  <c r="AI149"/>
  <c r="AI209"/>
  <c r="AI208"/>
  <c r="AI193"/>
  <c r="AI330"/>
  <c r="AI269"/>
  <c r="AI322"/>
  <c r="AI202"/>
  <c r="AI326"/>
  <c r="AI308"/>
  <c r="AI328"/>
  <c r="AI262"/>
  <c r="AI267"/>
  <c r="AI254"/>
  <c r="AI215"/>
  <c r="AI37"/>
  <c r="AI26"/>
  <c r="AI25"/>
  <c r="CA166" i="10"/>
  <c r="AI194" i="7"/>
  <c r="AI101"/>
  <c r="AI100"/>
  <c r="AI99"/>
  <c r="AI86"/>
  <c r="AI87"/>
  <c r="AI98"/>
  <c r="AI88"/>
  <c r="AI89"/>
  <c r="AI96"/>
  <c r="AI97"/>
  <c r="AI81"/>
  <c r="AI80"/>
  <c r="AI93"/>
  <c r="AI92"/>
  <c r="AI95"/>
  <c r="AI94"/>
  <c r="AI39"/>
  <c r="AI38"/>
  <c r="AI35"/>
  <c r="AI34"/>
  <c r="AI218"/>
  <c r="CA167" i="10"/>
  <c r="AI41" i="7"/>
  <c r="AI40"/>
  <c r="AI154"/>
  <c r="AI155"/>
  <c r="AJ259"/>
  <c r="AJ208"/>
  <c r="AJ186"/>
  <c r="AJ331"/>
  <c r="AJ135"/>
  <c r="AJ94"/>
  <c r="AJ309"/>
  <c r="AJ98"/>
  <c r="AJ147"/>
  <c r="AJ312"/>
  <c r="AJ298"/>
  <c r="AJ134"/>
  <c r="AJ269"/>
  <c r="AJ190"/>
  <c r="AJ202"/>
  <c r="AJ193"/>
  <c r="AJ258"/>
  <c r="J149" i="10"/>
  <c r="AJ36" i="7"/>
  <c r="AJ97"/>
  <c r="AJ42"/>
  <c r="AJ143"/>
  <c r="AJ44"/>
  <c r="AJ206"/>
  <c r="AJ99"/>
  <c r="AJ78"/>
  <c r="AJ199"/>
  <c r="AJ320"/>
  <c r="AJ276"/>
  <c r="AJ217"/>
  <c r="AJ156"/>
  <c r="AJ329"/>
  <c r="AJ101"/>
  <c r="AJ266"/>
  <c r="AJ39"/>
  <c r="AJ213"/>
  <c r="AJ265"/>
  <c r="AJ219"/>
  <c r="AJ140"/>
  <c r="AJ221"/>
  <c r="AJ157"/>
  <c r="AJ277"/>
  <c r="AJ198"/>
  <c r="AJ255"/>
  <c r="AJ315"/>
  <c r="AJ323"/>
  <c r="I195" i="10"/>
  <c r="AJ191" i="7"/>
  <c r="J195" i="10"/>
  <c r="AJ332" i="7"/>
  <c r="I149" i="10"/>
  <c r="AJ205" i="7"/>
  <c r="K195" i="10"/>
  <c r="AJ153" i="7"/>
  <c r="AJ328"/>
  <c r="AJ85"/>
  <c r="AJ32"/>
  <c r="AJ261"/>
  <c r="AJ145"/>
  <c r="AJ307"/>
  <c r="AJ25"/>
  <c r="AJ306"/>
  <c r="AJ89"/>
  <c r="AJ321"/>
  <c r="AJ151"/>
  <c r="AJ318"/>
  <c r="AJ325"/>
  <c r="AJ100"/>
  <c r="AJ141"/>
  <c r="AJ30"/>
  <c r="AJ34"/>
  <c r="AJ330"/>
  <c r="AJ304"/>
  <c r="AJ47"/>
  <c r="AJ196"/>
  <c r="AJ209"/>
  <c r="AJ296"/>
  <c r="AJ310"/>
  <c r="AJ322"/>
  <c r="AJ299"/>
  <c r="AJ337"/>
  <c r="AJ243"/>
  <c r="AJ257"/>
  <c r="AJ253"/>
  <c r="AJ86"/>
  <c r="AJ216"/>
  <c r="AJ92"/>
  <c r="AJ327"/>
  <c r="AJ263"/>
  <c r="AJ215"/>
  <c r="AJ203"/>
  <c r="AJ155"/>
  <c r="AJ334"/>
  <c r="AJ146"/>
  <c r="AJ274"/>
  <c r="AJ207"/>
  <c r="AJ132"/>
  <c r="AJ192"/>
  <c r="AJ333"/>
  <c r="AJ38"/>
  <c r="AJ267"/>
  <c r="AJ138"/>
  <c r="AJ79"/>
  <c r="AJ308"/>
  <c r="AJ24"/>
  <c r="AJ251"/>
  <c r="AJ194"/>
  <c r="AJ272"/>
  <c r="AJ28"/>
  <c r="AJ301"/>
  <c r="AJ244"/>
  <c r="AJ326"/>
  <c r="AJ80"/>
  <c r="AJ148"/>
  <c r="AJ26"/>
  <c r="AJ271"/>
  <c r="AJ189"/>
  <c r="AJ273"/>
  <c r="AJ154"/>
  <c r="AJ247"/>
  <c r="AJ37"/>
  <c r="AJ195"/>
  <c r="AJ268"/>
  <c r="AJ27"/>
  <c r="AJ40"/>
  <c r="AJ214"/>
  <c r="AJ335"/>
  <c r="AJ254"/>
  <c r="AJ95"/>
  <c r="AJ87"/>
  <c r="AJ46"/>
  <c r="AJ319"/>
  <c r="AJ264"/>
  <c r="AJ144"/>
  <c r="AJ262"/>
  <c r="AJ88"/>
  <c r="AJ81"/>
  <c r="AJ35"/>
  <c r="AJ204"/>
  <c r="AJ31"/>
  <c r="AJ220"/>
  <c r="AJ311"/>
  <c r="AJ150"/>
  <c r="AJ149"/>
  <c r="AJ96"/>
  <c r="AJ93"/>
  <c r="AJ41"/>
  <c r="D206" i="1" l="1"/>
  <c r="M70" i="10"/>
  <c r="L71" s="1"/>
  <c r="AK71" s="1"/>
  <c r="AI45" i="7"/>
  <c r="AI270"/>
  <c r="AI275"/>
  <c r="AI29"/>
  <c r="AF85"/>
  <c r="D128" i="1"/>
  <c r="D107"/>
  <c r="E149" i="2"/>
  <c r="E205"/>
  <c r="D227" i="1"/>
  <c r="D280"/>
  <c r="D230"/>
  <c r="AI212" i="7"/>
  <c r="AI152"/>
  <c r="AI324"/>
  <c r="D147" i="1"/>
  <c r="D161"/>
  <c r="D223"/>
  <c r="D48"/>
  <c r="D315"/>
  <c r="D57"/>
  <c r="D153"/>
  <c r="F87" i="7"/>
  <c r="J28" i="1" s="1"/>
  <c r="BY72" i="10"/>
  <c r="M74"/>
  <c r="BY70"/>
  <c r="BY56"/>
  <c r="M160"/>
  <c r="L161" s="1"/>
  <c r="AK161" s="1"/>
  <c r="M32"/>
  <c r="L33" s="1"/>
  <c r="AK33" s="1"/>
  <c r="AF219" i="7"/>
  <c r="F101"/>
  <c r="J242" i="1" s="1"/>
  <c r="M42" i="10"/>
  <c r="L43" s="1"/>
  <c r="AK43" s="1"/>
  <c r="BY40"/>
  <c r="BY34"/>
  <c r="BY32"/>
  <c r="BY160"/>
  <c r="M158"/>
  <c r="L159" s="1"/>
  <c r="AK159" s="1"/>
  <c r="M154"/>
  <c r="L155" s="1"/>
  <c r="AK155" s="1"/>
  <c r="L151"/>
  <c r="AK151" s="1"/>
  <c r="BY150"/>
  <c r="M148"/>
  <c r="L165"/>
  <c r="AK165" s="1"/>
  <c r="BY164"/>
  <c r="M240"/>
  <c r="L241" s="1"/>
  <c r="AK241" s="1"/>
  <c r="M152"/>
  <c r="L153" s="1"/>
  <c r="AK153" s="1"/>
  <c r="M118"/>
  <c r="L119" s="1"/>
  <c r="AK119" s="1"/>
  <c r="M114"/>
  <c r="M236"/>
  <c r="M232"/>
  <c r="M206"/>
  <c r="L207" s="1"/>
  <c r="AK207" s="1"/>
  <c r="BY202"/>
  <c r="M204"/>
  <c r="M196"/>
  <c r="M210"/>
  <c r="L211" s="1"/>
  <c r="AK211" s="1"/>
  <c r="M200"/>
  <c r="M168"/>
  <c r="L169" s="1"/>
  <c r="AK169" s="1"/>
  <c r="BY124"/>
  <c r="M198"/>
  <c r="M194"/>
  <c r="L195" s="1"/>
  <c r="AK195" s="1"/>
  <c r="M147"/>
  <c r="M27"/>
  <c r="M28"/>
  <c r="L29" s="1"/>
  <c r="AK29" s="1"/>
  <c r="D216" i="1"/>
  <c r="D167"/>
  <c r="D235"/>
  <c r="D287"/>
  <c r="D178"/>
  <c r="D286"/>
  <c r="D170"/>
  <c r="D246"/>
  <c r="D177"/>
  <c r="D193"/>
  <c r="D192"/>
  <c r="D118"/>
  <c r="D212"/>
  <c r="D124"/>
  <c r="G155" i="7"/>
  <c r="H123" i="10" s="1"/>
  <c r="F155" i="7"/>
  <c r="AI336"/>
  <c r="AF99"/>
  <c r="AK98" s="1"/>
  <c r="AK40"/>
  <c r="AK41"/>
  <c r="AF155"/>
  <c r="G47"/>
  <c r="H63" i="10" s="1"/>
  <c r="F219" i="7"/>
  <c r="J24" i="1" s="1"/>
  <c r="AF101" i="7"/>
  <c r="AK100" s="1"/>
  <c r="G43"/>
  <c r="F43"/>
  <c r="J27" i="1" s="1"/>
  <c r="G81" i="7"/>
  <c r="AF81" s="1"/>
  <c r="F81"/>
  <c r="G39"/>
  <c r="AF39" s="1"/>
  <c r="F39"/>
  <c r="J307" i="1" s="1"/>
  <c r="AF43" i="7"/>
  <c r="CA240" i="10"/>
  <c r="AF91" i="7"/>
  <c r="AF309"/>
  <c r="AK309" s="1"/>
  <c r="AI313"/>
  <c r="CA43" i="10"/>
  <c r="AB43"/>
  <c r="CA42"/>
  <c r="CA31"/>
  <c r="CA119"/>
  <c r="CA158"/>
  <c r="CA156"/>
  <c r="CA152"/>
  <c r="CA154"/>
  <c r="CA151"/>
  <c r="CA217"/>
  <c r="AB217"/>
  <c r="AF273" i="7"/>
  <c r="AJ195" i="10"/>
  <c r="CA194"/>
  <c r="AF261" i="7"/>
  <c r="H241" i="10"/>
  <c r="AF305" i="7"/>
  <c r="H233" i="10"/>
  <c r="AF301" i="7"/>
  <c r="AF297"/>
  <c r="H199" i="10"/>
  <c r="AF243" i="7"/>
  <c r="H209" i="10"/>
  <c r="AF257" i="7"/>
  <c r="AF201"/>
  <c r="AF209"/>
  <c r="H161" i="10"/>
  <c r="AF189" i="7"/>
  <c r="AF195"/>
  <c r="AF139"/>
  <c r="AF37"/>
  <c r="H59" i="10"/>
  <c r="AF33" i="7"/>
  <c r="H37" i="10"/>
  <c r="AF25" i="7"/>
  <c r="AK24" s="1"/>
  <c r="F93"/>
  <c r="G93"/>
  <c r="AF93" s="1"/>
  <c r="G97"/>
  <c r="AF97" s="1"/>
  <c r="F97"/>
  <c r="CA252" i="10"/>
  <c r="CA124"/>
  <c r="AI246" i="7"/>
  <c r="AI210"/>
  <c r="AI211"/>
  <c r="AK89"/>
  <c r="AK88"/>
  <c r="J397" i="1"/>
  <c r="J309"/>
  <c r="AK95" i="7"/>
  <c r="AK94"/>
  <c r="AI43"/>
  <c r="F37"/>
  <c r="J239" i="1" s="1"/>
  <c r="CA37" i="10"/>
  <c r="AB151"/>
  <c r="CA174"/>
  <c r="CA114"/>
  <c r="CA254"/>
  <c r="F297" i="7"/>
  <c r="J343" i="1" s="1"/>
  <c r="F257" i="7"/>
  <c r="J359" i="1" s="1"/>
  <c r="G45" i="7"/>
  <c r="H57" i="10" s="1"/>
  <c r="AB33"/>
  <c r="AB95"/>
  <c r="CA225"/>
  <c r="CA88"/>
  <c r="CA132"/>
  <c r="F189" i="7"/>
  <c r="J84" i="1" s="1"/>
  <c r="AI249" i="7"/>
  <c r="CA125" i="10"/>
  <c r="CA239"/>
  <c r="AK219" i="7"/>
  <c r="F91"/>
  <c r="J171" i="1" s="1"/>
  <c r="AB99" i="10"/>
  <c r="CA82"/>
  <c r="AB247"/>
  <c r="CA159"/>
  <c r="AB61"/>
  <c r="F305" i="7"/>
  <c r="J347" i="1" s="1"/>
  <c r="CA96" i="10"/>
  <c r="AB161"/>
  <c r="CA105"/>
  <c r="CA54"/>
  <c r="CA78"/>
  <c r="CA211"/>
  <c r="CA35"/>
  <c r="CA232"/>
  <c r="CA122"/>
  <c r="CA46"/>
  <c r="CA199"/>
  <c r="CA133"/>
  <c r="CA196"/>
  <c r="CA241"/>
  <c r="CA197"/>
  <c r="CA47"/>
  <c r="G149" i="7"/>
  <c r="AF149" s="1"/>
  <c r="J96" i="1"/>
  <c r="G221" i="7"/>
  <c r="AF221" s="1"/>
  <c r="G145"/>
  <c r="CA221" i="10"/>
  <c r="AB75"/>
  <c r="CA99"/>
  <c r="AB83"/>
  <c r="CA247"/>
  <c r="AB159"/>
  <c r="CA61"/>
  <c r="CA39"/>
  <c r="CA259"/>
  <c r="CA30"/>
  <c r="CA220"/>
  <c r="CA55"/>
  <c r="CA28"/>
  <c r="CA92"/>
  <c r="CA153"/>
  <c r="CA97"/>
  <c r="F301" i="7"/>
  <c r="F139"/>
  <c r="J362" i="1" s="1"/>
  <c r="AB71" i="10"/>
  <c r="AB31"/>
  <c r="CA36"/>
  <c r="CA103"/>
  <c r="CA175"/>
  <c r="CA201"/>
  <c r="F273" i="7"/>
  <c r="J69" i="1" s="1"/>
  <c r="CA210" i="10"/>
  <c r="CA233"/>
  <c r="CA255"/>
  <c r="F201" i="7"/>
  <c r="J132" i="1" s="1"/>
  <c r="CA59" i="10"/>
  <c r="CA253"/>
  <c r="AI314" i="7"/>
  <c r="CA71" i="10"/>
  <c r="AB213"/>
  <c r="CA212"/>
  <c r="G83" i="7"/>
  <c r="CA155" i="10"/>
  <c r="J100" i="1"/>
  <c r="CA123" i="10"/>
  <c r="G213" i="7"/>
  <c r="AF213" s="1"/>
  <c r="F213"/>
  <c r="J19" i="1" s="1"/>
  <c r="G151" i="7"/>
  <c r="AF151" s="1"/>
  <c r="F151"/>
  <c r="J20" i="1" s="1"/>
  <c r="F195" i="7"/>
  <c r="J12" i="1" s="1"/>
  <c r="CA249" i="10"/>
  <c r="AI188" i="7"/>
  <c r="CA207" i="10"/>
  <c r="CA258"/>
  <c r="CA38"/>
  <c r="AI33" i="7"/>
  <c r="CA128" i="10"/>
  <c r="CA129"/>
  <c r="AI250" i="7"/>
  <c r="G215"/>
  <c r="F215"/>
  <c r="J87" i="1" s="1"/>
  <c r="F209" i="7"/>
  <c r="J13" i="1" s="1"/>
  <c r="AH195" i="10"/>
  <c r="AI195"/>
  <c r="AH149"/>
  <c r="AI149"/>
  <c r="G157" i="7"/>
  <c r="AF157" s="1"/>
  <c r="F157"/>
  <c r="AB127" i="10"/>
  <c r="CA127"/>
  <c r="AB81"/>
  <c r="AB119"/>
  <c r="G191" i="7"/>
  <c r="AF191" s="1"/>
  <c r="AB169" i="10"/>
  <c r="AB89"/>
  <c r="CA118"/>
  <c r="AB157"/>
  <c r="CA157"/>
  <c r="AB195"/>
  <c r="CA195"/>
  <c r="AB149"/>
  <c r="CA149"/>
  <c r="AB153"/>
  <c r="F147" i="7"/>
  <c r="J202" i="1" s="1"/>
  <c r="CA205" i="10"/>
  <c r="CA81"/>
  <c r="F191" i="7"/>
  <c r="J35" i="1" s="1"/>
  <c r="F243" i="7"/>
  <c r="J356" i="1" s="1"/>
  <c r="AI139" i="7"/>
  <c r="AI256"/>
  <c r="CA126" i="10"/>
  <c r="CA204"/>
  <c r="CA169"/>
  <c r="CA248"/>
  <c r="CA80"/>
  <c r="CA206"/>
  <c r="AI187" i="7"/>
  <c r="AI245"/>
  <c r="AI133"/>
  <c r="AI84"/>
  <c r="AI248"/>
  <c r="AK84"/>
  <c r="G143"/>
  <c r="AF143" s="1"/>
  <c r="G79"/>
  <c r="AF79" s="1"/>
  <c r="AI297"/>
  <c r="AK193"/>
  <c r="AI197"/>
  <c r="AI242"/>
  <c r="AI252"/>
  <c r="AI260"/>
  <c r="AI305"/>
  <c r="AI137"/>
  <c r="AI136"/>
  <c r="AI200"/>
  <c r="AI201"/>
  <c r="AI142"/>
  <c r="AI83"/>
  <c r="AI82"/>
  <c r="AI240"/>
  <c r="AI241"/>
  <c r="AI90"/>
  <c r="AI91"/>
  <c r="AI300"/>
  <c r="F217"/>
  <c r="J336" i="1" s="1"/>
  <c r="G141" i="7"/>
  <c r="J203" i="1"/>
  <c r="G199" i="7"/>
  <c r="J23" i="1"/>
  <c r="G323" i="7"/>
  <c r="AF323" s="1"/>
  <c r="F323"/>
  <c r="G325"/>
  <c r="AF325" s="1"/>
  <c r="F325"/>
  <c r="J109" i="1" s="1"/>
  <c r="G153" i="7"/>
  <c r="AF153" s="1"/>
  <c r="F153"/>
  <c r="G333"/>
  <c r="AF333" s="1"/>
  <c r="F333"/>
  <c r="J112" i="1" s="1"/>
  <c r="F27" i="7"/>
  <c r="G27"/>
  <c r="AF27" s="1"/>
  <c r="F313"/>
  <c r="J115" i="1" s="1"/>
  <c r="G313" i="7"/>
  <c r="AF313" s="1"/>
  <c r="F261"/>
  <c r="J360" i="1" s="1"/>
  <c r="F311" i="7"/>
  <c r="G311"/>
  <c r="AF311" s="1"/>
  <c r="G337"/>
  <c r="AF337" s="1"/>
  <c r="F337"/>
  <c r="J53" i="1" s="1"/>
  <c r="G295" i="7"/>
  <c r="AF295" s="1"/>
  <c r="F295"/>
  <c r="J325" i="1" s="1"/>
  <c r="G299" i="7"/>
  <c r="AF299" s="1"/>
  <c r="F299"/>
  <c r="G203"/>
  <c r="AF203" s="1"/>
  <c r="F203"/>
  <c r="F197"/>
  <c r="G197"/>
  <c r="AF197" s="1"/>
  <c r="G277"/>
  <c r="AF277" s="1"/>
  <c r="G267"/>
  <c r="AF267" s="1"/>
  <c r="F267"/>
  <c r="G331"/>
  <c r="AF331" s="1"/>
  <c r="F331"/>
  <c r="G249"/>
  <c r="AF249" s="1"/>
  <c r="F249"/>
  <c r="J199" i="1" s="1"/>
  <c r="G275" i="7"/>
  <c r="AF275" s="1"/>
  <c r="F275"/>
  <c r="G271"/>
  <c r="AF271" s="1"/>
  <c r="F271"/>
  <c r="F265"/>
  <c r="G265"/>
  <c r="AF265" s="1"/>
  <c r="G335"/>
  <c r="AF335" s="1"/>
  <c r="F335"/>
  <c r="G329"/>
  <c r="AF329" s="1"/>
  <c r="F329"/>
  <c r="G327"/>
  <c r="AF327" s="1"/>
  <c r="F327"/>
  <c r="G319"/>
  <c r="AF319" s="1"/>
  <c r="F319"/>
  <c r="G321"/>
  <c r="AF321" s="1"/>
  <c r="F321"/>
  <c r="G315"/>
  <c r="AF315" s="1"/>
  <c r="F315"/>
  <c r="G253"/>
  <c r="AF253" s="1"/>
  <c r="F253"/>
  <c r="G205"/>
  <c r="AF205" s="1"/>
  <c r="F205"/>
  <c r="G207"/>
  <c r="AF207" s="1"/>
  <c r="F207"/>
  <c r="G263"/>
  <c r="AF263" s="1"/>
  <c r="F263"/>
  <c r="G269"/>
  <c r="AF269" s="1"/>
  <c r="F269"/>
  <c r="F247"/>
  <c r="G247"/>
  <c r="G303"/>
  <c r="AF303" s="1"/>
  <c r="F303"/>
  <c r="J344" i="1" s="1"/>
  <c r="F211" i="7"/>
  <c r="G211"/>
  <c r="AF211" s="1"/>
  <c r="G187"/>
  <c r="AF187" s="1"/>
  <c r="F187"/>
  <c r="G137"/>
  <c r="AF137" s="1"/>
  <c r="F137"/>
  <c r="G259"/>
  <c r="AF259" s="1"/>
  <c r="F259"/>
  <c r="G255"/>
  <c r="AF255" s="1"/>
  <c r="F255"/>
  <c r="G241"/>
  <c r="J386" i="1"/>
  <c r="G31" i="7"/>
  <c r="AF31" s="1"/>
  <c r="F31"/>
  <c r="G135"/>
  <c r="E104" i="2"/>
  <c r="D294" i="7"/>
  <c r="AI294" s="1"/>
  <c r="H225" i="10"/>
  <c r="G251" i="7"/>
  <c r="J200" i="1"/>
  <c r="F29" i="7"/>
  <c r="G29"/>
  <c r="AF29" s="1"/>
  <c r="H39" i="10"/>
  <c r="H211"/>
  <c r="G307" i="7"/>
  <c r="AF307" s="1"/>
  <c r="F307"/>
  <c r="F245"/>
  <c r="G245"/>
  <c r="AF245" s="1"/>
  <c r="D230" i="10"/>
  <c r="M230" s="1"/>
  <c r="E103" i="2"/>
  <c r="D252" i="1"/>
  <c r="D117"/>
  <c r="D197"/>
  <c r="D335"/>
  <c r="D317"/>
  <c r="D140"/>
  <c r="D293"/>
  <c r="D141"/>
  <c r="D321"/>
  <c r="D228"/>
  <c r="D296"/>
  <c r="D130"/>
  <c r="D37"/>
  <c r="D156"/>
  <c r="D158"/>
  <c r="D301"/>
  <c r="D241"/>
  <c r="D187"/>
  <c r="D116"/>
  <c r="D265"/>
  <c r="D125"/>
  <c r="D114"/>
  <c r="D44"/>
  <c r="D268"/>
  <c r="D300"/>
  <c r="D127"/>
  <c r="F133" i="7"/>
  <c r="J77" i="1" s="1"/>
  <c r="H115" i="10"/>
  <c r="H83"/>
  <c r="J406" i="1"/>
  <c r="CA236" i="10"/>
  <c r="CA237"/>
  <c r="H119"/>
  <c r="H141"/>
  <c r="H143"/>
  <c r="H167"/>
  <c r="H171"/>
  <c r="H179"/>
  <c r="H131"/>
  <c r="H137"/>
  <c r="H183"/>
  <c r="H185"/>
  <c r="H109"/>
  <c r="H139"/>
  <c r="H165"/>
  <c r="H187"/>
  <c r="H189"/>
  <c r="H181"/>
  <c r="H177"/>
  <c r="H85"/>
  <c r="H257"/>
  <c r="H107"/>
  <c r="H101"/>
  <c r="D217" i="1"/>
  <c r="D232"/>
  <c r="D211"/>
  <c r="D267"/>
  <c r="D175"/>
  <c r="D302"/>
  <c r="D148"/>
  <c r="D38"/>
  <c r="D45"/>
  <c r="D40"/>
  <c r="D163"/>
  <c r="D225"/>
  <c r="D233"/>
  <c r="D313"/>
  <c r="D143"/>
  <c r="D339"/>
  <c r="D179"/>
  <c r="D238"/>
  <c r="D56"/>
  <c r="D149"/>
  <c r="D123"/>
  <c r="D121"/>
  <c r="D277"/>
  <c r="D312"/>
  <c r="D316"/>
  <c r="D281"/>
  <c r="D188"/>
  <c r="D164"/>
  <c r="D136"/>
  <c r="D282"/>
  <c r="D269"/>
  <c r="D120"/>
  <c r="D344"/>
  <c r="E152" i="2" s="1"/>
  <c r="D41" i="1"/>
  <c r="D249"/>
  <c r="D340"/>
  <c r="D176"/>
  <c r="M41" i="12"/>
  <c r="K42"/>
  <c r="L33"/>
  <c r="O32"/>
  <c r="P32" s="1"/>
  <c r="Q32" s="1"/>
  <c r="M32" s="1"/>
  <c r="M23" s="1"/>
  <c r="R30" i="9"/>
  <c r="S33"/>
  <c r="S29"/>
  <c r="R34"/>
  <c r="B34"/>
  <c r="CB28" i="10"/>
  <c r="CA170"/>
  <c r="AJ270" i="7"/>
  <c r="AJ29"/>
  <c r="AJ45"/>
  <c r="AJ275"/>
  <c r="AJ212"/>
  <c r="AJ139"/>
  <c r="AJ142"/>
  <c r="AJ187"/>
  <c r="AJ249"/>
  <c r="AJ91"/>
  <c r="AJ133"/>
  <c r="AJ211"/>
  <c r="AJ218"/>
  <c r="AJ256"/>
  <c r="AJ33"/>
  <c r="J231" i="10"/>
  <c r="AJ210" i="7"/>
  <c r="AJ305"/>
  <c r="AJ240"/>
  <c r="AJ300"/>
  <c r="AJ313"/>
  <c r="AJ297"/>
  <c r="K231" i="10"/>
  <c r="AJ90" i="7"/>
  <c r="AJ82"/>
  <c r="AJ248"/>
  <c r="AJ336"/>
  <c r="AJ152"/>
  <c r="AJ324"/>
  <c r="AJ252"/>
  <c r="AJ43"/>
  <c r="AJ250"/>
  <c r="AJ84"/>
  <c r="AJ188"/>
  <c r="AJ246"/>
  <c r="W29" i="10"/>
  <c r="AJ260" i="7"/>
  <c r="AJ137"/>
  <c r="AJ314"/>
  <c r="AJ242"/>
  <c r="AJ200"/>
  <c r="AJ245"/>
  <c r="U29" i="10"/>
  <c r="AJ241" i="7"/>
  <c r="AJ197"/>
  <c r="AJ294"/>
  <c r="I231" i="10"/>
  <c r="AJ136" i="7"/>
  <c r="AJ83"/>
  <c r="AJ201"/>
  <c r="P29" i="10"/>
  <c r="K29"/>
  <c r="E188" i="2" l="1"/>
  <c r="D278" i="7"/>
  <c r="E203" i="2"/>
  <c r="D316" i="7"/>
  <c r="AK101"/>
  <c r="S28" i="9"/>
  <c r="R29"/>
  <c r="L75" i="10"/>
  <c r="AK75" s="1"/>
  <c r="BY74"/>
  <c r="BY42"/>
  <c r="BY240"/>
  <c r="BY158"/>
  <c r="BY154"/>
  <c r="L149"/>
  <c r="BY148"/>
  <c r="BY152"/>
  <c r="BY118"/>
  <c r="L115"/>
  <c r="AK115" s="1"/>
  <c r="BY114"/>
  <c r="L237"/>
  <c r="BY236"/>
  <c r="L231"/>
  <c r="AK231" s="1"/>
  <c r="BY230"/>
  <c r="BY195"/>
  <c r="AK218" i="7"/>
  <c r="H43" i="10"/>
  <c r="L233"/>
  <c r="AK233" s="1"/>
  <c r="BY232"/>
  <c r="BY206"/>
  <c r="L205"/>
  <c r="AK205" s="1"/>
  <c r="BY204"/>
  <c r="L197"/>
  <c r="AK197" s="1"/>
  <c r="BY196"/>
  <c r="AK99" i="7"/>
  <c r="BY210" i="10"/>
  <c r="L201"/>
  <c r="AK201" s="1"/>
  <c r="BY200"/>
  <c r="BY168"/>
  <c r="L199"/>
  <c r="BY198"/>
  <c r="BY194"/>
  <c r="BY28"/>
  <c r="J62" i="1"/>
  <c r="J363"/>
  <c r="AK155" i="7"/>
  <c r="AK154"/>
  <c r="AF47"/>
  <c r="AK46" s="1"/>
  <c r="AK39"/>
  <c r="AK38"/>
  <c r="AK217"/>
  <c r="AK36"/>
  <c r="AK257"/>
  <c r="AK25"/>
  <c r="AK189"/>
  <c r="AF247"/>
  <c r="H223" i="10"/>
  <c r="AF241" i="7"/>
  <c r="H217" i="10"/>
  <c r="H219"/>
  <c r="AJ231"/>
  <c r="CA231"/>
  <c r="AF251" i="7"/>
  <c r="AK251" s="1"/>
  <c r="AF199"/>
  <c r="AK199" s="1"/>
  <c r="H175" i="10"/>
  <c r="AF215" i="7"/>
  <c r="AK215" s="1"/>
  <c r="AF141"/>
  <c r="AK140" s="1"/>
  <c r="H125" i="10"/>
  <c r="AF135" i="7"/>
  <c r="AF145"/>
  <c r="AK144" s="1"/>
  <c r="H79" i="10"/>
  <c r="AF83" i="7"/>
  <c r="AK83" s="1"/>
  <c r="H65" i="10"/>
  <c r="AF45" i="7"/>
  <c r="AK44" s="1"/>
  <c r="H99" i="10"/>
  <c r="J101" i="1"/>
  <c r="J398"/>
  <c r="J400"/>
  <c r="J103"/>
  <c r="H95" i="10"/>
  <c r="J381" i="1"/>
  <c r="AK86" i="7"/>
  <c r="AK87"/>
  <c r="AK80"/>
  <c r="AK81"/>
  <c r="AK34"/>
  <c r="AK35"/>
  <c r="AK43"/>
  <c r="AK42"/>
  <c r="AI295"/>
  <c r="AK85"/>
  <c r="AK304"/>
  <c r="AK296"/>
  <c r="AK209"/>
  <c r="AK138"/>
  <c r="J369" i="1"/>
  <c r="J70"/>
  <c r="AK301" i="7"/>
  <c r="AK243"/>
  <c r="AK273"/>
  <c r="AK297"/>
  <c r="AK220"/>
  <c r="AK221"/>
  <c r="AK147"/>
  <c r="AK188"/>
  <c r="H129" i="10"/>
  <c r="AK33" i="7"/>
  <c r="AK146"/>
  <c r="AK300"/>
  <c r="AK242"/>
  <c r="AK150"/>
  <c r="AK151"/>
  <c r="AC195" i="10"/>
  <c r="AK308" i="7"/>
  <c r="AK192"/>
  <c r="AK208"/>
  <c r="J15" i="1"/>
  <c r="AK157" i="7"/>
  <c r="AK156"/>
  <c r="H155" i="10"/>
  <c r="AK305" i="7"/>
  <c r="H93" i="10"/>
  <c r="AK148" i="7"/>
  <c r="AK149"/>
  <c r="AK91"/>
  <c r="AK201"/>
  <c r="AK195"/>
  <c r="AK194"/>
  <c r="AK214"/>
  <c r="AK200"/>
  <c r="AK212"/>
  <c r="AK213"/>
  <c r="AK324"/>
  <c r="AK333"/>
  <c r="AK216"/>
  <c r="AK272"/>
  <c r="AK313"/>
  <c r="AK256"/>
  <c r="AK141"/>
  <c r="AK337"/>
  <c r="AK312"/>
  <c r="AK37"/>
  <c r="AK249"/>
  <c r="AK325"/>
  <c r="AK332"/>
  <c r="J111" i="1"/>
  <c r="AK322" i="7"/>
  <c r="AK323"/>
  <c r="J113" i="1"/>
  <c r="AK152" i="7"/>
  <c r="AK153"/>
  <c r="J295" i="1"/>
  <c r="H47" i="10"/>
  <c r="AK27" i="7"/>
  <c r="AK134"/>
  <c r="AK336"/>
  <c r="CA230" i="10"/>
  <c r="J110" i="1"/>
  <c r="AK310" i="7"/>
  <c r="AK311"/>
  <c r="AK248"/>
  <c r="H205" i="10"/>
  <c r="AK264" i="7"/>
  <c r="J18" i="1"/>
  <c r="AK270" i="7"/>
  <c r="AK271"/>
  <c r="J31" i="1"/>
  <c r="AK275" i="7"/>
  <c r="AK274"/>
  <c r="J16" i="1"/>
  <c r="AK330" i="7"/>
  <c r="AK331"/>
  <c r="J276" i="1"/>
  <c r="AK266" i="7"/>
  <c r="AK267"/>
  <c r="AK277"/>
  <c r="AK276"/>
  <c r="J82" i="1"/>
  <c r="H239" i="10"/>
  <c r="AK299" i="7"/>
  <c r="AK294"/>
  <c r="H231" i="10"/>
  <c r="J355" i="1"/>
  <c r="AK265" i="7"/>
  <c r="H159" i="10"/>
  <c r="AK197" i="7"/>
  <c r="J258" i="1"/>
  <c r="AK202" i="7"/>
  <c r="AK203"/>
  <c r="J346" i="1"/>
  <c r="H249" i="10"/>
  <c r="AK320" i="7"/>
  <c r="H243" i="10"/>
  <c r="AK327" i="7"/>
  <c r="J370" i="1"/>
  <c r="J71"/>
  <c r="J283"/>
  <c r="AK319" i="7"/>
  <c r="AK318"/>
  <c r="J373" i="1"/>
  <c r="J74"/>
  <c r="AK326" i="7"/>
  <c r="J108" i="1"/>
  <c r="AK328" i="7"/>
  <c r="AK329"/>
  <c r="J17" i="1"/>
  <c r="AK334" i="7"/>
  <c r="AK335"/>
  <c r="H153" i="10"/>
  <c r="AK186" i="7"/>
  <c r="J263" i="1"/>
  <c r="AK211" i="7"/>
  <c r="AK210"/>
  <c r="H235" i="10"/>
  <c r="J318" i="1"/>
  <c r="AK247" i="7"/>
  <c r="AK246"/>
  <c r="H201" i="10"/>
  <c r="AK268" i="7"/>
  <c r="H55" i="10"/>
  <c r="AK263" i="7"/>
  <c r="H207" i="10"/>
  <c r="AK252" i="7"/>
  <c r="J274" i="1"/>
  <c r="AK255" i="7"/>
  <c r="AK254"/>
  <c r="J22" i="1"/>
  <c r="AK258" i="7"/>
  <c r="AK259"/>
  <c r="J201" i="1"/>
  <c r="AK136" i="7"/>
  <c r="AK137"/>
  <c r="J351" i="1"/>
  <c r="J67"/>
  <c r="J33"/>
  <c r="J390"/>
  <c r="J93"/>
  <c r="J327"/>
  <c r="AK206" i="7"/>
  <c r="AK207"/>
  <c r="J334" i="1"/>
  <c r="AK204" i="7"/>
  <c r="AK205"/>
  <c r="J358" i="1"/>
  <c r="J204"/>
  <c r="AK314" i="7"/>
  <c r="AK315"/>
  <c r="H203" i="10"/>
  <c r="AK90" i="7"/>
  <c r="J310" i="1"/>
  <c r="AK30" i="7"/>
  <c r="AK31"/>
  <c r="J391" i="1"/>
  <c r="J94"/>
  <c r="H41" i="10"/>
  <c r="AK29" i="7"/>
  <c r="H195" i="10"/>
  <c r="AK245" i="7"/>
  <c r="J354" i="1"/>
  <c r="J205"/>
  <c r="AK307" i="7"/>
  <c r="AK306"/>
  <c r="AK260"/>
  <c r="AK261"/>
  <c r="BY231" i="10"/>
  <c r="AH231"/>
  <c r="AI231"/>
  <c r="D302" i="7"/>
  <c r="AI302" s="1"/>
  <c r="E100" i="2"/>
  <c r="AK139" i="7"/>
  <c r="AK32"/>
  <c r="AK132"/>
  <c r="AK133"/>
  <c r="AK142"/>
  <c r="AK143"/>
  <c r="D234" i="10"/>
  <c r="M234" s="1"/>
  <c r="E34" i="2"/>
  <c r="O33" i="12"/>
  <c r="L34"/>
  <c r="P33"/>
  <c r="Q33" s="1"/>
  <c r="M33" s="1"/>
  <c r="B33" i="9"/>
  <c r="B32"/>
  <c r="B31" s="1"/>
  <c r="B30" s="1"/>
  <c r="B29" s="1"/>
  <c r="R33"/>
  <c r="K43" i="12"/>
  <c r="M42"/>
  <c r="AJ29" i="10"/>
  <c r="AQ29"/>
  <c r="AS29"/>
  <c r="AN29"/>
  <c r="CB29"/>
  <c r="CB30" s="1"/>
  <c r="CB114"/>
  <c r="CA171"/>
  <c r="AI279" i="7"/>
  <c r="AI278"/>
  <c r="AI316"/>
  <c r="AI317"/>
  <c r="V29" i="10"/>
  <c r="N29"/>
  <c r="J31"/>
  <c r="AJ302" i="7"/>
  <c r="CD195" i="10"/>
  <c r="I31"/>
  <c r="CD231"/>
  <c r="CD230"/>
  <c r="W115"/>
  <c r="CD194"/>
  <c r="AJ295" i="7"/>
  <c r="I29" i="10"/>
  <c r="J29"/>
  <c r="O29"/>
  <c r="U115"/>
  <c r="X29"/>
  <c r="N115"/>
  <c r="O115"/>
  <c r="W31"/>
  <c r="K31"/>
  <c r="AJ316" i="7"/>
  <c r="AJ317"/>
  <c r="AJ279"/>
  <c r="AJ278"/>
  <c r="AK278" l="1"/>
  <c r="AK279"/>
  <c r="AK317"/>
  <c r="AK316"/>
  <c r="S27" i="9"/>
  <c r="B28"/>
  <c r="R28"/>
  <c r="AK149" i="10"/>
  <c r="AC149" s="1"/>
  <c r="AV149" s="1"/>
  <c r="BY149"/>
  <c r="AK237"/>
  <c r="L235"/>
  <c r="AK235" s="1"/>
  <c r="BY234"/>
  <c r="AK145" i="7"/>
  <c r="AK47"/>
  <c r="AK199" i="10"/>
  <c r="AT29"/>
  <c r="AK45" i="7"/>
  <c r="AK250"/>
  <c r="AS31" i="10"/>
  <c r="AJ31"/>
  <c r="AI31"/>
  <c r="AH31"/>
  <c r="CB31"/>
  <c r="AV195"/>
  <c r="AK198" i="7"/>
  <c r="AK92"/>
  <c r="AK93"/>
  <c r="AK97"/>
  <c r="AK96"/>
  <c r="BC149" i="10"/>
  <c r="AK82" i="7"/>
  <c r="BG195" i="10"/>
  <c r="BD195"/>
  <c r="BA195"/>
  <c r="BH195"/>
  <c r="AW195"/>
  <c r="AX195"/>
  <c r="AY195"/>
  <c r="BE195"/>
  <c r="BB195"/>
  <c r="BI195"/>
  <c r="AK135" i="7"/>
  <c r="AZ195" i="10"/>
  <c r="BF195"/>
  <c r="AK295" i="7"/>
  <c r="BC195" i="10"/>
  <c r="AK190" i="7"/>
  <c r="AK191"/>
  <c r="AK244"/>
  <c r="AK78"/>
  <c r="AK79"/>
  <c r="AK253"/>
  <c r="AK262"/>
  <c r="AK187"/>
  <c r="AK298"/>
  <c r="AI303"/>
  <c r="AK269"/>
  <c r="AK26"/>
  <c r="AK321"/>
  <c r="AK196"/>
  <c r="AK241"/>
  <c r="AK240"/>
  <c r="C1" i="1"/>
  <c r="AK28" i="7"/>
  <c r="AC231" i="10"/>
  <c r="AK303" i="7"/>
  <c r="AK302"/>
  <c r="CA234" i="10"/>
  <c r="CA235"/>
  <c r="AI29"/>
  <c r="AM29"/>
  <c r="AL29"/>
  <c r="AR29"/>
  <c r="BY29"/>
  <c r="AH29"/>
  <c r="M43" i="12"/>
  <c r="K44"/>
  <c r="O34"/>
  <c r="L35"/>
  <c r="P34"/>
  <c r="Q34" s="1"/>
  <c r="M34" s="1"/>
  <c r="AM115" i="10"/>
  <c r="AQ115"/>
  <c r="AS115"/>
  <c r="AL115"/>
  <c r="CB115"/>
  <c r="CB116" s="1"/>
  <c r="X31"/>
  <c r="CD149"/>
  <c r="P115"/>
  <c r="P117"/>
  <c r="V117"/>
  <c r="N31"/>
  <c r="CD148"/>
  <c r="K115"/>
  <c r="U31"/>
  <c r="CD28"/>
  <c r="P31"/>
  <c r="V115"/>
  <c r="V31"/>
  <c r="AJ303" i="7"/>
  <c r="X115" i="10"/>
  <c r="I115"/>
  <c r="O31"/>
  <c r="J117"/>
  <c r="CD29"/>
  <c r="J115"/>
  <c r="U117"/>
  <c r="AX149" l="1"/>
  <c r="AL31"/>
  <c r="AT31"/>
  <c r="BG149"/>
  <c r="AY149"/>
  <c r="BH149"/>
  <c r="BA149"/>
  <c r="BF149"/>
  <c r="BD149"/>
  <c r="AZ149"/>
  <c r="BB149"/>
  <c r="AW149"/>
  <c r="BE149"/>
  <c r="BI149"/>
  <c r="S26" i="9"/>
  <c r="B27"/>
  <c r="R27"/>
  <c r="AT115" i="10"/>
  <c r="AI115"/>
  <c r="AJ115"/>
  <c r="AN115"/>
  <c r="AR115"/>
  <c r="AH115"/>
  <c r="BY115"/>
  <c r="BY31"/>
  <c r="AM31"/>
  <c r="AN31"/>
  <c r="AQ31"/>
  <c r="AR31"/>
  <c r="AI117"/>
  <c r="AR117"/>
  <c r="AQ117"/>
  <c r="AN117"/>
  <c r="CB117"/>
  <c r="CB32"/>
  <c r="AV231"/>
  <c r="AF195"/>
  <c r="AD195" s="1"/>
  <c r="G3" i="8"/>
  <c r="I3" s="1"/>
  <c r="BG231" i="10"/>
  <c r="BA231"/>
  <c r="AX231"/>
  <c r="BI231"/>
  <c r="BB231"/>
  <c r="AY231"/>
  <c r="BH231"/>
  <c r="AW231"/>
  <c r="BD231"/>
  <c r="BC231"/>
  <c r="BE231"/>
  <c r="AZ231"/>
  <c r="BF231"/>
  <c r="AC29"/>
  <c r="O35" i="12"/>
  <c r="L36"/>
  <c r="P35"/>
  <c r="Q35" s="1"/>
  <c r="M35" s="1"/>
  <c r="K45"/>
  <c r="M44"/>
  <c r="I117" i="10"/>
  <c r="CD31"/>
  <c r="V33"/>
  <c r="X117"/>
  <c r="K117"/>
  <c r="W117"/>
  <c r="U33"/>
  <c r="P33"/>
  <c r="CD114"/>
  <c r="O117"/>
  <c r="CD30"/>
  <c r="N33"/>
  <c r="CD115"/>
  <c r="I33"/>
  <c r="N117"/>
  <c r="J33"/>
  <c r="AC115" l="1"/>
  <c r="AF149"/>
  <c r="AD149" s="1"/>
  <c r="BJ149" s="1"/>
  <c r="S25" i="9"/>
  <c r="B26"/>
  <c r="R26"/>
  <c r="AJ117" i="10"/>
  <c r="AH117"/>
  <c r="AC31"/>
  <c r="AV31" s="1"/>
  <c r="AT117"/>
  <c r="AM117"/>
  <c r="AL117"/>
  <c r="AS117"/>
  <c r="BY117"/>
  <c r="AQ33"/>
  <c r="AL33"/>
  <c r="AR33"/>
  <c r="AN33"/>
  <c r="AH33"/>
  <c r="AI33"/>
  <c r="CB118"/>
  <c r="CB33"/>
  <c r="BK195"/>
  <c r="F195"/>
  <c r="BF115"/>
  <c r="BH29"/>
  <c r="BJ195"/>
  <c r="BV195"/>
  <c r="AY29"/>
  <c r="BQ195"/>
  <c r="BN195"/>
  <c r="BT195"/>
  <c r="BR195"/>
  <c r="BM195"/>
  <c r="BS195"/>
  <c r="BL195"/>
  <c r="BO195"/>
  <c r="BW195"/>
  <c r="BP195"/>
  <c r="BU195"/>
  <c r="J3" i="8"/>
  <c r="AF231" i="10"/>
  <c r="AD231" s="1"/>
  <c r="F231" s="1"/>
  <c r="BF29"/>
  <c r="BC29"/>
  <c r="AV29"/>
  <c r="BE29"/>
  <c r="BI29"/>
  <c r="BD29"/>
  <c r="BB29"/>
  <c r="BG29"/>
  <c r="BA29"/>
  <c r="AX29"/>
  <c r="AW29"/>
  <c r="AZ29"/>
  <c r="BH115"/>
  <c r="K46" i="12"/>
  <c r="M45"/>
  <c r="L37"/>
  <c r="O36"/>
  <c r="P36" s="1"/>
  <c r="Q36" s="1"/>
  <c r="M36" s="1"/>
  <c r="AX115" i="10"/>
  <c r="BE115"/>
  <c r="AZ115"/>
  <c r="AV115"/>
  <c r="BG115"/>
  <c r="BA115"/>
  <c r="BC115"/>
  <c r="AY115"/>
  <c r="BD115"/>
  <c r="BI115"/>
  <c r="AW115"/>
  <c r="BB115"/>
  <c r="CD116"/>
  <c r="W119"/>
  <c r="X119"/>
  <c r="O119"/>
  <c r="W33"/>
  <c r="O33"/>
  <c r="CD117"/>
  <c r="X33"/>
  <c r="K33"/>
  <c r="U119"/>
  <c r="P119"/>
  <c r="J119"/>
  <c r="N119"/>
  <c r="I119"/>
  <c r="V119"/>
  <c r="K119"/>
  <c r="BN149" l="1"/>
  <c r="BV149"/>
  <c r="BP149"/>
  <c r="BL149"/>
  <c r="BU149"/>
  <c r="BO149"/>
  <c r="BK149"/>
  <c r="BR149"/>
  <c r="BQ149"/>
  <c r="BM149"/>
  <c r="BT149"/>
  <c r="BS149"/>
  <c r="BW149"/>
  <c r="F149"/>
  <c r="S24" i="9"/>
  <c r="B25"/>
  <c r="B24" s="1"/>
  <c r="R25"/>
  <c r="BC31" i="10"/>
  <c r="AW31"/>
  <c r="AC117"/>
  <c r="BH117" s="1"/>
  <c r="BH31"/>
  <c r="BF31"/>
  <c r="BB31"/>
  <c r="BI31"/>
  <c r="AY31"/>
  <c r="AX31"/>
  <c r="AZ31"/>
  <c r="BA31"/>
  <c r="BG31"/>
  <c r="BE31"/>
  <c r="BD31"/>
  <c r="AT33"/>
  <c r="AJ33"/>
  <c r="BY33"/>
  <c r="AM33"/>
  <c r="AS33"/>
  <c r="AM119"/>
  <c r="AT119"/>
  <c r="AL119"/>
  <c r="AS119"/>
  <c r="AN119"/>
  <c r="AJ119"/>
  <c r="AR119"/>
  <c r="AI119"/>
  <c r="AQ119"/>
  <c r="BY119"/>
  <c r="AH119"/>
  <c r="CB34"/>
  <c r="CB119"/>
  <c r="BE117"/>
  <c r="AG195"/>
  <c r="AE195" s="1"/>
  <c r="I354" i="1" s="1"/>
  <c r="BN231" i="10"/>
  <c r="BS231"/>
  <c r="BU231"/>
  <c r="BV231"/>
  <c r="BP231"/>
  <c r="BM231"/>
  <c r="BW231"/>
  <c r="BQ231"/>
  <c r="BO231"/>
  <c r="BT231"/>
  <c r="BK231"/>
  <c r="BL231"/>
  <c r="BR231"/>
  <c r="BJ231"/>
  <c r="AF29"/>
  <c r="AD29" s="1"/>
  <c r="BV29" s="1"/>
  <c r="L38" i="12"/>
  <c r="P37"/>
  <c r="Q37" s="1"/>
  <c r="M37" s="1"/>
  <c r="O37"/>
  <c r="M46"/>
  <c r="K47"/>
  <c r="AF115" i="10"/>
  <c r="AD115" s="1"/>
  <c r="I384" i="1"/>
  <c r="CE195" i="10"/>
  <c r="O35"/>
  <c r="CD119"/>
  <c r="N35"/>
  <c r="X35"/>
  <c r="I35"/>
  <c r="W35"/>
  <c r="CD32"/>
  <c r="CD118"/>
  <c r="V35"/>
  <c r="K35"/>
  <c r="U35"/>
  <c r="J35"/>
  <c r="CD33"/>
  <c r="P35"/>
  <c r="AG149" l="1"/>
  <c r="AE149" s="1"/>
  <c r="I350" i="1" s="1"/>
  <c r="S23" i="9"/>
  <c r="R24"/>
  <c r="B23"/>
  <c r="BG117" i="10"/>
  <c r="AY117"/>
  <c r="BC117"/>
  <c r="BA117"/>
  <c r="BB117"/>
  <c r="AZ117"/>
  <c r="BD117"/>
  <c r="BI117"/>
  <c r="AV117"/>
  <c r="AX117"/>
  <c r="AW117"/>
  <c r="AC33"/>
  <c r="BH33" s="1"/>
  <c r="BF117"/>
  <c r="AF31"/>
  <c r="AD31" s="1"/>
  <c r="F31" s="1"/>
  <c r="AJ35"/>
  <c r="AI35"/>
  <c r="AQ35"/>
  <c r="AT35"/>
  <c r="AS35"/>
  <c r="AM35"/>
  <c r="AN35"/>
  <c r="AR35"/>
  <c r="AL35"/>
  <c r="BY35"/>
  <c r="AH35"/>
  <c r="BC33"/>
  <c r="CB35"/>
  <c r="AC119"/>
  <c r="AZ119" s="1"/>
  <c r="BK115"/>
  <c r="F115"/>
  <c r="CE148"/>
  <c r="BL29"/>
  <c r="F29"/>
  <c r="CE194"/>
  <c r="CE149"/>
  <c r="AG231"/>
  <c r="AE231" s="1"/>
  <c r="BR29"/>
  <c r="BU29"/>
  <c r="BS29"/>
  <c r="BK29"/>
  <c r="BW29"/>
  <c r="BJ29"/>
  <c r="BQ29"/>
  <c r="BN29"/>
  <c r="BT29"/>
  <c r="BO29"/>
  <c r="BM29"/>
  <c r="BP29"/>
  <c r="O38" i="12"/>
  <c r="L39"/>
  <c r="P38"/>
  <c r="Q38" s="1"/>
  <c r="M38" s="1"/>
  <c r="K48"/>
  <c r="M47"/>
  <c r="BM115" i="10"/>
  <c r="BP115"/>
  <c r="BS115"/>
  <c r="BO115"/>
  <c r="BW115"/>
  <c r="BJ115"/>
  <c r="BU115"/>
  <c r="BQ115"/>
  <c r="BL115"/>
  <c r="BV115"/>
  <c r="BT115"/>
  <c r="BN115"/>
  <c r="BR115"/>
  <c r="CD35"/>
  <c r="CD34"/>
  <c r="S22" i="9" l="1"/>
  <c r="R23"/>
  <c r="B22"/>
  <c r="BF33" i="10"/>
  <c r="AF117"/>
  <c r="AD117" s="1"/>
  <c r="BR117" s="1"/>
  <c r="BA33"/>
  <c r="AY33"/>
  <c r="AV33"/>
  <c r="AZ33"/>
  <c r="BG33"/>
  <c r="BI33"/>
  <c r="BD33"/>
  <c r="AX33"/>
  <c r="AW33"/>
  <c r="BE33"/>
  <c r="BB33"/>
  <c r="BR31"/>
  <c r="BM31"/>
  <c r="BN31"/>
  <c r="BO31"/>
  <c r="BU31"/>
  <c r="BL31"/>
  <c r="BK31"/>
  <c r="CE31"/>
  <c r="I292" i="1"/>
  <c r="BT31" i="10"/>
  <c r="BJ31"/>
  <c r="BV31"/>
  <c r="BW31"/>
  <c r="BP31"/>
  <c r="BQ31"/>
  <c r="BS31"/>
  <c r="CE30"/>
  <c r="BG119"/>
  <c r="BL117"/>
  <c r="AW119"/>
  <c r="BM117"/>
  <c r="BH119"/>
  <c r="AX119"/>
  <c r="AV119"/>
  <c r="BF119"/>
  <c r="AY119"/>
  <c r="BD119"/>
  <c r="BI119"/>
  <c r="BC119"/>
  <c r="BA119"/>
  <c r="BB119"/>
  <c r="BE119"/>
  <c r="F117"/>
  <c r="AC35"/>
  <c r="BA35" s="1"/>
  <c r="I325" i="1"/>
  <c r="CE231" i="10"/>
  <c r="CE230"/>
  <c r="AG29"/>
  <c r="AE29" s="1"/>
  <c r="CE28" s="1"/>
  <c r="O39" i="12"/>
  <c r="L40"/>
  <c r="P39"/>
  <c r="Q39"/>
  <c r="K49"/>
  <c r="M48"/>
  <c r="CB120" i="10"/>
  <c r="AG115"/>
  <c r="AE115" s="1"/>
  <c r="O121"/>
  <c r="J121"/>
  <c r="U121"/>
  <c r="P121"/>
  <c r="S21" i="9" l="1"/>
  <c r="R22"/>
  <c r="BW117" i="10"/>
  <c r="BK117"/>
  <c r="BU117"/>
  <c r="BS117"/>
  <c r="BP117"/>
  <c r="BV117"/>
  <c r="BN117"/>
  <c r="BT117"/>
  <c r="BO117"/>
  <c r="BJ117"/>
  <c r="BQ117"/>
  <c r="AF33"/>
  <c r="AD33" s="1"/>
  <c r="BK33" s="1"/>
  <c r="AG31"/>
  <c r="AE31" s="1"/>
  <c r="AX35"/>
  <c r="BG35"/>
  <c r="BE35"/>
  <c r="BB35"/>
  <c r="AZ35"/>
  <c r="AF119"/>
  <c r="AD119" s="1"/>
  <c r="BV119" s="1"/>
  <c r="CE117"/>
  <c r="I361" i="1"/>
  <c r="CE116" i="10"/>
  <c r="AV35"/>
  <c r="AW35"/>
  <c r="BD35"/>
  <c r="BI35"/>
  <c r="BC35"/>
  <c r="AY35"/>
  <c r="BH35"/>
  <c r="BF35"/>
  <c r="I309" i="1"/>
  <c r="I174"/>
  <c r="CE29" i="10"/>
  <c r="M49" i="12"/>
  <c r="K50"/>
  <c r="L41"/>
  <c r="P40"/>
  <c r="Q40"/>
  <c r="O40"/>
  <c r="CB36" i="10"/>
  <c r="AI121"/>
  <c r="AM121"/>
  <c r="AQ121"/>
  <c r="AN121"/>
  <c r="CE114"/>
  <c r="CE115"/>
  <c r="I77" i="1"/>
  <c r="CB121" i="10"/>
  <c r="CB122" s="1"/>
  <c r="N121"/>
  <c r="N123"/>
  <c r="W37"/>
  <c r="P123"/>
  <c r="W121"/>
  <c r="X121"/>
  <c r="I121"/>
  <c r="V121"/>
  <c r="W123"/>
  <c r="K121"/>
  <c r="V37"/>
  <c r="I37"/>
  <c r="X37"/>
  <c r="O37"/>
  <c r="O123"/>
  <c r="BU33" l="1"/>
  <c r="F33"/>
  <c r="BR33"/>
  <c r="AS121"/>
  <c r="AL121"/>
  <c r="R21" i="9"/>
  <c r="AG117" i="10"/>
  <c r="AE117" s="1"/>
  <c r="AJ121"/>
  <c r="BY121"/>
  <c r="AH121"/>
  <c r="AR121"/>
  <c r="AT121"/>
  <c r="BQ119"/>
  <c r="BO119"/>
  <c r="BV33"/>
  <c r="BW33"/>
  <c r="BN33"/>
  <c r="BM33"/>
  <c r="BQ33"/>
  <c r="BL33"/>
  <c r="BS33"/>
  <c r="BP33"/>
  <c r="BJ33"/>
  <c r="BO33"/>
  <c r="BT33"/>
  <c r="BP119"/>
  <c r="CE33"/>
  <c r="BW119"/>
  <c r="BR119"/>
  <c r="BS119"/>
  <c r="BM119"/>
  <c r="I63" i="1"/>
  <c r="BK119" i="10"/>
  <c r="BU119"/>
  <c r="F119"/>
  <c r="CE119" s="1"/>
  <c r="BT119"/>
  <c r="BL119"/>
  <c r="BN119"/>
  <c r="BJ119"/>
  <c r="AM123"/>
  <c r="AS123"/>
  <c r="AL123"/>
  <c r="AN123"/>
  <c r="AF35"/>
  <c r="AD35" s="1"/>
  <c r="BJ35" s="1"/>
  <c r="CB123"/>
  <c r="L42" i="12"/>
  <c r="O41"/>
  <c r="P41"/>
  <c r="Q41"/>
  <c r="M50"/>
  <c r="K51"/>
  <c r="AH37" i="10"/>
  <c r="AR37"/>
  <c r="AM37"/>
  <c r="AT37"/>
  <c r="AS37"/>
  <c r="CB37"/>
  <c r="U37"/>
  <c r="J37"/>
  <c r="P37"/>
  <c r="V123"/>
  <c r="K123"/>
  <c r="I123"/>
  <c r="K37"/>
  <c r="N37"/>
  <c r="CD120"/>
  <c r="X123"/>
  <c r="U123"/>
  <c r="J123"/>
  <c r="CD121"/>
  <c r="CE32" l="1"/>
  <c r="I364" i="1"/>
  <c r="AC121" i="10"/>
  <c r="AL37"/>
  <c r="AJ37"/>
  <c r="AH123"/>
  <c r="AN37"/>
  <c r="BY37"/>
  <c r="AI37"/>
  <c r="AQ37"/>
  <c r="AG33"/>
  <c r="AE33" s="1"/>
  <c r="CE118"/>
  <c r="AI123"/>
  <c r="BY123"/>
  <c r="AJ123"/>
  <c r="AQ123"/>
  <c r="AR123"/>
  <c r="AT123"/>
  <c r="AG119"/>
  <c r="AE119" s="1"/>
  <c r="I362" i="1" s="1"/>
  <c r="BM35" i="10"/>
  <c r="BK35"/>
  <c r="BW35"/>
  <c r="BV35"/>
  <c r="BQ35"/>
  <c r="BT35"/>
  <c r="BR35"/>
  <c r="F35"/>
  <c r="BS35"/>
  <c r="BP35"/>
  <c r="BL35"/>
  <c r="BU35"/>
  <c r="BO35"/>
  <c r="BN35"/>
  <c r="CB124"/>
  <c r="BF121"/>
  <c r="K52" i="12"/>
  <c r="M51"/>
  <c r="O42"/>
  <c r="Q42"/>
  <c r="P42"/>
  <c r="L43"/>
  <c r="BE121" i="10"/>
  <c r="BH121"/>
  <c r="AZ121"/>
  <c r="AW121"/>
  <c r="BG121"/>
  <c r="AV121"/>
  <c r="BI121"/>
  <c r="AY121"/>
  <c r="BC121"/>
  <c r="BD121"/>
  <c r="AX121"/>
  <c r="BA121"/>
  <c r="BB121"/>
  <c r="N125"/>
  <c r="K125"/>
  <c r="CD37"/>
  <c r="CD36"/>
  <c r="V125"/>
  <c r="J125"/>
  <c r="CD122"/>
  <c r="I125"/>
  <c r="U125"/>
  <c r="CD123"/>
  <c r="AC37" l="1"/>
  <c r="AC123"/>
  <c r="AV123" s="1"/>
  <c r="AG35"/>
  <c r="AE35" s="1"/>
  <c r="I64" i="1" s="1"/>
  <c r="BF123" i="10"/>
  <c r="AR125"/>
  <c r="AJ125"/>
  <c r="AH125"/>
  <c r="AI125"/>
  <c r="AQ125"/>
  <c r="AL125"/>
  <c r="CB125"/>
  <c r="CE34"/>
  <c r="I365" i="1"/>
  <c r="CE35" i="10"/>
  <c r="AX37"/>
  <c r="L44" i="12"/>
  <c r="O43"/>
  <c r="Q43"/>
  <c r="P43"/>
  <c r="M52"/>
  <c r="K53"/>
  <c r="S19" i="9"/>
  <c r="BF37" i="10"/>
  <c r="AZ37"/>
  <c r="BH37"/>
  <c r="AV37"/>
  <c r="BB37"/>
  <c r="BI37"/>
  <c r="BC37"/>
  <c r="BG37"/>
  <c r="BA37"/>
  <c r="BD37"/>
  <c r="AY37"/>
  <c r="BE37"/>
  <c r="AW37"/>
  <c r="AF121"/>
  <c r="AD121" s="1"/>
  <c r="W125"/>
  <c r="P125"/>
  <c r="O125"/>
  <c r="X125"/>
  <c r="AY123" l="1"/>
  <c r="BD123"/>
  <c r="AZ123"/>
  <c r="AW123"/>
  <c r="BY125"/>
  <c r="AM125"/>
  <c r="AN125"/>
  <c r="AT125"/>
  <c r="AS125"/>
  <c r="BC123"/>
  <c r="BI123"/>
  <c r="AX123"/>
  <c r="BB123"/>
  <c r="BA123"/>
  <c r="BH123"/>
  <c r="BG123"/>
  <c r="BE123"/>
  <c r="CB126"/>
  <c r="BJ121"/>
  <c r="F121"/>
  <c r="BP121"/>
  <c r="BR121"/>
  <c r="BV121"/>
  <c r="O44" i="12"/>
  <c r="Q44"/>
  <c r="P44"/>
  <c r="L45"/>
  <c r="R19" i="9"/>
  <c r="S18"/>
  <c r="K54" i="12"/>
  <c r="M53"/>
  <c r="BK121" i="10"/>
  <c r="CB38"/>
  <c r="BM121"/>
  <c r="AF37"/>
  <c r="AD37" s="1"/>
  <c r="BT121"/>
  <c r="BN121"/>
  <c r="BU121"/>
  <c r="BQ121"/>
  <c r="BS121"/>
  <c r="BW121"/>
  <c r="BL121"/>
  <c r="BO121"/>
  <c r="I127"/>
  <c r="O127"/>
  <c r="N39"/>
  <c r="CD125"/>
  <c r="U127"/>
  <c r="P127"/>
  <c r="X127"/>
  <c r="O39"/>
  <c r="W127"/>
  <c r="N127"/>
  <c r="J39"/>
  <c r="X39"/>
  <c r="W39"/>
  <c r="J127"/>
  <c r="U39"/>
  <c r="P39"/>
  <c r="V39"/>
  <c r="K127"/>
  <c r="I39"/>
  <c r="CD124"/>
  <c r="K39"/>
  <c r="V127"/>
  <c r="AC125" l="1"/>
  <c r="AV125" s="1"/>
  <c r="AF123"/>
  <c r="AD123" s="1"/>
  <c r="BM123" s="1"/>
  <c r="BB125"/>
  <c r="AQ127"/>
  <c r="AJ127"/>
  <c r="AI127"/>
  <c r="AS127"/>
  <c r="AL127"/>
  <c r="AH127"/>
  <c r="BY127"/>
  <c r="AT127"/>
  <c r="AR127"/>
  <c r="AN127"/>
  <c r="AM127"/>
  <c r="CB127"/>
  <c r="BU37"/>
  <c r="F37"/>
  <c r="BN37"/>
  <c r="BR37"/>
  <c r="BV37"/>
  <c r="BQ37"/>
  <c r="BO37"/>
  <c r="BS37"/>
  <c r="BJ37"/>
  <c r="BT37"/>
  <c r="BW37"/>
  <c r="BM37"/>
  <c r="BK37"/>
  <c r="BP37"/>
  <c r="BL37"/>
  <c r="S17" i="9"/>
  <c r="R17" s="1"/>
  <c r="R18"/>
  <c r="M54" i="12"/>
  <c r="K55"/>
  <c r="O45"/>
  <c r="L46"/>
  <c r="P45"/>
  <c r="Q45"/>
  <c r="AG121" i="10"/>
  <c r="AE121" s="1"/>
  <c r="CE120" s="1"/>
  <c r="AI39"/>
  <c r="AM39"/>
  <c r="AS39"/>
  <c r="BY39"/>
  <c r="AH39"/>
  <c r="AL39"/>
  <c r="AR39"/>
  <c r="AQ39"/>
  <c r="AJ39"/>
  <c r="AN39"/>
  <c r="AT39"/>
  <c r="CB39"/>
  <c r="CE121"/>
  <c r="CD38"/>
  <c r="CD39"/>
  <c r="CD127"/>
  <c r="CD126"/>
  <c r="BC125" l="1"/>
  <c r="AY125"/>
  <c r="BG125"/>
  <c r="BR123"/>
  <c r="BD125"/>
  <c r="BI125"/>
  <c r="BT123"/>
  <c r="AZ125"/>
  <c r="BF125"/>
  <c r="BH125"/>
  <c r="AW125"/>
  <c r="AX125"/>
  <c r="BE125"/>
  <c r="BA125"/>
  <c r="BL123"/>
  <c r="BW123"/>
  <c r="BV123"/>
  <c r="F123"/>
  <c r="I363" i="1" s="1"/>
  <c r="BQ123" i="10"/>
  <c r="BO123"/>
  <c r="BN123"/>
  <c r="BP123"/>
  <c r="BK123"/>
  <c r="BU123"/>
  <c r="BS123"/>
  <c r="BJ123"/>
  <c r="CB128"/>
  <c r="AC127"/>
  <c r="AG37"/>
  <c r="AE37" s="1"/>
  <c r="CE37" s="1"/>
  <c r="I78" i="1"/>
  <c r="I376"/>
  <c r="O46" i="12"/>
  <c r="Q46"/>
  <c r="P46"/>
  <c r="L47"/>
  <c r="M55"/>
  <c r="K56"/>
  <c r="S16" i="9"/>
  <c r="AC39" i="10"/>
  <c r="AZ39" s="1"/>
  <c r="P129"/>
  <c r="J129"/>
  <c r="O129"/>
  <c r="K129"/>
  <c r="I129"/>
  <c r="U129"/>
  <c r="N129"/>
  <c r="V129"/>
  <c r="W129"/>
  <c r="X129"/>
  <c r="CE123" l="1"/>
  <c r="CE122"/>
  <c r="AG123"/>
  <c r="AE123" s="1"/>
  <c r="I62" i="1" s="1"/>
  <c r="AF125" i="10"/>
  <c r="AD125" s="1"/>
  <c r="BJ125" s="1"/>
  <c r="BG127"/>
  <c r="BF127"/>
  <c r="AX127"/>
  <c r="BH127"/>
  <c r="BA127"/>
  <c r="AV127"/>
  <c r="AW127"/>
  <c r="AL129"/>
  <c r="AT129"/>
  <c r="AN129"/>
  <c r="AS129"/>
  <c r="AJ129"/>
  <c r="BY129"/>
  <c r="AH129"/>
  <c r="AM129"/>
  <c r="AI129"/>
  <c r="AQ129"/>
  <c r="AR129"/>
  <c r="CB129"/>
  <c r="CB130" s="1"/>
  <c r="BC127"/>
  <c r="BD127"/>
  <c r="BI127"/>
  <c r="AY127"/>
  <c r="BE127"/>
  <c r="AZ127"/>
  <c r="BB127"/>
  <c r="I89" i="1"/>
  <c r="I386"/>
  <c r="CE36" i="10"/>
  <c r="S15" i="9"/>
  <c r="R16"/>
  <c r="M56" i="12"/>
  <c r="K57"/>
  <c r="P47"/>
  <c r="Q47"/>
  <c r="L48"/>
  <c r="O47"/>
  <c r="AW39" i="10"/>
  <c r="BA39"/>
  <c r="BF39"/>
  <c r="BC39"/>
  <c r="AY39"/>
  <c r="BH39"/>
  <c r="BG39"/>
  <c r="BI39"/>
  <c r="BD39"/>
  <c r="BB39"/>
  <c r="AV39"/>
  <c r="AX39"/>
  <c r="BE39"/>
  <c r="CA130"/>
  <c r="W131"/>
  <c r="CD128"/>
  <c r="N131"/>
  <c r="K131"/>
  <c r="I131"/>
  <c r="U131"/>
  <c r="J131"/>
  <c r="BO125" l="1"/>
  <c r="BK125"/>
  <c r="BN125"/>
  <c r="BV125"/>
  <c r="BP125"/>
  <c r="BS125"/>
  <c r="BU125"/>
  <c r="BT125"/>
  <c r="F125"/>
  <c r="BM125"/>
  <c r="BW125"/>
  <c r="BL125"/>
  <c r="BQ125"/>
  <c r="BR125"/>
  <c r="AC129"/>
  <c r="BA129" s="1"/>
  <c r="AF127"/>
  <c r="AD127" s="1"/>
  <c r="BM127" s="1"/>
  <c r="K58" i="12"/>
  <c r="M57"/>
  <c r="R15" i="9"/>
  <c r="S14"/>
  <c r="L49" i="12"/>
  <c r="P48"/>
  <c r="O48"/>
  <c r="Q48"/>
  <c r="AF39" i="10"/>
  <c r="AD39" s="1"/>
  <c r="BR39" s="1"/>
  <c r="AH131"/>
  <c r="AJ131"/>
  <c r="AL131"/>
  <c r="AS131"/>
  <c r="AI131"/>
  <c r="AQ131"/>
  <c r="CB131"/>
  <c r="CB132" s="1"/>
  <c r="CA131"/>
  <c r="O131"/>
  <c r="X131"/>
  <c r="X133"/>
  <c r="I133"/>
  <c r="O133"/>
  <c r="V131"/>
  <c r="CD129"/>
  <c r="P131"/>
  <c r="J133"/>
  <c r="W133"/>
  <c r="V133"/>
  <c r="K133"/>
  <c r="AN131" l="1"/>
  <c r="AR131"/>
  <c r="AT131"/>
  <c r="BY131"/>
  <c r="AM131"/>
  <c r="AG125"/>
  <c r="AE125" s="1"/>
  <c r="CE125" s="1"/>
  <c r="CE124"/>
  <c r="I168" i="1"/>
  <c r="BB129" i="10"/>
  <c r="AW129"/>
  <c r="AX129"/>
  <c r="BF129"/>
  <c r="BS127"/>
  <c r="AS133"/>
  <c r="AT133"/>
  <c r="AR133"/>
  <c r="AJ133"/>
  <c r="AI133"/>
  <c r="AM133"/>
  <c r="AH133"/>
  <c r="CB133"/>
  <c r="BL127"/>
  <c r="BO127"/>
  <c r="BK127"/>
  <c r="BU127"/>
  <c r="BJ127"/>
  <c r="BV127"/>
  <c r="F127"/>
  <c r="BT127"/>
  <c r="BR127"/>
  <c r="BP127"/>
  <c r="AV129"/>
  <c r="BH129"/>
  <c r="BW127"/>
  <c r="BN127"/>
  <c r="BI129"/>
  <c r="AY129"/>
  <c r="BD129"/>
  <c r="BC129"/>
  <c r="AZ129"/>
  <c r="BG129"/>
  <c r="BE129"/>
  <c r="BQ127"/>
  <c r="BN39"/>
  <c r="F39"/>
  <c r="BJ39"/>
  <c r="BL39"/>
  <c r="BO39"/>
  <c r="BU39"/>
  <c r="BM39"/>
  <c r="BS39"/>
  <c r="M58" i="12"/>
  <c r="K59"/>
  <c r="O49"/>
  <c r="L50"/>
  <c r="P49"/>
  <c r="Q49"/>
  <c r="S13" i="9"/>
  <c r="R14"/>
  <c r="BW39" i="10"/>
  <c r="BQ39"/>
  <c r="BV39"/>
  <c r="BT39"/>
  <c r="BP39"/>
  <c r="BK39"/>
  <c r="AC131"/>
  <c r="BE131" s="1"/>
  <c r="CD130"/>
  <c r="U133"/>
  <c r="N133"/>
  <c r="CD131"/>
  <c r="P133"/>
  <c r="AN133" l="1"/>
  <c r="AL133"/>
  <c r="BY133"/>
  <c r="AQ133"/>
  <c r="AF129"/>
  <c r="AD129" s="1"/>
  <c r="BJ129" s="1"/>
  <c r="I122" i="1"/>
  <c r="CE127" i="10"/>
  <c r="CB134"/>
  <c r="AG127"/>
  <c r="AE127" s="1"/>
  <c r="CE126" s="1"/>
  <c r="AV131"/>
  <c r="AG39"/>
  <c r="AE39" s="1"/>
  <c r="I239" i="1" s="1"/>
  <c r="BG131" i="10"/>
  <c r="AZ131"/>
  <c r="Q50" i="12"/>
  <c r="P50"/>
  <c r="L51"/>
  <c r="O50"/>
  <c r="K60"/>
  <c r="M59"/>
  <c r="BF131" i="10"/>
  <c r="AW131"/>
  <c r="AX131"/>
  <c r="R13" i="9"/>
  <c r="BH131" i="10"/>
  <c r="BB131"/>
  <c r="BA131"/>
  <c r="BI131"/>
  <c r="BD131"/>
  <c r="AY131"/>
  <c r="BC131"/>
  <c r="CE38"/>
  <c r="CD133"/>
  <c r="CD132"/>
  <c r="U135"/>
  <c r="V135"/>
  <c r="J135"/>
  <c r="O135"/>
  <c r="N135"/>
  <c r="K135"/>
  <c r="AC133" l="1"/>
  <c r="BA133" s="1"/>
  <c r="BR129"/>
  <c r="BS129"/>
  <c r="BW129"/>
  <c r="BN129"/>
  <c r="BQ129"/>
  <c r="BV129"/>
  <c r="BM129"/>
  <c r="BU129"/>
  <c r="AR135"/>
  <c r="AJ135"/>
  <c r="AI135"/>
  <c r="AQ135"/>
  <c r="AL135"/>
  <c r="AM135"/>
  <c r="CB135"/>
  <c r="BT129"/>
  <c r="F129"/>
  <c r="BK129"/>
  <c r="BO129"/>
  <c r="BL129"/>
  <c r="BP129"/>
  <c r="BF133"/>
  <c r="CE39"/>
  <c r="K61" i="12"/>
  <c r="M60"/>
  <c r="O51"/>
  <c r="L52"/>
  <c r="P51"/>
  <c r="Q51"/>
  <c r="D6" i="9"/>
  <c r="D7"/>
  <c r="AF131" i="10"/>
  <c r="AD131" s="1"/>
  <c r="F131" s="1"/>
  <c r="CA100"/>
  <c r="P135"/>
  <c r="X135"/>
  <c r="I135"/>
  <c r="W135"/>
  <c r="BD133" l="1"/>
  <c r="AX133"/>
  <c r="AY133"/>
  <c r="AW133"/>
  <c r="AZ133"/>
  <c r="BG133"/>
  <c r="BC133"/>
  <c r="BI133"/>
  <c r="AV133"/>
  <c r="BB133"/>
  <c r="BH133"/>
  <c r="BE133"/>
  <c r="AS135"/>
  <c r="BY135"/>
  <c r="AH135"/>
  <c r="AT135"/>
  <c r="AN135"/>
  <c r="AG129"/>
  <c r="AE129" s="1"/>
  <c r="CE129" s="1"/>
  <c r="CB136"/>
  <c r="I46" i="1"/>
  <c r="CE128" i="10"/>
  <c r="BM131"/>
  <c r="BQ131"/>
  <c r="E1" i="9"/>
  <c r="P52" i="12"/>
  <c r="L53"/>
  <c r="Q52"/>
  <c r="O52"/>
  <c r="K62"/>
  <c r="M61"/>
  <c r="BO131" i="10"/>
  <c r="BR131"/>
  <c r="BP131"/>
  <c r="BJ131"/>
  <c r="BN131"/>
  <c r="BT131"/>
  <c r="BV131"/>
  <c r="BU131"/>
  <c r="BK131"/>
  <c r="BL131"/>
  <c r="BS131"/>
  <c r="BW131"/>
  <c r="CA101"/>
  <c r="CD135"/>
  <c r="CD134"/>
  <c r="K137"/>
  <c r="N137"/>
  <c r="V137"/>
  <c r="J137"/>
  <c r="O137"/>
  <c r="P137"/>
  <c r="CA136"/>
  <c r="I137"/>
  <c r="U137"/>
  <c r="X137"/>
  <c r="W137"/>
  <c r="AC135" l="1"/>
  <c r="AV135" s="1"/>
  <c r="AF133"/>
  <c r="AD133" s="1"/>
  <c r="BL133" s="1"/>
  <c r="BA135"/>
  <c r="BF135"/>
  <c r="AW135"/>
  <c r="BH135"/>
  <c r="AI137"/>
  <c r="BY137"/>
  <c r="AH137"/>
  <c r="AS137"/>
  <c r="AT137"/>
  <c r="AM137"/>
  <c r="AQ137"/>
  <c r="AJ137"/>
  <c r="AN137"/>
  <c r="AR137"/>
  <c r="AL137"/>
  <c r="BC135"/>
  <c r="BD135"/>
  <c r="AY135"/>
  <c r="BI135"/>
  <c r="CB137"/>
  <c r="BB135"/>
  <c r="BE135"/>
  <c r="AZ135"/>
  <c r="BV133"/>
  <c r="AX135"/>
  <c r="BG135"/>
  <c r="M62" i="12"/>
  <c r="K63"/>
  <c r="L54"/>
  <c r="O53"/>
  <c r="Q53"/>
  <c r="P53"/>
  <c r="AG131" i="10"/>
  <c r="AE131" s="1"/>
  <c r="CA218"/>
  <c r="CA256"/>
  <c r="CA257"/>
  <c r="CA137"/>
  <c r="CD136"/>
  <c r="BM133" l="1"/>
  <c r="BR133"/>
  <c r="BW133"/>
  <c r="BS133"/>
  <c r="BU133"/>
  <c r="BT133"/>
  <c r="F133"/>
  <c r="CE132" s="1"/>
  <c r="BK133"/>
  <c r="BN133"/>
  <c r="BO133"/>
  <c r="BP133"/>
  <c r="BQ133"/>
  <c r="BJ133"/>
  <c r="AF135"/>
  <c r="AD135" s="1"/>
  <c r="BW135" s="1"/>
  <c r="CE133"/>
  <c r="I79" i="1"/>
  <c r="CB138" i="10"/>
  <c r="AC137"/>
  <c r="AX137" s="1"/>
  <c r="F137"/>
  <c r="AG133"/>
  <c r="AE133" s="1"/>
  <c r="I377" i="1" s="1"/>
  <c r="I23"/>
  <c r="CE131" i="10"/>
  <c r="CE130"/>
  <c r="Q54" i="12"/>
  <c r="O54"/>
  <c r="P54"/>
  <c r="L55"/>
  <c r="K64"/>
  <c r="M63"/>
  <c r="J139" i="10"/>
  <c r="I139"/>
  <c r="V139"/>
  <c r="X139"/>
  <c r="CD137"/>
  <c r="W139"/>
  <c r="P139"/>
  <c r="K139"/>
  <c r="U139"/>
  <c r="N139"/>
  <c r="CA138"/>
  <c r="O139"/>
  <c r="BP135" l="1"/>
  <c r="BR135"/>
  <c r="BQ135"/>
  <c r="BU135"/>
  <c r="BS135"/>
  <c r="BL135"/>
  <c r="BM135"/>
  <c r="BN135"/>
  <c r="F135"/>
  <c r="I80" i="1" s="1"/>
  <c r="BO135" i="10"/>
  <c r="BJ135"/>
  <c r="AZ137"/>
  <c r="BK135"/>
  <c r="BT135"/>
  <c r="BV135"/>
  <c r="BE137"/>
  <c r="BH137"/>
  <c r="BB137"/>
  <c r="AW137"/>
  <c r="BG137"/>
  <c r="AS139"/>
  <c r="AM139"/>
  <c r="AI139"/>
  <c r="AL139"/>
  <c r="AQ139"/>
  <c r="AN139"/>
  <c r="BY139"/>
  <c r="AH139"/>
  <c r="AR139"/>
  <c r="AJ139"/>
  <c r="AT139"/>
  <c r="CE137"/>
  <c r="CE136"/>
  <c r="AV137"/>
  <c r="AY137"/>
  <c r="BI137"/>
  <c r="BC137"/>
  <c r="BD137"/>
  <c r="CB139"/>
  <c r="BA137"/>
  <c r="BF137"/>
  <c r="K65" i="12"/>
  <c r="M64"/>
  <c r="O55"/>
  <c r="L56"/>
  <c r="Q55"/>
  <c r="P55"/>
  <c r="CA222" i="10"/>
  <c r="CA219"/>
  <c r="CD138"/>
  <c r="CA139"/>
  <c r="CE134" l="1"/>
  <c r="I378" i="1"/>
  <c r="AG135" i="10"/>
  <c r="AE135" s="1"/>
  <c r="CE135" s="1"/>
  <c r="AF137"/>
  <c r="AD137" s="1"/>
  <c r="BJ137" s="1"/>
  <c r="F139"/>
  <c r="CB140"/>
  <c r="AC139"/>
  <c r="BH139" s="1"/>
  <c r="M65" i="12"/>
  <c r="K66"/>
  <c r="Q56"/>
  <c r="O56"/>
  <c r="P56"/>
  <c r="L57"/>
  <c r="CA223" i="10"/>
  <c r="I141"/>
  <c r="K141"/>
  <c r="P141"/>
  <c r="J141"/>
  <c r="CA140"/>
  <c r="O141"/>
  <c r="V141"/>
  <c r="X141"/>
  <c r="U141"/>
  <c r="W141"/>
  <c r="CD139"/>
  <c r="N141"/>
  <c r="BT137" l="1"/>
  <c r="BW137"/>
  <c r="BM137"/>
  <c r="BQ137"/>
  <c r="BR137"/>
  <c r="BO137"/>
  <c r="AN141"/>
  <c r="AH141"/>
  <c r="BY141"/>
  <c r="AI141"/>
  <c r="AL141"/>
  <c r="AJ141"/>
  <c r="AM141"/>
  <c r="AS141"/>
  <c r="AT141"/>
  <c r="AQ141"/>
  <c r="AR141"/>
  <c r="AV139"/>
  <c r="BC139"/>
  <c r="BF139"/>
  <c r="AX139"/>
  <c r="AW139"/>
  <c r="BI139"/>
  <c r="AY139"/>
  <c r="BG139"/>
  <c r="BA139"/>
  <c r="BB139"/>
  <c r="BD139"/>
  <c r="AZ139"/>
  <c r="CB40"/>
  <c r="CE138"/>
  <c r="CE139"/>
  <c r="BE139"/>
  <c r="CB141"/>
  <c r="BK137"/>
  <c r="BP137"/>
  <c r="BN137"/>
  <c r="BL137"/>
  <c r="BS137"/>
  <c r="BV137"/>
  <c r="BU137"/>
  <c r="I390" i="1"/>
  <c r="L58" i="12"/>
  <c r="O57"/>
  <c r="P57"/>
  <c r="Q57"/>
  <c r="K67"/>
  <c r="M66"/>
  <c r="CD140" i="10"/>
  <c r="CA141"/>
  <c r="X41"/>
  <c r="V41"/>
  <c r="U41"/>
  <c r="P41"/>
  <c r="O41"/>
  <c r="J41"/>
  <c r="N41"/>
  <c r="K41"/>
  <c r="I41"/>
  <c r="W41"/>
  <c r="AG137" l="1"/>
  <c r="AE137" s="1"/>
  <c r="AR41"/>
  <c r="AI41"/>
  <c r="AT41"/>
  <c r="AS41"/>
  <c r="AM41"/>
  <c r="AQ41"/>
  <c r="AJ41"/>
  <c r="AN41"/>
  <c r="BY41"/>
  <c r="AH41"/>
  <c r="AL41"/>
  <c r="F141"/>
  <c r="CB142"/>
  <c r="CB41"/>
  <c r="AF139"/>
  <c r="AD139" s="1"/>
  <c r="AC141"/>
  <c r="M67" i="12"/>
  <c r="K68"/>
  <c r="P58"/>
  <c r="L59"/>
  <c r="O58"/>
  <c r="Q58"/>
  <c r="CD141" i="10"/>
  <c r="U143"/>
  <c r="K143"/>
  <c r="CD40"/>
  <c r="N143"/>
  <c r="P143"/>
  <c r="J143"/>
  <c r="V143"/>
  <c r="CA142"/>
  <c r="CD41"/>
  <c r="AQ143" l="1"/>
  <c r="AJ143"/>
  <c r="AR143"/>
  <c r="AI143"/>
  <c r="AN143"/>
  <c r="AL143"/>
  <c r="AV141"/>
  <c r="AY141"/>
  <c r="BD141"/>
  <c r="BC141"/>
  <c r="BI141"/>
  <c r="BR139"/>
  <c r="BQ139"/>
  <c r="BM139"/>
  <c r="BS139"/>
  <c r="BP139"/>
  <c r="BV139"/>
  <c r="BU139"/>
  <c r="BW139"/>
  <c r="BK139"/>
  <c r="BJ139"/>
  <c r="BL139"/>
  <c r="BT139"/>
  <c r="BO139"/>
  <c r="BN139"/>
  <c r="CB143"/>
  <c r="AC41"/>
  <c r="AV41" s="1"/>
  <c r="AX141"/>
  <c r="BH141"/>
  <c r="BB141"/>
  <c r="BE141"/>
  <c r="CE140"/>
  <c r="CE141"/>
  <c r="AW141"/>
  <c r="BA141"/>
  <c r="BF141"/>
  <c r="AZ141"/>
  <c r="BG141"/>
  <c r="Q59" i="12"/>
  <c r="P59"/>
  <c r="L60"/>
  <c r="O59"/>
  <c r="M68"/>
  <c r="K69"/>
  <c r="W143" i="10"/>
  <c r="X143"/>
  <c r="O143"/>
  <c r="CA143"/>
  <c r="I143"/>
  <c r="AH143" l="1"/>
  <c r="BY143"/>
  <c r="F143" s="1"/>
  <c r="AT143"/>
  <c r="AS143"/>
  <c r="AM143"/>
  <c r="BG41"/>
  <c r="BB41"/>
  <c r="BF41"/>
  <c r="AW41"/>
  <c r="BE41"/>
  <c r="AZ41"/>
  <c r="BA41"/>
  <c r="BH41"/>
  <c r="AX41"/>
  <c r="AG139"/>
  <c r="AE139" s="1"/>
  <c r="BI41"/>
  <c r="BC41"/>
  <c r="AY41"/>
  <c r="BD41"/>
  <c r="AF141"/>
  <c r="AD141" s="1"/>
  <c r="BM141" s="1"/>
  <c r="M69" i="12"/>
  <c r="K70"/>
  <c r="L61"/>
  <c r="P60"/>
  <c r="Q60"/>
  <c r="O60"/>
  <c r="CD143" i="10"/>
  <c r="CD142"/>
  <c r="AC143" l="1"/>
  <c r="AV143" s="1"/>
  <c r="BR141"/>
  <c r="BT141"/>
  <c r="BU141"/>
  <c r="BL141"/>
  <c r="BW141"/>
  <c r="BK141"/>
  <c r="BJ141"/>
  <c r="AF41"/>
  <c r="AD41" s="1"/>
  <c r="BS41" s="1"/>
  <c r="BQ141"/>
  <c r="BP141"/>
  <c r="BO141"/>
  <c r="BN141"/>
  <c r="CE143"/>
  <c r="CE142"/>
  <c r="AY143"/>
  <c r="CB196"/>
  <c r="BV141"/>
  <c r="BS141"/>
  <c r="L62" i="12"/>
  <c r="P61"/>
  <c r="Q61"/>
  <c r="O61"/>
  <c r="K71"/>
  <c r="M70"/>
  <c r="V197" i="10"/>
  <c r="N197"/>
  <c r="J197"/>
  <c r="O197"/>
  <c r="K197"/>
  <c r="BC143" l="1"/>
  <c r="BB143"/>
  <c r="AZ143"/>
  <c r="BA143"/>
  <c r="BF143"/>
  <c r="BI143"/>
  <c r="BD143"/>
  <c r="BH143"/>
  <c r="AW143"/>
  <c r="BE143"/>
  <c r="AX143"/>
  <c r="BG143"/>
  <c r="BR41"/>
  <c r="BJ41"/>
  <c r="BL41"/>
  <c r="BQ41"/>
  <c r="BW41"/>
  <c r="BV41"/>
  <c r="BM41"/>
  <c r="BT41"/>
  <c r="BK41"/>
  <c r="F41"/>
  <c r="I94" i="1" s="1"/>
  <c r="BU41" i="10"/>
  <c r="BP41"/>
  <c r="BN41"/>
  <c r="BO41"/>
  <c r="AG141"/>
  <c r="AE141" s="1"/>
  <c r="AM197"/>
  <c r="AR197"/>
  <c r="AI197"/>
  <c r="AL197"/>
  <c r="AJ197"/>
  <c r="AF143"/>
  <c r="AD143" s="1"/>
  <c r="BR143" s="1"/>
  <c r="CB197"/>
  <c r="CB198" s="1"/>
  <c r="K72" i="12"/>
  <c r="M71"/>
  <c r="L63"/>
  <c r="Q62"/>
  <c r="P62"/>
  <c r="O62"/>
  <c r="P197" i="10"/>
  <c r="W197"/>
  <c r="U197"/>
  <c r="K199"/>
  <c r="I197"/>
  <c r="I199"/>
  <c r="W199"/>
  <c r="J199"/>
  <c r="O199"/>
  <c r="X197"/>
  <c r="X199"/>
  <c r="CE40" l="1"/>
  <c r="AM199"/>
  <c r="AJ199"/>
  <c r="AI199"/>
  <c r="AS199"/>
  <c r="AH199"/>
  <c r="AT199"/>
  <c r="CB199"/>
  <c r="CE41"/>
  <c r="AS197"/>
  <c r="AQ197"/>
  <c r="BY197"/>
  <c r="AH197"/>
  <c r="AT197"/>
  <c r="AN197"/>
  <c r="AG41"/>
  <c r="AE41" s="1"/>
  <c r="I391" i="1" s="1"/>
  <c r="BW143" i="10"/>
  <c r="BV143"/>
  <c r="BP143"/>
  <c r="BN143"/>
  <c r="BJ143"/>
  <c r="BT143"/>
  <c r="BK143"/>
  <c r="BS143"/>
  <c r="BL143"/>
  <c r="BO143"/>
  <c r="BU143"/>
  <c r="BQ143"/>
  <c r="BM143"/>
  <c r="P63" i="12"/>
  <c r="L64"/>
  <c r="O63"/>
  <c r="Q63"/>
  <c r="M72"/>
  <c r="K73"/>
  <c r="V199" i="10"/>
  <c r="N199"/>
  <c r="CD196"/>
  <c r="CD197"/>
  <c r="U199"/>
  <c r="P199"/>
  <c r="AN199" l="1"/>
  <c r="AQ199"/>
  <c r="AL199"/>
  <c r="BY199"/>
  <c r="AR199"/>
  <c r="CB200"/>
  <c r="AC197"/>
  <c r="BE197" s="1"/>
  <c r="AG143"/>
  <c r="AE143" s="1"/>
  <c r="K74" i="12"/>
  <c r="M73"/>
  <c r="P64"/>
  <c r="O64"/>
  <c r="L65"/>
  <c r="Q64"/>
  <c r="CD199" i="10"/>
  <c r="CD198"/>
  <c r="I201"/>
  <c r="U201"/>
  <c r="J201"/>
  <c r="X201"/>
  <c r="O201"/>
  <c r="P201"/>
  <c r="AC199" l="1"/>
  <c r="AV199" s="1"/>
  <c r="AY197"/>
  <c r="AW197"/>
  <c r="BF197"/>
  <c r="BI197"/>
  <c r="AV197"/>
  <c r="BB197"/>
  <c r="BA199"/>
  <c r="BE199"/>
  <c r="AW199"/>
  <c r="BB199"/>
  <c r="AX199"/>
  <c r="BH199"/>
  <c r="BF199"/>
  <c r="AZ199"/>
  <c r="AT201"/>
  <c r="AI201"/>
  <c r="AM201"/>
  <c r="AQ201"/>
  <c r="AH201"/>
  <c r="AN201"/>
  <c r="BG199"/>
  <c r="AY199"/>
  <c r="BC199"/>
  <c r="BI199"/>
  <c r="BD199"/>
  <c r="CB201"/>
  <c r="BG197"/>
  <c r="BD197"/>
  <c r="BC197"/>
  <c r="BH197"/>
  <c r="AZ197"/>
  <c r="BA197"/>
  <c r="AX197"/>
  <c r="Q65" i="12"/>
  <c r="O65"/>
  <c r="P65"/>
  <c r="L66"/>
  <c r="K75"/>
  <c r="M74"/>
  <c r="N201" i="10"/>
  <c r="K201"/>
  <c r="W201"/>
  <c r="V201"/>
  <c r="AR201" l="1"/>
  <c r="AS201"/>
  <c r="AJ201"/>
  <c r="BY201"/>
  <c r="AL201"/>
  <c r="AF197"/>
  <c r="AD197" s="1"/>
  <c r="BJ197" s="1"/>
  <c r="CB202"/>
  <c r="AF199"/>
  <c r="AD199" s="1"/>
  <c r="BU199" s="1"/>
  <c r="O66" i="12"/>
  <c r="P66"/>
  <c r="L67"/>
  <c r="Q66"/>
  <c r="K76"/>
  <c r="M75"/>
  <c r="CD200" i="10"/>
  <c r="CD201"/>
  <c r="V203"/>
  <c r="N203"/>
  <c r="K203"/>
  <c r="W203"/>
  <c r="J203"/>
  <c r="U203"/>
  <c r="P203"/>
  <c r="X203"/>
  <c r="O203"/>
  <c r="I203"/>
  <c r="AC201" l="1"/>
  <c r="AV201" s="1"/>
  <c r="BQ197"/>
  <c r="BL197"/>
  <c r="BV197"/>
  <c r="BO197"/>
  <c r="F197"/>
  <c r="CE197" s="1"/>
  <c r="BU197"/>
  <c r="BK197"/>
  <c r="BA201"/>
  <c r="BB201"/>
  <c r="BP197"/>
  <c r="BS197"/>
  <c r="BR197"/>
  <c r="BN197"/>
  <c r="BM197"/>
  <c r="BT197"/>
  <c r="BW197"/>
  <c r="AW201"/>
  <c r="AZ201"/>
  <c r="AX201"/>
  <c r="BM199"/>
  <c r="BW199"/>
  <c r="AL203"/>
  <c r="AN203"/>
  <c r="AH203"/>
  <c r="BY203"/>
  <c r="AQ203"/>
  <c r="AM203"/>
  <c r="AI203"/>
  <c r="AR203"/>
  <c r="AS203"/>
  <c r="AT203"/>
  <c r="AJ203"/>
  <c r="BJ199"/>
  <c r="F199"/>
  <c r="BL199"/>
  <c r="BT199"/>
  <c r="BK199"/>
  <c r="BP199"/>
  <c r="BV199"/>
  <c r="BN199"/>
  <c r="BO199"/>
  <c r="BS199"/>
  <c r="CB203"/>
  <c r="BQ199"/>
  <c r="AY201"/>
  <c r="BI201"/>
  <c r="BR199"/>
  <c r="M76" i="12"/>
  <c r="K77"/>
  <c r="O67"/>
  <c r="Q67"/>
  <c r="L68"/>
  <c r="P67"/>
  <c r="CD203" i="10"/>
  <c r="CD202"/>
  <c r="AG197" l="1"/>
  <c r="AE197" s="1"/>
  <c r="BD201"/>
  <c r="BC201"/>
  <c r="BG201"/>
  <c r="BE201"/>
  <c r="BF201"/>
  <c r="CE196"/>
  <c r="I353" i="1"/>
  <c r="BH201" i="10"/>
  <c r="CE198"/>
  <c r="CE199"/>
  <c r="I356" i="1"/>
  <c r="AC203" i="10"/>
  <c r="AV203" s="1"/>
  <c r="AX203"/>
  <c r="AW203"/>
  <c r="AZ203"/>
  <c r="CB204"/>
  <c r="AG199"/>
  <c r="AE199" s="1"/>
  <c r="BF203"/>
  <c r="BB203"/>
  <c r="M77" i="12"/>
  <c r="K78"/>
  <c r="Q68"/>
  <c r="O68"/>
  <c r="L69"/>
  <c r="P68"/>
  <c r="X205" i="10"/>
  <c r="P205"/>
  <c r="J205"/>
  <c r="W205"/>
  <c r="O205"/>
  <c r="U205"/>
  <c r="AF201" l="1"/>
  <c r="AD201" s="1"/>
  <c r="BA203"/>
  <c r="BE203"/>
  <c r="BG203"/>
  <c r="AI205"/>
  <c r="AM205"/>
  <c r="AN205"/>
  <c r="AS205"/>
  <c r="AQ205"/>
  <c r="AT205"/>
  <c r="BS201"/>
  <c r="BL201"/>
  <c r="F201"/>
  <c r="BO201"/>
  <c r="BU201"/>
  <c r="BJ201"/>
  <c r="BK201"/>
  <c r="BN201"/>
  <c r="BV201"/>
  <c r="BP201"/>
  <c r="BT201"/>
  <c r="CB205"/>
  <c r="BM201"/>
  <c r="BQ201"/>
  <c r="BH203"/>
  <c r="AY203"/>
  <c r="BD203"/>
  <c r="BC203"/>
  <c r="BI203"/>
  <c r="BW201"/>
  <c r="BR201"/>
  <c r="K79" i="12"/>
  <c r="M78"/>
  <c r="L70"/>
  <c r="P69"/>
  <c r="Q69"/>
  <c r="O69"/>
  <c r="N205" i="10"/>
  <c r="V205"/>
  <c r="K205"/>
  <c r="I205"/>
  <c r="AH205" l="1"/>
  <c r="BY205"/>
  <c r="AJ205"/>
  <c r="AR205"/>
  <c r="AL205"/>
  <c r="CB206"/>
  <c r="AG201"/>
  <c r="AE201" s="1"/>
  <c r="CE201"/>
  <c r="I67" i="1"/>
  <c r="CE200" i="10"/>
  <c r="AF203"/>
  <c r="AD203" s="1"/>
  <c r="BW203" s="1"/>
  <c r="Q70" i="12"/>
  <c r="O70"/>
  <c r="L71"/>
  <c r="P70"/>
  <c r="M79"/>
  <c r="K80"/>
  <c r="CD205" i="10"/>
  <c r="CD204"/>
  <c r="J207"/>
  <c r="V207"/>
  <c r="W207"/>
  <c r="P207"/>
  <c r="K207"/>
  <c r="N207"/>
  <c r="I207"/>
  <c r="U207"/>
  <c r="O207"/>
  <c r="X207"/>
  <c r="AC205" l="1"/>
  <c r="BA205" s="1"/>
  <c r="BV203"/>
  <c r="AJ207"/>
  <c r="AM207"/>
  <c r="AN207"/>
  <c r="AQ207"/>
  <c r="AS207"/>
  <c r="AT207"/>
  <c r="AR207"/>
  <c r="AH207"/>
  <c r="BY207"/>
  <c r="AI207"/>
  <c r="AL207"/>
  <c r="AZ205"/>
  <c r="BC205"/>
  <c r="AY205"/>
  <c r="BO203"/>
  <c r="BU203"/>
  <c r="BP203"/>
  <c r="BK203"/>
  <c r="BJ203"/>
  <c r="BS203"/>
  <c r="F203"/>
  <c r="BT203"/>
  <c r="BN203"/>
  <c r="BL203"/>
  <c r="CB207"/>
  <c r="AW205"/>
  <c r="BR203"/>
  <c r="BB205"/>
  <c r="BM203"/>
  <c r="BG205"/>
  <c r="BQ203"/>
  <c r="K81" i="12"/>
  <c r="M80"/>
  <c r="L72"/>
  <c r="P71"/>
  <c r="Q71"/>
  <c r="O71"/>
  <c r="CD207" i="10"/>
  <c r="CD206"/>
  <c r="AX205" l="1"/>
  <c r="BH205"/>
  <c r="AV205"/>
  <c r="BF205"/>
  <c r="BI205"/>
  <c r="BD205"/>
  <c r="BE205"/>
  <c r="CB208"/>
  <c r="I357" i="1"/>
  <c r="CE203" i="10"/>
  <c r="CE202"/>
  <c r="AG203"/>
  <c r="AE203" s="1"/>
  <c r="AC207"/>
  <c r="BG207" s="1"/>
  <c r="O72" i="12"/>
  <c r="Q72"/>
  <c r="L73"/>
  <c r="P72"/>
  <c r="M81"/>
  <c r="K82"/>
  <c r="J209" i="10"/>
  <c r="N209"/>
  <c r="V209"/>
  <c r="U209"/>
  <c r="P209"/>
  <c r="O209"/>
  <c r="I209"/>
  <c r="X209"/>
  <c r="W209"/>
  <c r="K209"/>
  <c r="AF205" l="1"/>
  <c r="AD205" s="1"/>
  <c r="BJ205" s="1"/>
  <c r="AW207"/>
  <c r="BK205"/>
  <c r="BV205"/>
  <c r="BE207"/>
  <c r="BN205"/>
  <c r="BT205"/>
  <c r="BA207"/>
  <c r="BH207"/>
  <c r="AV207"/>
  <c r="AX207"/>
  <c r="AT209"/>
  <c r="AN209"/>
  <c r="AJ209"/>
  <c r="AQ209"/>
  <c r="BY209"/>
  <c r="AH209"/>
  <c r="AR209"/>
  <c r="AM209"/>
  <c r="AL209"/>
  <c r="AS209"/>
  <c r="AI209"/>
  <c r="BF207"/>
  <c r="BC207"/>
  <c r="BI207"/>
  <c r="AY207"/>
  <c r="BD207"/>
  <c r="CB209"/>
  <c r="F205"/>
  <c r="BO205"/>
  <c r="BS205"/>
  <c r="BB207"/>
  <c r="AZ207"/>
  <c r="K83" i="12"/>
  <c r="M82"/>
  <c r="P73"/>
  <c r="L74"/>
  <c r="Q73"/>
  <c r="O73"/>
  <c r="CD209" i="10"/>
  <c r="CD208"/>
  <c r="BP205" l="1"/>
  <c r="BU205"/>
  <c r="BL205"/>
  <c r="BW205"/>
  <c r="BM205"/>
  <c r="BR205"/>
  <c r="BQ205"/>
  <c r="AG205"/>
  <c r="AE205" s="1"/>
  <c r="CB210"/>
  <c r="AC209"/>
  <c r="BG209" s="1"/>
  <c r="CE204"/>
  <c r="I355" i="1"/>
  <c r="CE205" i="10"/>
  <c r="AF207"/>
  <c r="AD207" s="1"/>
  <c r="BW207" s="1"/>
  <c r="Q74" i="12"/>
  <c r="O74"/>
  <c r="P74"/>
  <c r="L75"/>
  <c r="M83"/>
  <c r="K84"/>
  <c r="CA84" i="10"/>
  <c r="U211"/>
  <c r="K211"/>
  <c r="W211"/>
  <c r="N211"/>
  <c r="V211"/>
  <c r="I211"/>
  <c r="J211"/>
  <c r="P211"/>
  <c r="O211"/>
  <c r="X211"/>
  <c r="AX209" l="1"/>
  <c r="BE209"/>
  <c r="AZ209"/>
  <c r="BN207"/>
  <c r="BQ207"/>
  <c r="AT211"/>
  <c r="AR211"/>
  <c r="AN211"/>
  <c r="AL211"/>
  <c r="AI211"/>
  <c r="AS211"/>
  <c r="AM211"/>
  <c r="AJ211"/>
  <c r="BY211"/>
  <c r="AH211"/>
  <c r="AQ211"/>
  <c r="BJ207"/>
  <c r="F207"/>
  <c r="BV207"/>
  <c r="BL207"/>
  <c r="BK207"/>
  <c r="BO207"/>
  <c r="BU207"/>
  <c r="BS207"/>
  <c r="BD209"/>
  <c r="BC209"/>
  <c r="AY209"/>
  <c r="BI209"/>
  <c r="CB211"/>
  <c r="BH209"/>
  <c r="BF209"/>
  <c r="AW209"/>
  <c r="BM207"/>
  <c r="BB209"/>
  <c r="BA209"/>
  <c r="BT207"/>
  <c r="BR207"/>
  <c r="BP207"/>
  <c r="AV209"/>
  <c r="K85" i="12"/>
  <c r="M84"/>
  <c r="P75"/>
  <c r="L76"/>
  <c r="Q75"/>
  <c r="O75"/>
  <c r="CA85" i="10"/>
  <c r="CD210"/>
  <c r="CD211"/>
  <c r="I358" i="1" l="1"/>
  <c r="CE207" i="10"/>
  <c r="CE206"/>
  <c r="AF209"/>
  <c r="AD209" s="1"/>
  <c r="BK209" s="1"/>
  <c r="CB212"/>
  <c r="AC211"/>
  <c r="BG211" s="1"/>
  <c r="AG207"/>
  <c r="AE207" s="1"/>
  <c r="Q76" i="12"/>
  <c r="O76"/>
  <c r="L77"/>
  <c r="P76"/>
  <c r="M85"/>
  <c r="K86"/>
  <c r="I213" i="10"/>
  <c r="K213"/>
  <c r="W213"/>
  <c r="O213"/>
  <c r="P213"/>
  <c r="J213"/>
  <c r="BM209" l="1"/>
  <c r="BO209"/>
  <c r="BR209"/>
  <c r="BT209"/>
  <c r="BJ209"/>
  <c r="BW209"/>
  <c r="AN213"/>
  <c r="AM213"/>
  <c r="AH213"/>
  <c r="AS213"/>
  <c r="AI213"/>
  <c r="AJ213"/>
  <c r="AZ211"/>
  <c r="BD211"/>
  <c r="BI211"/>
  <c r="AY211"/>
  <c r="BC211"/>
  <c r="BH211"/>
  <c r="BE211"/>
  <c r="CB213"/>
  <c r="F209"/>
  <c r="BN209"/>
  <c r="BU209"/>
  <c r="BL209"/>
  <c r="BS209"/>
  <c r="AW211"/>
  <c r="BF211"/>
  <c r="AX211"/>
  <c r="AV211"/>
  <c r="BB211"/>
  <c r="BA211"/>
  <c r="BQ209"/>
  <c r="BV209"/>
  <c r="BP209"/>
  <c r="K87" i="12"/>
  <c r="M86"/>
  <c r="L78"/>
  <c r="P77"/>
  <c r="O77"/>
  <c r="Q77"/>
  <c r="N213" i="10"/>
  <c r="X213"/>
  <c r="V213"/>
  <c r="U213"/>
  <c r="AQ213" l="1"/>
  <c r="AR213"/>
  <c r="AT213"/>
  <c r="AL213"/>
  <c r="BY213"/>
  <c r="AG209"/>
  <c r="AE209" s="1"/>
  <c r="AF211"/>
  <c r="AD211" s="1"/>
  <c r="BT211" s="1"/>
  <c r="CE208"/>
  <c r="I359" i="1"/>
  <c r="CE209" i="10"/>
  <c r="BO211"/>
  <c r="CB214"/>
  <c r="BL211"/>
  <c r="Q78" i="12"/>
  <c r="O78"/>
  <c r="L79"/>
  <c r="P78"/>
  <c r="M87"/>
  <c r="K88"/>
  <c r="V215" i="10"/>
  <c r="J215"/>
  <c r="P215"/>
  <c r="W215"/>
  <c r="X215"/>
  <c r="K215"/>
  <c r="O215"/>
  <c r="I215"/>
  <c r="CD213"/>
  <c r="CD212"/>
  <c r="U215"/>
  <c r="N215"/>
  <c r="BN211" l="1"/>
  <c r="BQ211"/>
  <c r="BW211"/>
  <c r="BV211"/>
  <c r="AC213"/>
  <c r="BB213" s="1"/>
  <c r="BR211"/>
  <c r="BK211"/>
  <c r="BP211"/>
  <c r="BS211"/>
  <c r="BM211"/>
  <c r="AL215"/>
  <c r="AT215"/>
  <c r="AH215"/>
  <c r="BY215"/>
  <c r="AS215"/>
  <c r="AM215"/>
  <c r="AN215"/>
  <c r="AQ215"/>
  <c r="AI215"/>
  <c r="AJ215"/>
  <c r="AR215"/>
  <c r="CB215"/>
  <c r="BU211"/>
  <c r="F211"/>
  <c r="BF213"/>
  <c r="AV213"/>
  <c r="BJ211"/>
  <c r="L80" i="12"/>
  <c r="P79"/>
  <c r="O79"/>
  <c r="Q79"/>
  <c r="K89"/>
  <c r="M88"/>
  <c r="CD214" i="10"/>
  <c r="CD215"/>
  <c r="BG213" l="1"/>
  <c r="BA213"/>
  <c r="BI213"/>
  <c r="BD213"/>
  <c r="AZ213"/>
  <c r="AW213"/>
  <c r="BE213"/>
  <c r="BC213"/>
  <c r="AX213"/>
  <c r="AY213"/>
  <c r="BH213"/>
  <c r="AG211"/>
  <c r="AE211" s="1"/>
  <c r="AC215"/>
  <c r="BB215" s="1"/>
  <c r="CE211"/>
  <c r="CE210"/>
  <c r="I360" i="1"/>
  <c r="CB216" i="10"/>
  <c r="M89" i="12"/>
  <c r="K90"/>
  <c r="Q80"/>
  <c r="O80"/>
  <c r="L81"/>
  <c r="P80"/>
  <c r="I217" i="10"/>
  <c r="X217"/>
  <c r="V217"/>
  <c r="N217"/>
  <c r="P217"/>
  <c r="O217"/>
  <c r="W217"/>
  <c r="K217"/>
  <c r="J217"/>
  <c r="U217"/>
  <c r="BE215" l="1"/>
  <c r="BH215"/>
  <c r="AX215"/>
  <c r="AZ215"/>
  <c r="BF215"/>
  <c r="AF213"/>
  <c r="AD213" s="1"/>
  <c r="BT213" s="1"/>
  <c r="AN217"/>
  <c r="AQ217"/>
  <c r="AL217"/>
  <c r="AI217"/>
  <c r="AR217"/>
  <c r="AJ217"/>
  <c r="AT217"/>
  <c r="AS217"/>
  <c r="BY217"/>
  <c r="AH217"/>
  <c r="AM217"/>
  <c r="CB217"/>
  <c r="BA215"/>
  <c r="AY215"/>
  <c r="BC215"/>
  <c r="BI215"/>
  <c r="BD215"/>
  <c r="BP213"/>
  <c r="BG215"/>
  <c r="AW215"/>
  <c r="AV215"/>
  <c r="K91" i="12"/>
  <c r="M90"/>
  <c r="L82"/>
  <c r="P81"/>
  <c r="Q81"/>
  <c r="O81"/>
  <c r="CD216" i="10"/>
  <c r="CD217"/>
  <c r="BJ213" l="1"/>
  <c r="BO213"/>
  <c r="BW213"/>
  <c r="BM213"/>
  <c r="BV213"/>
  <c r="BS213"/>
  <c r="BK213"/>
  <c r="F213"/>
  <c r="I366" i="1" s="1"/>
  <c r="BQ213" i="10"/>
  <c r="BN213"/>
  <c r="BR213"/>
  <c r="BL213"/>
  <c r="BU213"/>
  <c r="AC217"/>
  <c r="AV217" s="1"/>
  <c r="AF215"/>
  <c r="AD215" s="1"/>
  <c r="BR215" s="1"/>
  <c r="Q82" i="12"/>
  <c r="O82"/>
  <c r="L83"/>
  <c r="P82"/>
  <c r="M91"/>
  <c r="K92"/>
  <c r="I65" i="1" l="1"/>
  <c r="BA217" i="10"/>
  <c r="BE217"/>
  <c r="AZ217"/>
  <c r="CE213"/>
  <c r="CE212"/>
  <c r="AG213"/>
  <c r="AE213" s="1"/>
  <c r="AX217"/>
  <c r="BB217"/>
  <c r="BH217"/>
  <c r="AW217"/>
  <c r="BG217"/>
  <c r="BO215"/>
  <c r="BJ215"/>
  <c r="BV215"/>
  <c r="BS215"/>
  <c r="BP215"/>
  <c r="F215"/>
  <c r="BL215"/>
  <c r="BN215"/>
  <c r="BT215"/>
  <c r="BF217"/>
  <c r="BC217"/>
  <c r="BD217"/>
  <c r="AY217"/>
  <c r="BI217"/>
  <c r="BW215"/>
  <c r="BQ215"/>
  <c r="BU215"/>
  <c r="BM215"/>
  <c r="BK215"/>
  <c r="K93" i="12"/>
  <c r="M92"/>
  <c r="L84"/>
  <c r="P83"/>
  <c r="Q83"/>
  <c r="O83"/>
  <c r="CE215" i="10" l="1"/>
  <c r="I367" i="1"/>
  <c r="CE214" i="10"/>
  <c r="I66" i="1"/>
  <c r="AF217" i="10"/>
  <c r="AD217" s="1"/>
  <c r="BM217" s="1"/>
  <c r="AG215"/>
  <c r="AE215" s="1"/>
  <c r="Q84" i="12"/>
  <c r="O84"/>
  <c r="L85"/>
  <c r="P84"/>
  <c r="M93"/>
  <c r="K94"/>
  <c r="BT217" i="10" l="1"/>
  <c r="BW217"/>
  <c r="BP217"/>
  <c r="BV217"/>
  <c r="BU217"/>
  <c r="BN217"/>
  <c r="BS217"/>
  <c r="BJ217"/>
  <c r="F217"/>
  <c r="BK217"/>
  <c r="BO217"/>
  <c r="BL217"/>
  <c r="BR217"/>
  <c r="BQ217"/>
  <c r="L86" i="12"/>
  <c r="P85"/>
  <c r="Q85"/>
  <c r="O85"/>
  <c r="K95"/>
  <c r="M94"/>
  <c r="CE216" i="10" l="1"/>
  <c r="CE217"/>
  <c r="AG217"/>
  <c r="AE217" s="1"/>
  <c r="I32" i="1" s="1"/>
  <c r="M95" i="12"/>
  <c r="K96"/>
  <c r="Q86"/>
  <c r="O86"/>
  <c r="L87"/>
  <c r="P86"/>
  <c r="L88" l="1"/>
  <c r="P87"/>
  <c r="Q87"/>
  <c r="O87"/>
  <c r="K97"/>
  <c r="M96"/>
  <c r="M97" l="1"/>
  <c r="K98"/>
  <c r="Q88"/>
  <c r="O88"/>
  <c r="L89"/>
  <c r="P88"/>
  <c r="L90" l="1"/>
  <c r="P89"/>
  <c r="Q89"/>
  <c r="O89"/>
  <c r="K99"/>
  <c r="M98"/>
  <c r="M99" l="1"/>
  <c r="K100"/>
  <c r="Q90"/>
  <c r="O90"/>
  <c r="L91"/>
  <c r="P90"/>
  <c r="L92" l="1"/>
  <c r="P91"/>
  <c r="Q91"/>
  <c r="O91"/>
  <c r="K101"/>
  <c r="M100"/>
  <c r="M101" l="1"/>
  <c r="K102"/>
  <c r="Q92"/>
  <c r="O92"/>
  <c r="L93"/>
  <c r="P92"/>
  <c r="L94" l="1"/>
  <c r="P93"/>
  <c r="Q93"/>
  <c r="O93"/>
  <c r="K103"/>
  <c r="M102"/>
  <c r="M103" l="1"/>
  <c r="K104"/>
  <c r="Q94"/>
  <c r="O94"/>
  <c r="L95"/>
  <c r="P94"/>
  <c r="L96" l="1"/>
  <c r="P95"/>
  <c r="Q95"/>
  <c r="O95"/>
  <c r="K105"/>
  <c r="M104"/>
  <c r="M105" l="1"/>
  <c r="K106"/>
  <c r="Q96"/>
  <c r="O96"/>
  <c r="L97"/>
  <c r="P96"/>
  <c r="L98" l="1"/>
  <c r="P97"/>
  <c r="Q97"/>
  <c r="O97"/>
  <c r="K107"/>
  <c r="M106"/>
  <c r="M107" l="1"/>
  <c r="K108"/>
  <c r="Q98"/>
  <c r="O98"/>
  <c r="L99"/>
  <c r="P98"/>
  <c r="K109" l="1"/>
  <c r="M108"/>
  <c r="L100"/>
  <c r="P99"/>
  <c r="Q99"/>
  <c r="O99"/>
  <c r="Q100" l="1"/>
  <c r="O100"/>
  <c r="L101"/>
  <c r="P100"/>
  <c r="M109"/>
  <c r="K110"/>
  <c r="K111" l="1"/>
  <c r="M110"/>
  <c r="L102"/>
  <c r="P101"/>
  <c r="Q101"/>
  <c r="O101"/>
  <c r="Q102" l="1"/>
  <c r="O102"/>
  <c r="L103"/>
  <c r="P102"/>
  <c r="M111"/>
  <c r="K112"/>
  <c r="L104" l="1"/>
  <c r="P103"/>
  <c r="O103"/>
  <c r="Q103"/>
  <c r="K113"/>
  <c r="M112"/>
  <c r="M113" l="1"/>
  <c r="K114"/>
  <c r="Q104"/>
  <c r="O104"/>
  <c r="P104"/>
  <c r="L105"/>
  <c r="L106" l="1"/>
  <c r="P105"/>
  <c r="O105"/>
  <c r="Q105"/>
  <c r="K115"/>
  <c r="M114"/>
  <c r="M115" l="1"/>
  <c r="K116"/>
  <c r="Q106"/>
  <c r="O106"/>
  <c r="P106"/>
  <c r="L107"/>
  <c r="L108" l="1"/>
  <c r="P107"/>
  <c r="O107"/>
  <c r="Q107"/>
  <c r="K117"/>
  <c r="M116"/>
  <c r="M117" l="1"/>
  <c r="K118"/>
  <c r="Q108"/>
  <c r="O108"/>
  <c r="P108"/>
  <c r="L109"/>
  <c r="L110" l="1"/>
  <c r="P109"/>
  <c r="Q109"/>
  <c r="O109"/>
  <c r="K119"/>
  <c r="M118"/>
  <c r="M119" l="1"/>
  <c r="K120"/>
  <c r="Q110"/>
  <c r="O110"/>
  <c r="L111"/>
  <c r="P110"/>
  <c r="L112" l="1"/>
  <c r="P111"/>
  <c r="Q111"/>
  <c r="O111"/>
  <c r="K121"/>
  <c r="M120"/>
  <c r="M121" l="1"/>
  <c r="K122"/>
  <c r="Q112"/>
  <c r="O112"/>
  <c r="P112"/>
  <c r="L113"/>
  <c r="L114" l="1"/>
  <c r="P113"/>
  <c r="O113"/>
  <c r="Q113"/>
  <c r="K123"/>
  <c r="M122"/>
  <c r="M123" l="1"/>
  <c r="K124"/>
  <c r="Q114"/>
  <c r="O114"/>
  <c r="P114"/>
  <c r="L115"/>
  <c r="L116" l="1"/>
  <c r="P115"/>
  <c r="O115"/>
  <c r="Q115"/>
  <c r="K125"/>
  <c r="M124"/>
  <c r="M125" l="1"/>
  <c r="K126"/>
  <c r="Q116"/>
  <c r="O116"/>
  <c r="P116"/>
  <c r="L117"/>
  <c r="L118" l="1"/>
  <c r="P117"/>
  <c r="O117"/>
  <c r="Q117"/>
  <c r="K127"/>
  <c r="M126"/>
  <c r="M127" l="1"/>
  <c r="K128"/>
  <c r="Q118"/>
  <c r="O118"/>
  <c r="P118"/>
  <c r="L119"/>
  <c r="L120" l="1"/>
  <c r="P119"/>
  <c r="O119"/>
  <c r="Q119"/>
  <c r="K129"/>
  <c r="M128"/>
  <c r="M129" l="1"/>
  <c r="K130"/>
  <c r="Q120"/>
  <c r="O120"/>
  <c r="P120"/>
  <c r="L121"/>
  <c r="L122" l="1"/>
  <c r="P121"/>
  <c r="O121"/>
  <c r="Q121"/>
  <c r="K131"/>
  <c r="M130"/>
  <c r="M131" l="1"/>
  <c r="K132"/>
  <c r="Q122"/>
  <c r="O122"/>
  <c r="P122"/>
  <c r="L123"/>
  <c r="L124" l="1"/>
  <c r="P123"/>
  <c r="O123"/>
  <c r="Q123"/>
  <c r="K133"/>
  <c r="M132"/>
  <c r="M133" l="1"/>
  <c r="K134"/>
  <c r="Q124"/>
  <c r="O124"/>
  <c r="P124"/>
  <c r="L125"/>
  <c r="L126" l="1"/>
  <c r="P125"/>
  <c r="O125"/>
  <c r="Q125"/>
  <c r="K135"/>
  <c r="M134"/>
  <c r="M135" l="1"/>
  <c r="K136"/>
  <c r="Q126"/>
  <c r="O126"/>
  <c r="P126"/>
  <c r="L127"/>
  <c r="L128" l="1"/>
  <c r="P127"/>
  <c r="O127"/>
  <c r="Q127"/>
  <c r="K137"/>
  <c r="M136"/>
  <c r="M137" l="1"/>
  <c r="K138"/>
  <c r="Q128"/>
  <c r="O128"/>
  <c r="P128"/>
  <c r="L129"/>
  <c r="L130" l="1"/>
  <c r="P129"/>
  <c r="O129"/>
  <c r="Q129"/>
  <c r="K139"/>
  <c r="M138"/>
  <c r="K140" l="1"/>
  <c r="M139"/>
  <c r="Q130"/>
  <c r="O130"/>
  <c r="P130"/>
  <c r="L131"/>
  <c r="L132" l="1"/>
  <c r="P131"/>
  <c r="O131"/>
  <c r="Q131"/>
  <c r="M140"/>
  <c r="K141"/>
  <c r="K142" l="1"/>
  <c r="M141"/>
  <c r="Q132"/>
  <c r="O132"/>
  <c r="P132"/>
  <c r="L133"/>
  <c r="L134" l="1"/>
  <c r="P133"/>
  <c r="O133"/>
  <c r="Q133"/>
  <c r="M142"/>
  <c r="K143"/>
  <c r="K144" l="1"/>
  <c r="M143"/>
  <c r="Q134"/>
  <c r="O134"/>
  <c r="P134"/>
  <c r="L135"/>
  <c r="L136" l="1"/>
  <c r="P135"/>
  <c r="O135"/>
  <c r="Q135"/>
  <c r="M144"/>
  <c r="K145"/>
  <c r="L137" l="1"/>
  <c r="P136"/>
  <c r="Q136"/>
  <c r="O136"/>
  <c r="K146"/>
  <c r="M145"/>
  <c r="M146" l="1"/>
  <c r="K147"/>
  <c r="Q137"/>
  <c r="O137"/>
  <c r="L138"/>
  <c r="P137"/>
  <c r="L139" l="1"/>
  <c r="P138"/>
  <c r="Q138"/>
  <c r="O138"/>
  <c r="K148"/>
  <c r="M147"/>
  <c r="M148" l="1"/>
  <c r="K149"/>
  <c r="Q139"/>
  <c r="O139"/>
  <c r="L140"/>
  <c r="P139"/>
  <c r="L141" l="1"/>
  <c r="P140"/>
  <c r="Q140"/>
  <c r="O140"/>
  <c r="K150"/>
  <c r="M149"/>
  <c r="M150" l="1"/>
  <c r="K151"/>
  <c r="Q141"/>
  <c r="O141"/>
  <c r="L142"/>
  <c r="P141"/>
  <c r="L143" l="1"/>
  <c r="P142"/>
  <c r="Q142"/>
  <c r="O142"/>
  <c r="K152"/>
  <c r="M151"/>
  <c r="M152" l="1"/>
  <c r="K153"/>
  <c r="Q143"/>
  <c r="O143"/>
  <c r="L144"/>
  <c r="P143"/>
  <c r="L145" l="1"/>
  <c r="P144"/>
  <c r="Q144"/>
  <c r="O144"/>
  <c r="K154"/>
  <c r="M153"/>
  <c r="M154" l="1"/>
  <c r="K155"/>
  <c r="Q145"/>
  <c r="O145"/>
  <c r="L146"/>
  <c r="P145"/>
  <c r="L147" l="1"/>
  <c r="P146"/>
  <c r="Q146"/>
  <c r="O146"/>
  <c r="K156"/>
  <c r="M155"/>
  <c r="M156" l="1"/>
  <c r="K157"/>
  <c r="Q147"/>
  <c r="O147"/>
  <c r="L148"/>
  <c r="P147"/>
  <c r="L149" l="1"/>
  <c r="P148"/>
  <c r="Q148"/>
  <c r="O148"/>
  <c r="K158"/>
  <c r="M157"/>
  <c r="M158" l="1"/>
  <c r="K159"/>
  <c r="Q149"/>
  <c r="O149"/>
  <c r="L150"/>
  <c r="P149"/>
  <c r="L151" l="1"/>
  <c r="P150"/>
  <c r="Q150"/>
  <c r="O150"/>
  <c r="K160"/>
  <c r="M159"/>
  <c r="M160" l="1"/>
  <c r="K161"/>
  <c r="Q151"/>
  <c r="O151"/>
  <c r="L152"/>
  <c r="P151"/>
  <c r="K162" l="1"/>
  <c r="M161"/>
  <c r="L153"/>
  <c r="P152"/>
  <c r="Q152"/>
  <c r="O152"/>
  <c r="Q153" l="1"/>
  <c r="O153"/>
  <c r="L154"/>
  <c r="P153"/>
  <c r="M162"/>
  <c r="K163"/>
  <c r="K164" l="1"/>
  <c r="M163"/>
  <c r="L155"/>
  <c r="P154"/>
  <c r="Q154"/>
  <c r="O154"/>
  <c r="Q155" l="1"/>
  <c r="O155"/>
  <c r="L156"/>
  <c r="P155"/>
  <c r="M164"/>
  <c r="K165"/>
  <c r="K166" l="1"/>
  <c r="M165"/>
  <c r="L157"/>
  <c r="P156"/>
  <c r="Q156"/>
  <c r="O156"/>
  <c r="Q157" l="1"/>
  <c r="O157"/>
  <c r="L158"/>
  <c r="P157"/>
  <c r="M166"/>
  <c r="K167"/>
  <c r="L159" l="1"/>
  <c r="P158"/>
  <c r="Q158"/>
  <c r="O158"/>
  <c r="K168"/>
  <c r="M167"/>
  <c r="M168" l="1"/>
  <c r="K169"/>
  <c r="Q159"/>
  <c r="O159"/>
  <c r="L160"/>
  <c r="P159"/>
  <c r="L161" l="1"/>
  <c r="P160"/>
  <c r="Q160"/>
  <c r="O160"/>
  <c r="K170"/>
  <c r="M169"/>
  <c r="M170" l="1"/>
  <c r="K171"/>
  <c r="Q161"/>
  <c r="O161"/>
  <c r="L162"/>
  <c r="P161"/>
  <c r="L163" l="1"/>
  <c r="P162"/>
  <c r="Q162"/>
  <c r="O162"/>
  <c r="K172"/>
  <c r="M171"/>
  <c r="M172" l="1"/>
  <c r="K173"/>
  <c r="Q163"/>
  <c r="O163"/>
  <c r="L164"/>
  <c r="P163"/>
  <c r="L165" l="1"/>
  <c r="P164"/>
  <c r="Q164"/>
  <c r="O164"/>
  <c r="K174"/>
  <c r="M173"/>
  <c r="M174" l="1"/>
  <c r="K175"/>
  <c r="Q165"/>
  <c r="O165"/>
  <c r="L166"/>
  <c r="P165"/>
  <c r="L167" l="1"/>
  <c r="P166"/>
  <c r="Q166"/>
  <c r="O166"/>
  <c r="K176"/>
  <c r="M175"/>
  <c r="M176" l="1"/>
  <c r="K177"/>
  <c r="Q167"/>
  <c r="O167"/>
  <c r="L168"/>
  <c r="P167"/>
  <c r="L169" l="1"/>
  <c r="P168"/>
  <c r="Q168"/>
  <c r="O168"/>
  <c r="K178"/>
  <c r="M177"/>
  <c r="M178" l="1"/>
  <c r="K179"/>
  <c r="Q169"/>
  <c r="O169"/>
  <c r="L170"/>
  <c r="P169"/>
  <c r="K180" l="1"/>
  <c r="M179"/>
  <c r="L171"/>
  <c r="P170"/>
  <c r="Q170"/>
  <c r="O170"/>
  <c r="Q171" l="1"/>
  <c r="O171"/>
  <c r="L172"/>
  <c r="P171"/>
  <c r="M180"/>
  <c r="K181"/>
  <c r="K182" l="1"/>
  <c r="M181"/>
  <c r="L173"/>
  <c r="P172"/>
  <c r="Q172"/>
  <c r="O172"/>
  <c r="Q173" l="1"/>
  <c r="O173"/>
  <c r="L174"/>
  <c r="P173"/>
  <c r="M182"/>
  <c r="K183"/>
  <c r="L175" l="1"/>
  <c r="P174"/>
  <c r="Q174"/>
  <c r="O174"/>
  <c r="K184"/>
  <c r="M183"/>
  <c r="M184" l="1"/>
  <c r="K185"/>
  <c r="Q175"/>
  <c r="O175"/>
  <c r="L176"/>
  <c r="P175"/>
  <c r="L177" l="1"/>
  <c r="P176"/>
  <c r="Q176"/>
  <c r="O176"/>
  <c r="K186"/>
  <c r="M185"/>
  <c r="M186" l="1"/>
  <c r="K187"/>
  <c r="Q177"/>
  <c r="O177"/>
  <c r="L178"/>
  <c r="P177"/>
  <c r="L179" l="1"/>
  <c r="P178"/>
  <c r="Q178"/>
  <c r="O178"/>
  <c r="K188"/>
  <c r="M187"/>
  <c r="M188" l="1"/>
  <c r="K189"/>
  <c r="Q179"/>
  <c r="O179"/>
  <c r="L180"/>
  <c r="P179"/>
  <c r="L181" l="1"/>
  <c r="P180"/>
  <c r="Q180"/>
  <c r="O180"/>
  <c r="K190"/>
  <c r="M189"/>
  <c r="M190" l="1"/>
  <c r="K191"/>
  <c r="Q181"/>
  <c r="O181"/>
  <c r="L182"/>
  <c r="P181"/>
  <c r="L183" l="1"/>
  <c r="P182"/>
  <c r="Q182"/>
  <c r="O182"/>
  <c r="K192"/>
  <c r="M191"/>
  <c r="M192" l="1"/>
  <c r="K193"/>
  <c r="Q183"/>
  <c r="O183"/>
  <c r="L184"/>
  <c r="P183"/>
  <c r="L185" l="1"/>
  <c r="P184"/>
  <c r="Q184"/>
  <c r="O184"/>
  <c r="K194"/>
  <c r="M193"/>
  <c r="M194" l="1"/>
  <c r="K195"/>
  <c r="Q185"/>
  <c r="O185"/>
  <c r="L186"/>
  <c r="P185"/>
  <c r="L187" l="1"/>
  <c r="P186"/>
  <c r="Q186"/>
  <c r="O186"/>
  <c r="K196"/>
  <c r="M195"/>
  <c r="M196" l="1"/>
  <c r="K197"/>
  <c r="Q187"/>
  <c r="O187"/>
  <c r="L188"/>
  <c r="P187"/>
  <c r="K198" l="1"/>
  <c r="M197"/>
  <c r="L189"/>
  <c r="P188"/>
  <c r="Q188"/>
  <c r="O188"/>
  <c r="Q189" l="1"/>
  <c r="O189"/>
  <c r="L190"/>
  <c r="P189"/>
  <c r="M198"/>
  <c r="K199"/>
  <c r="K200" l="1"/>
  <c r="M199"/>
  <c r="L191"/>
  <c r="P190"/>
  <c r="Q190"/>
  <c r="O190"/>
  <c r="Q191" l="1"/>
  <c r="O191"/>
  <c r="L192"/>
  <c r="P191"/>
  <c r="M200"/>
  <c r="K201"/>
  <c r="K202" l="1"/>
  <c r="M201"/>
  <c r="L193"/>
  <c r="P192"/>
  <c r="Q192"/>
  <c r="O192"/>
  <c r="Q193" l="1"/>
  <c r="O193"/>
  <c r="L194"/>
  <c r="P193"/>
  <c r="M202"/>
  <c r="K203"/>
  <c r="K204" l="1"/>
  <c r="M203"/>
  <c r="L195"/>
  <c r="P194"/>
  <c r="Q194"/>
  <c r="O194"/>
  <c r="Q195" l="1"/>
  <c r="O195"/>
  <c r="L196"/>
  <c r="P195"/>
  <c r="M204"/>
  <c r="K205"/>
  <c r="K206" l="1"/>
  <c r="M205"/>
  <c r="L197"/>
  <c r="P196"/>
  <c r="Q196"/>
  <c r="O196"/>
  <c r="Q197" l="1"/>
  <c r="O197"/>
  <c r="L198"/>
  <c r="P197"/>
  <c r="M206"/>
  <c r="K207"/>
  <c r="K208" l="1"/>
  <c r="M207"/>
  <c r="L199"/>
  <c r="P198"/>
  <c r="Q198"/>
  <c r="O198"/>
  <c r="Q199" l="1"/>
  <c r="O199"/>
  <c r="L200"/>
  <c r="P199"/>
  <c r="M208"/>
  <c r="K209"/>
  <c r="L201" l="1"/>
  <c r="P200"/>
  <c r="Q200"/>
  <c r="O200"/>
  <c r="K210"/>
  <c r="M209"/>
  <c r="M210" l="1"/>
  <c r="K211"/>
  <c r="Q201"/>
  <c r="O201"/>
  <c r="L202"/>
  <c r="P201"/>
  <c r="L203" l="1"/>
  <c r="P202"/>
  <c r="Q202"/>
  <c r="O202"/>
  <c r="K212"/>
  <c r="M211"/>
  <c r="M212" l="1"/>
  <c r="K213"/>
  <c r="Q203"/>
  <c r="O203"/>
  <c r="L204"/>
  <c r="P203"/>
  <c r="L205" l="1"/>
  <c r="P204"/>
  <c r="Q204"/>
  <c r="O204"/>
  <c r="K214"/>
  <c r="M213"/>
  <c r="M214" l="1"/>
  <c r="K215"/>
  <c r="Q205"/>
  <c r="O205"/>
  <c r="L206"/>
  <c r="P205"/>
  <c r="K216" l="1"/>
  <c r="M215"/>
  <c r="L207"/>
  <c r="P206"/>
  <c r="Q206"/>
  <c r="O206"/>
  <c r="Q207" l="1"/>
  <c r="O207"/>
  <c r="L208"/>
  <c r="P207"/>
  <c r="M216"/>
  <c r="K217"/>
  <c r="K218" l="1"/>
  <c r="M217"/>
  <c r="L209"/>
  <c r="P208"/>
  <c r="Q208"/>
  <c r="O208"/>
  <c r="Q209" l="1"/>
  <c r="O209"/>
  <c r="L210"/>
  <c r="P209"/>
  <c r="M218"/>
  <c r="K219"/>
  <c r="K220" l="1"/>
  <c r="M219"/>
  <c r="L211"/>
  <c r="P210"/>
  <c r="Q210"/>
  <c r="O210"/>
  <c r="Q211" l="1"/>
  <c r="O211"/>
  <c r="L212"/>
  <c r="P211"/>
  <c r="M220"/>
  <c r="K221"/>
  <c r="K222" l="1"/>
  <c r="M221"/>
  <c r="L213"/>
  <c r="P212"/>
  <c r="Q212"/>
  <c r="O212"/>
  <c r="Q213" l="1"/>
  <c r="O213"/>
  <c r="L214"/>
  <c r="P213"/>
  <c r="M222"/>
  <c r="K223"/>
  <c r="K224" l="1"/>
  <c r="M223"/>
  <c r="L215"/>
  <c r="O214"/>
  <c r="Q214"/>
  <c r="P214"/>
  <c r="Q215" l="1"/>
  <c r="O215"/>
  <c r="L216"/>
  <c r="P215"/>
  <c r="M224"/>
  <c r="K225"/>
  <c r="K226" l="1"/>
  <c r="M225"/>
  <c r="L217"/>
  <c r="P216"/>
  <c r="Q216"/>
  <c r="O216"/>
  <c r="Q217" l="1"/>
  <c r="O217"/>
  <c r="L218"/>
  <c r="P217"/>
  <c r="M226"/>
  <c r="K227"/>
  <c r="K228" l="1"/>
  <c r="M227"/>
  <c r="L219"/>
  <c r="P218"/>
  <c r="Q218"/>
  <c r="O218"/>
  <c r="Q219" l="1"/>
  <c r="O219"/>
  <c r="L220"/>
  <c r="P219"/>
  <c r="M228"/>
  <c r="K229"/>
  <c r="K230" l="1"/>
  <c r="M229"/>
  <c r="L221"/>
  <c r="P220"/>
  <c r="Q220"/>
  <c r="O220"/>
  <c r="Q221" l="1"/>
  <c r="O221"/>
  <c r="L222"/>
  <c r="P221"/>
  <c r="M230"/>
  <c r="K231"/>
  <c r="K232" l="1"/>
  <c r="M231"/>
  <c r="L223"/>
  <c r="P222"/>
  <c r="Q222"/>
  <c r="O222"/>
  <c r="Q223" l="1"/>
  <c r="O223"/>
  <c r="L224"/>
  <c r="P223"/>
  <c r="M232"/>
  <c r="K233"/>
  <c r="K234" l="1"/>
  <c r="M233"/>
  <c r="L225"/>
  <c r="O224"/>
  <c r="Q224"/>
  <c r="P224"/>
  <c r="Q225" l="1"/>
  <c r="O225"/>
  <c r="L226"/>
  <c r="P225"/>
  <c r="M234"/>
  <c r="K235"/>
  <c r="K236" l="1"/>
  <c r="M235"/>
  <c r="L227"/>
  <c r="P226"/>
  <c r="Q226"/>
  <c r="O226"/>
  <c r="Q227" l="1"/>
  <c r="P227"/>
  <c r="L228"/>
  <c r="O227"/>
  <c r="M236"/>
  <c r="K237"/>
  <c r="K238" l="1"/>
  <c r="M237"/>
  <c r="L229"/>
  <c r="P228"/>
  <c r="Q228"/>
  <c r="O228"/>
  <c r="Q229" l="1"/>
  <c r="P229"/>
  <c r="L230"/>
  <c r="O229"/>
  <c r="M238"/>
  <c r="K239"/>
  <c r="K240" l="1"/>
  <c r="M239"/>
  <c r="L231"/>
  <c r="P230"/>
  <c r="Q230"/>
  <c r="O230"/>
  <c r="Q231" l="1"/>
  <c r="P231"/>
  <c r="L232"/>
  <c r="O231"/>
  <c r="M240"/>
  <c r="K241"/>
  <c r="K242" l="1"/>
  <c r="M241"/>
  <c r="L233"/>
  <c r="O232"/>
  <c r="Q232"/>
  <c r="P232"/>
  <c r="Q233" l="1"/>
  <c r="O233"/>
  <c r="L234"/>
  <c r="P233"/>
  <c r="M242"/>
  <c r="K243"/>
  <c r="K244" l="1"/>
  <c r="M243"/>
  <c r="L235"/>
  <c r="O234"/>
  <c r="Q234"/>
  <c r="P234"/>
  <c r="Q235" l="1"/>
  <c r="O235"/>
  <c r="L236"/>
  <c r="P235"/>
  <c r="M244"/>
  <c r="K245"/>
  <c r="M245" l="1"/>
  <c r="K246"/>
  <c r="L237"/>
  <c r="O236"/>
  <c r="Q236"/>
  <c r="P236"/>
  <c r="K247" l="1"/>
  <c r="M246"/>
  <c r="Q237"/>
  <c r="P237"/>
  <c r="L238"/>
  <c r="O237"/>
  <c r="L239" l="1"/>
  <c r="O238"/>
  <c r="Q238"/>
  <c r="P238"/>
  <c r="M247"/>
  <c r="K248"/>
  <c r="Q239" l="1"/>
  <c r="O239"/>
  <c r="L240"/>
  <c r="P239"/>
  <c r="K249"/>
  <c r="M248"/>
  <c r="M249" l="1"/>
  <c r="K250"/>
  <c r="L241"/>
  <c r="O240"/>
  <c r="Q240"/>
  <c r="P240"/>
  <c r="Q241" l="1"/>
  <c r="O241"/>
  <c r="L242"/>
  <c r="P241"/>
  <c r="K251"/>
  <c r="M250"/>
  <c r="M251" l="1"/>
  <c r="K252"/>
  <c r="Q242"/>
  <c r="P242"/>
  <c r="L243"/>
  <c r="O242"/>
  <c r="K253" l="1"/>
  <c r="M252"/>
  <c r="L244"/>
  <c r="P243"/>
  <c r="Q243"/>
  <c r="O243"/>
  <c r="Q244" l="1"/>
  <c r="O244"/>
  <c r="L245"/>
  <c r="P244"/>
  <c r="M253"/>
  <c r="K254"/>
  <c r="K255" l="1"/>
  <c r="M254"/>
  <c r="L246"/>
  <c r="P245"/>
  <c r="Q245"/>
  <c r="O245"/>
  <c r="Q246" l="1"/>
  <c r="P246"/>
  <c r="L247"/>
  <c r="O246"/>
  <c r="M255"/>
  <c r="K256"/>
  <c r="K257" l="1"/>
  <c r="M256"/>
  <c r="L248"/>
  <c r="P247"/>
  <c r="Q247"/>
  <c r="O247"/>
  <c r="Q248" l="1"/>
  <c r="O248"/>
  <c r="L249"/>
  <c r="P248"/>
  <c r="M257"/>
  <c r="K258"/>
  <c r="K259" l="1"/>
  <c r="M258"/>
  <c r="L250"/>
  <c r="O249"/>
  <c r="Q249"/>
  <c r="P249"/>
  <c r="Q250" l="1"/>
  <c r="O250"/>
  <c r="L251"/>
  <c r="P250"/>
  <c r="M259"/>
  <c r="K260"/>
  <c r="K261" l="1"/>
  <c r="M260"/>
  <c r="L252"/>
  <c r="P251"/>
  <c r="Q251"/>
  <c r="O251"/>
  <c r="M261" l="1"/>
  <c r="K262"/>
  <c r="Q252"/>
  <c r="O252"/>
  <c r="L253"/>
  <c r="P252"/>
  <c r="L254" l="1"/>
  <c r="P253"/>
  <c r="Q253"/>
  <c r="O253"/>
  <c r="K263"/>
  <c r="M262"/>
  <c r="M263" l="1"/>
  <c r="K264"/>
  <c r="Q254"/>
  <c r="P254"/>
  <c r="L255"/>
  <c r="O254"/>
  <c r="L256" l="1"/>
  <c r="P255"/>
  <c r="Q255"/>
  <c r="O255"/>
  <c r="K265"/>
  <c r="M264"/>
  <c r="M265" l="1"/>
  <c r="K266"/>
  <c r="Q256"/>
  <c r="O256"/>
  <c r="L257"/>
  <c r="P256"/>
  <c r="L258" l="1"/>
  <c r="P257"/>
  <c r="Q257"/>
  <c r="O257"/>
  <c r="K267"/>
  <c r="M266"/>
  <c r="M267" l="1"/>
  <c r="K268"/>
  <c r="Q258"/>
  <c r="O258"/>
  <c r="L259"/>
  <c r="P258"/>
  <c r="K269" l="1"/>
  <c r="M268"/>
  <c r="L260"/>
  <c r="O259"/>
  <c r="Q259"/>
  <c r="P259"/>
  <c r="Q260" l="1"/>
  <c r="O260"/>
  <c r="L261"/>
  <c r="P260"/>
  <c r="M269"/>
  <c r="K270"/>
  <c r="L262" l="1"/>
  <c r="O261"/>
  <c r="Q261"/>
  <c r="P261"/>
  <c r="K271"/>
  <c r="M270"/>
  <c r="M271" l="1"/>
  <c r="K272"/>
  <c r="Q262"/>
  <c r="O262"/>
  <c r="L263"/>
  <c r="P262"/>
  <c r="L264" l="1"/>
  <c r="O263"/>
  <c r="Q263"/>
  <c r="P263"/>
  <c r="K273"/>
  <c r="M272"/>
  <c r="M273" l="1"/>
  <c r="K274"/>
  <c r="Q264"/>
  <c r="O264"/>
  <c r="L265"/>
  <c r="P264"/>
  <c r="L266" l="1"/>
  <c r="O265"/>
  <c r="Q265"/>
  <c r="P265"/>
  <c r="K275"/>
  <c r="M274"/>
  <c r="M275" l="1"/>
  <c r="K276"/>
  <c r="Q266"/>
  <c r="O266"/>
  <c r="L267"/>
  <c r="P266"/>
  <c r="L268" l="1"/>
  <c r="O267"/>
  <c r="Q267"/>
  <c r="P267"/>
  <c r="K277"/>
  <c r="M276"/>
  <c r="M277" l="1"/>
  <c r="K278"/>
  <c r="Q268"/>
  <c r="P268"/>
  <c r="L269"/>
  <c r="O268"/>
  <c r="L270" l="1"/>
  <c r="O269"/>
  <c r="Q269"/>
  <c r="P269"/>
  <c r="K279"/>
  <c r="M279" s="1"/>
  <c r="M278"/>
  <c r="Q270" l="1"/>
  <c r="P270"/>
  <c r="L271"/>
  <c r="O270"/>
  <c r="L272" l="1"/>
  <c r="P271"/>
  <c r="Q271"/>
  <c r="O271"/>
  <c r="Q272" l="1"/>
  <c r="P272"/>
  <c r="L273"/>
  <c r="O272"/>
  <c r="L274" l="1"/>
  <c r="P273"/>
  <c r="Q273"/>
  <c r="O273"/>
  <c r="Q274" l="1"/>
  <c r="O274"/>
  <c r="L275"/>
  <c r="P274"/>
  <c r="L276" l="1"/>
  <c r="P275"/>
  <c r="Q275"/>
  <c r="O275"/>
  <c r="L277" l="1"/>
  <c r="P276"/>
  <c r="Q276"/>
  <c r="O276"/>
  <c r="Q277" l="1"/>
  <c r="O277"/>
  <c r="L278"/>
  <c r="P277"/>
  <c r="P278" l="1"/>
  <c r="L279"/>
  <c r="O278"/>
  <c r="Q278"/>
  <c r="Q279" l="1"/>
  <c r="P279"/>
  <c r="O279"/>
  <c r="CB42" i="10"/>
  <c r="CB43" s="1"/>
  <c r="CB150"/>
  <c r="CB151" s="1"/>
  <c r="CB152" s="1"/>
  <c r="CB153" s="1"/>
  <c r="CB154" s="1"/>
  <c r="CB155" s="1"/>
  <c r="CB156" s="1"/>
  <c r="CB157" s="1"/>
  <c r="CB158" s="1"/>
  <c r="CB159" s="1"/>
  <c r="CB160" s="1"/>
  <c r="CB161" s="1"/>
  <c r="CB162" s="1"/>
  <c r="CB218"/>
  <c r="CA56"/>
  <c r="J43"/>
  <c r="U43"/>
  <c r="U153"/>
  <c r="U157"/>
  <c r="I43"/>
  <c r="W161"/>
  <c r="O43"/>
  <c r="O153"/>
  <c r="O157"/>
  <c r="I151"/>
  <c r="U219"/>
  <c r="U151"/>
  <c r="U159"/>
  <c r="W43"/>
  <c r="O151"/>
  <c r="O155"/>
  <c r="O159"/>
  <c r="I157"/>
  <c r="U163"/>
  <c r="U155"/>
  <c r="I159"/>
  <c r="CB44" l="1"/>
  <c r="AQ219"/>
  <c r="AQ163"/>
  <c r="AS161"/>
  <c r="AH159"/>
  <c r="AH157"/>
  <c r="AH151"/>
  <c r="AH43"/>
  <c r="AQ159"/>
  <c r="AM159"/>
  <c r="AQ157"/>
  <c r="AM157"/>
  <c r="AQ155"/>
  <c r="AM155"/>
  <c r="AQ153"/>
  <c r="AM153"/>
  <c r="AQ151"/>
  <c r="AM151"/>
  <c r="AS43"/>
  <c r="AQ43"/>
  <c r="AM43"/>
  <c r="AI43"/>
  <c r="CB219"/>
  <c r="CB163"/>
  <c r="CA57"/>
  <c r="V45"/>
  <c r="N45"/>
  <c r="I45"/>
  <c r="W45"/>
  <c r="O45"/>
  <c r="W157"/>
  <c r="U161"/>
  <c r="J159"/>
  <c r="J151"/>
  <c r="N161"/>
  <c r="I163"/>
  <c r="K155"/>
  <c r="P163"/>
  <c r="V157"/>
  <c r="V43"/>
  <c r="W219"/>
  <c r="P159"/>
  <c r="X153"/>
  <c r="K43"/>
  <c r="N155"/>
  <c r="J219"/>
  <c r="O161"/>
  <c r="J157"/>
  <c r="I161"/>
  <c r="W155"/>
  <c r="X163"/>
  <c r="N43"/>
  <c r="P157"/>
  <c r="P43"/>
  <c r="O219"/>
  <c r="V155"/>
  <c r="K219"/>
  <c r="W163"/>
  <c r="X157"/>
  <c r="K153"/>
  <c r="K163"/>
  <c r="N151"/>
  <c r="P161"/>
  <c r="K151"/>
  <c r="P45"/>
  <c r="X45"/>
  <c r="U45"/>
  <c r="J45"/>
  <c r="K45"/>
  <c r="I155"/>
  <c r="W153"/>
  <c r="I153"/>
  <c r="J155"/>
  <c r="N219"/>
  <c r="N153"/>
  <c r="X159"/>
  <c r="I219"/>
  <c r="V161"/>
  <c r="V153"/>
  <c r="X219"/>
  <c r="X161"/>
  <c r="K157"/>
  <c r="P151"/>
  <c r="O163"/>
  <c r="P219"/>
  <c r="P153"/>
  <c r="J161"/>
  <c r="J153"/>
  <c r="W159"/>
  <c r="W151"/>
  <c r="N157"/>
  <c r="J163"/>
  <c r="X151"/>
  <c r="V219"/>
  <c r="V159"/>
  <c r="V151"/>
  <c r="N163"/>
  <c r="K161"/>
  <c r="P155"/>
  <c r="X43"/>
  <c r="N159"/>
  <c r="V163"/>
  <c r="X155"/>
  <c r="K159"/>
  <c r="AJ45" l="1"/>
  <c r="AM45"/>
  <c r="AI45"/>
  <c r="AS45"/>
  <c r="AQ45"/>
  <c r="AH45"/>
  <c r="BY45"/>
  <c r="AT45"/>
  <c r="AL45"/>
  <c r="AN45"/>
  <c r="AR45"/>
  <c r="CB45"/>
  <c r="AS151"/>
  <c r="AS155"/>
  <c r="AS159"/>
  <c r="AH161"/>
  <c r="AI153"/>
  <c r="AI157"/>
  <c r="AI161"/>
  <c r="AM161"/>
  <c r="AI151"/>
  <c r="AI155"/>
  <c r="AI159"/>
  <c r="AH153"/>
  <c r="AQ161"/>
  <c r="AS153"/>
  <c r="AS157"/>
  <c r="AH155"/>
  <c r="AJ43"/>
  <c r="BY43"/>
  <c r="AN43"/>
  <c r="AT43"/>
  <c r="AJ151"/>
  <c r="BY151"/>
  <c r="AN151"/>
  <c r="AT151"/>
  <c r="AJ153"/>
  <c r="BY153"/>
  <c r="AN153"/>
  <c r="AT153"/>
  <c r="AJ155"/>
  <c r="BY155"/>
  <c r="AN155"/>
  <c r="AT155"/>
  <c r="AJ157"/>
  <c r="BY157"/>
  <c r="AN157"/>
  <c r="AT157"/>
  <c r="AJ159"/>
  <c r="BY159"/>
  <c r="AN159"/>
  <c r="AT159"/>
  <c r="AJ161"/>
  <c r="BY161"/>
  <c r="AN161"/>
  <c r="AT161"/>
  <c r="AI163"/>
  <c r="AS163"/>
  <c r="AI219"/>
  <c r="AS219"/>
  <c r="AR163"/>
  <c r="AL163"/>
  <c r="AH163"/>
  <c r="BY163"/>
  <c r="AT219"/>
  <c r="AN219"/>
  <c r="AJ219"/>
  <c r="AL43"/>
  <c r="AR43"/>
  <c r="AL151"/>
  <c r="AR151"/>
  <c r="AL153"/>
  <c r="AR153"/>
  <c r="AL155"/>
  <c r="AR155"/>
  <c r="AL157"/>
  <c r="AR157"/>
  <c r="AL159"/>
  <c r="AR159"/>
  <c r="AL161"/>
  <c r="AR161"/>
  <c r="AM163"/>
  <c r="AM219"/>
  <c r="AT163"/>
  <c r="AN163"/>
  <c r="AJ163"/>
  <c r="AR219"/>
  <c r="AL219"/>
  <c r="AH219"/>
  <c r="BY219"/>
  <c r="CB220"/>
  <c r="CD45"/>
  <c r="CD153"/>
  <c r="CD150"/>
  <c r="CD151"/>
  <c r="CD43"/>
  <c r="CD42"/>
  <c r="CD156"/>
  <c r="CD163"/>
  <c r="CD161"/>
  <c r="CD162"/>
  <c r="CD44"/>
  <c r="CD218"/>
  <c r="CD158"/>
  <c r="CD219"/>
  <c r="CD159"/>
  <c r="CD152"/>
  <c r="CD160"/>
  <c r="CD155"/>
  <c r="CD154"/>
  <c r="CD157"/>
  <c r="CB46" l="1"/>
  <c r="AC45"/>
  <c r="AV45" s="1"/>
  <c r="AC43"/>
  <c r="AV43" s="1"/>
  <c r="CB221"/>
  <c r="AC219"/>
  <c r="AV219" s="1"/>
  <c r="AC161"/>
  <c r="AX161" s="1"/>
  <c r="AC159"/>
  <c r="AX159" s="1"/>
  <c r="AC157"/>
  <c r="AX157" s="1"/>
  <c r="AC155"/>
  <c r="AX155" s="1"/>
  <c r="AC153"/>
  <c r="AX153" s="1"/>
  <c r="AC151"/>
  <c r="AX151" s="1"/>
  <c r="BF161"/>
  <c r="AX219"/>
  <c r="AC163"/>
  <c r="AW219"/>
  <c r="BB161"/>
  <c r="W47"/>
  <c r="X47"/>
  <c r="N47"/>
  <c r="O47"/>
  <c r="J47"/>
  <c r="K221"/>
  <c r="I221"/>
  <c r="X221"/>
  <c r="P221"/>
  <c r="V47"/>
  <c r="K47"/>
  <c r="P47"/>
  <c r="U47"/>
  <c r="I47"/>
  <c r="O221"/>
  <c r="W221"/>
  <c r="N221"/>
  <c r="V221"/>
  <c r="U221"/>
  <c r="J221"/>
  <c r="BA45" l="1"/>
  <c r="BB45"/>
  <c r="BG45"/>
  <c r="AI47"/>
  <c r="AH47"/>
  <c r="BY47"/>
  <c r="AM47"/>
  <c r="AQ47"/>
  <c r="AL47"/>
  <c r="AN47"/>
  <c r="AT47"/>
  <c r="AJ47"/>
  <c r="AS47"/>
  <c r="AR47"/>
  <c r="BH45"/>
  <c r="BC45"/>
  <c r="BD45"/>
  <c r="AY45"/>
  <c r="BI45"/>
  <c r="AX45"/>
  <c r="BE45"/>
  <c r="BF45"/>
  <c r="CB47"/>
  <c r="AW45"/>
  <c r="AZ45"/>
  <c r="AZ43"/>
  <c r="BH43"/>
  <c r="AX43"/>
  <c r="BB219"/>
  <c r="AZ219"/>
  <c r="BI43"/>
  <c r="BD43"/>
  <c r="BG43"/>
  <c r="BE43"/>
  <c r="AW43"/>
  <c r="BH157"/>
  <c r="AZ153"/>
  <c r="BH153"/>
  <c r="BH161"/>
  <c r="AZ161"/>
  <c r="AZ157"/>
  <c r="BB157"/>
  <c r="BB155"/>
  <c r="BB159"/>
  <c r="AZ151"/>
  <c r="BB43"/>
  <c r="BF43"/>
  <c r="BA43"/>
  <c r="BC43"/>
  <c r="AY43"/>
  <c r="BB151"/>
  <c r="AZ155"/>
  <c r="AZ159"/>
  <c r="BB153"/>
  <c r="BF153"/>
  <c r="AS221"/>
  <c r="AI221"/>
  <c r="AT221"/>
  <c r="AN221"/>
  <c r="AJ221"/>
  <c r="AQ221"/>
  <c r="AM221"/>
  <c r="AR221"/>
  <c r="AL221"/>
  <c r="BY221"/>
  <c r="AH221"/>
  <c r="BF163"/>
  <c r="BA163"/>
  <c r="BI163"/>
  <c r="AY163"/>
  <c r="AX163"/>
  <c r="BE163"/>
  <c r="AV163"/>
  <c r="BD163"/>
  <c r="BH163"/>
  <c r="AW163"/>
  <c r="BC163"/>
  <c r="BB163"/>
  <c r="AZ163"/>
  <c r="BG163"/>
  <c r="AV153"/>
  <c r="AY153"/>
  <c r="BG153"/>
  <c r="BA153"/>
  <c r="BE153"/>
  <c r="BD153"/>
  <c r="BI153"/>
  <c r="AW153"/>
  <c r="BC153"/>
  <c r="AV161"/>
  <c r="AW161"/>
  <c r="AY161"/>
  <c r="BG161"/>
  <c r="BA161"/>
  <c r="BE161"/>
  <c r="BD161"/>
  <c r="BI161"/>
  <c r="BC161"/>
  <c r="BF157"/>
  <c r="BH151"/>
  <c r="AW151"/>
  <c r="BC151"/>
  <c r="BE151"/>
  <c r="AY151"/>
  <c r="AV151"/>
  <c r="BD151"/>
  <c r="BG151"/>
  <c r="BI151"/>
  <c r="BA151"/>
  <c r="BF151"/>
  <c r="BH155"/>
  <c r="AY155"/>
  <c r="AV155"/>
  <c r="BD155"/>
  <c r="BG155"/>
  <c r="AW155"/>
  <c r="BC155"/>
  <c r="BE155"/>
  <c r="BI155"/>
  <c r="BA155"/>
  <c r="BF155"/>
  <c r="AV157"/>
  <c r="BC157"/>
  <c r="AY157"/>
  <c r="BE157"/>
  <c r="AW157"/>
  <c r="BG157"/>
  <c r="BA157"/>
  <c r="BI157"/>
  <c r="BD157"/>
  <c r="BH159"/>
  <c r="AW159"/>
  <c r="BC159"/>
  <c r="BE159"/>
  <c r="BI159"/>
  <c r="AY159"/>
  <c r="AV159"/>
  <c r="BD159"/>
  <c r="BG159"/>
  <c r="BA159"/>
  <c r="BF159"/>
  <c r="BG219"/>
  <c r="BC219"/>
  <c r="BI219"/>
  <c r="AY219"/>
  <c r="BD219"/>
  <c r="BE219"/>
  <c r="BF219"/>
  <c r="BH219"/>
  <c r="BA219"/>
  <c r="CB222"/>
  <c r="CD47"/>
  <c r="CD46"/>
  <c r="CD221"/>
  <c r="CD220"/>
  <c r="CB48" l="1"/>
  <c r="AF45"/>
  <c r="AD45" s="1"/>
  <c r="BM45" s="1"/>
  <c r="AC47"/>
  <c r="BB47" s="1"/>
  <c r="AF43"/>
  <c r="AD43" s="1"/>
  <c r="F43" s="1"/>
  <c r="CE42" s="1"/>
  <c r="AF219"/>
  <c r="AD219" s="1"/>
  <c r="BO219" s="1"/>
  <c r="AF159"/>
  <c r="AD159" s="1"/>
  <c r="AF157"/>
  <c r="AD157" s="1"/>
  <c r="AF155"/>
  <c r="AD155" s="1"/>
  <c r="AF161"/>
  <c r="AD161" s="1"/>
  <c r="AF153"/>
  <c r="AD153" s="1"/>
  <c r="AF163"/>
  <c r="AD163" s="1"/>
  <c r="F163" s="1"/>
  <c r="CB223"/>
  <c r="AC221"/>
  <c r="AV221" s="1"/>
  <c r="AF151"/>
  <c r="AD151" s="1"/>
  <c r="U49"/>
  <c r="K49"/>
  <c r="O223"/>
  <c r="U223"/>
  <c r="V223"/>
  <c r="O49"/>
  <c r="I49"/>
  <c r="P49"/>
  <c r="V49"/>
  <c r="X49"/>
  <c r="K223"/>
  <c r="I223"/>
  <c r="J223"/>
  <c r="X223"/>
  <c r="P223"/>
  <c r="J49"/>
  <c r="W49"/>
  <c r="N49"/>
  <c r="W223"/>
  <c r="N223"/>
  <c r="BA47" l="1"/>
  <c r="BW163"/>
  <c r="BG47"/>
  <c r="BH47"/>
  <c r="AV47"/>
  <c r="AW47"/>
  <c r="BW45"/>
  <c r="BF47"/>
  <c r="BV45"/>
  <c r="BT45"/>
  <c r="AT49"/>
  <c r="AL49"/>
  <c r="AR49"/>
  <c r="AS49"/>
  <c r="AN49"/>
  <c r="AJ49"/>
  <c r="BY49"/>
  <c r="AH49"/>
  <c r="AI49"/>
  <c r="AM49"/>
  <c r="AQ49"/>
  <c r="BJ45"/>
  <c r="BO45"/>
  <c r="BU45"/>
  <c r="F45"/>
  <c r="BP45"/>
  <c r="CB49"/>
  <c r="AZ47"/>
  <c r="BD47"/>
  <c r="AY47"/>
  <c r="BC47"/>
  <c r="BI47"/>
  <c r="BR45"/>
  <c r="BL45"/>
  <c r="BK45"/>
  <c r="BE47"/>
  <c r="AX47"/>
  <c r="BQ45"/>
  <c r="BS45"/>
  <c r="BN45"/>
  <c r="BJ163"/>
  <c r="BV163"/>
  <c r="CE43"/>
  <c r="BQ163"/>
  <c r="BP163"/>
  <c r="BR163"/>
  <c r="BT163"/>
  <c r="I27" i="1"/>
  <c r="BN43" i="10"/>
  <c r="BK43"/>
  <c r="BU43"/>
  <c r="BT43"/>
  <c r="BP43"/>
  <c r="BW43"/>
  <c r="BM43"/>
  <c r="BJ43"/>
  <c r="BV43"/>
  <c r="BR43"/>
  <c r="BS43"/>
  <c r="BQ43"/>
  <c r="BO43"/>
  <c r="BL43"/>
  <c r="BL163"/>
  <c r="BS163"/>
  <c r="BO163"/>
  <c r="BN163"/>
  <c r="BK163"/>
  <c r="BM163"/>
  <c r="BU163"/>
  <c r="AX221"/>
  <c r="BR219"/>
  <c r="BK219"/>
  <c r="BL219"/>
  <c r="BS219"/>
  <c r="BG221"/>
  <c r="BA221"/>
  <c r="BJ219"/>
  <c r="BT219"/>
  <c r="BM219"/>
  <c r="BV219"/>
  <c r="BH221"/>
  <c r="AZ221"/>
  <c r="BN219"/>
  <c r="BP219"/>
  <c r="BU219"/>
  <c r="BW219"/>
  <c r="BQ219"/>
  <c r="F219"/>
  <c r="AS223"/>
  <c r="AI223"/>
  <c r="AT223"/>
  <c r="AN223"/>
  <c r="AJ223"/>
  <c r="AQ223"/>
  <c r="AM223"/>
  <c r="AR223"/>
  <c r="AL223"/>
  <c r="AH223"/>
  <c r="BY223"/>
  <c r="AY221"/>
  <c r="BC221"/>
  <c r="BD221"/>
  <c r="BI221"/>
  <c r="BJ161"/>
  <c r="BU161"/>
  <c r="BQ161"/>
  <c r="BT161"/>
  <c r="BV161"/>
  <c r="BL161"/>
  <c r="BW161"/>
  <c r="F161"/>
  <c r="BN161"/>
  <c r="BP161"/>
  <c r="BS161"/>
  <c r="BM161"/>
  <c r="BO161"/>
  <c r="BK161"/>
  <c r="BR161"/>
  <c r="BT157"/>
  <c r="BS157"/>
  <c r="BJ157"/>
  <c r="BU157"/>
  <c r="BV157"/>
  <c r="BL157"/>
  <c r="BW157"/>
  <c r="F157"/>
  <c r="BM157"/>
  <c r="BN157"/>
  <c r="BQ157"/>
  <c r="BP157"/>
  <c r="BO157"/>
  <c r="BK157"/>
  <c r="BR157"/>
  <c r="BB221"/>
  <c r="BE221"/>
  <c r="BT151"/>
  <c r="BS151"/>
  <c r="BR151"/>
  <c r="BW151"/>
  <c r="BM151"/>
  <c r="BU151"/>
  <c r="BK151"/>
  <c r="BV151"/>
  <c r="F151"/>
  <c r="BO151"/>
  <c r="BL151"/>
  <c r="BQ151"/>
  <c r="BP151"/>
  <c r="BJ151"/>
  <c r="BN151"/>
  <c r="CB224"/>
  <c r="BQ153"/>
  <c r="BP153"/>
  <c r="BJ153"/>
  <c r="BM153"/>
  <c r="BN153"/>
  <c r="BO153"/>
  <c r="BR153"/>
  <c r="BL153"/>
  <c r="F153"/>
  <c r="BS153"/>
  <c r="BW153"/>
  <c r="BU153"/>
  <c r="BT153"/>
  <c r="BV153"/>
  <c r="BK153"/>
  <c r="BO155"/>
  <c r="BV155"/>
  <c r="BW155"/>
  <c r="BM155"/>
  <c r="BL155"/>
  <c r="BU155"/>
  <c r="BK155"/>
  <c r="BQ155"/>
  <c r="F155"/>
  <c r="BJ155"/>
  <c r="BT155"/>
  <c r="BP155"/>
  <c r="BS155"/>
  <c r="BN155"/>
  <c r="BR155"/>
  <c r="BT159"/>
  <c r="BS159"/>
  <c r="BR159"/>
  <c r="BW159"/>
  <c r="BM159"/>
  <c r="BU159"/>
  <c r="BK159"/>
  <c r="BV159"/>
  <c r="F159"/>
  <c r="BO159"/>
  <c r="BL159"/>
  <c r="BQ159"/>
  <c r="BP159"/>
  <c r="BJ159"/>
  <c r="BN159"/>
  <c r="AW221"/>
  <c r="BF221"/>
  <c r="CE162"/>
  <c r="CE163"/>
  <c r="I380" i="1"/>
  <c r="I83"/>
  <c r="CD49" i="10"/>
  <c r="CD48"/>
  <c r="CD222"/>
  <c r="CD223"/>
  <c r="CB50" l="1"/>
  <c r="I88" i="1"/>
  <c r="CE45" i="10"/>
  <c r="I385" i="1"/>
  <c r="AF47" i="10"/>
  <c r="AD47" s="1"/>
  <c r="BW47" s="1"/>
  <c r="AG45"/>
  <c r="AE45" s="1"/>
  <c r="CE44" s="1"/>
  <c r="AC49"/>
  <c r="BG49" s="1"/>
  <c r="AG163"/>
  <c r="AE163" s="1"/>
  <c r="AG43"/>
  <c r="AE43" s="1"/>
  <c r="I274" i="1"/>
  <c r="CE218" i="10"/>
  <c r="CE219"/>
  <c r="AG219"/>
  <c r="AE219" s="1"/>
  <c r="AG159"/>
  <c r="AE159" s="1"/>
  <c r="CE159"/>
  <c r="CE158"/>
  <c r="I82" i="1"/>
  <c r="CB225" i="10"/>
  <c r="CE157"/>
  <c r="CE156"/>
  <c r="I352" i="1"/>
  <c r="CE161" i="10"/>
  <c r="I381" i="1"/>
  <c r="CE160" i="10"/>
  <c r="I84" i="1"/>
  <c r="AC223" i="10"/>
  <c r="AV223" s="1"/>
  <c r="AG155"/>
  <c r="AE155" s="1"/>
  <c r="AG151"/>
  <c r="AE151" s="1"/>
  <c r="AG157"/>
  <c r="AE157" s="1"/>
  <c r="AG161"/>
  <c r="AE161" s="1"/>
  <c r="BE223"/>
  <c r="BB223"/>
  <c r="CE154"/>
  <c r="I35" i="1"/>
  <c r="CE155" i="10"/>
  <c r="CE153"/>
  <c r="CE152"/>
  <c r="I351" i="1"/>
  <c r="CE151" i="10"/>
  <c r="I81" i="1"/>
  <c r="CE150" i="10"/>
  <c r="I379" i="1"/>
  <c r="AG153" i="10"/>
  <c r="AE153" s="1"/>
  <c r="AF221"/>
  <c r="AD221" s="1"/>
  <c r="BW221" s="1"/>
  <c r="AZ223"/>
  <c r="I51"/>
  <c r="O51"/>
  <c r="V51"/>
  <c r="K51"/>
  <c r="U51"/>
  <c r="K225"/>
  <c r="I225"/>
  <c r="P225"/>
  <c r="X225"/>
  <c r="J225"/>
  <c r="X51"/>
  <c r="J51"/>
  <c r="W51"/>
  <c r="N51"/>
  <c r="W225"/>
  <c r="U225"/>
  <c r="V225"/>
  <c r="P51"/>
  <c r="N225"/>
  <c r="O225"/>
  <c r="BQ47" l="1"/>
  <c r="BR47"/>
  <c r="BS47"/>
  <c r="BN47"/>
  <c r="AQ51"/>
  <c r="AL51"/>
  <c r="AJ51"/>
  <c r="AS51"/>
  <c r="AR51"/>
  <c r="AN51"/>
  <c r="AM51"/>
  <c r="AI51"/>
  <c r="AH51"/>
  <c r="BY51"/>
  <c r="AT51"/>
  <c r="AV49"/>
  <c r="BC49"/>
  <c r="BI49"/>
  <c r="BD49"/>
  <c r="AY49"/>
  <c r="BJ47"/>
  <c r="BV47"/>
  <c r="BK47"/>
  <c r="BT47"/>
  <c r="F47"/>
  <c r="BU47"/>
  <c r="BP47"/>
  <c r="BO47"/>
  <c r="CB51"/>
  <c r="BH49"/>
  <c r="BB49"/>
  <c r="BE49"/>
  <c r="BH223"/>
  <c r="AZ49"/>
  <c r="AX49"/>
  <c r="BA49"/>
  <c r="BF49"/>
  <c r="AW49"/>
  <c r="BM47"/>
  <c r="BL47"/>
  <c r="BG223"/>
  <c r="AX223"/>
  <c r="BA223"/>
  <c r="AW223"/>
  <c r="BM221"/>
  <c r="AS225"/>
  <c r="AI225"/>
  <c r="AT225"/>
  <c r="AN225"/>
  <c r="AJ225"/>
  <c r="AQ225"/>
  <c r="AM225"/>
  <c r="AR225"/>
  <c r="AL225"/>
  <c r="BY225"/>
  <c r="AH225"/>
  <c r="F221"/>
  <c r="BV221"/>
  <c r="BL221"/>
  <c r="BO221"/>
  <c r="BN221"/>
  <c r="BJ221"/>
  <c r="BU221"/>
  <c r="BF223"/>
  <c r="BC223"/>
  <c r="BI223"/>
  <c r="AY223"/>
  <c r="BD223"/>
  <c r="BK221"/>
  <c r="BR221"/>
  <c r="BS221"/>
  <c r="BQ221"/>
  <c r="BP221"/>
  <c r="BT221"/>
  <c r="CD51"/>
  <c r="CD50"/>
  <c r="CD224"/>
  <c r="CD225"/>
  <c r="CB52" l="1"/>
  <c r="CE47"/>
  <c r="I295" i="1"/>
  <c r="AF49" i="10"/>
  <c r="AD49" s="1"/>
  <c r="BJ49" s="1"/>
  <c r="AC51"/>
  <c r="AV51" s="1"/>
  <c r="BK49"/>
  <c r="AG47"/>
  <c r="AE47" s="1"/>
  <c r="CE46" s="1"/>
  <c r="BW49"/>
  <c r="AW51"/>
  <c r="BG51"/>
  <c r="BT49"/>
  <c r="BL49"/>
  <c r="BP49"/>
  <c r="BR49"/>
  <c r="BQ49"/>
  <c r="BH51"/>
  <c r="BA51"/>
  <c r="BF51"/>
  <c r="AX51"/>
  <c r="BE51"/>
  <c r="AG221"/>
  <c r="AE221" s="1"/>
  <c r="AF223"/>
  <c r="AD223" s="1"/>
  <c r="BR223" s="1"/>
  <c r="CE221"/>
  <c r="I68" i="1"/>
  <c r="CE220" i="10"/>
  <c r="I368" i="1"/>
  <c r="AC225" i="10"/>
  <c r="BA225" s="1"/>
  <c r="P53"/>
  <c r="X53"/>
  <c r="V53"/>
  <c r="U53"/>
  <c r="J53"/>
  <c r="W53"/>
  <c r="O53"/>
  <c r="I53"/>
  <c r="N53"/>
  <c r="K53"/>
  <c r="BB51" l="1"/>
  <c r="BM49"/>
  <c r="BV49"/>
  <c r="BN49"/>
  <c r="AI53"/>
  <c r="AJ53"/>
  <c r="AQ53"/>
  <c r="AL53"/>
  <c r="AR53"/>
  <c r="BY53"/>
  <c r="AH53"/>
  <c r="AT53"/>
  <c r="AM53"/>
  <c r="AN53"/>
  <c r="AS53"/>
  <c r="CB53"/>
  <c r="BS49"/>
  <c r="BO49"/>
  <c r="AZ51"/>
  <c r="AY51"/>
  <c r="BD51"/>
  <c r="BI51"/>
  <c r="BC51"/>
  <c r="F49"/>
  <c r="BU49"/>
  <c r="BH225"/>
  <c r="BT223"/>
  <c r="AY225"/>
  <c r="BD225"/>
  <c r="BC225"/>
  <c r="BI225"/>
  <c r="F223"/>
  <c r="BJ223"/>
  <c r="BL223"/>
  <c r="BV223"/>
  <c r="BP223"/>
  <c r="BS223"/>
  <c r="BU223"/>
  <c r="BO223"/>
  <c r="BN223"/>
  <c r="BK223"/>
  <c r="AW225"/>
  <c r="BE225"/>
  <c r="BM223"/>
  <c r="BG225"/>
  <c r="AX225"/>
  <c r="AZ225"/>
  <c r="BW223"/>
  <c r="AV225"/>
  <c r="BB225"/>
  <c r="BF225"/>
  <c r="BQ223"/>
  <c r="CD52"/>
  <c r="CD53"/>
  <c r="AF51" l="1"/>
  <c r="AD51" s="1"/>
  <c r="AG49"/>
  <c r="AE49" s="1"/>
  <c r="I387" i="1" s="1"/>
  <c r="BM51" i="10"/>
  <c r="BL51"/>
  <c r="BP51"/>
  <c r="F51"/>
  <c r="BT51"/>
  <c r="BU51"/>
  <c r="BJ51"/>
  <c r="BO51"/>
  <c r="BS51"/>
  <c r="BV51"/>
  <c r="BK51"/>
  <c r="I90" i="1"/>
  <c r="CE49" i="10"/>
  <c r="CE48"/>
  <c r="CB54"/>
  <c r="AC53"/>
  <c r="AV53" s="1"/>
  <c r="BQ51"/>
  <c r="BR51"/>
  <c r="BN51"/>
  <c r="BA53"/>
  <c r="BW51"/>
  <c r="AF225"/>
  <c r="AD225" s="1"/>
  <c r="BW225" s="1"/>
  <c r="I318" i="1"/>
  <c r="CE223" i="10"/>
  <c r="CE222"/>
  <c r="AG223"/>
  <c r="AE223" s="1"/>
  <c r="V55"/>
  <c r="O55"/>
  <c r="N55"/>
  <c r="U55"/>
  <c r="J55"/>
  <c r="K55"/>
  <c r="W55"/>
  <c r="P55"/>
  <c r="I55"/>
  <c r="X55"/>
  <c r="BM225" l="1"/>
  <c r="BP225"/>
  <c r="AZ53"/>
  <c r="BE53"/>
  <c r="AL55"/>
  <c r="AN55"/>
  <c r="AT55"/>
  <c r="AS55"/>
  <c r="BY55"/>
  <c r="AH55"/>
  <c r="AJ55"/>
  <c r="AM55"/>
  <c r="AI55"/>
  <c r="AR55"/>
  <c r="AQ55"/>
  <c r="CB55"/>
  <c r="AX53"/>
  <c r="BB53"/>
  <c r="AW53"/>
  <c r="BF53"/>
  <c r="BG53"/>
  <c r="AG51"/>
  <c r="AE51" s="1"/>
  <c r="CE50" s="1"/>
  <c r="BH53"/>
  <c r="AY53"/>
  <c r="BD53"/>
  <c r="BI53"/>
  <c r="BC53"/>
  <c r="CE51"/>
  <c r="I388" i="1"/>
  <c r="I91"/>
  <c r="CB164" i="10"/>
  <c r="BV225"/>
  <c r="F225"/>
  <c r="BO225"/>
  <c r="BR225"/>
  <c r="BS225"/>
  <c r="BL225"/>
  <c r="BT225"/>
  <c r="BQ225"/>
  <c r="BK225"/>
  <c r="BU225"/>
  <c r="BN225"/>
  <c r="BJ225"/>
  <c r="CD54"/>
  <c r="CD55"/>
  <c r="AC55" l="1"/>
  <c r="BE55" s="1"/>
  <c r="AF53"/>
  <c r="AD53" s="1"/>
  <c r="BQ53" s="1"/>
  <c r="BA55"/>
  <c r="AG225"/>
  <c r="AE225" s="1"/>
  <c r="CE224"/>
  <c r="I69" i="1"/>
  <c r="CE225" i="10"/>
  <c r="I369" i="1"/>
  <c r="CB165" i="10"/>
  <c r="CB166" s="1"/>
  <c r="CA164"/>
  <c r="V167"/>
  <c r="P167"/>
  <c r="I167"/>
  <c r="K167"/>
  <c r="J167"/>
  <c r="I165"/>
  <c r="J165"/>
  <c r="U165"/>
  <c r="P165"/>
  <c r="W165"/>
  <c r="K165"/>
  <c r="N167"/>
  <c r="U167"/>
  <c r="W167"/>
  <c r="O167"/>
  <c r="X167"/>
  <c r="N165"/>
  <c r="V165"/>
  <c r="O165"/>
  <c r="X165"/>
  <c r="AT167" l="1"/>
  <c r="AI167"/>
  <c r="AM167"/>
  <c r="AJ167"/>
  <c r="AS167"/>
  <c r="BY167"/>
  <c r="AH167"/>
  <c r="AQ167"/>
  <c r="AN167"/>
  <c r="AL167"/>
  <c r="AR167"/>
  <c r="CB167"/>
  <c r="BB55"/>
  <c r="BF55"/>
  <c r="BP53"/>
  <c r="BM53"/>
  <c r="AV55"/>
  <c r="AZ55"/>
  <c r="AX55"/>
  <c r="BK53"/>
  <c r="BV53"/>
  <c r="F53"/>
  <c r="BN53"/>
  <c r="BJ53"/>
  <c r="BS53"/>
  <c r="BO53"/>
  <c r="BG55"/>
  <c r="BC55"/>
  <c r="BD55"/>
  <c r="BI55"/>
  <c r="AY55"/>
  <c r="BT53"/>
  <c r="BW53"/>
  <c r="BH55"/>
  <c r="AW55"/>
  <c r="BL53"/>
  <c r="BU53"/>
  <c r="BR53"/>
  <c r="AT165"/>
  <c r="AJ165"/>
  <c r="AL165"/>
  <c r="AQ165"/>
  <c r="AN165"/>
  <c r="AR165"/>
  <c r="BY165"/>
  <c r="AH165"/>
  <c r="AS165"/>
  <c r="AM165"/>
  <c r="AI165"/>
  <c r="CA165"/>
  <c r="CD167"/>
  <c r="CD166"/>
  <c r="CD164"/>
  <c r="AF55" l="1"/>
  <c r="AD55" s="1"/>
  <c r="BR55" s="1"/>
  <c r="I389" i="1"/>
  <c r="CE53" i="10"/>
  <c r="CE52"/>
  <c r="I92" i="1"/>
  <c r="CB168" i="10"/>
  <c r="AC167"/>
  <c r="AV167" s="1"/>
  <c r="BQ55"/>
  <c r="AG53"/>
  <c r="AE53" s="1"/>
  <c r="BN55"/>
  <c r="BP55"/>
  <c r="AC165"/>
  <c r="BF165" s="1"/>
  <c r="P169"/>
  <c r="I169"/>
  <c r="K169"/>
  <c r="J169"/>
  <c r="X169"/>
  <c r="N169"/>
  <c r="U169"/>
  <c r="W169"/>
  <c r="O169"/>
  <c r="V169"/>
  <c r="CD165"/>
  <c r="BM55" l="1"/>
  <c r="BL55"/>
  <c r="BG167"/>
  <c r="BH167"/>
  <c r="BF167"/>
  <c r="BU55"/>
  <c r="BK55"/>
  <c r="BA167"/>
  <c r="BB167"/>
  <c r="BT55"/>
  <c r="BV55"/>
  <c r="BE167"/>
  <c r="AX167"/>
  <c r="AZ167"/>
  <c r="AT169"/>
  <c r="AR169"/>
  <c r="AI169"/>
  <c r="AM169"/>
  <c r="AJ169"/>
  <c r="AS169"/>
  <c r="AH169"/>
  <c r="BY169"/>
  <c r="AQ169"/>
  <c r="AN169"/>
  <c r="AL169"/>
  <c r="CB169"/>
  <c r="BW55"/>
  <c r="BS55"/>
  <c r="F55"/>
  <c r="BO55"/>
  <c r="AW167"/>
  <c r="BC167"/>
  <c r="BI167"/>
  <c r="AY167"/>
  <c r="BD167"/>
  <c r="BJ55"/>
  <c r="AX165"/>
  <c r="AZ165"/>
  <c r="AW165"/>
  <c r="BB165"/>
  <c r="BH165"/>
  <c r="BC165"/>
  <c r="BI165"/>
  <c r="AY165"/>
  <c r="BD165"/>
  <c r="BG165"/>
  <c r="BE165"/>
  <c r="BA165"/>
  <c r="AV165"/>
  <c r="CD169"/>
  <c r="CD168"/>
  <c r="CB170" l="1"/>
  <c r="CE55"/>
  <c r="I93" i="1"/>
  <c r="CE54" i="10"/>
  <c r="AF167"/>
  <c r="AD167" s="1"/>
  <c r="AG55"/>
  <c r="AE55" s="1"/>
  <c r="I33" i="1" s="1"/>
  <c r="BM167" i="10"/>
  <c r="AC169"/>
  <c r="BG169" s="1"/>
  <c r="AF165"/>
  <c r="AD165" s="1"/>
  <c r="F165" s="1"/>
  <c r="J171"/>
  <c r="I171"/>
  <c r="O171"/>
  <c r="P171"/>
  <c r="V171"/>
  <c r="W171"/>
  <c r="U171"/>
  <c r="X171"/>
  <c r="N171"/>
  <c r="K171"/>
  <c r="AW169" l="1"/>
  <c r="BS165"/>
  <c r="BH169"/>
  <c r="AX169"/>
  <c r="BE169"/>
  <c r="BF169"/>
  <c r="AJ171"/>
  <c r="AS171"/>
  <c r="AI171"/>
  <c r="AR171"/>
  <c r="AL171"/>
  <c r="AN171"/>
  <c r="AT171"/>
  <c r="AM171"/>
  <c r="AQ171"/>
  <c r="BY171"/>
  <c r="AH171"/>
  <c r="BQ167"/>
  <c r="BJ167"/>
  <c r="BO167"/>
  <c r="BS167"/>
  <c r="F167"/>
  <c r="BU167"/>
  <c r="BL167"/>
  <c r="BP167"/>
  <c r="BV167"/>
  <c r="BT167"/>
  <c r="BN167"/>
  <c r="AV169"/>
  <c r="AY169"/>
  <c r="BC169"/>
  <c r="BD169"/>
  <c r="BI169"/>
  <c r="CB171"/>
  <c r="BW167"/>
  <c r="AZ169"/>
  <c r="BA169"/>
  <c r="BB169"/>
  <c r="BK167"/>
  <c r="BR167"/>
  <c r="BJ165"/>
  <c r="I258" i="1"/>
  <c r="BV165" i="10"/>
  <c r="BR165"/>
  <c r="BW165"/>
  <c r="BU165"/>
  <c r="BQ165"/>
  <c r="BM165"/>
  <c r="BO165"/>
  <c r="BP165"/>
  <c r="BL165"/>
  <c r="BN165"/>
  <c r="BK165"/>
  <c r="BT165"/>
  <c r="CD171"/>
  <c r="CD170"/>
  <c r="AF169" l="1"/>
  <c r="AD169" s="1"/>
  <c r="BQ169" s="1"/>
  <c r="AC171"/>
  <c r="BE171" s="1"/>
  <c r="BO169"/>
  <c r="AG167"/>
  <c r="AE167" s="1"/>
  <c r="CB172"/>
  <c r="CE166"/>
  <c r="CE167"/>
  <c r="I336" i="1"/>
  <c r="BP169" i="10"/>
  <c r="BR169"/>
  <c r="BB171"/>
  <c r="BG171"/>
  <c r="CE164"/>
  <c r="CE165"/>
  <c r="AG165"/>
  <c r="AE165" s="1"/>
  <c r="V173"/>
  <c r="U173"/>
  <c r="X173"/>
  <c r="P173"/>
  <c r="W173"/>
  <c r="N173"/>
  <c r="J173"/>
  <c r="I173"/>
  <c r="O173"/>
  <c r="K173"/>
  <c r="BF171" l="1"/>
  <c r="BA171"/>
  <c r="BM169"/>
  <c r="BN169"/>
  <c r="AW171"/>
  <c r="BH171"/>
  <c r="AX171"/>
  <c r="AZ171"/>
  <c r="AL173"/>
  <c r="AJ173"/>
  <c r="AS173"/>
  <c r="AR173"/>
  <c r="AN173"/>
  <c r="AM173"/>
  <c r="AT173"/>
  <c r="BY173"/>
  <c r="AH173"/>
  <c r="AQ173"/>
  <c r="AI173"/>
  <c r="BI171"/>
  <c r="AY171"/>
  <c r="BC171"/>
  <c r="BD171"/>
  <c r="F169"/>
  <c r="BL169"/>
  <c r="BT169"/>
  <c r="BV169"/>
  <c r="BS169"/>
  <c r="BU169"/>
  <c r="BK169"/>
  <c r="CB173"/>
  <c r="BW169"/>
  <c r="AV171"/>
  <c r="BJ169"/>
  <c r="CD173"/>
  <c r="CD172"/>
  <c r="AC173" l="1"/>
  <c r="BH173" s="1"/>
  <c r="AG169"/>
  <c r="AE169" s="1"/>
  <c r="AW173"/>
  <c r="AZ173"/>
  <c r="AF171"/>
  <c r="AD171" s="1"/>
  <c r="BW171" s="1"/>
  <c r="CB174"/>
  <c r="CE169"/>
  <c r="I382" i="1"/>
  <c r="I85"/>
  <c r="CE168" i="10"/>
  <c r="BQ171"/>
  <c r="BE173"/>
  <c r="BA173"/>
  <c r="BF173"/>
  <c r="AX173"/>
  <c r="I175"/>
  <c r="X175"/>
  <c r="W175"/>
  <c r="O175"/>
  <c r="U175"/>
  <c r="P175"/>
  <c r="V175"/>
  <c r="N175"/>
  <c r="J175"/>
  <c r="K175"/>
  <c r="BB173" l="1"/>
  <c r="BG173"/>
  <c r="AN175"/>
  <c r="AJ175"/>
  <c r="AQ175"/>
  <c r="AI175"/>
  <c r="AM175"/>
  <c r="BY175"/>
  <c r="AH175"/>
  <c r="AS175"/>
  <c r="AL175"/>
  <c r="AT175"/>
  <c r="AR175"/>
  <c r="CB175"/>
  <c r="F171"/>
  <c r="BN171"/>
  <c r="BP171"/>
  <c r="BO171"/>
  <c r="BV171"/>
  <c r="BL171"/>
  <c r="BS171"/>
  <c r="BU171"/>
  <c r="BT171"/>
  <c r="BK171"/>
  <c r="BI173"/>
  <c r="BD173"/>
  <c r="BC173"/>
  <c r="AY173"/>
  <c r="BM171"/>
  <c r="BJ171"/>
  <c r="BR171"/>
  <c r="AV173"/>
  <c r="CD174"/>
  <c r="CD175"/>
  <c r="I132" i="1" l="1"/>
  <c r="CE170" i="10"/>
  <c r="CE171"/>
  <c r="AC175"/>
  <c r="AV175"/>
  <c r="AG171"/>
  <c r="AE171" s="1"/>
  <c r="BF175"/>
  <c r="AZ175"/>
  <c r="BA175"/>
  <c r="BE175"/>
  <c r="BB175"/>
  <c r="AF173"/>
  <c r="AD173" s="1"/>
  <c r="BR173" s="1"/>
  <c r="CB176"/>
  <c r="BH175"/>
  <c r="BG175"/>
  <c r="AW175"/>
  <c r="AX175"/>
  <c r="V177"/>
  <c r="CA176"/>
  <c r="U177"/>
  <c r="W177"/>
  <c r="K177"/>
  <c r="X177"/>
  <c r="O177"/>
  <c r="AQ177" l="1"/>
  <c r="AT177"/>
  <c r="AJ177"/>
  <c r="AS177"/>
  <c r="AM177"/>
  <c r="AR177"/>
  <c r="CB177"/>
  <c r="BQ173"/>
  <c r="BO173"/>
  <c r="BV173"/>
  <c r="BL173"/>
  <c r="BS173"/>
  <c r="BN173"/>
  <c r="BK173"/>
  <c r="F173"/>
  <c r="BU173"/>
  <c r="BT173"/>
  <c r="BP173"/>
  <c r="BD175"/>
  <c r="BC175"/>
  <c r="BI175"/>
  <c r="AY175"/>
  <c r="BW173"/>
  <c r="BM173"/>
  <c r="BJ173"/>
  <c r="P177"/>
  <c r="I177"/>
  <c r="N177"/>
  <c r="CA177"/>
  <c r="J177"/>
  <c r="AI177" l="1"/>
  <c r="AL177"/>
  <c r="AH177"/>
  <c r="BY177"/>
  <c r="AN177"/>
  <c r="AG173"/>
  <c r="AE173" s="1"/>
  <c r="I383" i="1"/>
  <c r="I86"/>
  <c r="CE172" i="10"/>
  <c r="CE173"/>
  <c r="F177"/>
  <c r="AF175"/>
  <c r="AD175" s="1"/>
  <c r="BQ175" s="1"/>
  <c r="CB178"/>
  <c r="CD177"/>
  <c r="O179"/>
  <c r="W179"/>
  <c r="I179"/>
  <c r="V179"/>
  <c r="N179"/>
  <c r="P179"/>
  <c r="J179"/>
  <c r="CD176"/>
  <c r="CA178"/>
  <c r="X179"/>
  <c r="U179"/>
  <c r="K179"/>
  <c r="AC177" l="1"/>
  <c r="BH177" s="1"/>
  <c r="BB177"/>
  <c r="AW177"/>
  <c r="AZ177"/>
  <c r="AV177"/>
  <c r="BG177"/>
  <c r="AN179"/>
  <c r="AJ179"/>
  <c r="AL179"/>
  <c r="AI179"/>
  <c r="AR179"/>
  <c r="AQ179"/>
  <c r="BY179"/>
  <c r="AH179"/>
  <c r="AT179"/>
  <c r="AS179"/>
  <c r="AM179"/>
  <c r="CB179"/>
  <c r="BU175"/>
  <c r="BJ175"/>
  <c r="BN175"/>
  <c r="BK175"/>
  <c r="BP175"/>
  <c r="BT175"/>
  <c r="BO175"/>
  <c r="BL175"/>
  <c r="BS175"/>
  <c r="F175"/>
  <c r="BV175"/>
  <c r="BA177"/>
  <c r="BI177"/>
  <c r="AY177"/>
  <c r="BC177"/>
  <c r="BD177"/>
  <c r="CE176"/>
  <c r="CE177"/>
  <c r="BW175"/>
  <c r="BM175"/>
  <c r="BE177"/>
  <c r="AX177"/>
  <c r="BF177"/>
  <c r="BR175"/>
  <c r="CD178"/>
  <c r="CA179"/>
  <c r="CE174" l="1"/>
  <c r="CE175"/>
  <c r="I87" i="1"/>
  <c r="CB180" i="10"/>
  <c r="AC179"/>
  <c r="BE179" s="1"/>
  <c r="F179"/>
  <c r="AF177"/>
  <c r="AD177" s="1"/>
  <c r="BM177" s="1"/>
  <c r="AG175"/>
  <c r="AE175" s="1"/>
  <c r="AX179"/>
  <c r="W181"/>
  <c r="P181"/>
  <c r="U181"/>
  <c r="CD179"/>
  <c r="K181"/>
  <c r="I181"/>
  <c r="V181"/>
  <c r="O181"/>
  <c r="J181"/>
  <c r="N181"/>
  <c r="CA180"/>
  <c r="X181"/>
  <c r="BB179" l="1"/>
  <c r="BW177"/>
  <c r="BH179"/>
  <c r="BS177"/>
  <c r="AL181"/>
  <c r="AQ181"/>
  <c r="AI181"/>
  <c r="AT181"/>
  <c r="AM181"/>
  <c r="AN181"/>
  <c r="AR181"/>
  <c r="AH181"/>
  <c r="BY181"/>
  <c r="AS181"/>
  <c r="AJ181"/>
  <c r="BJ177"/>
  <c r="BP177"/>
  <c r="BV177"/>
  <c r="BN177"/>
  <c r="BU177"/>
  <c r="BK177"/>
  <c r="CE178"/>
  <c r="CE179"/>
  <c r="BF179"/>
  <c r="BD179"/>
  <c r="AY179"/>
  <c r="BC179"/>
  <c r="BI179"/>
  <c r="CB181"/>
  <c r="AZ179"/>
  <c r="BA179"/>
  <c r="BQ177"/>
  <c r="BT177"/>
  <c r="AW179"/>
  <c r="BG179"/>
  <c r="BO177"/>
  <c r="BR177"/>
  <c r="BL177"/>
  <c r="AV179"/>
  <c r="CA181"/>
  <c r="CD180"/>
  <c r="CB182" l="1"/>
  <c r="F181"/>
  <c r="AF179"/>
  <c r="AD179" s="1"/>
  <c r="BO179" s="1"/>
  <c r="AG177"/>
  <c r="AE177" s="1"/>
  <c r="AC181"/>
  <c r="BF181" s="1"/>
  <c r="N183"/>
  <c r="K183"/>
  <c r="V183"/>
  <c r="CD181"/>
  <c r="P183"/>
  <c r="W183"/>
  <c r="CA182"/>
  <c r="O183"/>
  <c r="J183"/>
  <c r="I183"/>
  <c r="X183"/>
  <c r="U183"/>
  <c r="BH181" l="1"/>
  <c r="BW179"/>
  <c r="BE181"/>
  <c r="BB181"/>
  <c r="BR179"/>
  <c r="BT179"/>
  <c r="BK179"/>
  <c r="BG181"/>
  <c r="AH183"/>
  <c r="BY183"/>
  <c r="AQ183"/>
  <c r="AI183"/>
  <c r="AR183"/>
  <c r="AM183"/>
  <c r="AT183"/>
  <c r="AJ183"/>
  <c r="AS183"/>
  <c r="AL183"/>
  <c r="AN183"/>
  <c r="BJ179"/>
  <c r="BV179"/>
  <c r="BP179"/>
  <c r="BL179"/>
  <c r="BS179"/>
  <c r="CB183"/>
  <c r="AW181"/>
  <c r="AV181"/>
  <c r="AY181"/>
  <c r="BI181"/>
  <c r="BC181"/>
  <c r="BD181"/>
  <c r="CE180"/>
  <c r="CE181"/>
  <c r="BM179"/>
  <c r="BN179"/>
  <c r="AZ181"/>
  <c r="BA181"/>
  <c r="AX181"/>
  <c r="BQ179"/>
  <c r="BU179"/>
  <c r="CD182"/>
  <c r="CA183"/>
  <c r="AF181" l="1"/>
  <c r="AD181" s="1"/>
  <c r="BW181" s="1"/>
  <c r="CB184"/>
  <c r="AC183"/>
  <c r="AX183" s="1"/>
  <c r="F183"/>
  <c r="AG179"/>
  <c r="AE179" s="1"/>
  <c r="U185"/>
  <c r="J185"/>
  <c r="K185"/>
  <c r="CD183"/>
  <c r="X185"/>
  <c r="N185"/>
  <c r="P185"/>
  <c r="W185"/>
  <c r="CA184"/>
  <c r="V185"/>
  <c r="O185"/>
  <c r="I185"/>
  <c r="AW183" l="1"/>
  <c r="BQ181"/>
  <c r="BN181"/>
  <c r="BK181"/>
  <c r="AR185"/>
  <c r="AJ185"/>
  <c r="AH185"/>
  <c r="BY185"/>
  <c r="AS185"/>
  <c r="AI185"/>
  <c r="AN185"/>
  <c r="AM185"/>
  <c r="AL185"/>
  <c r="AQ185"/>
  <c r="AT185"/>
  <c r="AV183"/>
  <c r="BD183"/>
  <c r="BI183"/>
  <c r="AY183"/>
  <c r="BC183"/>
  <c r="CB185"/>
  <c r="BT181"/>
  <c r="BS181"/>
  <c r="BP181"/>
  <c r="BV181"/>
  <c r="BU181"/>
  <c r="BF183"/>
  <c r="BG183"/>
  <c r="CE182"/>
  <c r="CE183"/>
  <c r="BA183"/>
  <c r="AZ183"/>
  <c r="BE183"/>
  <c r="BH183"/>
  <c r="BB183"/>
  <c r="BM181"/>
  <c r="BO181"/>
  <c r="BR181"/>
  <c r="BL181"/>
  <c r="BJ181"/>
  <c r="CA185"/>
  <c r="CD184"/>
  <c r="AG181" l="1"/>
  <c r="AE181" s="1"/>
  <c r="CB186"/>
  <c r="AC185"/>
  <c r="AV185" s="1"/>
  <c r="AF183"/>
  <c r="AD183" s="1"/>
  <c r="BQ183" s="1"/>
  <c r="F185"/>
  <c r="P187"/>
  <c r="N187"/>
  <c r="K187"/>
  <c r="I187"/>
  <c r="CD185"/>
  <c r="CA186"/>
  <c r="O187"/>
  <c r="V187"/>
  <c r="J187"/>
  <c r="W187"/>
  <c r="X187"/>
  <c r="U187"/>
  <c r="AW185" l="1"/>
  <c r="AX185"/>
  <c r="BG185"/>
  <c r="BA185"/>
  <c r="AZ185"/>
  <c r="BN183"/>
  <c r="BF185"/>
  <c r="BB185"/>
  <c r="BH185"/>
  <c r="AT187"/>
  <c r="BY187"/>
  <c r="AH187"/>
  <c r="AS187"/>
  <c r="AQ187"/>
  <c r="AI187"/>
  <c r="AJ187"/>
  <c r="AR187"/>
  <c r="AL187"/>
  <c r="AM187"/>
  <c r="AN187"/>
  <c r="CE184"/>
  <c r="CE185"/>
  <c r="BL183"/>
  <c r="BK183"/>
  <c r="CB187"/>
  <c r="BR183"/>
  <c r="BT183"/>
  <c r="BS183"/>
  <c r="BE185"/>
  <c r="AY185"/>
  <c r="BI185"/>
  <c r="BC185"/>
  <c r="BD185"/>
  <c r="BW183"/>
  <c r="BU183"/>
  <c r="BV183"/>
  <c r="BJ183"/>
  <c r="BM183"/>
  <c r="BO183"/>
  <c r="BP183"/>
  <c r="CD186"/>
  <c r="CA187"/>
  <c r="F187" l="1"/>
  <c r="CB188"/>
  <c r="AG183"/>
  <c r="AE183" s="1"/>
  <c r="AF185"/>
  <c r="AD185" s="1"/>
  <c r="BW185" s="1"/>
  <c r="AC187"/>
  <c r="K189"/>
  <c r="CA188"/>
  <c r="J189"/>
  <c r="O189"/>
  <c r="I189"/>
  <c r="CD187"/>
  <c r="P189"/>
  <c r="V189"/>
  <c r="AH189" l="1"/>
  <c r="AN189"/>
  <c r="AM189"/>
  <c r="AI189"/>
  <c r="AR189"/>
  <c r="AJ189"/>
  <c r="AV187"/>
  <c r="BI187"/>
  <c r="BD187"/>
  <c r="BC187"/>
  <c r="AY187"/>
  <c r="BJ185"/>
  <c r="BO185"/>
  <c r="BN185"/>
  <c r="BT185"/>
  <c r="BV185"/>
  <c r="BL185"/>
  <c r="BU185"/>
  <c r="BK185"/>
  <c r="BP185"/>
  <c r="CB189"/>
  <c r="CE186"/>
  <c r="CE187"/>
  <c r="AX187"/>
  <c r="BB187"/>
  <c r="BG187"/>
  <c r="BF187"/>
  <c r="BQ185"/>
  <c r="BH187"/>
  <c r="BE187"/>
  <c r="AZ187"/>
  <c r="BS185"/>
  <c r="BR185"/>
  <c r="AW187"/>
  <c r="BA187"/>
  <c r="BM185"/>
  <c r="U189"/>
  <c r="X189"/>
  <c r="CA189"/>
  <c r="W189"/>
  <c r="N189"/>
  <c r="BY189" l="1"/>
  <c r="F189" s="1"/>
  <c r="AL189"/>
  <c r="AS189"/>
  <c r="AT189"/>
  <c r="AQ189"/>
  <c r="AG185"/>
  <c r="AE185" s="1"/>
  <c r="AF187"/>
  <c r="AD187" s="1"/>
  <c r="BM187" s="1"/>
  <c r="CD189"/>
  <c r="CD188"/>
  <c r="AC189" l="1"/>
  <c r="BH189" s="1"/>
  <c r="CE188"/>
  <c r="CE189"/>
  <c r="BU187"/>
  <c r="BK187"/>
  <c r="AV189"/>
  <c r="BC189"/>
  <c r="BI189"/>
  <c r="AY189"/>
  <c r="BD189"/>
  <c r="BR187"/>
  <c r="BT187"/>
  <c r="BO187"/>
  <c r="BW187"/>
  <c r="BA189"/>
  <c r="BF189"/>
  <c r="BP187"/>
  <c r="BN187"/>
  <c r="BJ187"/>
  <c r="BG189"/>
  <c r="AZ189"/>
  <c r="AX189"/>
  <c r="BQ187"/>
  <c r="BL187"/>
  <c r="BS187"/>
  <c r="BV187"/>
  <c r="BE189" l="1"/>
  <c r="BB189"/>
  <c r="AW189"/>
  <c r="AG187"/>
  <c r="AE187" s="1"/>
  <c r="AF189" l="1"/>
  <c r="AD189" s="1"/>
  <c r="BQ189" s="1"/>
  <c r="CB56"/>
  <c r="I57"/>
  <c r="K57"/>
  <c r="O57"/>
  <c r="U57"/>
  <c r="W57"/>
  <c r="J57"/>
  <c r="N57"/>
  <c r="P57"/>
  <c r="V57"/>
  <c r="X57"/>
  <c r="BU189" l="1"/>
  <c r="BW189"/>
  <c r="BT189"/>
  <c r="BJ189"/>
  <c r="BR189"/>
  <c r="BV189"/>
  <c r="BK189"/>
  <c r="BM189"/>
  <c r="BO189"/>
  <c r="BN189"/>
  <c r="BL189"/>
  <c r="BP189"/>
  <c r="BS189"/>
  <c r="BY57"/>
  <c r="CB57"/>
  <c r="CB58" s="1"/>
  <c r="CB59" s="1"/>
  <c r="CB60" s="1"/>
  <c r="CB61" s="1"/>
  <c r="CB62" s="1"/>
  <c r="CB70"/>
  <c r="CB232"/>
  <c r="AH57"/>
  <c r="AI57"/>
  <c r="AJ57"/>
  <c r="AL57"/>
  <c r="AM57"/>
  <c r="AN57"/>
  <c r="AQ57"/>
  <c r="AR57"/>
  <c r="AS57"/>
  <c r="AT57"/>
  <c r="J59"/>
  <c r="N59"/>
  <c r="P59"/>
  <c r="V59"/>
  <c r="X59"/>
  <c r="I61"/>
  <c r="K61"/>
  <c r="O61"/>
  <c r="U61"/>
  <c r="W61"/>
  <c r="J63"/>
  <c r="N63"/>
  <c r="P63"/>
  <c r="V63"/>
  <c r="X63"/>
  <c r="J71"/>
  <c r="N71"/>
  <c r="P71"/>
  <c r="V71"/>
  <c r="X71"/>
  <c r="J233"/>
  <c r="N233"/>
  <c r="P233"/>
  <c r="V233"/>
  <c r="X233"/>
  <c r="CD56"/>
  <c r="W59"/>
  <c r="J61"/>
  <c r="N61"/>
  <c r="P61"/>
  <c r="V61"/>
  <c r="X61"/>
  <c r="I59"/>
  <c r="I63"/>
  <c r="I233"/>
  <c r="CD57"/>
  <c r="I71"/>
  <c r="AG189" l="1"/>
  <c r="AE189" s="1"/>
  <c r="AH71"/>
  <c r="AH233"/>
  <c r="AH63"/>
  <c r="AH59"/>
  <c r="AT61"/>
  <c r="AR61"/>
  <c r="AN61"/>
  <c r="AL61"/>
  <c r="AI61"/>
  <c r="AS59"/>
  <c r="AT233"/>
  <c r="AR233"/>
  <c r="AN233"/>
  <c r="AL233"/>
  <c r="AI233"/>
  <c r="AT71"/>
  <c r="AR71"/>
  <c r="AN71"/>
  <c r="AL71"/>
  <c r="AI71"/>
  <c r="AT63"/>
  <c r="AR63"/>
  <c r="AN63"/>
  <c r="AL63"/>
  <c r="AI63"/>
  <c r="AS61"/>
  <c r="AQ61"/>
  <c r="AM61"/>
  <c r="AJ61"/>
  <c r="BY61"/>
  <c r="AH61"/>
  <c r="AT59"/>
  <c r="AR59"/>
  <c r="AN59"/>
  <c r="AL59"/>
  <c r="AI59"/>
  <c r="CB233"/>
  <c r="CB71"/>
  <c r="CB63"/>
  <c r="AC57"/>
  <c r="AY57" s="1"/>
  <c r="U233"/>
  <c r="K233"/>
  <c r="W71"/>
  <c r="O71"/>
  <c r="U63"/>
  <c r="K63"/>
  <c r="O59"/>
  <c r="CD61"/>
  <c r="CD60"/>
  <c r="W233"/>
  <c r="O233"/>
  <c r="U71"/>
  <c r="K71"/>
  <c r="W63"/>
  <c r="O63"/>
  <c r="U59"/>
  <c r="K59"/>
  <c r="BF57" l="1"/>
  <c r="AX57"/>
  <c r="AW57"/>
  <c r="BB57"/>
  <c r="BI57"/>
  <c r="AC61"/>
  <c r="BE61" s="1"/>
  <c r="BE57"/>
  <c r="BA57"/>
  <c r="BH57"/>
  <c r="BD57"/>
  <c r="AZ57"/>
  <c r="AV57"/>
  <c r="BG57"/>
  <c r="BC57"/>
  <c r="AJ59"/>
  <c r="BY59"/>
  <c r="AQ59"/>
  <c r="AM63"/>
  <c r="AS63"/>
  <c r="AJ71"/>
  <c r="BY71"/>
  <c r="AQ71"/>
  <c r="AM233"/>
  <c r="AS233"/>
  <c r="AM59"/>
  <c r="AJ63"/>
  <c r="BY63"/>
  <c r="AQ63"/>
  <c r="AM71"/>
  <c r="AS71"/>
  <c r="AJ233"/>
  <c r="BY233"/>
  <c r="AQ233"/>
  <c r="CB72"/>
  <c r="CB64"/>
  <c r="CB234"/>
  <c r="CD59"/>
  <c r="CD58"/>
  <c r="CD232"/>
  <c r="CD71"/>
  <c r="CD63"/>
  <c r="CD233"/>
  <c r="CD70"/>
  <c r="CD62"/>
  <c r="AF57" l="1"/>
  <c r="BC61"/>
  <c r="AX61"/>
  <c r="BH61"/>
  <c r="BF61"/>
  <c r="BD61"/>
  <c r="AW61"/>
  <c r="BI61"/>
  <c r="BB61"/>
  <c r="BA61"/>
  <c r="AV61"/>
  <c r="BG61"/>
  <c r="AZ61"/>
  <c r="AY61"/>
  <c r="CB235"/>
  <c r="CB65"/>
  <c r="CB73"/>
  <c r="AC233"/>
  <c r="AX233" s="1"/>
  <c r="AC59"/>
  <c r="AX59" s="1"/>
  <c r="AC63"/>
  <c r="BG63" s="1"/>
  <c r="AC71"/>
  <c r="AX71" s="1"/>
  <c r="AD57"/>
  <c r="I235"/>
  <c r="O235"/>
  <c r="W235"/>
  <c r="J235"/>
  <c r="P235"/>
  <c r="X235"/>
  <c r="I65"/>
  <c r="O65"/>
  <c r="W65"/>
  <c r="J65"/>
  <c r="P65"/>
  <c r="X65"/>
  <c r="I73"/>
  <c r="O73"/>
  <c r="W73"/>
  <c r="J73"/>
  <c r="P73"/>
  <c r="X73"/>
  <c r="K235"/>
  <c r="U235"/>
  <c r="N235"/>
  <c r="V235"/>
  <c r="K65"/>
  <c r="U65"/>
  <c r="N65"/>
  <c r="V65"/>
  <c r="K73"/>
  <c r="U73"/>
  <c r="N73"/>
  <c r="V73"/>
  <c r="AF61" l="1"/>
  <c r="AD61" s="1"/>
  <c r="BE71"/>
  <c r="BE63"/>
  <c r="BE59"/>
  <c r="BA59"/>
  <c r="BA63"/>
  <c r="BG233"/>
  <c r="BG71"/>
  <c r="AX63"/>
  <c r="BE233"/>
  <c r="AR73"/>
  <c r="AL73"/>
  <c r="AQ73"/>
  <c r="AJ73"/>
  <c r="AR65"/>
  <c r="AL65"/>
  <c r="AQ65"/>
  <c r="AJ65"/>
  <c r="AR235"/>
  <c r="AL235"/>
  <c r="AQ235"/>
  <c r="AJ235"/>
  <c r="AT73"/>
  <c r="AN73"/>
  <c r="AI73"/>
  <c r="AS73"/>
  <c r="AM73"/>
  <c r="BY73"/>
  <c r="AH73"/>
  <c r="AT65"/>
  <c r="AN65"/>
  <c r="AI65"/>
  <c r="AS65"/>
  <c r="AM65"/>
  <c r="BY65"/>
  <c r="AH65"/>
  <c r="AT235"/>
  <c r="AN235"/>
  <c r="AI235"/>
  <c r="AS235"/>
  <c r="AM235"/>
  <c r="BY235"/>
  <c r="AH235"/>
  <c r="BI71"/>
  <c r="BB71"/>
  <c r="BF71"/>
  <c r="AW71"/>
  <c r="AY71"/>
  <c r="BC71"/>
  <c r="AV71"/>
  <c r="AZ71"/>
  <c r="BD71"/>
  <c r="BH71"/>
  <c r="BI63"/>
  <c r="BB63"/>
  <c r="BF63"/>
  <c r="AY63"/>
  <c r="BC63"/>
  <c r="AV63"/>
  <c r="AZ63"/>
  <c r="BD63"/>
  <c r="BH63"/>
  <c r="AW63"/>
  <c r="BI59"/>
  <c r="BB59"/>
  <c r="BF59"/>
  <c r="AY59"/>
  <c r="BC59"/>
  <c r="BG59"/>
  <c r="AV59"/>
  <c r="AZ59"/>
  <c r="BD59"/>
  <c r="BH59"/>
  <c r="AW59"/>
  <c r="CB74"/>
  <c r="CB236"/>
  <c r="BA233"/>
  <c r="BA71"/>
  <c r="AY233"/>
  <c r="BC233"/>
  <c r="AV233"/>
  <c r="AZ233"/>
  <c r="BD233"/>
  <c r="BH233"/>
  <c r="BI233"/>
  <c r="BB233"/>
  <c r="BF233"/>
  <c r="AW233"/>
  <c r="F57"/>
  <c r="BQ57"/>
  <c r="BK57"/>
  <c r="BT57"/>
  <c r="BL57"/>
  <c r="BS57"/>
  <c r="BN57"/>
  <c r="BJ57"/>
  <c r="BR57"/>
  <c r="BM57"/>
  <c r="BP57"/>
  <c r="BW57"/>
  <c r="BO57"/>
  <c r="BV57"/>
  <c r="BU57"/>
  <c r="F61"/>
  <c r="BT61"/>
  <c r="BL61"/>
  <c r="BS61"/>
  <c r="BJ61"/>
  <c r="BV61"/>
  <c r="BN61"/>
  <c r="BQ61"/>
  <c r="BK61"/>
  <c r="BP61"/>
  <c r="BW61"/>
  <c r="BO61"/>
  <c r="BR61"/>
  <c r="BU61"/>
  <c r="BM61"/>
  <c r="CD72"/>
  <c r="CD234"/>
  <c r="CD73"/>
  <c r="CD235"/>
  <c r="CD64"/>
  <c r="CD65"/>
  <c r="CB237" l="1"/>
  <c r="CB75"/>
  <c r="AC235"/>
  <c r="AV235" s="1"/>
  <c r="AC73"/>
  <c r="AV73" s="1"/>
  <c r="AF233"/>
  <c r="AD233" s="1"/>
  <c r="AF63"/>
  <c r="AD63" s="1"/>
  <c r="BA235"/>
  <c r="BH235"/>
  <c r="BE235"/>
  <c r="BF235"/>
  <c r="AC65"/>
  <c r="BG65" s="1"/>
  <c r="AF59"/>
  <c r="AD59" s="1"/>
  <c r="AF71"/>
  <c r="AD71" s="1"/>
  <c r="BG235"/>
  <c r="BB235"/>
  <c r="BG73"/>
  <c r="AX235"/>
  <c r="AZ235"/>
  <c r="CE60"/>
  <c r="CE61"/>
  <c r="I392" i="1"/>
  <c r="I95"/>
  <c r="CE56" i="10"/>
  <c r="CE57"/>
  <c r="I36" i="1"/>
  <c r="AG61" i="10"/>
  <c r="AE61" s="1"/>
  <c r="AG57"/>
  <c r="AE57" s="1"/>
  <c r="J237"/>
  <c r="P237"/>
  <c r="X237"/>
  <c r="I237"/>
  <c r="O237"/>
  <c r="W237"/>
  <c r="J75"/>
  <c r="P75"/>
  <c r="X75"/>
  <c r="I75"/>
  <c r="O75"/>
  <c r="W75"/>
  <c r="N237"/>
  <c r="V237"/>
  <c r="K237"/>
  <c r="U237"/>
  <c r="N75"/>
  <c r="V75"/>
  <c r="K75"/>
  <c r="U75"/>
  <c r="AX73" l="1"/>
  <c r="BA73"/>
  <c r="AW235"/>
  <c r="BF73"/>
  <c r="AZ73"/>
  <c r="BB73"/>
  <c r="BE73"/>
  <c r="BH73"/>
  <c r="AX65"/>
  <c r="AW65"/>
  <c r="AZ65"/>
  <c r="BH65"/>
  <c r="BA65"/>
  <c r="AW73"/>
  <c r="AQ75"/>
  <c r="AJ75"/>
  <c r="AR75"/>
  <c r="AL75"/>
  <c r="AQ237"/>
  <c r="AJ237"/>
  <c r="AR237"/>
  <c r="AL237"/>
  <c r="AS75"/>
  <c r="AM75"/>
  <c r="BY75"/>
  <c r="AH75"/>
  <c r="AT75"/>
  <c r="AN75"/>
  <c r="AI75"/>
  <c r="AS237"/>
  <c r="AM237"/>
  <c r="BY237"/>
  <c r="AH237"/>
  <c r="AT237"/>
  <c r="AN237"/>
  <c r="AI237"/>
  <c r="F71"/>
  <c r="BT71"/>
  <c r="BS71"/>
  <c r="BV71"/>
  <c r="BQ71"/>
  <c r="BW71"/>
  <c r="BR71"/>
  <c r="BM71"/>
  <c r="BK71"/>
  <c r="BL71"/>
  <c r="BJ71"/>
  <c r="BN71"/>
  <c r="BP71"/>
  <c r="BO71"/>
  <c r="BU71"/>
  <c r="F63"/>
  <c r="BL63"/>
  <c r="BJ63"/>
  <c r="BV63"/>
  <c r="BQ63"/>
  <c r="BW63"/>
  <c r="BR63"/>
  <c r="BM63"/>
  <c r="BN63"/>
  <c r="BP63"/>
  <c r="BO63"/>
  <c r="BU63"/>
  <c r="BT63"/>
  <c r="BS63"/>
  <c r="BK63"/>
  <c r="CB76"/>
  <c r="CB238"/>
  <c r="AV65"/>
  <c r="BF65"/>
  <c r="F59"/>
  <c r="BT59"/>
  <c r="BS59"/>
  <c r="BV59"/>
  <c r="BK59"/>
  <c r="BP59"/>
  <c r="BO59"/>
  <c r="BM59"/>
  <c r="BR59"/>
  <c r="BL59"/>
  <c r="BJ59"/>
  <c r="BQ59"/>
  <c r="BU59"/>
  <c r="BW59"/>
  <c r="BN59"/>
  <c r="AY65"/>
  <c r="BC65"/>
  <c r="BD65"/>
  <c r="BI65"/>
  <c r="BT233"/>
  <c r="BS233"/>
  <c r="BV233"/>
  <c r="BQ233"/>
  <c r="BM233"/>
  <c r="BW233"/>
  <c r="BJ233"/>
  <c r="F233"/>
  <c r="BL233"/>
  <c r="BK233"/>
  <c r="BN233"/>
  <c r="BR233"/>
  <c r="BP233"/>
  <c r="BO233"/>
  <c r="BU233"/>
  <c r="AY73"/>
  <c r="BC73"/>
  <c r="BD73"/>
  <c r="BI73"/>
  <c r="BI235"/>
  <c r="AY235"/>
  <c r="BC235"/>
  <c r="BD235"/>
  <c r="BE65"/>
  <c r="BB65"/>
  <c r="CD236"/>
  <c r="CD75"/>
  <c r="CD237"/>
  <c r="CD74"/>
  <c r="AF73" l="1"/>
  <c r="AD73" s="1"/>
  <c r="BL73" s="1"/>
  <c r="AF235"/>
  <c r="AD235" s="1"/>
  <c r="BL235" s="1"/>
  <c r="BJ73"/>
  <c r="CE58"/>
  <c r="I270" i="1"/>
  <c r="CE59" i="10"/>
  <c r="CB239"/>
  <c r="CB77"/>
  <c r="CE63"/>
  <c r="CE62"/>
  <c r="I25" i="1"/>
  <c r="AC237" i="10"/>
  <c r="AV237" s="1"/>
  <c r="BW73"/>
  <c r="BQ73"/>
  <c r="AG233"/>
  <c r="AE233" s="1"/>
  <c r="AG59"/>
  <c r="AE59" s="1"/>
  <c r="AG63"/>
  <c r="AE63" s="1"/>
  <c r="BA237"/>
  <c r="CE233"/>
  <c r="CE232"/>
  <c r="I70" i="1"/>
  <c r="AF65" i="10"/>
  <c r="AD65" s="1"/>
  <c r="CE70"/>
  <c r="I183" i="1"/>
  <c r="CE71" i="10"/>
  <c r="AC75"/>
  <c r="BS65"/>
  <c r="BR73"/>
  <c r="BM73"/>
  <c r="BM65"/>
  <c r="AG71"/>
  <c r="AE71" s="1"/>
  <c r="BH237"/>
  <c r="BA75"/>
  <c r="AX237"/>
  <c r="AX75"/>
  <c r="K239"/>
  <c r="U239"/>
  <c r="J239"/>
  <c r="P239"/>
  <c r="X239"/>
  <c r="K77"/>
  <c r="U77"/>
  <c r="N77"/>
  <c r="V77"/>
  <c r="I239"/>
  <c r="O239"/>
  <c r="W239"/>
  <c r="N239"/>
  <c r="V239"/>
  <c r="I77"/>
  <c r="O77"/>
  <c r="W77"/>
  <c r="J77"/>
  <c r="P77"/>
  <c r="X77"/>
  <c r="BO73" l="1"/>
  <c r="BN73"/>
  <c r="AZ237"/>
  <c r="BG237"/>
  <c r="BM235"/>
  <c r="BE237"/>
  <c r="BF237"/>
  <c r="BB237"/>
  <c r="BS73"/>
  <c r="BU73"/>
  <c r="BV73"/>
  <c r="BW235"/>
  <c r="BR235"/>
  <c r="BQ235"/>
  <c r="BO235"/>
  <c r="BU235"/>
  <c r="F235"/>
  <c r="BJ235"/>
  <c r="BP73"/>
  <c r="BT73"/>
  <c r="BK73"/>
  <c r="F73"/>
  <c r="CE73" s="1"/>
  <c r="BS235"/>
  <c r="BP235"/>
  <c r="BK235"/>
  <c r="BT235"/>
  <c r="BV235"/>
  <c r="BN235"/>
  <c r="AT77"/>
  <c r="AN77"/>
  <c r="AI77"/>
  <c r="AS77"/>
  <c r="AM77"/>
  <c r="BY77"/>
  <c r="AH77"/>
  <c r="AR239"/>
  <c r="AL239"/>
  <c r="AS239"/>
  <c r="AM239"/>
  <c r="BY239"/>
  <c r="AH239"/>
  <c r="AR77"/>
  <c r="AL77"/>
  <c r="AQ77"/>
  <c r="AJ77"/>
  <c r="AT239"/>
  <c r="AN239"/>
  <c r="AI239"/>
  <c r="AQ239"/>
  <c r="AJ239"/>
  <c r="BI75"/>
  <c r="AY75"/>
  <c r="BC75"/>
  <c r="BD75"/>
  <c r="BK65"/>
  <c r="F65"/>
  <c r="BV65"/>
  <c r="BU65"/>
  <c r="BL65"/>
  <c r="BN65"/>
  <c r="BO65"/>
  <c r="CE235"/>
  <c r="CE234"/>
  <c r="I344" i="1"/>
  <c r="CE72" i="10"/>
  <c r="AW237"/>
  <c r="AY237"/>
  <c r="BC237"/>
  <c r="BI237"/>
  <c r="BD237"/>
  <c r="CB78"/>
  <c r="CB240"/>
  <c r="BE75"/>
  <c r="BG75"/>
  <c r="AW75"/>
  <c r="BW65"/>
  <c r="BP65"/>
  <c r="AG235"/>
  <c r="AE235" s="1"/>
  <c r="AZ75"/>
  <c r="BB75"/>
  <c r="BT65"/>
  <c r="BR65"/>
  <c r="AV75"/>
  <c r="BJ65"/>
  <c r="AG65" s="1"/>
  <c r="AE65" s="1"/>
  <c r="BF75"/>
  <c r="BH75"/>
  <c r="BQ65"/>
  <c r="AG73"/>
  <c r="AE73" s="1"/>
  <c r="CD76"/>
  <c r="CD238"/>
  <c r="CD239"/>
  <c r="CD77"/>
  <c r="I349" i="1" l="1"/>
  <c r="CB241" i="10"/>
  <c r="AF75"/>
  <c r="AD75" s="1"/>
  <c r="BJ75" s="1"/>
  <c r="CB79"/>
  <c r="AC239"/>
  <c r="AV239" s="1"/>
  <c r="AC77"/>
  <c r="AV77" s="1"/>
  <c r="BK75"/>
  <c r="AX77"/>
  <c r="BA77"/>
  <c r="BH77"/>
  <c r="CE64"/>
  <c r="I96" i="1"/>
  <c r="CE65" i="10"/>
  <c r="I393" i="1"/>
  <c r="AF237" i="10"/>
  <c r="AD237" s="1"/>
  <c r="BE77"/>
  <c r="BF77"/>
  <c r="BG77"/>
  <c r="BB77"/>
  <c r="I241"/>
  <c r="O241"/>
  <c r="W241"/>
  <c r="N241"/>
  <c r="P241"/>
  <c r="J79"/>
  <c r="P79"/>
  <c r="X79"/>
  <c r="I79"/>
  <c r="O79"/>
  <c r="W79"/>
  <c r="K241"/>
  <c r="U241"/>
  <c r="V241"/>
  <c r="J241"/>
  <c r="X241"/>
  <c r="N79"/>
  <c r="V79"/>
  <c r="K79"/>
  <c r="U79"/>
  <c r="BH239" l="1"/>
  <c r="BF239"/>
  <c r="BM75"/>
  <c r="BG239"/>
  <c r="AX239"/>
  <c r="BR75"/>
  <c r="BW75"/>
  <c r="BN75"/>
  <c r="BS75"/>
  <c r="BT75"/>
  <c r="BA239"/>
  <c r="BE239"/>
  <c r="BQ75"/>
  <c r="BU75"/>
  <c r="BP75"/>
  <c r="BV75"/>
  <c r="AQ79"/>
  <c r="AJ79"/>
  <c r="AR79"/>
  <c r="AL79"/>
  <c r="AT241"/>
  <c r="AI241"/>
  <c r="AR241"/>
  <c r="AQ241"/>
  <c r="AJ241"/>
  <c r="AS79"/>
  <c r="AM79"/>
  <c r="BY79"/>
  <c r="AH79"/>
  <c r="AT79"/>
  <c r="AN79"/>
  <c r="AI79"/>
  <c r="AN241"/>
  <c r="AL241"/>
  <c r="AS241"/>
  <c r="AM241"/>
  <c r="BY241"/>
  <c r="AH241"/>
  <c r="F237"/>
  <c r="BJ237"/>
  <c r="BP237"/>
  <c r="BL237"/>
  <c r="BU237"/>
  <c r="BS237"/>
  <c r="BN237"/>
  <c r="BV237"/>
  <c r="BT237"/>
  <c r="BO237"/>
  <c r="CB80"/>
  <c r="CB242"/>
  <c r="AW77"/>
  <c r="AZ239"/>
  <c r="AZ77"/>
  <c r="BB239"/>
  <c r="BM237"/>
  <c r="BK237"/>
  <c r="BR237"/>
  <c r="AY77"/>
  <c r="BC77"/>
  <c r="BD77"/>
  <c r="BI77"/>
  <c r="AW239"/>
  <c r="BI239"/>
  <c r="BD239"/>
  <c r="AY239"/>
  <c r="BC239"/>
  <c r="BL75"/>
  <c r="BO75"/>
  <c r="F75"/>
  <c r="BW237"/>
  <c r="BQ237"/>
  <c r="CD78"/>
  <c r="CD79"/>
  <c r="CD240"/>
  <c r="CD241"/>
  <c r="AG75" l="1"/>
  <c r="AE75" s="1"/>
  <c r="AF77"/>
  <c r="AD77" s="1"/>
  <c r="F77" s="1"/>
  <c r="CB81"/>
  <c r="AC79"/>
  <c r="BB79" s="1"/>
  <c r="AG237"/>
  <c r="AE237" s="1"/>
  <c r="BA79"/>
  <c r="CE74"/>
  <c r="I99" i="1"/>
  <c r="CE75" i="10"/>
  <c r="I396" i="1"/>
  <c r="CB243" i="10"/>
  <c r="CE236"/>
  <c r="I343" i="1"/>
  <c r="CE237" i="10"/>
  <c r="AC241"/>
  <c r="BE241" s="1"/>
  <c r="BW77"/>
  <c r="AF239"/>
  <c r="AD239" s="1"/>
  <c r="AW79"/>
  <c r="AZ79"/>
  <c r="I81"/>
  <c r="O81"/>
  <c r="W81"/>
  <c r="J81"/>
  <c r="P81"/>
  <c r="X81"/>
  <c r="N243"/>
  <c r="V243"/>
  <c r="O243"/>
  <c r="U243"/>
  <c r="K81"/>
  <c r="U81"/>
  <c r="N81"/>
  <c r="V81"/>
  <c r="J243"/>
  <c r="P243"/>
  <c r="X243"/>
  <c r="I243"/>
  <c r="W243"/>
  <c r="K243"/>
  <c r="AZ241" l="1"/>
  <c r="BG79"/>
  <c r="BN77"/>
  <c r="AX79"/>
  <c r="BH79"/>
  <c r="BK77"/>
  <c r="BQ77"/>
  <c r="BO77"/>
  <c r="BE79"/>
  <c r="BT77"/>
  <c r="BF79"/>
  <c r="BR77"/>
  <c r="BS77"/>
  <c r="BJ77"/>
  <c r="BM77"/>
  <c r="BL77"/>
  <c r="BV77"/>
  <c r="BU77"/>
  <c r="BP77"/>
  <c r="AJ243"/>
  <c r="AS243"/>
  <c r="BY243"/>
  <c r="AH243"/>
  <c r="AT243"/>
  <c r="AN243"/>
  <c r="AI243"/>
  <c r="AR81"/>
  <c r="AL81"/>
  <c r="AQ81"/>
  <c r="AJ81"/>
  <c r="AQ243"/>
  <c r="AM243"/>
  <c r="AR243"/>
  <c r="AL243"/>
  <c r="AT81"/>
  <c r="AN81"/>
  <c r="AI81"/>
  <c r="AS81"/>
  <c r="AM81"/>
  <c r="BY81"/>
  <c r="AH81"/>
  <c r="F239"/>
  <c r="BJ239"/>
  <c r="BT239"/>
  <c r="BV239"/>
  <c r="BO239"/>
  <c r="BS239"/>
  <c r="BU239"/>
  <c r="BL239"/>
  <c r="AW241"/>
  <c r="BI241"/>
  <c r="AY241"/>
  <c r="BC241"/>
  <c r="BD241"/>
  <c r="BI79"/>
  <c r="AY79"/>
  <c r="BC79"/>
  <c r="BD79"/>
  <c r="CB82"/>
  <c r="CE77"/>
  <c r="I104" i="1"/>
  <c r="CE76" i="10"/>
  <c r="I401" i="1"/>
  <c r="BA241" i="10"/>
  <c r="BM239"/>
  <c r="AV241"/>
  <c r="BF241"/>
  <c r="BB241"/>
  <c r="BP239"/>
  <c r="BR239"/>
  <c r="BW239"/>
  <c r="CB244"/>
  <c r="BH241"/>
  <c r="AX241"/>
  <c r="BG241"/>
  <c r="BN239"/>
  <c r="BK239"/>
  <c r="BQ239"/>
  <c r="AV79"/>
  <c r="CD243"/>
  <c r="CD242"/>
  <c r="CD80"/>
  <c r="CD81"/>
  <c r="AG77" l="1"/>
  <c r="AE77" s="1"/>
  <c r="AF79"/>
  <c r="AD79" s="1"/>
  <c r="BR79" s="1"/>
  <c r="AF241"/>
  <c r="AD241" s="1"/>
  <c r="CE239"/>
  <c r="CE238"/>
  <c r="I346" i="1"/>
  <c r="BL241" i="10"/>
  <c r="BT241"/>
  <c r="BR241"/>
  <c r="BK241"/>
  <c r="CB245"/>
  <c r="CB83"/>
  <c r="AC81"/>
  <c r="AV81" s="1"/>
  <c r="AC243"/>
  <c r="BA243" s="1"/>
  <c r="BQ79"/>
  <c r="BQ241"/>
  <c r="AG239"/>
  <c r="AE239" s="1"/>
  <c r="BF243"/>
  <c r="I245"/>
  <c r="O245"/>
  <c r="W245"/>
  <c r="J245"/>
  <c r="X245"/>
  <c r="V245"/>
  <c r="J83"/>
  <c r="P83"/>
  <c r="X83"/>
  <c r="I83"/>
  <c r="O83"/>
  <c r="W83"/>
  <c r="K245"/>
  <c r="U245"/>
  <c r="P245"/>
  <c r="N245"/>
  <c r="N83"/>
  <c r="V83"/>
  <c r="K83"/>
  <c r="U83"/>
  <c r="BB243" l="1"/>
  <c r="BE81"/>
  <c r="AW81"/>
  <c r="AZ81"/>
  <c r="BB81"/>
  <c r="BG243"/>
  <c r="BF81"/>
  <c r="BE243"/>
  <c r="BH81"/>
  <c r="BA81"/>
  <c r="AV243"/>
  <c r="AX243"/>
  <c r="AQ83"/>
  <c r="AJ83"/>
  <c r="AR83"/>
  <c r="AL83"/>
  <c r="AL245"/>
  <c r="AN245"/>
  <c r="AQ245"/>
  <c r="AJ245"/>
  <c r="AS83"/>
  <c r="AM83"/>
  <c r="BY83"/>
  <c r="AH83"/>
  <c r="AT83"/>
  <c r="AN83"/>
  <c r="AI83"/>
  <c r="AR245"/>
  <c r="AT245"/>
  <c r="AI245"/>
  <c r="AS245"/>
  <c r="AM245"/>
  <c r="BY245"/>
  <c r="AH245"/>
  <c r="CB84"/>
  <c r="CB246"/>
  <c r="F241"/>
  <c r="BS241"/>
  <c r="BN241"/>
  <c r="F79"/>
  <c r="BL79"/>
  <c r="BV79"/>
  <c r="BN79"/>
  <c r="BK79"/>
  <c r="BT79"/>
  <c r="BO79"/>
  <c r="BP79"/>
  <c r="BU79"/>
  <c r="BS79"/>
  <c r="AW243"/>
  <c r="AY243"/>
  <c r="BC243"/>
  <c r="BD243"/>
  <c r="BI243"/>
  <c r="AY81"/>
  <c r="BC81"/>
  <c r="BD81"/>
  <c r="BI81"/>
  <c r="BW241"/>
  <c r="BW79"/>
  <c r="BV241"/>
  <c r="BH243"/>
  <c r="AX81"/>
  <c r="AZ243"/>
  <c r="BG81"/>
  <c r="BM241"/>
  <c r="BM79"/>
  <c r="BO241"/>
  <c r="BP241"/>
  <c r="BU241"/>
  <c r="BJ241"/>
  <c r="BJ79"/>
  <c r="CD245"/>
  <c r="CD82"/>
  <c r="CD244"/>
  <c r="CD83"/>
  <c r="AF81" l="1"/>
  <c r="AD81" s="1"/>
  <c r="BJ81" s="1"/>
  <c r="AG79"/>
  <c r="AE79" s="1"/>
  <c r="AF243"/>
  <c r="AD243" s="1"/>
  <c r="BJ243" s="1"/>
  <c r="BO81"/>
  <c r="CE241"/>
  <c r="CE240"/>
  <c r="I347" i="1"/>
  <c r="CB247" i="10"/>
  <c r="AG241"/>
  <c r="AE241" s="1"/>
  <c r="BV243"/>
  <c r="BM81"/>
  <c r="BM243"/>
  <c r="CE79"/>
  <c r="CE78"/>
  <c r="I138" i="1"/>
  <c r="CB85" i="10"/>
  <c r="AC245"/>
  <c r="BF245" s="1"/>
  <c r="AC83"/>
  <c r="BH83" s="1"/>
  <c r="BL81"/>
  <c r="BQ81"/>
  <c r="BQ243"/>
  <c r="N247"/>
  <c r="V247"/>
  <c r="U247"/>
  <c r="O247"/>
  <c r="I85"/>
  <c r="O85"/>
  <c r="J85"/>
  <c r="X85"/>
  <c r="J247"/>
  <c r="P247"/>
  <c r="X247"/>
  <c r="K247"/>
  <c r="I247"/>
  <c r="W247"/>
  <c r="K85"/>
  <c r="U85"/>
  <c r="N85"/>
  <c r="V85"/>
  <c r="W85"/>
  <c r="P85"/>
  <c r="BN81" l="1"/>
  <c r="BU243"/>
  <c r="BP243"/>
  <c r="BL243"/>
  <c r="F243"/>
  <c r="BT81"/>
  <c r="BS81"/>
  <c r="BB245"/>
  <c r="BK243"/>
  <c r="BW243"/>
  <c r="BW81"/>
  <c r="BU81"/>
  <c r="BR243"/>
  <c r="BR81"/>
  <c r="BN243"/>
  <c r="BS243"/>
  <c r="BO243"/>
  <c r="BT243"/>
  <c r="F81"/>
  <c r="CE81" s="1"/>
  <c r="BV81"/>
  <c r="BP81"/>
  <c r="BK81"/>
  <c r="BA83"/>
  <c r="AN85"/>
  <c r="AS85"/>
  <c r="AR85"/>
  <c r="AL85"/>
  <c r="AQ85"/>
  <c r="AJ85"/>
  <c r="AS247"/>
  <c r="BY247"/>
  <c r="AH247"/>
  <c r="AJ247"/>
  <c r="AT247"/>
  <c r="AN247"/>
  <c r="AI247"/>
  <c r="AT85"/>
  <c r="AI85"/>
  <c r="AM85"/>
  <c r="BY85"/>
  <c r="AH85"/>
  <c r="AM247"/>
  <c r="AQ247"/>
  <c r="AR247"/>
  <c r="AL247"/>
  <c r="AW245"/>
  <c r="BI245"/>
  <c r="AY245"/>
  <c r="BC245"/>
  <c r="BD245"/>
  <c r="CB86"/>
  <c r="AX83"/>
  <c r="AX245"/>
  <c r="BB83"/>
  <c r="BA245"/>
  <c r="AV83"/>
  <c r="AV245"/>
  <c r="BF83"/>
  <c r="BE245"/>
  <c r="BH245"/>
  <c r="AG81"/>
  <c r="AE81" s="1"/>
  <c r="AZ83"/>
  <c r="AY83"/>
  <c r="BC83"/>
  <c r="BI83"/>
  <c r="BD83"/>
  <c r="CB248"/>
  <c r="CE243"/>
  <c r="I373" i="1"/>
  <c r="CE242" i="10"/>
  <c r="I74" i="1"/>
  <c r="BE83" i="10"/>
  <c r="AZ245"/>
  <c r="BG83"/>
  <c r="AW83"/>
  <c r="BG245"/>
  <c r="CD246"/>
  <c r="CD85"/>
  <c r="CD84"/>
  <c r="CD247"/>
  <c r="AG243" l="1"/>
  <c r="AE243" s="1"/>
  <c r="CE80"/>
  <c r="I196" i="1"/>
  <c r="AF245" i="10"/>
  <c r="AD245" s="1"/>
  <c r="BS245" s="1"/>
  <c r="CB87"/>
  <c r="AC247"/>
  <c r="AV247" s="1"/>
  <c r="CB249"/>
  <c r="AF83"/>
  <c r="AD83" s="1"/>
  <c r="BM83" s="1"/>
  <c r="AC85"/>
  <c r="BA85" s="1"/>
  <c r="BU245"/>
  <c r="N87"/>
  <c r="V87"/>
  <c r="K87"/>
  <c r="U87"/>
  <c r="K249"/>
  <c r="U249"/>
  <c r="V249"/>
  <c r="J249"/>
  <c r="X249"/>
  <c r="J87"/>
  <c r="P87"/>
  <c r="X87"/>
  <c r="I87"/>
  <c r="O87"/>
  <c r="W87"/>
  <c r="I249"/>
  <c r="O249"/>
  <c r="W249"/>
  <c r="N249"/>
  <c r="P249"/>
  <c r="BK245" l="1"/>
  <c r="AX85"/>
  <c r="BB247"/>
  <c r="BE247"/>
  <c r="BR245"/>
  <c r="AX247"/>
  <c r="AZ247"/>
  <c r="BM245"/>
  <c r="BV245"/>
  <c r="BQ245"/>
  <c r="BF247"/>
  <c r="BO245"/>
  <c r="BH247"/>
  <c r="BN245"/>
  <c r="BG247"/>
  <c r="BA247"/>
  <c r="BW245"/>
  <c r="BL245"/>
  <c r="AN249"/>
  <c r="AL249"/>
  <c r="AS249"/>
  <c r="AM249"/>
  <c r="BY249"/>
  <c r="AH249"/>
  <c r="AS87"/>
  <c r="AM87"/>
  <c r="BY87"/>
  <c r="AH87"/>
  <c r="AT87"/>
  <c r="AN87"/>
  <c r="AI87"/>
  <c r="AT249"/>
  <c r="AI249"/>
  <c r="AR249"/>
  <c r="AQ249"/>
  <c r="AJ249"/>
  <c r="AQ87"/>
  <c r="AJ87"/>
  <c r="AR87"/>
  <c r="AL87"/>
  <c r="AZ85"/>
  <c r="BI85"/>
  <c r="BD85"/>
  <c r="AY85"/>
  <c r="BC85"/>
  <c r="BP245"/>
  <c r="BT245"/>
  <c r="F245"/>
  <c r="BL83"/>
  <c r="BT83"/>
  <c r="BN83"/>
  <c r="BR83"/>
  <c r="BU83"/>
  <c r="BF85"/>
  <c r="AW85"/>
  <c r="BV83"/>
  <c r="BO83"/>
  <c r="F83"/>
  <c r="CB250"/>
  <c r="AW247"/>
  <c r="AY247"/>
  <c r="BC247"/>
  <c r="BD247"/>
  <c r="BI247"/>
  <c r="CB88"/>
  <c r="BG85"/>
  <c r="BH85"/>
  <c r="BP83"/>
  <c r="BQ83"/>
  <c r="BS83"/>
  <c r="AV85"/>
  <c r="BJ83"/>
  <c r="BB85"/>
  <c r="BE85"/>
  <c r="BW83"/>
  <c r="BK83"/>
  <c r="BJ245"/>
  <c r="CD248"/>
  <c r="CD86"/>
  <c r="CD249"/>
  <c r="CD87"/>
  <c r="CE82" l="1"/>
  <c r="I171" i="1"/>
  <c r="CE83" i="10"/>
  <c r="AF85"/>
  <c r="AD85" s="1"/>
  <c r="BJ85" s="1"/>
  <c r="CB89"/>
  <c r="CB251"/>
  <c r="CE244"/>
  <c r="I75" i="1"/>
  <c r="CE245" i="10"/>
  <c r="I374" i="1"/>
  <c r="AC87" i="10"/>
  <c r="AV87" s="1"/>
  <c r="AC249"/>
  <c r="AV249" s="1"/>
  <c r="AG83"/>
  <c r="AE83" s="1"/>
  <c r="BU85"/>
  <c r="BF87"/>
  <c r="BE249"/>
  <c r="BH87"/>
  <c r="BG249"/>
  <c r="AG245"/>
  <c r="AE245" s="1"/>
  <c r="BP85"/>
  <c r="AF247"/>
  <c r="AD247" s="1"/>
  <c r="BM247" s="1"/>
  <c r="AX249"/>
  <c r="BA87"/>
  <c r="I89"/>
  <c r="O89"/>
  <c r="W89"/>
  <c r="J89"/>
  <c r="P89"/>
  <c r="X89"/>
  <c r="J251"/>
  <c r="P251"/>
  <c r="X251"/>
  <c r="I251"/>
  <c r="W251"/>
  <c r="K251"/>
  <c r="K89"/>
  <c r="U89"/>
  <c r="N89"/>
  <c r="V89"/>
  <c r="N251"/>
  <c r="V251"/>
  <c r="O251"/>
  <c r="U251"/>
  <c r="AZ249" l="1"/>
  <c r="BH249"/>
  <c r="BA249"/>
  <c r="BB87"/>
  <c r="BF249"/>
  <c r="AX87"/>
  <c r="BB249"/>
  <c r="BG87"/>
  <c r="AW87"/>
  <c r="BE87"/>
  <c r="BW85"/>
  <c r="BK85"/>
  <c r="BN85"/>
  <c r="BM85"/>
  <c r="BT85"/>
  <c r="BK247"/>
  <c r="BQ85"/>
  <c r="BW247"/>
  <c r="BR85"/>
  <c r="BV85"/>
  <c r="BS85"/>
  <c r="AQ251"/>
  <c r="AM251"/>
  <c r="AR251"/>
  <c r="AL251"/>
  <c r="AR89"/>
  <c r="AL89"/>
  <c r="AQ89"/>
  <c r="AJ89"/>
  <c r="AJ251"/>
  <c r="AS251"/>
  <c r="BY251"/>
  <c r="AH251"/>
  <c r="AT251"/>
  <c r="AN251"/>
  <c r="AI251"/>
  <c r="AT89"/>
  <c r="AN89"/>
  <c r="AI89"/>
  <c r="AS89"/>
  <c r="AM89"/>
  <c r="BY89"/>
  <c r="AH89"/>
  <c r="CB252"/>
  <c r="CB90"/>
  <c r="F247"/>
  <c r="BN247"/>
  <c r="BL247"/>
  <c r="BS247"/>
  <c r="BV247"/>
  <c r="BJ247"/>
  <c r="BP247"/>
  <c r="BU247"/>
  <c r="BT247"/>
  <c r="BO247"/>
  <c r="AW249"/>
  <c r="BI249"/>
  <c r="AY249"/>
  <c r="BC249"/>
  <c r="BD249"/>
  <c r="AZ87"/>
  <c r="AY87"/>
  <c r="BC87"/>
  <c r="BI87"/>
  <c r="BD87"/>
  <c r="F85"/>
  <c r="BO85"/>
  <c r="BL85"/>
  <c r="BQ247"/>
  <c r="BR247"/>
  <c r="CD89"/>
  <c r="CD250"/>
  <c r="CD88"/>
  <c r="CD251"/>
  <c r="AG85" l="1"/>
  <c r="AE85" s="1"/>
  <c r="CE84"/>
  <c r="I106" i="1"/>
  <c r="CE85" i="10"/>
  <c r="CE246"/>
  <c r="I375" i="1"/>
  <c r="CE247" i="10"/>
  <c r="I76" i="1"/>
  <c r="CB91" i="10"/>
  <c r="AF87"/>
  <c r="AD87" s="1"/>
  <c r="BQ87" s="1"/>
  <c r="AF249"/>
  <c r="AD249" s="1"/>
  <c r="BM249" s="1"/>
  <c r="CB253"/>
  <c r="AC89"/>
  <c r="AX89" s="1"/>
  <c r="AC251"/>
  <c r="BB251" s="1"/>
  <c r="BW249"/>
  <c r="AG247"/>
  <c r="AE247" s="1"/>
  <c r="AW89"/>
  <c r="N91"/>
  <c r="V91"/>
  <c r="K91"/>
  <c r="U91"/>
  <c r="K253"/>
  <c r="U253"/>
  <c r="P253"/>
  <c r="N253"/>
  <c r="J91"/>
  <c r="P91"/>
  <c r="X91"/>
  <c r="I91"/>
  <c r="O91"/>
  <c r="W91"/>
  <c r="I253"/>
  <c r="O253"/>
  <c r="W253"/>
  <c r="J253"/>
  <c r="X253"/>
  <c r="V253"/>
  <c r="BQ249" l="1"/>
  <c r="BA251"/>
  <c r="AR253"/>
  <c r="AT253"/>
  <c r="AI253"/>
  <c r="AS253"/>
  <c r="AM253"/>
  <c r="BY253"/>
  <c r="AH253"/>
  <c r="AS91"/>
  <c r="AM91"/>
  <c r="BY91"/>
  <c r="AH91"/>
  <c r="AT91"/>
  <c r="AN91"/>
  <c r="AI91"/>
  <c r="AL253"/>
  <c r="AN253"/>
  <c r="AQ253"/>
  <c r="AJ253"/>
  <c r="AQ91"/>
  <c r="AJ91"/>
  <c r="AR91"/>
  <c r="AL91"/>
  <c r="AW251"/>
  <c r="AY251"/>
  <c r="BC251"/>
  <c r="BD251"/>
  <c r="BI251"/>
  <c r="AZ89"/>
  <c r="BD89"/>
  <c r="AY89"/>
  <c r="BI89"/>
  <c r="BC89"/>
  <c r="BJ87"/>
  <c r="BU87"/>
  <c r="BS87"/>
  <c r="F87"/>
  <c r="BP87"/>
  <c r="BL87"/>
  <c r="BV87"/>
  <c r="BT87"/>
  <c r="BO87"/>
  <c r="BK87"/>
  <c r="CB254"/>
  <c r="BJ249"/>
  <c r="BS249"/>
  <c r="BV249"/>
  <c r="F249"/>
  <c r="BL249"/>
  <c r="BP249"/>
  <c r="BO249"/>
  <c r="BT249"/>
  <c r="BU249"/>
  <c r="BN249"/>
  <c r="CB92"/>
  <c r="BF251"/>
  <c r="BE89"/>
  <c r="BH251"/>
  <c r="BG89"/>
  <c r="BM87"/>
  <c r="BR87"/>
  <c r="AZ251"/>
  <c r="BG251"/>
  <c r="BH89"/>
  <c r="BA89"/>
  <c r="AV251"/>
  <c r="AV89"/>
  <c r="BE251"/>
  <c r="BF89"/>
  <c r="AX251"/>
  <c r="BB89"/>
  <c r="BK249"/>
  <c r="BR249"/>
  <c r="BW87"/>
  <c r="BN87"/>
  <c r="CD252"/>
  <c r="CD90"/>
  <c r="CD253"/>
  <c r="CD91"/>
  <c r="AF251" l="1"/>
  <c r="AD251" s="1"/>
  <c r="CB93"/>
  <c r="CE248"/>
  <c r="I370" i="1"/>
  <c r="CE249" i="10"/>
  <c r="I71" i="1"/>
  <c r="CB255" i="10"/>
  <c r="CE87"/>
  <c r="CE86"/>
  <c r="I242" i="1"/>
  <c r="AF89" i="10"/>
  <c r="AD89" s="1"/>
  <c r="BJ89"/>
  <c r="AC91"/>
  <c r="AV91"/>
  <c r="AC253"/>
  <c r="AV253"/>
  <c r="BS251"/>
  <c r="BV89"/>
  <c r="BN251"/>
  <c r="BU89"/>
  <c r="BS89"/>
  <c r="BQ89"/>
  <c r="BM89"/>
  <c r="BN89"/>
  <c r="BR251"/>
  <c r="AZ91"/>
  <c r="AX91"/>
  <c r="AX253"/>
  <c r="BB253"/>
  <c r="AW91"/>
  <c r="BH91"/>
  <c r="BG91"/>
  <c r="BG253"/>
  <c r="BH253"/>
  <c r="BP89"/>
  <c r="BT89"/>
  <c r="BO89"/>
  <c r="BU251"/>
  <c r="BT251"/>
  <c r="AG249"/>
  <c r="AE249" s="1"/>
  <c r="AG87"/>
  <c r="AE87" s="1"/>
  <c r="BW89"/>
  <c r="BR89"/>
  <c r="BQ251"/>
  <c r="BF91"/>
  <c r="BE91"/>
  <c r="BE253"/>
  <c r="AZ253"/>
  <c r="BB91"/>
  <c r="BA91"/>
  <c r="BA253"/>
  <c r="AW253"/>
  <c r="BF253"/>
  <c r="K93"/>
  <c r="U93"/>
  <c r="N93"/>
  <c r="V93"/>
  <c r="K255"/>
  <c r="U255"/>
  <c r="N255"/>
  <c r="V255"/>
  <c r="I93"/>
  <c r="O93"/>
  <c r="W93"/>
  <c r="J93"/>
  <c r="P93"/>
  <c r="X93"/>
  <c r="I255"/>
  <c r="O255"/>
  <c r="W255"/>
  <c r="J255"/>
  <c r="P255"/>
  <c r="X255"/>
  <c r="AT255" l="1"/>
  <c r="AN255"/>
  <c r="AI255"/>
  <c r="AS255"/>
  <c r="AM255"/>
  <c r="BY255"/>
  <c r="AH255"/>
  <c r="AT93"/>
  <c r="AN93"/>
  <c r="AI93"/>
  <c r="AS93"/>
  <c r="AM93"/>
  <c r="BY93"/>
  <c r="AH93"/>
  <c r="AR255"/>
  <c r="AL255"/>
  <c r="AQ255"/>
  <c r="AJ255"/>
  <c r="AR93"/>
  <c r="AL93"/>
  <c r="AQ93"/>
  <c r="AJ93"/>
  <c r="BO251"/>
  <c r="BP251"/>
  <c r="F251"/>
  <c r="AY253"/>
  <c r="BC253"/>
  <c r="BD253"/>
  <c r="BI253"/>
  <c r="BI91"/>
  <c r="AY91"/>
  <c r="BC91"/>
  <c r="BD91"/>
  <c r="F89"/>
  <c r="BL89"/>
  <c r="BK89"/>
  <c r="CB256"/>
  <c r="CB94"/>
  <c r="BK251"/>
  <c r="BW251"/>
  <c r="BV251"/>
  <c r="BM251"/>
  <c r="BL251"/>
  <c r="BJ251"/>
  <c r="CD254"/>
  <c r="CD255"/>
  <c r="CD93"/>
  <c r="CD92"/>
  <c r="AG89" l="1"/>
  <c r="AE89" s="1"/>
  <c r="AF253"/>
  <c r="AD253" s="1"/>
  <c r="F253" s="1"/>
  <c r="CB95"/>
  <c r="CB257"/>
  <c r="CE250"/>
  <c r="I345" i="1"/>
  <c r="CE251" i="10"/>
  <c r="AC255"/>
  <c r="BE255" s="1"/>
  <c r="AF91"/>
  <c r="AD91" s="1"/>
  <c r="BM91" s="1"/>
  <c r="CE89"/>
  <c r="I394" i="1"/>
  <c r="CE88" i="10"/>
  <c r="I97" i="1"/>
  <c r="AC93" i="10"/>
  <c r="AW93" s="1"/>
  <c r="AG251"/>
  <c r="AE251" s="1"/>
  <c r="J95"/>
  <c r="P95"/>
  <c r="X95"/>
  <c r="I95"/>
  <c r="O95"/>
  <c r="W95"/>
  <c r="J257"/>
  <c r="P257"/>
  <c r="X257"/>
  <c r="I257"/>
  <c r="O257"/>
  <c r="W257"/>
  <c r="N95"/>
  <c r="V95"/>
  <c r="K95"/>
  <c r="U95"/>
  <c r="N257"/>
  <c r="V257"/>
  <c r="K257"/>
  <c r="U257"/>
  <c r="AZ93" l="1"/>
  <c r="BR253"/>
  <c r="BQ253"/>
  <c r="BQ91"/>
  <c r="BA255"/>
  <c r="BM253"/>
  <c r="BW253"/>
  <c r="BL253"/>
  <c r="BN253"/>
  <c r="BP253"/>
  <c r="BV253"/>
  <c r="BO253"/>
  <c r="BT253"/>
  <c r="BU253"/>
  <c r="BK253"/>
  <c r="BS253"/>
  <c r="BJ253"/>
  <c r="BG255"/>
  <c r="AZ255"/>
  <c r="BW91"/>
  <c r="BH255"/>
  <c r="AQ257"/>
  <c r="AJ257"/>
  <c r="AR257"/>
  <c r="AL257"/>
  <c r="AQ95"/>
  <c r="AJ95"/>
  <c r="AR95"/>
  <c r="AL95"/>
  <c r="AS257"/>
  <c r="AM257"/>
  <c r="BY257"/>
  <c r="AH257"/>
  <c r="AT257"/>
  <c r="AN257"/>
  <c r="AI257"/>
  <c r="AS95"/>
  <c r="AM95"/>
  <c r="BY95"/>
  <c r="AH95"/>
  <c r="AT95"/>
  <c r="AN95"/>
  <c r="AI95"/>
  <c r="CB258"/>
  <c r="CB96"/>
  <c r="I72" i="1"/>
  <c r="I371"/>
  <c r="CE253" i="10"/>
  <c r="CE252"/>
  <c r="AY93"/>
  <c r="BC93"/>
  <c r="BD93"/>
  <c r="BI93"/>
  <c r="BD255"/>
  <c r="BI255"/>
  <c r="AY255"/>
  <c r="BC255"/>
  <c r="BJ91"/>
  <c r="BK91"/>
  <c r="BN91"/>
  <c r="BV91"/>
  <c r="BL91"/>
  <c r="BP91"/>
  <c r="BT91"/>
  <c r="BU91"/>
  <c r="BO91"/>
  <c r="BS91"/>
  <c r="F91"/>
  <c r="BG93"/>
  <c r="BE93"/>
  <c r="BB255"/>
  <c r="BH93"/>
  <c r="BA93"/>
  <c r="AX255"/>
  <c r="AX93"/>
  <c r="AV93"/>
  <c r="AW255"/>
  <c r="BB93"/>
  <c r="BF255"/>
  <c r="BF93"/>
  <c r="BR91"/>
  <c r="AV255"/>
  <c r="AG253"/>
  <c r="AE253" s="1"/>
  <c r="CD94"/>
  <c r="CD256"/>
  <c r="CD257"/>
  <c r="CD95"/>
  <c r="AC95" l="1"/>
  <c r="BB95" s="1"/>
  <c r="AF255"/>
  <c r="AD255" s="1"/>
  <c r="BT255" s="1"/>
  <c r="AF93"/>
  <c r="AD93" s="1"/>
  <c r="BW93" s="1"/>
  <c r="CE90"/>
  <c r="I98" i="1"/>
  <c r="CE91" i="10"/>
  <c r="I395" i="1"/>
  <c r="CB97" i="10"/>
  <c r="CB259"/>
  <c r="AC257"/>
  <c r="BB257" s="1"/>
  <c r="BP93"/>
  <c r="BP255"/>
  <c r="AG91"/>
  <c r="AE91" s="1"/>
  <c r="BM255"/>
  <c r="BR93"/>
  <c r="AW95"/>
  <c r="BH95"/>
  <c r="BG95"/>
  <c r="AZ95"/>
  <c r="AX95"/>
  <c r="AZ257"/>
  <c r="I97"/>
  <c r="O97"/>
  <c r="W97"/>
  <c r="J97"/>
  <c r="P97"/>
  <c r="X97"/>
  <c r="I259"/>
  <c r="O259"/>
  <c r="W259"/>
  <c r="J259"/>
  <c r="P259"/>
  <c r="X259"/>
  <c r="K97"/>
  <c r="U97"/>
  <c r="N97"/>
  <c r="V97"/>
  <c r="K259"/>
  <c r="U259"/>
  <c r="N259"/>
  <c r="V259"/>
  <c r="BE95" l="1"/>
  <c r="BS93"/>
  <c r="BO93"/>
  <c r="BM93"/>
  <c r="BU93"/>
  <c r="BL93"/>
  <c r="BA95"/>
  <c r="BF95"/>
  <c r="BR255"/>
  <c r="AR259"/>
  <c r="AL259"/>
  <c r="AQ259"/>
  <c r="AJ259"/>
  <c r="AR97"/>
  <c r="AL97"/>
  <c r="AQ97"/>
  <c r="AJ97"/>
  <c r="AT259"/>
  <c r="AN259"/>
  <c r="AI259"/>
  <c r="AS259"/>
  <c r="AM259"/>
  <c r="BY259"/>
  <c r="AH259"/>
  <c r="AT97"/>
  <c r="AN97"/>
  <c r="AI97"/>
  <c r="AS97"/>
  <c r="AM97"/>
  <c r="BY97"/>
  <c r="AH97"/>
  <c r="BD257"/>
  <c r="BI257"/>
  <c r="AY257"/>
  <c r="BC257"/>
  <c r="CB98"/>
  <c r="BI95"/>
  <c r="AY95"/>
  <c r="BC95"/>
  <c r="BD95"/>
  <c r="BJ93"/>
  <c r="BJ255"/>
  <c r="BE257"/>
  <c r="BG257"/>
  <c r="AW257"/>
  <c r="BQ255"/>
  <c r="BL255"/>
  <c r="BK93"/>
  <c r="BN93"/>
  <c r="F93"/>
  <c r="BO255"/>
  <c r="BU255"/>
  <c r="BN255"/>
  <c r="BV255"/>
  <c r="BS255"/>
  <c r="F255"/>
  <c r="AX257"/>
  <c r="BA257"/>
  <c r="AV257"/>
  <c r="BF257"/>
  <c r="BH257"/>
  <c r="BQ93"/>
  <c r="BW255"/>
  <c r="BV93"/>
  <c r="BK255"/>
  <c r="BT93"/>
  <c r="AV95"/>
  <c r="CD259"/>
  <c r="CD258"/>
  <c r="CD96"/>
  <c r="CD97"/>
  <c r="AF95" l="1"/>
  <c r="AD95" s="1"/>
  <c r="BJ95" s="1"/>
  <c r="AF257"/>
  <c r="AD257" s="1"/>
  <c r="BJ257" s="1"/>
  <c r="CB99"/>
  <c r="AC259"/>
  <c r="AV259" s="1"/>
  <c r="CE255"/>
  <c r="CE254"/>
  <c r="I372" i="1"/>
  <c r="I73"/>
  <c r="CE93" i="10"/>
  <c r="I100" i="1"/>
  <c r="CE92" i="10"/>
  <c r="I397" i="1"/>
  <c r="AC97" i="10"/>
  <c r="AV97" s="1"/>
  <c r="BK257"/>
  <c r="AG255"/>
  <c r="AE255" s="1"/>
  <c r="BQ95"/>
  <c r="BW95"/>
  <c r="BM257"/>
  <c r="BG97"/>
  <c r="AW259"/>
  <c r="BF97"/>
  <c r="BF259"/>
  <c r="BL257"/>
  <c r="AG93"/>
  <c r="AE93" s="1"/>
  <c r="BR95"/>
  <c r="BM95"/>
  <c r="BA97"/>
  <c r="AW97"/>
  <c r="BH97"/>
  <c r="AX97"/>
  <c r="AZ97"/>
  <c r="AZ259"/>
  <c r="J99"/>
  <c r="P99"/>
  <c r="X99"/>
  <c r="I99"/>
  <c r="O99"/>
  <c r="W99"/>
  <c r="N99"/>
  <c r="V99"/>
  <c r="K99"/>
  <c r="U99"/>
  <c r="BB259" l="1"/>
  <c r="BQ257"/>
  <c r="BS257"/>
  <c r="BT257"/>
  <c r="AX259"/>
  <c r="BG259"/>
  <c r="BW257"/>
  <c r="BU257"/>
  <c r="BO257"/>
  <c r="BV257"/>
  <c r="BE259"/>
  <c r="BH259"/>
  <c r="BA259"/>
  <c r="BR257"/>
  <c r="AQ99"/>
  <c r="AJ99"/>
  <c r="AR99"/>
  <c r="AL99"/>
  <c r="AS99"/>
  <c r="AM99"/>
  <c r="BY99"/>
  <c r="AH99"/>
  <c r="AT99"/>
  <c r="AN99"/>
  <c r="AI99"/>
  <c r="AY259"/>
  <c r="BC259"/>
  <c r="BD259"/>
  <c r="BI259"/>
  <c r="CB100"/>
  <c r="BE97"/>
  <c r="BB97"/>
  <c r="AY97"/>
  <c r="BC97"/>
  <c r="BD97"/>
  <c r="BI97"/>
  <c r="BP257"/>
  <c r="BN257"/>
  <c r="F257"/>
  <c r="F95"/>
  <c r="BP95"/>
  <c r="BK95"/>
  <c r="BV95"/>
  <c r="BS95"/>
  <c r="BN95"/>
  <c r="BL95"/>
  <c r="BU95"/>
  <c r="BT95"/>
  <c r="BO95"/>
  <c r="CD99"/>
  <c r="CD98"/>
  <c r="AF259" l="1"/>
  <c r="AD259" s="1"/>
  <c r="F259" s="1"/>
  <c r="AG257"/>
  <c r="AE257" s="1"/>
  <c r="AG95"/>
  <c r="AE95" s="1"/>
  <c r="CE94"/>
  <c r="I398" i="1"/>
  <c r="CE95" i="10"/>
  <c r="I101" i="1"/>
  <c r="CB101" i="10"/>
  <c r="BJ259"/>
  <c r="BT259"/>
  <c r="BP259"/>
  <c r="BW259"/>
  <c r="BQ259"/>
  <c r="I30" i="1"/>
  <c r="CE257" i="10"/>
  <c r="CE256"/>
  <c r="AC99"/>
  <c r="AW99" s="1"/>
  <c r="BK259"/>
  <c r="BS259"/>
  <c r="BU259"/>
  <c r="BL259"/>
  <c r="BN259"/>
  <c r="BR259"/>
  <c r="BM259"/>
  <c r="AF97"/>
  <c r="AD97" s="1"/>
  <c r="K101"/>
  <c r="U101"/>
  <c r="N101"/>
  <c r="V101"/>
  <c r="I101"/>
  <c r="O101"/>
  <c r="W101"/>
  <c r="J101"/>
  <c r="P101"/>
  <c r="X101"/>
  <c r="AZ99" l="1"/>
  <c r="BV259"/>
  <c r="BO259"/>
  <c r="CE259"/>
  <c r="I348" i="1"/>
  <c r="CE258" i="10"/>
  <c r="BB99"/>
  <c r="BG99"/>
  <c r="AX99"/>
  <c r="BA99"/>
  <c r="AV99"/>
  <c r="BE99"/>
  <c r="AT101"/>
  <c r="AN101"/>
  <c r="AI101"/>
  <c r="AS101"/>
  <c r="AM101"/>
  <c r="BY101"/>
  <c r="AH101"/>
  <c r="AR101"/>
  <c r="AL101"/>
  <c r="AQ101"/>
  <c r="AJ101"/>
  <c r="BO97"/>
  <c r="BU97"/>
  <c r="BJ97"/>
  <c r="BL97"/>
  <c r="BK97"/>
  <c r="BN97"/>
  <c r="BT97"/>
  <c r="F97"/>
  <c r="BV97"/>
  <c r="BI99"/>
  <c r="AY99"/>
  <c r="BC99"/>
  <c r="BD99"/>
  <c r="CB102"/>
  <c r="BM97"/>
  <c r="BP97"/>
  <c r="BW97"/>
  <c r="BR97"/>
  <c r="BF99"/>
  <c r="BH99"/>
  <c r="BS97"/>
  <c r="BQ97"/>
  <c r="AG259"/>
  <c r="AE259" s="1"/>
  <c r="CD100"/>
  <c r="CD101"/>
  <c r="AF99" l="1"/>
  <c r="AD99" s="1"/>
  <c r="F99" s="1"/>
  <c r="CB103"/>
  <c r="CE97"/>
  <c r="I399" i="1"/>
  <c r="CE96" i="10"/>
  <c r="I102" i="1"/>
  <c r="AC101" i="10"/>
  <c r="BA101" s="1"/>
  <c r="BV99"/>
  <c r="BQ99"/>
  <c r="BW99"/>
  <c r="AX101"/>
  <c r="BT99"/>
  <c r="BR99"/>
  <c r="BM99"/>
  <c r="AG97"/>
  <c r="AE97" s="1"/>
  <c r="BG101"/>
  <c r="N103"/>
  <c r="V103"/>
  <c r="K103"/>
  <c r="U103"/>
  <c r="J103"/>
  <c r="P103"/>
  <c r="X103"/>
  <c r="I103"/>
  <c r="O103"/>
  <c r="W103"/>
  <c r="BH101" l="1"/>
  <c r="BP99"/>
  <c r="BU99"/>
  <c r="BS99"/>
  <c r="BE101"/>
  <c r="BN99"/>
  <c r="BL99"/>
  <c r="BK99"/>
  <c r="BJ99"/>
  <c r="BO99"/>
  <c r="AS103"/>
  <c r="AM103"/>
  <c r="BY103"/>
  <c r="AH103"/>
  <c r="AT103"/>
  <c r="AN103"/>
  <c r="AI103"/>
  <c r="AQ103"/>
  <c r="AJ103"/>
  <c r="AR103"/>
  <c r="AL103"/>
  <c r="AY101"/>
  <c r="BC101"/>
  <c r="BD101"/>
  <c r="BI101"/>
  <c r="BB101"/>
  <c r="BF101"/>
  <c r="AW101"/>
  <c r="AZ101"/>
  <c r="AV101"/>
  <c r="CB104"/>
  <c r="CE98"/>
  <c r="I400" i="1"/>
  <c r="CE99" i="10"/>
  <c r="I103" i="1"/>
  <c r="CD103" i="10"/>
  <c r="CD102"/>
  <c r="AG99" l="1"/>
  <c r="AE99" s="1"/>
  <c r="CB105"/>
  <c r="AF101"/>
  <c r="AD101" s="1"/>
  <c r="BN101" s="1"/>
  <c r="AC103"/>
  <c r="BF103" s="1"/>
  <c r="I105"/>
  <c r="O105"/>
  <c r="W105"/>
  <c r="J105"/>
  <c r="P105"/>
  <c r="X105"/>
  <c r="K105"/>
  <c r="U105"/>
  <c r="N105"/>
  <c r="V105"/>
  <c r="BB103" l="1"/>
  <c r="AR105"/>
  <c r="AL105"/>
  <c r="AQ105"/>
  <c r="AJ105"/>
  <c r="AT105"/>
  <c r="AN105"/>
  <c r="AI105"/>
  <c r="AS105"/>
  <c r="AM105"/>
  <c r="BY105"/>
  <c r="AH105"/>
  <c r="BI103"/>
  <c r="AY103"/>
  <c r="BC103"/>
  <c r="BD103"/>
  <c r="CB106"/>
  <c r="BR101"/>
  <c r="BK101"/>
  <c r="BA103"/>
  <c r="BE103"/>
  <c r="BM101"/>
  <c r="BT101"/>
  <c r="AV103"/>
  <c r="BJ101"/>
  <c r="BG103"/>
  <c r="AW103"/>
  <c r="AZ103"/>
  <c r="BW101"/>
  <c r="BS101"/>
  <c r="BL101"/>
  <c r="BU101"/>
  <c r="BO101"/>
  <c r="F101"/>
  <c r="BV101"/>
  <c r="BH103"/>
  <c r="AX103"/>
  <c r="BQ101"/>
  <c r="BP101"/>
  <c r="CD104"/>
  <c r="CD105"/>
  <c r="CE100" l="1"/>
  <c r="I34" i="1"/>
  <c r="CE101" i="10"/>
  <c r="AF103"/>
  <c r="AD103" s="1"/>
  <c r="BN103" s="1"/>
  <c r="AC105"/>
  <c r="AV105" s="1"/>
  <c r="BH105"/>
  <c r="CB107"/>
  <c r="AG101"/>
  <c r="AE101" s="1"/>
  <c r="BB105"/>
  <c r="K107"/>
  <c r="U107"/>
  <c r="J107"/>
  <c r="P107"/>
  <c r="X107"/>
  <c r="I107"/>
  <c r="O107"/>
  <c r="W107"/>
  <c r="CA106"/>
  <c r="N107"/>
  <c r="V107"/>
  <c r="BQ103" l="1"/>
  <c r="BV103"/>
  <c r="AZ105"/>
  <c r="BF105"/>
  <c r="BA105"/>
  <c r="BO103"/>
  <c r="AX105"/>
  <c r="BG105"/>
  <c r="BE105"/>
  <c r="AW105"/>
  <c r="BM103"/>
  <c r="AR107"/>
  <c r="AL107"/>
  <c r="AS107"/>
  <c r="AM107"/>
  <c r="BY107"/>
  <c r="F107" s="1"/>
  <c r="CE106" s="1"/>
  <c r="AH107"/>
  <c r="AT107"/>
  <c r="AN107"/>
  <c r="AI107"/>
  <c r="AQ107"/>
  <c r="AJ107"/>
  <c r="BT103"/>
  <c r="F103"/>
  <c r="BP103"/>
  <c r="CB108"/>
  <c r="AY105"/>
  <c r="BC105"/>
  <c r="BD105"/>
  <c r="BI105"/>
  <c r="BW103"/>
  <c r="BS103"/>
  <c r="BK103"/>
  <c r="BL103"/>
  <c r="BR103"/>
  <c r="BU103"/>
  <c r="BJ103"/>
  <c r="CD106"/>
  <c r="CA107"/>
  <c r="AG103" l="1"/>
  <c r="AE103" s="1"/>
  <c r="CE107"/>
  <c r="CE102"/>
  <c r="I402" i="1"/>
  <c r="CE103" i="10"/>
  <c r="I105" i="1"/>
  <c r="CB109" i="10"/>
  <c r="AC107"/>
  <c r="AZ107" s="1"/>
  <c r="AF105"/>
  <c r="AD105" s="1"/>
  <c r="BB107"/>
  <c r="CD107"/>
  <c r="J109"/>
  <c r="P109"/>
  <c r="X109"/>
  <c r="K109"/>
  <c r="U109"/>
  <c r="CA109"/>
  <c r="CA108"/>
  <c r="N109"/>
  <c r="V109"/>
  <c r="I109"/>
  <c r="O109"/>
  <c r="W109"/>
  <c r="AS109" l="1"/>
  <c r="AM109"/>
  <c r="BY109"/>
  <c r="F109" s="1"/>
  <c r="CE108" s="1"/>
  <c r="AH109"/>
  <c r="AR109"/>
  <c r="AL109"/>
  <c r="CE109"/>
  <c r="AQ109"/>
  <c r="AJ109"/>
  <c r="AT109"/>
  <c r="AN109"/>
  <c r="AI109"/>
  <c r="F105"/>
  <c r="BU105"/>
  <c r="BK105"/>
  <c r="BP105"/>
  <c r="BV105"/>
  <c r="BJ105"/>
  <c r="BL105"/>
  <c r="BS105"/>
  <c r="BN105"/>
  <c r="BT105"/>
  <c r="BO105"/>
  <c r="BI107"/>
  <c r="AY107"/>
  <c r="BC107"/>
  <c r="BD107"/>
  <c r="BW105"/>
  <c r="BG107"/>
  <c r="AW107"/>
  <c r="BM105"/>
  <c r="BA107"/>
  <c r="BE107"/>
  <c r="BQ105"/>
  <c r="AV107"/>
  <c r="BF107"/>
  <c r="BH107"/>
  <c r="AX107"/>
  <c r="BR105"/>
  <c r="CD109"/>
  <c r="CD108"/>
  <c r="A1" l="1"/>
  <c r="CE105"/>
  <c r="CE104"/>
  <c r="I61" i="1"/>
  <c r="AF107" i="10"/>
  <c r="AD107" s="1"/>
  <c r="BU107" s="1"/>
  <c r="AC109"/>
  <c r="AX109" s="1"/>
  <c r="AG105"/>
  <c r="AE105" s="1"/>
  <c r="BH109"/>
  <c r="AZ109" l="1"/>
  <c r="BQ107"/>
  <c r="BO107"/>
  <c r="BL107"/>
  <c r="BA109"/>
  <c r="BE109"/>
  <c r="AW109"/>
  <c r="BW107"/>
  <c r="BK107"/>
  <c r="BT107"/>
  <c r="AV109"/>
  <c r="BJ107"/>
  <c r="BG109"/>
  <c r="BM107"/>
  <c r="BV107"/>
  <c r="AY109"/>
  <c r="BC109"/>
  <c r="BD109"/>
  <c r="BI109"/>
  <c r="BN107"/>
  <c r="BP107"/>
  <c r="BF109"/>
  <c r="BB109"/>
  <c r="BR107"/>
  <c r="BS107"/>
  <c r="AG107" l="1"/>
  <c r="AE107" s="1"/>
  <c r="AF109"/>
  <c r="AD109" s="1"/>
  <c r="BW109" s="1"/>
  <c r="BT109" l="1"/>
  <c r="BM109"/>
  <c r="BO109"/>
  <c r="BK109"/>
  <c r="BU109"/>
  <c r="BN109"/>
  <c r="BJ109"/>
  <c r="BS109"/>
  <c r="BL109"/>
  <c r="BV109"/>
  <c r="BR109"/>
  <c r="BQ109"/>
  <c r="BP109"/>
  <c r="AG109" l="1"/>
  <c r="AE109" s="1"/>
  <c r="G2" i="8" s="1"/>
  <c r="I2" l="1"/>
  <c r="J2"/>
</calcChain>
</file>

<file path=xl/comments1.xml><?xml version="1.0" encoding="utf-8"?>
<comments xmlns="http://schemas.openxmlformats.org/spreadsheetml/2006/main">
  <authors>
    <author>Vandeleene Philippe</author>
  </authors>
  <commentList>
    <comment ref="CC9" authorId="0">
      <text>
        <r>
          <rPr>
            <b/>
            <sz val="8"/>
            <color indexed="81"/>
            <rFont val="Tahoma"/>
            <charset val="1"/>
          </rPr>
          <t>Vandeleene Philippe:</t>
        </r>
        <r>
          <rPr>
            <sz val="8"/>
            <color indexed="81"/>
            <rFont val="Tahoma"/>
            <charset val="1"/>
          </rPr>
          <t xml:space="preserve">
première ligne du range __challenge
</t>
        </r>
      </text>
    </comment>
    <comment ref="A12" authorId="0">
      <text>
        <r>
          <rPr>
            <b/>
            <sz val="8"/>
            <color indexed="81"/>
            <rFont val="Tahoma"/>
            <charset val="1"/>
          </rPr>
          <t>classés :</t>
        </r>
        <r>
          <rPr>
            <sz val="8"/>
            <color indexed="81"/>
            <rFont val="Tahoma"/>
            <charset val="1"/>
          </rPr>
          <t xml:space="preserve">
3 valeurs possibles (0, 1 et -) influençant le tri des feuilles 'Cross' et 'Indoor' ainsi que l'affichage des colonnes 'Points cross' et 'Points indoor'.
Voir la feuille 'instructions' : tri des feuilles 'Cross' et 'Indoor'.
Voir aussi la cellule CLASSES.
Remarque : si égal à -, format conditionnel 'blanc sur blanc'.</t>
        </r>
      </text>
    </comment>
    <comment ref="CE13" authorId="0">
      <text>
        <r>
          <rPr>
            <b/>
            <sz val="8"/>
            <color indexed="81"/>
            <rFont val="Tahoma"/>
            <charset val="1"/>
          </rPr>
          <t>CLASSES :</t>
        </r>
        <r>
          <rPr>
            <sz val="8"/>
            <color indexed="81"/>
            <rFont val="Tahoma"/>
            <charset val="1"/>
          </rPr>
          <t xml:space="preserve">
2 valeurs possibles (0 ou 1) en fonction de la valeur de la cellule 'classés'. et -)
Influence le tri des feuilles 'Cross' et 'Indoor' ainsi que l'affichage des colonnes 'Points cross' et 'Points indoor'.
Voir la feuille 'instructions' : tri des feuilles 'Cross' et 'Indoor'.
Voir aussi la cellule 'classés'.</t>
        </r>
      </text>
    </comment>
    <comment ref="AB22" authorId="0">
      <text>
        <r>
          <rPr>
            <b/>
            <sz val="8"/>
            <color indexed="81"/>
            <rFont val="Tahoma"/>
          </rPr>
          <t>conditions pour être classé au challenge cross</t>
        </r>
        <r>
          <rPr>
            <sz val="8"/>
            <color indexed="81"/>
            <rFont val="Tahoma"/>
          </rPr>
          <t xml:space="preserve">
Pour être classé, l’athlète doit avoir participé à 4 compétitions dont minimum 3 cross.
1 dans cette colonne si ces conditions sont satisfaites.
OU l'athlète est classé par décision.  Voir en colonne F.</t>
        </r>
      </text>
    </comment>
    <comment ref="BY22" authorId="0">
      <text>
        <r>
          <rPr>
            <b/>
            <sz val="8"/>
            <color indexed="81"/>
            <rFont val="Tahoma"/>
            <charset val="1"/>
          </rPr>
          <t>Vandeleene Philippe:</t>
        </r>
        <r>
          <rPr>
            <sz val="8"/>
            <color indexed="81"/>
            <rFont val="Tahoma"/>
            <charset val="1"/>
          </rPr>
          <t xml:space="preserve">
Permet de vérifier qu'il n'y a pas de NA dans les points attribués.
NA si place sans nombre total de participant ou si place &gt; nombre total de participant.
Test sur la présence de NA dans la 4ème partie de 'erreur technique'.
</t>
        </r>
      </text>
    </comment>
    <comment ref="CB22" authorId="0">
      <text>
        <r>
          <rPr>
            <b/>
            <sz val="8"/>
            <color indexed="81"/>
            <rFont val="Tahoma"/>
            <charset val="1"/>
          </rPr>
          <t>Vandeleene Philippe:</t>
        </r>
        <r>
          <rPr>
            <sz val="8"/>
            <color indexed="81"/>
            <rFont val="Tahoma"/>
            <charset val="1"/>
          </rPr>
          <t xml:space="preserve">
Ce numéro est utilisé dans les formules dans les colonnes 'cat_sexe' et 'erreur technique' ainsi que dans les formules calculant les points obtenus pour un cross.
Exemple : INDIRECT(ADDRESS($BP28;COLUMN(I28);2;1))
        utilise le numéro de ligne indiqué en BP28</t>
        </r>
      </text>
    </comment>
    <comment ref="CC22" authorId="0">
      <text>
        <r>
          <rPr>
            <b/>
            <sz val="8"/>
            <color indexed="81"/>
            <rFont val="Tahoma"/>
            <charset val="1"/>
          </rPr>
          <t>Vandeleene Philippe:</t>
        </r>
        <r>
          <rPr>
            <sz val="8"/>
            <color indexed="81"/>
            <rFont val="Tahoma"/>
            <charset val="1"/>
          </rPr>
          <t xml:space="preserve">
COMMENT de NAC à adapter
utilié dans
- participation aux courses (nombre de courses effectuées)
- recherche de la meilleure course
afin de localiser la ligne du coureur dans __challenge.</t>
        </r>
      </text>
    </comment>
    <comment ref="CD22" authorId="0">
      <text>
        <r>
          <rPr>
            <b/>
            <sz val="8"/>
            <color indexed="81"/>
            <rFont val="Tahoma"/>
          </rPr>
          <t>Vandeleene Philippe:</t>
        </r>
        <r>
          <rPr>
            <sz val="8"/>
            <color indexed="81"/>
            <rFont val="Tahoma"/>
          </rPr>
          <t xml:space="preserve">
&gt;1 s'il y a au moins une erreur technique.
Dans ce cas, le nom s'affiche en rouge.
1et test : vérifie que l'athlète est placé dans la bonne catégorie
2ème test : vérifie que la présence de 2 lignes consécustives relatives à un même athlèle (donc pas d'erreur provoquée par un problème lors du tri du tableau par exemple)
3ème test : vérifie qu'il n'y a pas de NA dans les points attribués.  Voir la colonne erreur place.
</t>
        </r>
      </text>
    </comment>
    <comment ref="CE22" authorId="0">
      <text>
        <r>
          <rPr>
            <b/>
            <sz val="8"/>
            <color indexed="81"/>
            <rFont val="Tahoma"/>
          </rPr>
          <t>Vandeleene Philippe:</t>
        </r>
        <r>
          <rPr>
            <sz val="8"/>
            <color indexed="81"/>
            <rFont val="Tahoma"/>
          </rPr>
          <t xml:space="preserve">
La formule est copiable (formule uniquement, pas les formats) sur les lignes des athlètes.
Formules spécifiques sur les lignes de titre de chaque catégorie.</t>
        </r>
      </text>
    </comment>
    <comment ref="I27" authorId="0">
      <text>
        <r>
          <rPr>
            <b/>
            <sz val="8"/>
            <color indexed="81"/>
            <rFont val="Tahoma"/>
            <charset val="1"/>
          </rPr>
          <t>Vandeleene Philippe:</t>
        </r>
        <r>
          <rPr>
            <sz val="8"/>
            <color indexed="81"/>
            <rFont val="Tahoma"/>
            <charset val="1"/>
          </rPr>
          <t xml:space="preserve">
=IF(
AND(I28&gt;0;I24=0);NA();
IF(I28&gt;I24;NA();
IF(or(I28="";I24="");"";   
(1+bonus) * points ...</t>
        </r>
      </text>
    </comment>
  </commentList>
</comments>
</file>

<file path=xl/comments2.xml><?xml version="1.0" encoding="utf-8"?>
<comments xmlns="http://schemas.openxmlformats.org/spreadsheetml/2006/main">
  <authors>
    <author>Vandeleene Philippe</author>
  </authors>
  <commentList>
    <comment ref="AO1" authorId="0">
      <text>
        <r>
          <rPr>
            <b/>
            <sz val="8"/>
            <color indexed="81"/>
            <rFont val="Tahoma"/>
            <charset val="1"/>
          </rPr>
          <t>Vandeleene Philippe:</t>
        </r>
        <r>
          <rPr>
            <sz val="8"/>
            <color indexed="81"/>
            <rFont val="Tahoma"/>
            <charset val="1"/>
          </rPr>
          <t xml:space="preserve">
données de cette colonne utilisée dans les formules des colonnes 'cat_sexe' et 'erreur technique'</t>
        </r>
      </text>
    </comment>
    <comment ref="AD19" authorId="0">
      <text>
        <r>
          <rPr>
            <b/>
            <sz val="8"/>
            <color indexed="81"/>
            <rFont val="Tahoma"/>
          </rPr>
          <t>Vandeleene Philippe:</t>
        </r>
        <r>
          <rPr>
            <sz val="8"/>
            <color indexed="81"/>
            <rFont val="Tahoma"/>
          </rPr>
          <t xml:space="preserve">
1 dans cette colonne signifie erreur : voir pour quel(s) indoor la valeur dans les colonnes I01 à I10 est supérieure à 1.
I01 à I10 sont soit nul (l'athlète n'a pas participé au indoor) soit égal à 1 (l'athlète a participé au indoor).
Si &gt;1, il y a une erreur.  Il ne peut y avoir qu'une seule ligne par athlète pour un même indoor dans la table Indoor !
Un 1 provoque un N/A dans la colonne nombre de Indoor.</t>
        </r>
      </text>
    </comment>
    <comment ref="AE19" authorId="0">
      <text>
        <r>
          <rPr>
            <b/>
            <sz val="8"/>
            <color indexed="81"/>
            <rFont val="Tahoma"/>
          </rPr>
          <t>Vandeleene Philippe:</t>
        </r>
        <r>
          <rPr>
            <sz val="8"/>
            <color indexed="81"/>
            <rFont val="Tahoma"/>
          </rPr>
          <t xml:space="preserve">
1 si minimum 1 épreuve dans chaque groupe (courses, sauts, lancer).
0 sinon.
2006-2007 : ce n'est plus une condition pour être classé.  Il ne faut donc PLUS un 1 dans cette colonne pour être classé.</t>
        </r>
      </text>
    </comment>
    <comment ref="AF19" authorId="0">
      <text>
        <r>
          <rPr>
            <b/>
            <sz val="8"/>
            <color indexed="81"/>
            <rFont val="Tahoma"/>
          </rPr>
          <t>conditions pour être classé au challenge indoor</t>
        </r>
        <r>
          <rPr>
            <sz val="8"/>
            <color indexed="81"/>
            <rFont val="Tahoma"/>
          </rPr>
          <t xml:space="preserve">
Pour être classé, l’athlète doit avoir participé à 4 compétitions dont minimum 3 indoor.
1 dans cette colonne si ces conditions sont satisfaites.
</t>
        </r>
        <r>
          <rPr>
            <u/>
            <sz val="8"/>
            <color indexed="81"/>
            <rFont val="Tahoma"/>
            <family val="2"/>
          </rPr>
          <t xml:space="preserve">OU </t>
        </r>
        <r>
          <rPr>
            <sz val="8"/>
            <color indexed="81"/>
            <rFont val="Tahoma"/>
          </rPr>
          <t>l'athlète est classé par décision.  Voir en colonne F.</t>
        </r>
      </text>
    </comment>
    <comment ref="AJ19" authorId="0">
      <text>
        <r>
          <rPr>
            <b/>
            <sz val="8"/>
            <color indexed="81"/>
            <rFont val="Tahoma"/>
          </rPr>
          <t>Vandeleene Philippe:</t>
        </r>
        <r>
          <rPr>
            <sz val="8"/>
            <color indexed="81"/>
            <rFont val="Tahoma"/>
          </rPr>
          <t xml:space="preserve">
&gt;1 s'il y a au moins une erreur technique.
Dans ce cas, le nom s'affiche en rouge.</t>
        </r>
      </text>
    </comment>
    <comment ref="AK19" authorId="0">
      <text>
        <r>
          <rPr>
            <b/>
            <sz val="8"/>
            <color indexed="81"/>
            <rFont val="Tahoma"/>
          </rPr>
          <t>Vandeleene Philippe:</t>
        </r>
        <r>
          <rPr>
            <sz val="8"/>
            <color indexed="81"/>
            <rFont val="Tahoma"/>
          </rPr>
          <t xml:space="preserve">
La formule est copiable (formule uniquement, pas les formats) sur les lignes des athlètes.
Formules spécifiques sur les 4 lignes de titre de chaque catégorie.</t>
        </r>
      </text>
    </comment>
    <comment ref="AI20" authorId="0">
      <text>
        <r>
          <rPr>
            <b/>
            <sz val="8"/>
            <color indexed="81"/>
            <rFont val="Tahoma"/>
          </rPr>
          <t>Vandeleene Philippe:</t>
        </r>
        <r>
          <rPr>
            <sz val="8"/>
            <color indexed="81"/>
            <rFont val="Tahoma"/>
          </rPr>
          <t xml:space="preserve">
ATTENTION : les formules des colonnes 'cat_sexe' et 'erreur technique' sont spécifiques à chaque catégorie et font notamment référence aux cellules en rouge contenant (M_F, M_H, P_F, P_H, B_F et B_H) .
NE PAS COPIER A TRAVERS TOUT !</t>
        </r>
      </text>
    </comment>
  </commentList>
</comments>
</file>

<file path=xl/comments3.xml><?xml version="1.0" encoding="utf-8"?>
<comments xmlns="http://schemas.openxmlformats.org/spreadsheetml/2006/main">
  <authors>
    <author>Philippe Vandeleene</author>
    <author>Vandeleene Philippe</author>
  </authors>
  <commentList>
    <comment ref="A11" authorId="0">
      <text>
        <r>
          <rPr>
            <b/>
            <sz val="8"/>
            <color indexed="81"/>
            <rFont val="Tahoma"/>
            <charset val="1"/>
          </rPr>
          <t>Philippe Vandeleene:</t>
        </r>
        <r>
          <rPr>
            <sz val="8"/>
            <color indexed="81"/>
            <rFont val="Tahoma"/>
            <charset val="1"/>
          </rPr>
          <t xml:space="preserve">
=IF(ISNA(VLOOKUP(T12;'[2007.11 CABW athlètes BPM.xls]travail'!$A:$R;10;0));      "";     VLOOKUP(T12;'[2007.11 CABW athlètes BPM.xls]travail'!$A:$R;10;0))
recherche des numéros de dossards dansCABW Listes_Athlètes_nivelles</t>
        </r>
      </text>
    </comment>
    <comment ref="H11" authorId="1">
      <text>
        <r>
          <rPr>
            <b/>
            <sz val="8"/>
            <color indexed="81"/>
            <rFont val="Tahoma"/>
            <charset val="1"/>
          </rPr>
          <t>Vandeleene Philippe:</t>
        </r>
        <r>
          <rPr>
            <sz val="8"/>
            <color indexed="81"/>
            <rFont val="Tahoma"/>
            <charset val="1"/>
          </rPr>
          <t xml:space="preserve">
ex-2006 = athlète qui figurait dans la liste 2006 mais qui ne figure pas dans la liste 2007 (transmise par Micheline 2006.11)
</t>
        </r>
      </text>
    </comment>
    <comment ref="I11" authorId="1">
      <text>
        <r>
          <rPr>
            <b/>
            <sz val="8"/>
            <color indexed="81"/>
            <rFont val="Tahoma"/>
          </rPr>
          <t>Vandeleene Philippe:</t>
        </r>
        <r>
          <rPr>
            <sz val="8"/>
            <color indexed="81"/>
            <rFont val="Tahoma"/>
          </rPr>
          <t xml:space="preserve">
La valeur #N/A dans cette colonne indique qu'il y a une erreur dans les données pour l'atlhète (voir Cross).
La valeur '- cross'  dans cette colonne indique que l'athlète n'est pas repris dans le classement cross.
Dans ce dernier cas, il faut ajouter son numéro en colonne B sur la feuille Cross.</t>
        </r>
      </text>
    </comment>
    <comment ref="J11" authorId="1">
      <text>
        <r>
          <rPr>
            <b/>
            <sz val="8"/>
            <color indexed="81"/>
            <rFont val="Tahoma"/>
          </rPr>
          <t>Vandeleene Philippe:</t>
        </r>
        <r>
          <rPr>
            <sz val="8"/>
            <color indexed="81"/>
            <rFont val="Tahoma"/>
          </rPr>
          <t xml:space="preserve">
La valeur #N/A dans cette colonne indique qu'il y a une erreur dans les données pour l'atlhète (voir Indoor).
La valeur '- indoor'  dans cette colonne indique que l'athlète n'est pas repris dans le classement indoor.
Dans ce dernier cas, il faut ajouter son numéro en colonne B sur la feuille Indoor.</t>
        </r>
      </text>
    </comment>
    <comment ref="L11" authorId="0">
      <text>
        <r>
          <rPr>
            <b/>
            <sz val="8"/>
            <color indexed="81"/>
            <rFont val="Tahoma"/>
            <charset val="1"/>
          </rPr>
          <t>Philippe Vandeleene:</t>
        </r>
        <r>
          <rPr>
            <sz val="8"/>
            <color indexed="81"/>
            <rFont val="Tahoma"/>
            <charset val="1"/>
          </rPr>
          <t xml:space="preserve">
1 existe dans CABW Listes_Athlètes_nivelles
--- n'existe pas dans CABW Listes_Athlètes_nivelles
=IF(ISNA(VLOOKUP($T12;'[2007.11 CABW athlètes BPM.xls]travail'!$A:$R;10;0));   "---";    1)</t>
        </r>
      </text>
    </comment>
    <comment ref="E165" authorId="0">
      <text>
        <r>
          <rPr>
            <b/>
            <sz val="8"/>
            <color indexed="81"/>
            <rFont val="Tahoma"/>
            <charset val="1"/>
          </rPr>
          <t>Philippe Vandeleene:</t>
        </r>
        <r>
          <rPr>
            <sz val="8"/>
            <color indexed="81"/>
            <rFont val="Tahoma"/>
            <charset val="1"/>
          </rPr>
          <t xml:space="preserve">
F plutôt que M
donnée à valider</t>
        </r>
      </text>
    </comment>
  </commentList>
</comments>
</file>

<file path=xl/comments4.xml><?xml version="1.0" encoding="utf-8"?>
<comments xmlns="http://schemas.openxmlformats.org/spreadsheetml/2006/main">
  <authors>
    <author>Vandeleene Philippe</author>
  </authors>
  <commentList>
    <comment ref="E1" authorId="0">
      <text>
        <r>
          <rPr>
            <b/>
            <sz val="8"/>
            <color indexed="81"/>
            <rFont val="Tahoma"/>
            <charset val="1"/>
          </rPr>
          <t>Vandeleene Philippe:</t>
        </r>
        <r>
          <rPr>
            <sz val="8"/>
            <color indexed="81"/>
            <rFont val="Tahoma"/>
            <charset val="1"/>
          </rPr>
          <t xml:space="preserve">
Les 2 derniers cross sont mentionnés en E1 sur cette feuille et dans le titre affiché en A1 sur la feuille 'Cross'.</t>
        </r>
      </text>
    </comment>
    <comment ref="A5" authorId="0">
      <text>
        <r>
          <rPr>
            <b/>
            <sz val="8"/>
            <color indexed="81"/>
            <rFont val="Tahoma"/>
            <family val="2"/>
          </rPr>
          <t>affichage en A1 sur Cross</t>
        </r>
        <r>
          <rPr>
            <sz val="8"/>
            <color indexed="81"/>
            <rFont val="Tahoma"/>
            <charset val="1"/>
          </rPr>
          <t xml:space="preserve">
Affichage des mentions figurant en colonne D en regard des 1
Pas d'affichage en regard des 0.</t>
        </r>
      </text>
    </comment>
    <comment ref="S11" authorId="0">
      <text>
        <r>
          <rPr>
            <b/>
            <sz val="8"/>
            <color indexed="81"/>
            <rFont val="Tahoma"/>
            <charset val="1"/>
          </rPr>
          <t>type de ligne du calendrier cross</t>
        </r>
        <r>
          <rPr>
            <sz val="8"/>
            <color indexed="81"/>
            <rFont val="Tahoma"/>
            <charset val="1"/>
          </rPr>
          <t xml:space="preserve">
valeurs possibles =
        pour les cross normaux :
                 1 (toujours)
        pour les cross avec classements par année :
                10 pour la première ligne (numéro du cross)
                11 pour la ligne avec les participants de la 1ère année
                12 pour la ligne avec les participants de la 2ème année</t>
        </r>
      </text>
    </comment>
    <comment ref="K12" authorId="0">
      <text>
        <r>
          <rPr>
            <b/>
            <sz val="8"/>
            <color indexed="81"/>
            <rFont val="Tahoma"/>
          </rPr>
          <t>Vandeleene Philippe:</t>
        </r>
        <r>
          <rPr>
            <sz val="8"/>
            <color indexed="81"/>
            <rFont val="Tahoma"/>
          </rPr>
          <t xml:space="preserve">
Pour certains cross (Bruxelles, Hannut, etc),  il y a 2 classements séparés par année d'âge : 1993, 1994, 1995, etc.
Dans chaque catégorie, il y a donc 2 nombres de participants différents.  Ces nombres sont indiqués sur les lignes Cxx-1 (1ère année de la catégorie, les plus jeunes) et Cxx-2 (2ème année de la catégoire, les plus âgés).</t>
        </r>
      </text>
    </comment>
  </commentList>
</comments>
</file>

<file path=xl/comments5.xml><?xml version="1.0" encoding="utf-8"?>
<comments xmlns="http://schemas.openxmlformats.org/spreadsheetml/2006/main">
  <authors>
    <author>Vandeleene Philippe</author>
  </authors>
  <commentList>
    <comment ref="E1" authorId="0">
      <text>
        <r>
          <rPr>
            <b/>
            <sz val="8"/>
            <color indexed="81"/>
            <rFont val="Tahoma"/>
            <charset val="1"/>
          </rPr>
          <t>Vandeleene Philippe:</t>
        </r>
        <r>
          <rPr>
            <sz val="8"/>
            <color indexed="81"/>
            <rFont val="Tahoma"/>
            <charset val="1"/>
          </rPr>
          <t xml:space="preserve">
Les 2 derniers cross sont mentionnés en E1 sur cette feuille et dans le titre affiché en A1 sur la feuille 'Cross'.</t>
        </r>
      </text>
    </comment>
    <comment ref="A5" authorId="0">
      <text>
        <r>
          <rPr>
            <b/>
            <sz val="8"/>
            <color indexed="81"/>
            <rFont val="Tahoma"/>
            <family val="2"/>
          </rPr>
          <t>affichage en A1 sur Indoor</t>
        </r>
        <r>
          <rPr>
            <sz val="8"/>
            <color indexed="81"/>
            <rFont val="Tahoma"/>
            <charset val="1"/>
          </rPr>
          <t xml:space="preserve">
Affichage des mentions figurant en colonne D en regard des 1
Pas d'affichage en regard des 0.</t>
        </r>
      </text>
    </comment>
    <comment ref="B11" authorId="0">
      <text>
        <r>
          <rPr>
            <b/>
            <sz val="8"/>
            <color indexed="81"/>
            <rFont val="Tahoma"/>
            <charset val="1"/>
          </rPr>
          <t>Vandeleene Philippe:</t>
        </r>
        <r>
          <rPr>
            <sz val="8"/>
            <color indexed="81"/>
            <rFont val="Tahoma"/>
            <charset val="1"/>
          </rPr>
          <t xml:space="preserve">
Les 2 derniers meeting sont mentionnés en E1 sur cette feuille et dans le titre affiché en A1 sur la feuille 'Classement'.</t>
        </r>
      </text>
    </comment>
    <comment ref="H11" authorId="0">
      <text>
        <r>
          <rPr>
            <b/>
            <sz val="8"/>
            <color indexed="81"/>
            <rFont val="Tahoma"/>
          </rPr>
          <t>Vandeleene Philippe:</t>
        </r>
        <r>
          <rPr>
            <sz val="8"/>
            <color indexed="81"/>
            <rFont val="Tahoma"/>
          </rPr>
          <t xml:space="preserve">
E = chronométrage électronique
M = chronométrage manuel</t>
        </r>
      </text>
    </comment>
  </commentList>
</comments>
</file>

<file path=xl/comments6.xml><?xml version="1.0" encoding="utf-8"?>
<comments xmlns="http://schemas.openxmlformats.org/spreadsheetml/2006/main">
  <authors>
    <author>Vandeleene Philippe</author>
  </authors>
  <commentList>
    <comment ref="B10" authorId="0">
      <text>
        <r>
          <rPr>
            <b/>
            <sz val="8"/>
            <color indexed="81"/>
            <rFont val="Tahoma"/>
          </rPr>
          <t>Vandeleene Philippe:</t>
        </r>
        <r>
          <rPr>
            <sz val="8"/>
            <color indexed="81"/>
            <rFont val="Tahoma"/>
          </rPr>
          <t xml:space="preserve">
minimum = 1/4 du maximum</t>
        </r>
      </text>
    </comment>
    <comment ref="F11" authorId="0">
      <text>
        <r>
          <rPr>
            <b/>
            <sz val="8"/>
            <color indexed="81"/>
            <rFont val="Tahoma"/>
          </rPr>
          <t>Vandeleene Philippe:</t>
        </r>
        <r>
          <rPr>
            <sz val="8"/>
            <color indexed="81"/>
            <rFont val="Tahoma"/>
          </rPr>
          <t xml:space="preserve">
col indique le numéro de la colonne dans laquelle figure le nombre total de participants aux cross.  Voir la table cal_Cross.</t>
        </r>
      </text>
    </comment>
  </commentList>
</comments>
</file>

<file path=xl/sharedStrings.xml><?xml version="1.0" encoding="utf-8"?>
<sst xmlns="http://schemas.openxmlformats.org/spreadsheetml/2006/main" count="4345" uniqueCount="1235">
  <si>
    <t>dossard</t>
  </si>
  <si>
    <t>NOM</t>
  </si>
  <si>
    <t>Prénom</t>
  </si>
  <si>
    <t>catégorie</t>
  </si>
  <si>
    <t>année</t>
  </si>
  <si>
    <t>M</t>
  </si>
  <si>
    <t>H</t>
  </si>
  <si>
    <t>sexe</t>
  </si>
  <si>
    <t>Athlètes</t>
  </si>
  <si>
    <t>Calendrier des Indoor</t>
  </si>
  <si>
    <t>Date</t>
  </si>
  <si>
    <t>cal_Indoor</t>
  </si>
  <si>
    <t>Indoor</t>
  </si>
  <si>
    <t>I01</t>
  </si>
  <si>
    <t>I02</t>
  </si>
  <si>
    <t>I03</t>
  </si>
  <si>
    <t>I04</t>
  </si>
  <si>
    <t>I05</t>
  </si>
  <si>
    <t>I06</t>
  </si>
  <si>
    <t>I07</t>
  </si>
  <si>
    <t>I08</t>
  </si>
  <si>
    <t>I09</t>
  </si>
  <si>
    <t>I10</t>
  </si>
  <si>
    <t>indoor</t>
  </si>
  <si>
    <t>lieu</t>
  </si>
  <si>
    <t>M
E</t>
  </si>
  <si>
    <t>cat</t>
  </si>
  <si>
    <t>points</t>
  </si>
  <si>
    <t>40 m</t>
  </si>
  <si>
    <t>Temps électroniques</t>
  </si>
  <si>
    <t>1/100</t>
  </si>
  <si>
    <t>sec</t>
  </si>
  <si>
    <t>hauteur</t>
  </si>
  <si>
    <t>cm</t>
  </si>
  <si>
    <t>perche</t>
  </si>
  <si>
    <t>longueur</t>
  </si>
  <si>
    <t>poids</t>
  </si>
  <si>
    <t>m</t>
  </si>
  <si>
    <t>disque</t>
  </si>
  <si>
    <t>javelot</t>
  </si>
  <si>
    <t>Temps manuels</t>
  </si>
  <si>
    <t>1/10</t>
  </si>
  <si>
    <t>40_E</t>
  </si>
  <si>
    <t>param1</t>
  </si>
  <si>
    <t>param2</t>
  </si>
  <si>
    <t>param3</t>
  </si>
  <si>
    <t>code</t>
  </si>
  <si>
    <t>épreuve</t>
  </si>
  <si>
    <t>préc.</t>
  </si>
  <si>
    <t>unité</t>
  </si>
  <si>
    <t>perf.</t>
  </si>
  <si>
    <t>60_E</t>
  </si>
  <si>
    <t>80_E</t>
  </si>
  <si>
    <t>150_E</t>
  </si>
  <si>
    <t>300_E</t>
  </si>
  <si>
    <t>1000_E</t>
  </si>
  <si>
    <t>40H_E</t>
  </si>
  <si>
    <t>end</t>
  </si>
  <si>
    <t>60H_E</t>
  </si>
  <si>
    <t>80H_E</t>
  </si>
  <si>
    <t>4X60_E</t>
  </si>
  <si>
    <t>4X80_E</t>
  </si>
  <si>
    <t>HAUT</t>
  </si>
  <si>
    <t>PERC</t>
  </si>
  <si>
    <t>LONG</t>
  </si>
  <si>
    <t>POID</t>
  </si>
  <si>
    <t>DISQ</t>
  </si>
  <si>
    <t>JAVE</t>
  </si>
  <si>
    <t>HOCK</t>
  </si>
  <si>
    <t>60_M</t>
  </si>
  <si>
    <t>80_M</t>
  </si>
  <si>
    <t>150_M</t>
  </si>
  <si>
    <t>300_M</t>
  </si>
  <si>
    <t>1000_M</t>
  </si>
  <si>
    <t>60H_M</t>
  </si>
  <si>
    <t>80H_M</t>
  </si>
  <si>
    <t>40_M</t>
  </si>
  <si>
    <t>40_</t>
  </si>
  <si>
    <t>60 m</t>
  </si>
  <si>
    <t>60_</t>
  </si>
  <si>
    <t>Max of 40_</t>
  </si>
  <si>
    <t>Max of 60_</t>
  </si>
  <si>
    <t>pts</t>
  </si>
  <si>
    <t>80 m</t>
  </si>
  <si>
    <t>80_</t>
  </si>
  <si>
    <t>150 m</t>
  </si>
  <si>
    <t>150_</t>
  </si>
  <si>
    <t>1000 m</t>
  </si>
  <si>
    <t>1000_</t>
  </si>
  <si>
    <t>40 m haies</t>
  </si>
  <si>
    <t>40H_</t>
  </si>
  <si>
    <t>60 m haies</t>
  </si>
  <si>
    <t>60H_</t>
  </si>
  <si>
    <t>haut</t>
  </si>
  <si>
    <t xml:space="preserve">  hauteur</t>
  </si>
  <si>
    <t xml:space="preserve">  longueur</t>
  </si>
  <si>
    <t>long</t>
  </si>
  <si>
    <t>perc</t>
  </si>
  <si>
    <t>poid</t>
  </si>
  <si>
    <t xml:space="preserve">    poids</t>
  </si>
  <si>
    <t xml:space="preserve">   perche</t>
  </si>
  <si>
    <t>Max of 150_</t>
  </si>
  <si>
    <t>Max of 1000_</t>
  </si>
  <si>
    <t>Max of 40H_</t>
  </si>
  <si>
    <t>Max of 60H_</t>
  </si>
  <si>
    <t>Max of haut</t>
  </si>
  <si>
    <t>Max of long</t>
  </si>
  <si>
    <t>Max of perc</t>
  </si>
  <si>
    <t>Max of poid</t>
  </si>
  <si>
    <t>chrono</t>
  </si>
  <si>
    <t>points_Indoor</t>
  </si>
  <si>
    <t>Indoor : meilleures performances</t>
  </si>
  <si>
    <t>Indoor_max</t>
  </si>
  <si>
    <t>Liste des athlètes</t>
  </si>
  <si>
    <t>Classement</t>
  </si>
  <si>
    <t>Max of hautR</t>
  </si>
  <si>
    <t>Max of longR</t>
  </si>
  <si>
    <t>Max of percR</t>
  </si>
  <si>
    <t>Max of poidR</t>
  </si>
  <si>
    <t>hautR</t>
  </si>
  <si>
    <t>longR</t>
  </si>
  <si>
    <t>percR</t>
  </si>
  <si>
    <t>poidR</t>
  </si>
  <si>
    <t>prénom</t>
  </si>
  <si>
    <t>points non repris dans le total de l'athlète</t>
  </si>
  <si>
    <t>courses</t>
  </si>
  <si>
    <t>sauts</t>
  </si>
  <si>
    <t>lancer</t>
  </si>
  <si>
    <t>points intervant dans le total (meilleur score de l'athlète pour courses ou sauts ou lancer)</t>
  </si>
  <si>
    <t>300 m</t>
  </si>
  <si>
    <t>80 m haies</t>
  </si>
  <si>
    <t>4 x 60 m</t>
  </si>
  <si>
    <t>4 x 80 m</t>
  </si>
  <si>
    <t>balle hockey</t>
  </si>
  <si>
    <t>exemple</t>
  </si>
  <si>
    <t>perf</t>
  </si>
  <si>
    <t>vér.I</t>
  </si>
  <si>
    <t>range à dimensionner, fermer le tableau à droite</t>
  </si>
  <si>
    <t>---1</t>
  </si>
  <si>
    <t>---2</t>
  </si>
  <si>
    <t>---3</t>
  </si>
  <si>
    <t>Max of 80_</t>
  </si>
  <si>
    <t>vérif.</t>
  </si>
  <si>
    <t>double</t>
  </si>
  <si>
    <t>nombre</t>
  </si>
  <si>
    <t>Calendrier des Cross</t>
  </si>
  <si>
    <t>cal_cross</t>
  </si>
  <si>
    <t>Ben F</t>
  </si>
  <si>
    <t>Ben H</t>
  </si>
  <si>
    <t>Pup F</t>
  </si>
  <si>
    <t>Pup H</t>
  </si>
  <si>
    <t>Min F</t>
  </si>
  <si>
    <t>Min H</t>
  </si>
  <si>
    <t>nombre de participants</t>
  </si>
  <si>
    <t>Cross</t>
  </si>
  <si>
    <t>B</t>
  </si>
  <si>
    <t>P</t>
  </si>
  <si>
    <t>F</t>
  </si>
  <si>
    <t>C01</t>
  </si>
  <si>
    <t>C02</t>
  </si>
  <si>
    <t>C03</t>
  </si>
  <si>
    <t>C04</t>
  </si>
  <si>
    <t>C05</t>
  </si>
  <si>
    <t>C06</t>
  </si>
  <si>
    <t>C07</t>
  </si>
  <si>
    <t>C08</t>
  </si>
  <si>
    <t>C09</t>
  </si>
  <si>
    <t>min</t>
  </si>
  <si>
    <t>max</t>
  </si>
  <si>
    <t>col</t>
  </si>
  <si>
    <t>cat_sexe</t>
  </si>
  <si>
    <t>Cross_cat_sexe</t>
  </si>
  <si>
    <t>transfert des 1/10 et 1/100 de secondes de Indoor :
à faire en multipliant les temps par 1000 sur Indoor et ensuite en les divisant par 1000 sur Classement</t>
  </si>
  <si>
    <t>colonnes techniques (à cacher)</t>
  </si>
  <si>
    <t>40H_M</t>
  </si>
  <si>
    <t>4X60_M</t>
  </si>
  <si>
    <t>4X80_M</t>
  </si>
  <si>
    <t>Table de cotation épreuves combinées - points attribués aux épreuves de Indoor</t>
  </si>
  <si>
    <t>perf.
*1000</t>
  </si>
  <si>
    <t>Min of 40_I</t>
  </si>
  <si>
    <t>Min of 60_I</t>
  </si>
  <si>
    <t>Min of 80_I</t>
  </si>
  <si>
    <t>Min of 150_I</t>
  </si>
  <si>
    <t>Min of 1000_I</t>
  </si>
  <si>
    <t>Min of 40H_I</t>
  </si>
  <si>
    <t>Min of 60H_I</t>
  </si>
  <si>
    <t>60_I</t>
  </si>
  <si>
    <t>80_I</t>
  </si>
  <si>
    <t>150_I</t>
  </si>
  <si>
    <t>1000_I</t>
  </si>
  <si>
    <t>40H_I</t>
  </si>
  <si>
    <t>60H_I</t>
  </si>
  <si>
    <t>40_I</t>
  </si>
  <si>
    <t>groupe</t>
  </si>
  <si>
    <t>1 épr. par</t>
  </si>
  <si>
    <t>classé</t>
  </si>
  <si>
    <t>erreur</t>
  </si>
  <si>
    <t>technique</t>
  </si>
  <si>
    <t>nombre de lignes dans la table Indoor</t>
  </si>
  <si>
    <t>bonus</t>
  </si>
  <si>
    <t>Points</t>
  </si>
  <si>
    <t>place</t>
  </si>
  <si>
    <t>Localité</t>
  </si>
  <si>
    <t>dénomination</t>
  </si>
  <si>
    <t>C11</t>
  </si>
  <si>
    <t>C12</t>
  </si>
  <si>
    <t>CABW</t>
  </si>
  <si>
    <t>cross</t>
  </si>
  <si>
    <t>localité</t>
  </si>
  <si>
    <t>Prestations des athlètes lors des compétitions Indoor</t>
  </si>
  <si>
    <t>indice à partir</t>
  </si>
  <si>
    <r>
      <t xml:space="preserve">de la colonne </t>
    </r>
    <r>
      <rPr>
        <b/>
        <sz val="6"/>
        <color indexed="10"/>
        <rFont val="Arial"/>
        <family val="2"/>
      </rPr>
      <t>B</t>
    </r>
  </si>
  <si>
    <t>meilleur</t>
  </si>
  <si>
    <t>2ème</t>
  </si>
  <si>
    <t>3ème</t>
  </si>
  <si>
    <t>identités</t>
  </si>
  <si>
    <t>de 1er max</t>
  </si>
  <si>
    <t>recherche du 2ème meilleur cross</t>
  </si>
  <si>
    <t>recherche du 3ème meilleur cross</t>
  </si>
  <si>
    <t>de 2° max</t>
  </si>
  <si>
    <r>
      <t>Points Cross : en italique sur fond gris</t>
    </r>
    <r>
      <rPr>
        <sz val="10"/>
        <rFont val="Arial"/>
      </rPr>
      <t xml:space="preserve"> si l'athlète n'a pas encore satisfait encore à toutes les conditions pour être classé pour les cross</t>
    </r>
  </si>
  <si>
    <t>vér.I à compléter, nom à mettre en rouge</t>
  </si>
  <si>
    <t>points_cross</t>
  </si>
  <si>
    <t>nb_cross</t>
  </si>
  <si>
    <t>En début d'année :</t>
  </si>
  <si>
    <t>Trier Cross</t>
  </si>
  <si>
    <t>(La colonne place n'est pas comprise dans le tableau à trier.)</t>
  </si>
  <si>
    <t>tri descendant sur Classement (avant-dernière colonne)</t>
  </si>
  <si>
    <t>Attention : une seule ligne par athlète et par indoor !</t>
  </si>
  <si>
    <t>Veiller à respecter les unités et les formats comme indiqué sur points_Indoor.</t>
  </si>
  <si>
    <t>intro</t>
  </si>
  <si>
    <t>Après chaque compétition :</t>
  </si>
  <si>
    <t>pour une épreuve dans la colonne 'M E ' : M à la place de la formule donnant E par exemple.</t>
  </si>
  <si>
    <t xml:space="preserve">Par exception, un autre chronométrage que celui indiqué sur cal_Indoor peut être indiqué </t>
  </si>
  <si>
    <t>Conventions</t>
  </si>
  <si>
    <t>Les 10 premières lignes de chaque feuille contiennent des pointeurs et d'autres informations techniques.</t>
  </si>
  <si>
    <t>Toutes les lignes sur fond gris doivent normalement être cachées.</t>
  </si>
  <si>
    <t>Toutes les colonnes sur fond gris doivent normalement être cachées.</t>
  </si>
  <si>
    <t>Toutes les feuilles sauf Indoor_Max doivent être protégées.</t>
  </si>
  <si>
    <t>Si la protection est active, toutes les cellules sont verrouillées sauf celles qui avaient été déprotégées préalablement.</t>
  </si>
  <si>
    <t>Tout ce qui s'affiche en bleu n'est pas protégé et peut être modifié.</t>
  </si>
  <si>
    <t>Différents tableaux ont été nommés.  Ces noms sont indiqués en rouge sur fond jaune dans la cellule située</t>
  </si>
  <si>
    <t>au-dessus du coin supérieur gauche du tableau.</t>
  </si>
  <si>
    <t>Pour se déplacer vers un tableau nommé, utiliser F5, Ctrl+G, GoTo, etc et sélectionner le nom voulu.</t>
  </si>
  <si>
    <t>Un nom peut être identique au nom de la feuille qui le contient.  Le nom ne porte que sur le tableau et non sur toute la feuille.</t>
  </si>
  <si>
    <t>Athlètes : compléter la liste des athlètes.</t>
  </si>
  <si>
    <t>cal_Indoor : compléter le calendrier des cross.</t>
  </si>
  <si>
    <t>cal_Cross : compléter le calendrier des Indoor.</t>
  </si>
  <si>
    <t>cal_Cross : compléter le nombre de participants pour chaque catégorie.</t>
  </si>
  <si>
    <t>Cross : mentionner la place de chaque athlète.</t>
  </si>
  <si>
    <t>.</t>
  </si>
  <si>
    <t>cal_Indoor : indiquer E ou M pour le chronométrage.</t>
  </si>
  <si>
    <t>Sélectionner une cellule dans la table.</t>
  </si>
  <si>
    <t>Cliquer à droite sur la souris.</t>
  </si>
  <si>
    <t>Appuyez sur le ! rouge pour rafraîchir les données.</t>
  </si>
  <si>
    <t>Header row ou ligne d'en-tête à cocher</t>
  </si>
  <si>
    <t>Tout ce qui est affiché en noir (lettres) est protégé et ne peut être modifié.</t>
  </si>
  <si>
    <t>La plupart des tableaux sont fermés dans le bas par une ligne noire.  Insérez les nouvelles lignes au-dessus de cette ligne.</t>
  </si>
  <si>
    <t>Dans certains cas, il faut copier une ligne contenant déjà les formules voulues.  Exemple : voir Indoor.</t>
  </si>
  <si>
    <t>ATTENTION : cette feuille ne peut pas être protégée !</t>
  </si>
  <si>
    <t>BENJAMINES FILLES</t>
  </si>
  <si>
    <t>PUPILLES FILLES</t>
  </si>
  <si>
    <t>MINIMES FILLES</t>
  </si>
  <si>
    <t>Cross : points min et max attribués en fonction des catégories</t>
  </si>
  <si>
    <t>date de naisssance</t>
  </si>
  <si>
    <t>date naiss.</t>
  </si>
  <si>
    <t>-</t>
  </si>
  <si>
    <t>THOMAS</t>
  </si>
  <si>
    <t>BOULVIN</t>
  </si>
  <si>
    <t>BOURGEOIS</t>
  </si>
  <si>
    <t>BOUVENCOURT</t>
  </si>
  <si>
    <t>BOUZID</t>
  </si>
  <si>
    <t>COLSON</t>
  </si>
  <si>
    <t>DUFRASNE</t>
  </si>
  <si>
    <t>FAYT</t>
  </si>
  <si>
    <t>FERAUGE</t>
  </si>
  <si>
    <t>FIEVET</t>
  </si>
  <si>
    <t>FILALI</t>
  </si>
  <si>
    <t>GILLET</t>
  </si>
  <si>
    <t>GODEAU</t>
  </si>
  <si>
    <t>GOSSE</t>
  </si>
  <si>
    <t>SIMON</t>
  </si>
  <si>
    <t>HALLET</t>
  </si>
  <si>
    <t>HANNART</t>
  </si>
  <si>
    <t>HAVAUX</t>
  </si>
  <si>
    <t>HENAUT</t>
  </si>
  <si>
    <t>HENRY</t>
  </si>
  <si>
    <t>HEREMANS</t>
  </si>
  <si>
    <t>HOUPPE</t>
  </si>
  <si>
    <t>HOUREZ</t>
  </si>
  <si>
    <t>KINT</t>
  </si>
  <si>
    <t>LAHOGUE</t>
  </si>
  <si>
    <t>MARTENS</t>
  </si>
  <si>
    <t>MARTIN</t>
  </si>
  <si>
    <t>NOWAKOWSKI</t>
  </si>
  <si>
    <t>ORLANDI</t>
  </si>
  <si>
    <t>PELERIAUX</t>
  </si>
  <si>
    <t>PIOVESANA</t>
  </si>
  <si>
    <t>RAMAY</t>
  </si>
  <si>
    <t>RAMU</t>
  </si>
  <si>
    <t>SCALAIS</t>
  </si>
  <si>
    <t>SELLESLAGH</t>
  </si>
  <si>
    <t>SEMAILLE</t>
  </si>
  <si>
    <t>SILIEN</t>
  </si>
  <si>
    <t>STEVENS</t>
  </si>
  <si>
    <t>VAN ISACKER</t>
  </si>
  <si>
    <t>VEYS</t>
  </si>
  <si>
    <t>WILMET</t>
  </si>
  <si>
    <t>WORTMAN</t>
  </si>
  <si>
    <t>ZALUZEC</t>
  </si>
  <si>
    <t>X</t>
  </si>
  <si>
    <t>I00</t>
  </si>
  <si>
    <t>STAQUET</t>
  </si>
  <si>
    <t>&lt;&lt;&lt; à choisir</t>
  </si>
  <si>
    <t>nombre de</t>
  </si>
  <si>
    <t>points pour</t>
  </si>
  <si>
    <t>obtenue</t>
  </si>
  <si>
    <t>participants</t>
  </si>
  <si>
    <t>attribués</t>
  </si>
  <si>
    <t>points attribués</t>
  </si>
  <si>
    <t>indice</t>
  </si>
  <si>
    <t>de</t>
  </si>
  <si>
    <t>de 0 à 1</t>
  </si>
  <si>
    <t>x</t>
  </si>
  <si>
    <t>(place-1)/(part-1)</t>
  </si>
  <si>
    <t>premier</t>
  </si>
  <si>
    <t>dernier</t>
  </si>
  <si>
    <t>Benjamines</t>
  </si>
  <si>
    <t>la première</t>
  </si>
  <si>
    <t>la dernière</t>
  </si>
  <si>
    <t>Benjamins</t>
  </si>
  <si>
    <t>le premier</t>
  </si>
  <si>
    <t>le dernier</t>
  </si>
  <si>
    <t>Pupilles</t>
  </si>
  <si>
    <t>Minimes</t>
  </si>
  <si>
    <t>BPM</t>
  </si>
  <si>
    <t>calculs (construction de la formule)</t>
  </si>
  <si>
    <t>catégories</t>
  </si>
  <si>
    <t>Minimes H</t>
  </si>
  <si>
    <t>Simulation du calcul des points aux cross en fonction de la catégorie, de la place et du nombre de participants</t>
  </si>
  <si>
    <t>Les données ci-dessous ne sont PAS utilisées dans les autres tableaux.</t>
  </si>
  <si>
    <t>points_classement</t>
  </si>
  <si>
    <t>ou place</t>
  </si>
  <si>
    <t>tris en une seule opération pour les 6 catégories à la fois par l'ajout d'un nombre (6.000.000 à 1.000.000) en fonction de la catégorie.
Tri sur colonnes classement et 2ème tri</t>
  </si>
  <si>
    <t>message d'erreur à rectifier</t>
  </si>
  <si>
    <t>DANGER : ne rien modifier sur cette feuille.  Tout est automatique !</t>
  </si>
  <si>
    <t>deuxième type de classement plaçant en tête de liste ceux qui ont satisfait à toutes les conditions et en-dessous les autres</t>
  </si>
  <si>
    <r>
      <t xml:space="preserve">Les prestations pour les indoor sont indiquées pour chaque athlète sur la </t>
    </r>
    <r>
      <rPr>
        <u/>
        <sz val="10"/>
        <rFont val="Arial"/>
        <family val="2"/>
      </rPr>
      <t>ligne supérieure</t>
    </r>
    <r>
      <rPr>
        <sz val="10"/>
        <rFont val="Arial"/>
        <family val="2"/>
      </rPr>
      <t>.</t>
    </r>
  </si>
  <si>
    <r>
      <t xml:space="preserve">Les points pour les indoor sont indiqués pour chaque athlète sur la </t>
    </r>
    <r>
      <rPr>
        <u/>
        <sz val="10"/>
        <rFont val="Arial"/>
        <family val="2"/>
      </rPr>
      <t>ligne inférieure</t>
    </r>
    <r>
      <rPr>
        <sz val="10"/>
        <rFont val="Arial"/>
        <family val="2"/>
      </rPr>
      <t>.</t>
    </r>
  </si>
  <si>
    <t>feuille</t>
  </si>
  <si>
    <t>égalité</t>
  </si>
  <si>
    <t xml:space="preserve">place </t>
  </si>
  <si>
    <t xml:space="preserve">  points</t>
  </si>
  <si>
    <t>MINIMES GARCONS</t>
  </si>
  <si>
    <t>PUPILLES GARCONS</t>
  </si>
  <si>
    <t>BENJAMINS GARCONS</t>
  </si>
  <si>
    <t>! formules !</t>
  </si>
  <si>
    <t>changer l'ordre afin que les petits soient "en-dessous" sur les documents affichés au stade
Minimes - Pupilles - Benjamins
+ modifier les formats (alignements gauche/droite dans les cellules performances et points)</t>
  </si>
  <si>
    <t>commentaires/légende/explications à placer au-dessus du tableau</t>
  </si>
  <si>
    <t>commentaires/légende/explications à décaler vers la droite au delà des titres</t>
  </si>
  <si>
    <t>action</t>
  </si>
  <si>
    <t>statut</t>
  </si>
  <si>
    <t>fignoler le tri : au cas ou le total est nul pour un athlète
(idem formule placée sur Cross)</t>
  </si>
  <si>
    <t>valeur</t>
  </si>
  <si>
    <t>delta</t>
  </si>
  <si>
    <t>2ème clé</t>
  </si>
  <si>
    <t>de tri</t>
  </si>
  <si>
    <t>augmenter le nombre de lignes (nombre max d'athlète) pour toutes les catégories</t>
  </si>
  <si>
    <t>masquer automatiquement tous les couples de lignes inutilisées au bas de chaque catégorie</t>
  </si>
  <si>
    <t xml:space="preserve">feuille
</t>
  </si>
  <si>
    <t>priorité</t>
  </si>
  <si>
    <t>valeur
copiée</t>
  </si>
  <si>
    <t>titres supérieurs en GRAND</t>
  </si>
  <si>
    <t>impression même pourcentage que Classement</t>
  </si>
  <si>
    <t>vér.</t>
  </si>
  <si>
    <t>Classt</t>
  </si>
  <si>
    <t>_Clas_BF</t>
  </si>
  <si>
    <t>_Clas_BH</t>
  </si>
  <si>
    <t>_Clas_MF</t>
  </si>
  <si>
    <t>=Classement!$A$22:$AR$57</t>
  </si>
  <si>
    <t>_Clas_MH</t>
  </si>
  <si>
    <t>_Clas_PF</t>
  </si>
  <si>
    <t>_Clas_PH</t>
  </si>
  <si>
    <t>Athlètes_colonnes</t>
  </si>
  <si>
    <t>=Athlètes!$A$2:$K$3</t>
  </si>
  <si>
    <t>cal_Cross</t>
  </si>
  <si>
    <t>cal_Cross_colonnes</t>
  </si>
  <si>
    <t>=cal_Indoor!$A$11:$I$23</t>
  </si>
  <si>
    <t>cal_Indoor_colonnes</t>
  </si>
  <si>
    <t>=cal_Indoor!$A$2:$I$3</t>
  </si>
  <si>
    <t>=pts_Cross!$L$15</t>
  </si>
  <si>
    <t>=pts_Cross!$H$12:$H$17</t>
  </si>
  <si>
    <t>Classement_colonnes</t>
  </si>
  <si>
    <t>=Classement!$B$2:$AR$3</t>
  </si>
  <si>
    <t>CLASSES</t>
  </si>
  <si>
    <t>=Classement!$A$11</t>
  </si>
  <si>
    <t>=pts_Cross!$A$11:$I$17</t>
  </si>
  <si>
    <t>Cross_cat_sexe_colonnes</t>
  </si>
  <si>
    <t>=pts_Cross!$A$2:$J$3</t>
  </si>
  <si>
    <t>Cross_colonnes</t>
  </si>
  <si>
    <t>=Cross!$A$2:$BQ$3</t>
  </si>
  <si>
    <t>=Indoor_max!$A$11:$AM$999</t>
  </si>
  <si>
    <t>Indoor_max_colonnes</t>
  </si>
  <si>
    <t>=Indoor_max!$A$2:$AM$3</t>
  </si>
  <si>
    <t>=pts_Indoor!$A$11:$K$44</t>
  </si>
  <si>
    <t>points_Indoor_colonnes</t>
  </si>
  <si>
    <t>=pts_Indoor!$A$2:$K$3</t>
  </si>
  <si>
    <t>premier_dernier</t>
  </si>
  <si>
    <t>=pts_Cross!$T$11:$V$13</t>
  </si>
  <si>
    <t>_Cross_BF</t>
  </si>
  <si>
    <t>_Cross_BH</t>
  </si>
  <si>
    <t>_Cross_MF</t>
  </si>
  <si>
    <t>=Cross!$A$22:$BQ$57</t>
  </si>
  <si>
    <t>_Cross_MH</t>
  </si>
  <si>
    <t>_Cross_PF</t>
  </si>
  <si>
    <t>_Cross_PH</t>
  </si>
  <si>
    <t>_Classement_tri</t>
  </si>
  <si>
    <t>_Cross_tri</t>
  </si>
  <si>
    <t>MOSTOSI</t>
  </si>
  <si>
    <t>lignes visibles</t>
  </si>
  <si>
    <t>cl</t>
  </si>
  <si>
    <t>année_1ou2</t>
  </si>
  <si>
    <t>1ou2</t>
  </si>
  <si>
    <t>Automatisation pour rechercher le nombre total de participants pour les cross de Bruxelles, Hannut, etc),  pour lesquels il y a 2 classements séparés par année d'âge : 1993, 1994, 1995, etc.
Ces nombres sont indiqués sur les lignes Cxx-1 (1ère année de la catégorie, les plus jeunes) et Cxx-2 (2ème année de la catégoire, les plus âgés) dans la table cal_Cross.</t>
  </si>
  <si>
    <t>Les informations relatives à chaque athlète figurent sur 2 lignes consécutives.  La première ligne doit se trouver sur une</t>
  </si>
  <si>
    <t>ligne paire.  La deuxième ligne doit se trouver sur une ligne impaire.</t>
  </si>
  <si>
    <t>Les numéros de dossard figurent en colonne B sur la première ligne de l'athlète.  Ce numéro augmenté de 0,1 figure en</t>
  </si>
  <si>
    <t>colonne B sur la deuxième ligne.</t>
  </si>
  <si>
    <t>Les numéros de place (1, 2, 3…) figurent en colonne A sur la première ligne de l'athlète.  Ce numéro augmenté de 0,1 figure en</t>
  </si>
  <si>
    <t>colonne A sur la deuxième ligne.</t>
  </si>
  <si>
    <t>Cross : recopier tous les numéros de dossard (des athlètes participant aux compétitions)</t>
  </si>
  <si>
    <t>dans le tableau de la catégorie de l'athlète, en colonne B, 1 ligne sur 2.</t>
  </si>
  <si>
    <t>cas particulier : pour les cross de la cross-cup notamment, indiquer les nombre de participants</t>
  </si>
  <si>
    <t>de chaque année (1999, 1998…) sur 2 lignes successives : Cxx-1 (1ère année de la catégorie,</t>
  </si>
  <si>
    <t xml:space="preserve"> les plus jeunes) et Cxx-2 (2ème année de la catégoire, les plus âgés).</t>
  </si>
  <si>
    <t>tri ascendant sur 2ème clé (de tri)</t>
  </si>
  <si>
    <t>Il est impératif de trier tout le tableau (TOUTES ces colonnes).  A défaut, le fichier sera définitivement INUTILISABLE !</t>
  </si>
  <si>
    <t>0:00:47,34 pour un temps de 47" 34/100 qui s'affichera sous la forme 47,34</t>
  </si>
  <si>
    <t>0:03:49,21 pour un temps de 3'49" 21/100</t>
  </si>
  <si>
    <t>Masquer les lignes blanches</t>
  </si>
  <si>
    <t>filtrer sur les lignes non blanches</t>
  </si>
  <si>
    <t>Réactiver la protection de la feuille (sans mot de passe)</t>
  </si>
  <si>
    <t>Désactiver la protection de la feuille</t>
  </si>
  <si>
    <t>NAME LIST du 09 FEV 2006</t>
  </si>
  <si>
    <t>=Classement!$A$192:$AR$227</t>
  </si>
  <si>
    <t>=Classement!$A$228:$AR$281</t>
  </si>
  <si>
    <t>=Classement!$A$58:$AR$111</t>
  </si>
  <si>
    <t>=Classement!$A$112:$AR$147</t>
  </si>
  <si>
    <t>=Classement!$A$148:$AR$191</t>
  </si>
  <si>
    <t>=Classement!$B$20:$AR$283</t>
  </si>
  <si>
    <t>=Cross!$A$192:$BQ$227</t>
  </si>
  <si>
    <t>=Cross!$A$228:$BQ$281</t>
  </si>
  <si>
    <t>=Cross!$A$58:$BQ$111</t>
  </si>
  <si>
    <t>=Cross!$A$112:$BQ$147</t>
  </si>
  <si>
    <t>=Cross!$A$148:$BQ$191</t>
  </si>
  <si>
    <t>=Cross!$B$20:$BQ$283</t>
  </si>
  <si>
    <t>=pts_Cross!$A$21:$C$28</t>
  </si>
  <si>
    <t>année_1ou2_colonnes</t>
  </si>
  <si>
    <t>=pts_Cross!$A$4:$J$5</t>
  </si>
  <si>
    <t>=Athlètes!$A$11:$H$198</t>
  </si>
  <si>
    <t>=cal_Cross!$A$12:$P$30</t>
  </si>
  <si>
    <t>=cal_Cross!$A$2:$P$3</t>
  </si>
  <si>
    <t>=Indoor!$A$13:$BH$501</t>
  </si>
  <si>
    <t>valeur 1 = athlètes classés en tête de liste, non-classés en bas de liste</t>
  </si>
  <si>
    <t>forcer le classement d'un athlète qui n'a pas satisfait à toutes les conditions sportives (p.ex pour raison médicale) : ajout de la mention classé au dessus de son total général</t>
  </si>
  <si>
    <t>tableau du classement résumé figurant sur le site</t>
  </si>
  <si>
    <t>ligne</t>
  </si>
  <si>
    <t xml:space="preserve"> </t>
  </si>
  <si>
    <t>pour un cross : place &gt; nombre de participants
transfère #N/A dans 'Points Cross'</t>
  </si>
  <si>
    <t>pour un cross : pas de pts s'il n'y a pas de total part
transfère #N/A dans 'Points Cross'</t>
  </si>
  <si>
    <t>formules de toutes les colonnes M E (manuel-électr. des courses) :
doivent faire référence au meeting avec un $ sur $G14 
=IF(G14="";"";VLOOKUP($G14;cal_Meeting;L$5;0))</t>
  </si>
  <si>
    <t>idem pour les formules en lignes 5 des mêmes colonnes qui doivent faire référence à la cellule 'chrono' juste au-dessus dans la même colonne</t>
  </si>
  <si>
    <t>valeurs 2005-2006</t>
  </si>
  <si>
    <t>année_réf</t>
  </si>
  <si>
    <t>-- (par année)</t>
  </si>
  <si>
    <t>-- (1ère année)</t>
  </si>
  <si>
    <t>-- (2ème année)</t>
  </si>
  <si>
    <t>nb_indoor</t>
  </si>
  <si>
    <t>GOOSSE</t>
  </si>
  <si>
    <t>LAURENT</t>
  </si>
  <si>
    <t>OOMS</t>
  </si>
  <si>
    <t>FASOL</t>
  </si>
  <si>
    <t>VANBEVER</t>
  </si>
  <si>
    <t>CHAUSSEE</t>
  </si>
  <si>
    <t>HERMAND</t>
  </si>
  <si>
    <t>LAROCK</t>
  </si>
  <si>
    <t>GASPARD</t>
  </si>
  <si>
    <t>LECOMTE</t>
  </si>
  <si>
    <t>DUVIVIER</t>
  </si>
  <si>
    <t>JACQUES</t>
  </si>
  <si>
    <t>BOUCHE</t>
  </si>
  <si>
    <t>jour</t>
  </si>
  <si>
    <t>2récents</t>
  </si>
  <si>
    <t>date_min</t>
  </si>
  <si>
    <t>date_max</t>
  </si>
  <si>
    <t>avant-dern. Meet. =</t>
  </si>
  <si>
    <t>dernier meeting =</t>
  </si>
  <si>
    <t>vérif°date</t>
  </si>
  <si>
    <t>C00</t>
  </si>
  <si>
    <t>vérif°</t>
  </si>
  <si>
    <t>date</t>
  </si>
  <si>
    <t>type</t>
  </si>
  <si>
    <t>CROSS</t>
  </si>
  <si>
    <t>vérif° date</t>
  </si>
  <si>
    <t>Indoor_max : mettre à jour cette table qui assure le transfert des données de Indoor_perf vers Indoor.</t>
  </si>
  <si>
    <t xml:space="preserve"> site / papier </t>
  </si>
  <si>
    <t>1 si affiché</t>
  </si>
  <si>
    <t>FINAL</t>
  </si>
  <si>
    <r>
      <t xml:space="preserve">Les points pour les cross sont indiqués pour chaque athlète sur la </t>
    </r>
    <r>
      <rPr>
        <u/>
        <sz val="10"/>
        <rFont val="Arial"/>
        <family val="2"/>
      </rPr>
      <t>ligne inférieure</t>
    </r>
    <r>
      <rPr>
        <sz val="10"/>
        <rFont val="Arial"/>
        <family val="2"/>
      </rPr>
      <t>.</t>
    </r>
  </si>
  <si>
    <r>
      <t xml:space="preserve">La place de chaque athlète et le nombre de participants sont indiqués sur la </t>
    </r>
    <r>
      <rPr>
        <u/>
        <sz val="10"/>
        <rFont val="Arial"/>
        <family val="2"/>
      </rPr>
      <t>ligne supérieure</t>
    </r>
    <r>
      <rPr>
        <sz val="10"/>
        <rFont val="Arial"/>
        <family val="2"/>
      </rPr>
      <t>.</t>
    </r>
  </si>
  <si>
    <r>
      <t>Points Indoor : en italique sur fond gris</t>
    </r>
    <r>
      <rPr>
        <sz val="10"/>
        <rFont val="Arial"/>
      </rPr>
      <t xml:space="preserve"> si l'athlète n'a pas encore satisfait encore à toutes les conditions pour être classé pour les indoor</t>
    </r>
  </si>
  <si>
    <t>INDOOR</t>
  </si>
  <si>
    <t>adr.cat.</t>
  </si>
  <si>
    <t>Nom Prénom</t>
  </si>
  <si>
    <t>doss</t>
  </si>
  <si>
    <t>DN</t>
  </si>
  <si>
    <t>vérif.
Doss</t>
  </si>
  <si>
    <t>vérif.
DN</t>
  </si>
  <si>
    <t>points_indoor</t>
  </si>
  <si>
    <t>points
cross</t>
  </si>
  <si>
    <t>points
indoor</t>
  </si>
  <si>
    <t>matricule</t>
  </si>
  <si>
    <t>CEULEMANS</t>
  </si>
  <si>
    <t>Clémence</t>
  </si>
  <si>
    <t>Emilie</t>
  </si>
  <si>
    <t>Lucie</t>
  </si>
  <si>
    <t>Emeline</t>
  </si>
  <si>
    <t>JIGOUNOV</t>
  </si>
  <si>
    <t>Victoria</t>
  </si>
  <si>
    <t>KARTHEISER</t>
  </si>
  <si>
    <t>Estelle</t>
  </si>
  <si>
    <t>Armele</t>
  </si>
  <si>
    <t>PLATBROOD</t>
  </si>
  <si>
    <t>Pauline</t>
  </si>
  <si>
    <t>Taylor</t>
  </si>
  <si>
    <t>VANDEREST</t>
  </si>
  <si>
    <t>Laurane</t>
  </si>
  <si>
    <t>Laura</t>
  </si>
  <si>
    <t>BESEME</t>
  </si>
  <si>
    <t>DEHAES</t>
  </si>
  <si>
    <t>Morgane</t>
  </si>
  <si>
    <t>Julie</t>
  </si>
  <si>
    <t>Marine</t>
  </si>
  <si>
    <t>Léa</t>
  </si>
  <si>
    <t>Adèle</t>
  </si>
  <si>
    <t>NOCENT</t>
  </si>
  <si>
    <t>ONANA</t>
  </si>
  <si>
    <t>Alima Justine</t>
  </si>
  <si>
    <t>PARIS</t>
  </si>
  <si>
    <t>Camille</t>
  </si>
  <si>
    <t>ROMPEAUX</t>
  </si>
  <si>
    <t>Gaëlle</t>
  </si>
  <si>
    <t>SADOINE</t>
  </si>
  <si>
    <t>Charlotte</t>
  </si>
  <si>
    <t>Louise</t>
  </si>
  <si>
    <t>STALMANS</t>
  </si>
  <si>
    <t>Sarah</t>
  </si>
  <si>
    <t>Lara</t>
  </si>
  <si>
    <t>Alice</t>
  </si>
  <si>
    <t>FICHEROULLE</t>
  </si>
  <si>
    <t>Thais</t>
  </si>
  <si>
    <t>GORTZ</t>
  </si>
  <si>
    <t>GROSDIDIER</t>
  </si>
  <si>
    <t>Sharon</t>
  </si>
  <si>
    <t>HUART</t>
  </si>
  <si>
    <t>Maurine</t>
  </si>
  <si>
    <t>Mathilde</t>
  </si>
  <si>
    <t>LUEMBA</t>
  </si>
  <si>
    <t>Thérésa</t>
  </si>
  <si>
    <t>Juliette</t>
  </si>
  <si>
    <t>MOUCHET</t>
  </si>
  <si>
    <t>Caroline</t>
  </si>
  <si>
    <t>NEGRO</t>
  </si>
  <si>
    <t>NSAWELA</t>
  </si>
  <si>
    <t>Mosele Sanya</t>
  </si>
  <si>
    <t>Hester</t>
  </si>
  <si>
    <t>Cynthia</t>
  </si>
  <si>
    <t>VAN NIEUWENHUYSE</t>
  </si>
  <si>
    <t>Céline</t>
  </si>
  <si>
    <t>VANHOREN</t>
  </si>
  <si>
    <t>Géraldine</t>
  </si>
  <si>
    <t>Laurence</t>
  </si>
  <si>
    <t>Anaïs</t>
  </si>
  <si>
    <t>Elise</t>
  </si>
  <si>
    <t>Karine</t>
  </si>
  <si>
    <t>Marie</t>
  </si>
  <si>
    <t>Virginie</t>
  </si>
  <si>
    <t>Flore</t>
  </si>
  <si>
    <t>STEYNEN</t>
  </si>
  <si>
    <t>Sally</t>
  </si>
  <si>
    <t>Lucas</t>
  </si>
  <si>
    <t>Cyprien</t>
  </si>
  <si>
    <t>Adrien</t>
  </si>
  <si>
    <t>Thibaut</t>
  </si>
  <si>
    <t>GUYETTE</t>
  </si>
  <si>
    <t>Jonathan</t>
  </si>
  <si>
    <t>François</t>
  </si>
  <si>
    <t>MEURICE</t>
  </si>
  <si>
    <t>Guillaume</t>
  </si>
  <si>
    <t>RAEVENS</t>
  </si>
  <si>
    <t>Théo</t>
  </si>
  <si>
    <t>STERKKE</t>
  </si>
  <si>
    <t>Tanguy</t>
  </si>
  <si>
    <t>Nathan</t>
  </si>
  <si>
    <t>Thomas</t>
  </si>
  <si>
    <t>Dalil</t>
  </si>
  <si>
    <t>Hugo</t>
  </si>
  <si>
    <t>Sébastien</t>
  </si>
  <si>
    <t>Corentin</t>
  </si>
  <si>
    <t>Benjamin</t>
  </si>
  <si>
    <t>FAUCONNIER</t>
  </si>
  <si>
    <t>Pierrick</t>
  </si>
  <si>
    <t>Nicolas</t>
  </si>
  <si>
    <t>Grégoire</t>
  </si>
  <si>
    <t>Tom</t>
  </si>
  <si>
    <t>LACROIX</t>
  </si>
  <si>
    <t>Lloyd</t>
  </si>
  <si>
    <t>LANDIN</t>
  </si>
  <si>
    <t>Emric</t>
  </si>
  <si>
    <t>Gwendal</t>
  </si>
  <si>
    <t>Antoine</t>
  </si>
  <si>
    <t>LUYCKX</t>
  </si>
  <si>
    <t>Jérôme</t>
  </si>
  <si>
    <t>MOSSELMAN</t>
  </si>
  <si>
    <t>Dylan</t>
  </si>
  <si>
    <t>PAJAZITI</t>
  </si>
  <si>
    <t>Agon</t>
  </si>
  <si>
    <t>PETERS</t>
  </si>
  <si>
    <t>Didier</t>
  </si>
  <si>
    <t>PHILIPPO</t>
  </si>
  <si>
    <t>Brieuc</t>
  </si>
  <si>
    <t>RAHIR</t>
  </si>
  <si>
    <t>Raphaël</t>
  </si>
  <si>
    <t>RAMPELBERG</t>
  </si>
  <si>
    <t>RENARD</t>
  </si>
  <si>
    <t>Maxime</t>
  </si>
  <si>
    <t>STEENWERCK</t>
  </si>
  <si>
    <t>Cyril</t>
  </si>
  <si>
    <t>TOCK</t>
  </si>
  <si>
    <t>Jules</t>
  </si>
  <si>
    <t>VANOEVEREN</t>
  </si>
  <si>
    <t>Alexis</t>
  </si>
  <si>
    <t>Léo</t>
  </si>
  <si>
    <t>Dorian</t>
  </si>
  <si>
    <t>BROUWERS</t>
  </si>
  <si>
    <t>Amaury</t>
  </si>
  <si>
    <t>Aurélien</t>
  </si>
  <si>
    <t>Loïc</t>
  </si>
  <si>
    <t>Stéphane</t>
  </si>
  <si>
    <t>GULTAS</t>
  </si>
  <si>
    <t>Benoît</t>
  </si>
  <si>
    <t>Bastien</t>
  </si>
  <si>
    <t>HOFMANS</t>
  </si>
  <si>
    <t>Gil</t>
  </si>
  <si>
    <t>HUPIN</t>
  </si>
  <si>
    <t>Maxence</t>
  </si>
  <si>
    <t>Alexandre</t>
  </si>
  <si>
    <t>Clément</t>
  </si>
  <si>
    <t>STASSIN</t>
  </si>
  <si>
    <t>STURBOIS</t>
  </si>
  <si>
    <t>Martin</t>
  </si>
  <si>
    <t>Florian</t>
  </si>
  <si>
    <t>Quentin</t>
  </si>
  <si>
    <t>Renaud</t>
  </si>
  <si>
    <t>OUEDRAOGO</t>
  </si>
  <si>
    <t>Sacha</t>
  </si>
  <si>
    <t>VAN BEVER</t>
  </si>
  <si>
    <t>Laurent</t>
  </si>
  <si>
    <t>ex-2006</t>
  </si>
  <si>
    <t>Zoé</t>
  </si>
  <si>
    <t>Ophélie</t>
  </si>
  <si>
    <t>Christopher</t>
  </si>
  <si>
    <t>Kelly</t>
  </si>
  <si>
    <t>Margaux</t>
  </si>
  <si>
    <t>Yassin</t>
  </si>
  <si>
    <t>Eliott</t>
  </si>
  <si>
    <t>Nelson</t>
  </si>
  <si>
    <t>Charly</t>
  </si>
  <si>
    <t>Julien</t>
  </si>
  <si>
    <t>Elyne</t>
  </si>
  <si>
    <t>Alicia</t>
  </si>
  <si>
    <t>Tatiana</t>
  </si>
  <si>
    <t>Dimitri</t>
  </si>
  <si>
    <t>Marc</t>
  </si>
  <si>
    <t>Arthur</t>
  </si>
  <si>
    <t>Tomasz</t>
  </si>
  <si>
    <t>Armelle</t>
  </si>
  <si>
    <t>=VLOOKUP($L12;'[2006.12 CABW athlètes BPM.xls]IN'!$A:$J;2;0)</t>
  </si>
  <si>
    <t>=VLOOKUP($L12;'[2006.12 CABW athlètes BPM.xls]IN'!$A:$J;7;0)</t>
  </si>
  <si>
    <t>comparaisons avec CABW Listes_Athlètes_nivelles</t>
  </si>
  <si>
    <t>KNAEPEN</t>
  </si>
  <si>
    <t>Simulation du calcul des points : voir &gt;&gt;&gt;</t>
  </si>
  <si>
    <t>place et nombre de participants : à indiquer ci-dessous</t>
  </si>
  <si>
    <t>Indoor_perf : mentionner le numéro de dossard et la référence du indoor.</t>
  </si>
  <si>
    <t>Indoor_perf : compléter les performances.</t>
  </si>
  <si>
    <t>Trier Indoor</t>
  </si>
  <si>
    <t>colonne 'lignes visibles' à l'extrême droite de la feuille</t>
  </si>
  <si>
    <t>description</t>
  </si>
  <si>
    <t xml:space="preserve"> - soit les athlètes classés (ceux qui ont satisfaits à toutes les conditions) figurent en tête de liste </t>
  </si>
  <si>
    <t xml:space="preserve">    et les athlètes non classés figurent en bas de liste.</t>
  </si>
  <si>
    <t>Liste des athlèles.</t>
  </si>
  <si>
    <t>Questions ?</t>
  </si>
  <si>
    <t>Classement du challenge Cross.</t>
  </si>
  <si>
    <t>Classement du challenge Indoor.</t>
  </si>
  <si>
    <t>Voir en haut des feuilles 'Cross' et 'Indoor' les explications et les conventions quant aux couleurs.</t>
  </si>
  <si>
    <t>En début de saison, les athlètes classés et non classés sont mélangés.</t>
  </si>
  <si>
    <t>Plus tard dans la saison, suivant ce qui est indiqué tout en haut à gauche :</t>
  </si>
  <si>
    <t xml:space="preserve"> - soit les athlètes classés et non classés sont mélangés</t>
  </si>
  <si>
    <t>Indoor_perf</t>
  </si>
  <si>
    <t>Indoor_max : table assurant le transfert des données de Indoor_perf vers Indoor.  Feuille technique sans intérêt pour le lecteur !</t>
  </si>
  <si>
    <t>Calendrier du challenge Cross.</t>
  </si>
  <si>
    <t>Calendrier du challenge Indoor.</t>
  </si>
  <si>
    <t>pts_Indoor</t>
  </si>
  <si>
    <t>Table de cotation épreuves combinées.  Points attribués aux épreuves lors des Indoor.</t>
  </si>
  <si>
    <t>Points min et max attribués aux cross en fonction des catégories.</t>
  </si>
  <si>
    <t>pts_Cross</t>
  </si>
  <si>
    <t>__Cross</t>
  </si>
  <si>
    <t>NAME LIST du 16 DEC 2006</t>
  </si>
  <si>
    <t>=Cross!$B$22:$BR$349</t>
  </si>
  <si>
    <t>__Indoor</t>
  </si>
  <si>
    <t>=Indoor!$B$19:$AL$345</t>
  </si>
  <si>
    <t>=Indoor!$A$237:$AL$289</t>
  </si>
  <si>
    <t>=Indoor!$A$291:$AL$343</t>
  </si>
  <si>
    <t>=Indoor!$A$21:$AL$73</t>
  </si>
  <si>
    <t>=Indoor!$A$75:$AL$127</t>
  </si>
  <si>
    <t>=Indoor!$A$129:$AL$181</t>
  </si>
  <si>
    <t>=Indoor!$A$183:$AL$235</t>
  </si>
  <si>
    <t>=Cross!$A$240:$BR$293</t>
  </si>
  <si>
    <t>=Cross!$A$294:$BR$347</t>
  </si>
  <si>
    <t>=Cross!$A$24:$BR$77</t>
  </si>
  <si>
    <t>=Cross!$A$78:$BR$131</t>
  </si>
  <si>
    <t>=Cross!$A$132:$BR$185</t>
  </si>
  <si>
    <t>=Cross!$A$186:$BR$239</t>
  </si>
  <si>
    <t>=pts_Cross!$A$21:$C$30</t>
  </si>
  <si>
    <t>=pts_Cross!$A$33</t>
  </si>
  <si>
    <t>=Athlètes!$A$11:$G$249</t>
  </si>
  <si>
    <t>=cal_Cross!$A$12:$R$34</t>
  </si>
  <si>
    <t>=cal_Cross!$A$2:$R$3</t>
  </si>
  <si>
    <t>=cal_Indoor!$A$11:$J$23</t>
  </si>
  <si>
    <t>=cal_Indoor!$A$2:$J$3</t>
  </si>
  <si>
    <t>=Cross!$BQ$12</t>
  </si>
  <si>
    <t>classés</t>
  </si>
  <si>
    <t>=Cross!$A$11</t>
  </si>
  <si>
    <t>=Cross!$A$2:$BR$3</t>
  </si>
  <si>
    <t>=cal_Cross!$D$5</t>
  </si>
  <si>
    <t>=cal_Cross!$D$4</t>
  </si>
  <si>
    <t>Indoor_colonnes</t>
  </si>
  <si>
    <t>=Indoor!$B$2:$AL$3</t>
  </si>
  <si>
    <t>_Indoor_BF</t>
  </si>
  <si>
    <t>_Indoor_BH</t>
  </si>
  <si>
    <t>_Indoor_MF</t>
  </si>
  <si>
    <t>_Indoor_MH</t>
  </si>
  <si>
    <t>_Indoor_PF</t>
  </si>
  <si>
    <t>_Indoor_PH</t>
  </si>
  <si>
    <t>Remarque importante relative aux feuilles Cross et Indoor :</t>
  </si>
  <si>
    <t>Tri des feuilles Cross et Indoor :</t>
  </si>
  <si>
    <t>cellule CLASSES au haut de la colonne classement à l'extrême droite de la feuille 'Cross' :</t>
  </si>
  <si>
    <t>cette cellule dépend la cellule 'classés' (en haut à gauche de la feuille 'cross') qui peut prendre 3 valeurs :</t>
  </si>
  <si>
    <t>valeur 0 = athlètes classés et non-classés sont mélangés ; classés en gras, non classés sur fond gris</t>
  </si>
  <si>
    <t>valeur - = athlètes classés et non-classés sont mélangés ; pas de format condit. distinguant classés et non classés</t>
  </si>
  <si>
    <t>La valeur 1 modifie les valeurs dans la colonne classement sur les feuilles Cross et Indoor</t>
  </si>
  <si>
    <t>et fait passer les athlètes classés en haut de la liste.</t>
  </si>
  <si>
    <t>Indoor_perf : recopier tous les numéros de dossard en colonne A et indiquer l'indoor I00 en colonne G.</t>
  </si>
  <si>
    <t xml:space="preserve">Indoor : recopier tous les numéros de dossard (des athlètes participant aux compétitions) </t>
  </si>
  <si>
    <t>GoTo (touche fonction F5), __Indoor</t>
  </si>
  <si>
    <t>GoTo (touche fonction F5) __Cross</t>
  </si>
  <si>
    <t>Les performances de chaque athlète pour chaque indoor figurent sur la feuille Indoor_perf.</t>
  </si>
  <si>
    <t>Les indoor sont placés dans l'ordre chronologique.</t>
  </si>
  <si>
    <t>Une ligne par athlète et par indoor.</t>
  </si>
  <si>
    <t>=Cross!$BQ$13</t>
  </si>
  <si>
    <t>=Cross!$A$12</t>
  </si>
  <si>
    <t>HEUSICOM</t>
  </si>
  <si>
    <t>Margo</t>
  </si>
  <si>
    <t>Valentine</t>
  </si>
  <si>
    <t>Pour recevoir régulièrement la dernière version de ce tableau ainsi que le détail des épreuves par indoor,</t>
  </si>
  <si>
    <t>n° ligne</t>
  </si>
  <si>
    <t>localité_A</t>
  </si>
  <si>
    <t>localité_B</t>
  </si>
  <si>
    <t>dénom</t>
  </si>
  <si>
    <t>participants &gt;&gt;&gt;</t>
  </si>
  <si>
    <t>ligne 1</t>
  </si>
  <si>
    <t>format conditionnel non copiable sur les dernières lignes de certaines catégories (Excell refuse de sauvegarder les changements !)
Problème réglé en supprimant des lignes (il n'y a plus 25 participants théoriques par catégorie).  A revoir en 2007-2008.</t>
  </si>
  <si>
    <t>adr.cat. : colonne à supprimer.  Même système que sur Cross à mettre en place.</t>
  </si>
  <si>
    <t>INSTRUCTIONS</t>
  </si>
  <si>
    <t>Ostende (relais BH)</t>
  </si>
  <si>
    <t>cas particulier si le 3ème et le 4ème Cross donnent le même nombre de points : dans ce cas les 2 nombres sont affichés en vert ce qui n'est pas correct
Alerte à afficher (cfr NAC).  Même système qu'au NAC à mettre en place.</t>
  </si>
  <si>
    <t>CABW challenge INDOOR hiver 2006-2007</t>
  </si>
  <si>
    <t>Benjamins-Pupilles-Minimes</t>
  </si>
  <si>
    <t>CLASSEMENT  FINAL</t>
  </si>
  <si>
    <t>NOM prénom</t>
  </si>
  <si>
    <t>M_F</t>
  </si>
  <si>
    <t>RAMAY Hélène</t>
  </si>
  <si>
    <t>MALBRANT Ermeline</t>
  </si>
  <si>
    <t>STEVENS Lorna</t>
  </si>
  <si>
    <t>DE PAEPE Anaïs</t>
  </si>
  <si>
    <t>M_H</t>
  </si>
  <si>
    <t>VANDELEENE Nathan</t>
  </si>
  <si>
    <t>DETRY Lionel</t>
  </si>
  <si>
    <t>SCUTENAIRE Quentin</t>
  </si>
  <si>
    <t>SAMMELS Fabien</t>
  </si>
  <si>
    <t>DENIS Loïc</t>
  </si>
  <si>
    <t>DELAFONTAINE Florian</t>
  </si>
  <si>
    <t>P_F</t>
  </si>
  <si>
    <t>RAMAY Pauline</t>
  </si>
  <si>
    <t>BOUVENCOURT Julie</t>
  </si>
  <si>
    <t>GASPARD Tiffany</t>
  </si>
  <si>
    <t>LECOMTE Mathilde</t>
  </si>
  <si>
    <t>DENIS Sandra</t>
  </si>
  <si>
    <t>P_H</t>
  </si>
  <si>
    <t>HOUPPE Guillaume</t>
  </si>
  <si>
    <t>TRGO Florian</t>
  </si>
  <si>
    <t>COMBLEZ Aurélien</t>
  </si>
  <si>
    <t>BOULVIN Dorian</t>
  </si>
  <si>
    <t>DREZE Anthony</t>
  </si>
  <si>
    <t>DE PAEPE Arnaud</t>
  </si>
  <si>
    <t>DE PAEPE Loïc</t>
  </si>
  <si>
    <t>B_F</t>
  </si>
  <si>
    <t>STAQUET Lara</t>
  </si>
  <si>
    <t>HERMAND Emeline</t>
  </si>
  <si>
    <t>B_H</t>
  </si>
  <si>
    <t>LELOUP Antoine</t>
  </si>
  <si>
    <t>BOUZID Dalil</t>
  </si>
  <si>
    <t>DELAFONTAINE Corentin</t>
  </si>
  <si>
    <t>GOOSSE Nicolas</t>
  </si>
  <si>
    <t>HOUPPE Grégoire</t>
  </si>
  <si>
    <t>BOUVENCOURT Thomas</t>
  </si>
  <si>
    <t>ATHLETES NON CLASSES</t>
  </si>
  <si>
    <t xml:space="preserve"> NOM</t>
  </si>
  <si>
    <t>SEMAILLE Flore</t>
  </si>
  <si>
    <t>CHASSE Jérémy</t>
  </si>
  <si>
    <t>VERHEYEN Tien Dao</t>
  </si>
  <si>
    <t>BALON Antoine</t>
  </si>
  <si>
    <t>HENNETON Romain</t>
  </si>
  <si>
    <t>COPPENS Quentin</t>
  </si>
  <si>
    <t>WILMET Laurence</t>
  </si>
  <si>
    <t>VAN NIEUWENHUYSE Céline</t>
  </si>
  <si>
    <t>ORLANDI Hester</t>
  </si>
  <si>
    <t>KNAEPEN Pauline</t>
  </si>
  <si>
    <t>HUART Maurine</t>
  </si>
  <si>
    <t>NSAWELA Mosele Sanya</t>
  </si>
  <si>
    <t>VAN ISACKER Cynthia</t>
  </si>
  <si>
    <t>STURBOIS Martin</t>
  </si>
  <si>
    <t>BOURGEOIS François</t>
  </si>
  <si>
    <t>KINT Maxence</t>
  </si>
  <si>
    <t>DUFRASNE Stéphane</t>
  </si>
  <si>
    <t>FASOL Jérôme</t>
  </si>
  <si>
    <t>GODEAU Loïc</t>
  </si>
  <si>
    <t>ARICO Alexis</t>
  </si>
  <si>
    <t>BROUWERS Amaury</t>
  </si>
  <si>
    <t>DETRY Delphine</t>
  </si>
  <si>
    <t>KNAEPEN Valentine</t>
  </si>
  <si>
    <t>STALMANS Sarah</t>
  </si>
  <si>
    <t>DELAFONTAINE Aurélia</t>
  </si>
  <si>
    <t>PHILIPPO Brieuc</t>
  </si>
  <si>
    <t>COLSON Hugo</t>
  </si>
  <si>
    <t>LAURENT Gwendal</t>
  </si>
  <si>
    <t>DREZE Benjamin</t>
  </si>
  <si>
    <t>CABW challenge CROSS hiver 2006-2007</t>
  </si>
  <si>
    <t>CLASSEMENT FINAL</t>
  </si>
  <si>
    <t>ROMBAUX Marine</t>
  </si>
  <si>
    <t>CALLA Jérémie</t>
  </si>
  <si>
    <t>DI RUPO Mylena</t>
  </si>
  <si>
    <t>D'HONDT Charlotte</t>
  </si>
  <si>
    <t>PAULET Marine</t>
  </si>
  <si>
    <t>DUVIVIER Karine</t>
  </si>
  <si>
    <t>VANBEVER Laurent</t>
  </si>
  <si>
    <t>HAVAUX Renaud</t>
  </si>
  <si>
    <t>CHAUSSEE Maxime</t>
  </si>
  <si>
    <t>JACQUES Florian</t>
  </si>
  <si>
    <t>BOUCHE Loïc</t>
  </si>
  <si>
    <t>DROFIAK Maxime</t>
  </si>
  <si>
    <t>OOMS Camille</t>
  </si>
  <si>
    <t>DERYCK Arnaud</t>
  </si>
  <si>
    <t>MOSTOSI Alexandre</t>
  </si>
  <si>
    <t>HEUSICOM Margo</t>
  </si>
  <si>
    <t>LAROCK Julien</t>
  </si>
  <si>
    <t>GUYETTE Jonathan</t>
  </si>
  <si>
    <t>AUPAIX Cédric</t>
  </si>
  <si>
    <t>NOM Prénom</t>
  </si>
  <si>
    <t>OK hiver 2007</t>
  </si>
  <si>
    <t>OK hiver 2006</t>
  </si>
  <si>
    <t>cache-colonnes</t>
  </si>
  <si>
    <t>titre A1 : doit utiliser année_réf + intéger les messages d'erreur</t>
  </si>
  <si>
    <t>Scinder Nom prénom</t>
  </si>
  <si>
    <t>NOM ET PRÉNOM</t>
  </si>
  <si>
    <t>NOM ET PRÉNOM 2</t>
  </si>
  <si>
    <t>NOM ET PRENOM</t>
  </si>
  <si>
    <t>BOUQUIAUX</t>
  </si>
  <si>
    <t>BRIOLO</t>
  </si>
  <si>
    <t>BUVENS</t>
  </si>
  <si>
    <t>CALICIS</t>
  </si>
  <si>
    <t>CANART</t>
  </si>
  <si>
    <t>CARLIER</t>
  </si>
  <si>
    <t>CASSART</t>
  </si>
  <si>
    <t>CLAEYSSENS</t>
  </si>
  <si>
    <t>CLEMENT</t>
  </si>
  <si>
    <t>CLINKEMALIE</t>
  </si>
  <si>
    <t>FERIER</t>
  </si>
  <si>
    <t>FIERENS</t>
  </si>
  <si>
    <t>FOLIE</t>
  </si>
  <si>
    <t>GELLER</t>
  </si>
  <si>
    <t>GHEYSSENS</t>
  </si>
  <si>
    <t>GHISLAIN</t>
  </si>
  <si>
    <t>GILBERT</t>
  </si>
  <si>
    <t>GOOR</t>
  </si>
  <si>
    <t>GREGOIRE</t>
  </si>
  <si>
    <t>GROSSMANN</t>
  </si>
  <si>
    <t>GUBBELS</t>
  </si>
  <si>
    <t>HAYEZ</t>
  </si>
  <si>
    <t>HEMMERYCKX</t>
  </si>
  <si>
    <t>HENNAUX</t>
  </si>
  <si>
    <t>JACOB</t>
  </si>
  <si>
    <t>JACQUEMIN</t>
  </si>
  <si>
    <t>LEFEVRE</t>
  </si>
  <si>
    <t>MADHOUN</t>
  </si>
  <si>
    <t>MAECK</t>
  </si>
  <si>
    <t>MATTHEWS</t>
  </si>
  <si>
    <t>MAXIME</t>
  </si>
  <si>
    <t>MIANGU</t>
  </si>
  <si>
    <t>MIGEOTTE</t>
  </si>
  <si>
    <t>MOMMENS</t>
  </si>
  <si>
    <t>MOSKWIAK</t>
  </si>
  <si>
    <t>PARE</t>
  </si>
  <si>
    <t>PARTOUNE</t>
  </si>
  <si>
    <t>PESENTI</t>
  </si>
  <si>
    <t>PETRE</t>
  </si>
  <si>
    <t>PIERRET</t>
  </si>
  <si>
    <t>PIETERS</t>
  </si>
  <si>
    <t>PLAISANT</t>
  </si>
  <si>
    <t>RITIERE</t>
  </si>
  <si>
    <t>RODE</t>
  </si>
  <si>
    <t>ROOSENS</t>
  </si>
  <si>
    <t>ROSIER</t>
  </si>
  <si>
    <t>ROTH</t>
  </si>
  <si>
    <t>ROUSSEAUX</t>
  </si>
  <si>
    <t>SALLE</t>
  </si>
  <si>
    <t>SCOUPE</t>
  </si>
  <si>
    <t>SION</t>
  </si>
  <si>
    <t>SMITS</t>
  </si>
  <si>
    <t>SNEYERS</t>
  </si>
  <si>
    <t>SPRUMONT</t>
  </si>
  <si>
    <t>TEIRLINCKX</t>
  </si>
  <si>
    <t>THEYS</t>
  </si>
  <si>
    <t>VAN HOUTE</t>
  </si>
  <si>
    <t>VAN ISEGHEM</t>
  </si>
  <si>
    <t>VANVILTHOVEN</t>
  </si>
  <si>
    <t>VEROUGSTRAETE</t>
  </si>
  <si>
    <t>VIEGAS</t>
  </si>
  <si>
    <t>VRANCKX</t>
  </si>
  <si>
    <t>WEINBERG</t>
  </si>
  <si>
    <t>WERY</t>
  </si>
  <si>
    <t>Simon</t>
  </si>
  <si>
    <t>Chloé</t>
  </si>
  <si>
    <t>Naomi</t>
  </si>
  <si>
    <t>Romane</t>
  </si>
  <si>
    <t>Jimmy</t>
  </si>
  <si>
    <t>Sophie</t>
  </si>
  <si>
    <t>Stephen</t>
  </si>
  <si>
    <t>Thibault</t>
  </si>
  <si>
    <t>Clara</t>
  </si>
  <si>
    <t>Justine</t>
  </si>
  <si>
    <t>Matthieu</t>
  </si>
  <si>
    <t>Rémy</t>
  </si>
  <si>
    <t>Ugo</t>
  </si>
  <si>
    <t>Vincent</t>
  </si>
  <si>
    <t>Dorine</t>
  </si>
  <si>
    <t>Oriane</t>
  </si>
  <si>
    <t>Axelle</t>
  </si>
  <si>
    <t>Geoffrey</t>
  </si>
  <si>
    <t>Odile</t>
  </si>
  <si>
    <t>Louis</t>
  </si>
  <si>
    <t>Manon</t>
  </si>
  <si>
    <t>Aurore</t>
  </si>
  <si>
    <t>Gaël</t>
  </si>
  <si>
    <t>Charles-Emmanuel</t>
  </si>
  <si>
    <t>Sandrine</t>
  </si>
  <si>
    <t>Noémie</t>
  </si>
  <si>
    <t>Rémi</t>
  </si>
  <si>
    <t>Léna</t>
  </si>
  <si>
    <t>Maylis</t>
  </si>
  <si>
    <t>Sonia</t>
  </si>
  <si>
    <t>Lola</t>
  </si>
  <si>
    <t>Alexandrine</t>
  </si>
  <si>
    <t>Amielle</t>
  </si>
  <si>
    <t>Alexia</t>
  </si>
  <si>
    <t>Elliot</t>
  </si>
  <si>
    <t>Baptiste</t>
  </si>
  <si>
    <t>Kilperic</t>
  </si>
  <si>
    <t>Coline</t>
  </si>
  <si>
    <t>Mathieu</t>
  </si>
  <si>
    <t>Sam</t>
  </si>
  <si>
    <t>Antonin</t>
  </si>
  <si>
    <t>Marius</t>
  </si>
  <si>
    <t>Arcady</t>
  </si>
  <si>
    <t>Victoriane</t>
  </si>
  <si>
    <t>liste CABW</t>
  </si>
  <si>
    <t>---</t>
  </si>
  <si>
    <t>nouveau</t>
  </si>
  <si>
    <t>-------</t>
  </si>
  <si>
    <t>C13</t>
  </si>
  <si>
    <t>C14</t>
  </si>
  <si>
    <t>C15</t>
  </si>
  <si>
    <t>points obtenus aux cross</t>
  </si>
  <si>
    <t>???</t>
  </si>
  <si>
    <t>ok</t>
  </si>
  <si>
    <t>colonne D (cat sexe)</t>
  </si>
  <si>
    <t>colonne techniques (range nommé _Z_colonnes_techniques)</t>
  </si>
  <si>
    <t>Masquer les colonnes voulues</t>
  </si>
  <si>
    <t>colonnes des courses futures</t>
  </si>
  <si>
    <t>adressez un mail à Julien Goffaux  :  darude317@hotmail.com</t>
  </si>
  <si>
    <t>Cross résumé</t>
  </si>
  <si>
    <t>lien à établir avec Cross</t>
  </si>
  <si>
    <t>lien à établir avec Indoor</t>
  </si>
  <si>
    <t>Indoor résumé</t>
  </si>
  <si>
    <t>généraliser les formules dans les colonnes techniques afin de pouvoir déplacer les colonnes des cross (jusqu'en 2006-2007, le meilleur cross est recherché via =MAX(I29:L29;N29:S29;U29;W29) en sautant les 2èmes colonnes des cross-cup.  Les colonnes "recherche du 2ème meilleur cross" pointent vers les colonnes des résultats de chaque cross.</t>
  </si>
  <si>
    <t>généraliser 
            // avec cross</t>
  </si>
  <si>
    <t xml:space="preserve">regrouper les flags (classés, affichage site/papier, </t>
  </si>
  <si>
    <t>contactez Julien Goffaux</t>
  </si>
  <si>
    <t>faire une copie du fichier avant de trier !</t>
  </si>
  <si>
    <t>STOP</t>
  </si>
  <si>
    <t>faire une copie du fichier avant de commencer</t>
  </si>
  <si>
    <t>NAME LIST du 18 NOV 2007</t>
  </si>
  <si>
    <t>__challenge</t>
  </si>
  <si>
    <t>=Cross!$B$22:$IV$469</t>
  </si>
  <si>
    <t>=Cross!$B$22:$CJ$230</t>
  </si>
  <si>
    <t>=Indoor!$B$19:$AL$346</t>
  </si>
  <si>
    <t>=Cross!$A$170:$CJ$193</t>
  </si>
  <si>
    <t>=Cross!$A$194:$CJ$227</t>
  </si>
  <si>
    <t>=Cross!$A$24:$CJ$57</t>
  </si>
  <si>
    <t>=Cross!$A$58:$CJ$101</t>
  </si>
  <si>
    <t>=Cross!$A$102:$CJ$135</t>
  </si>
  <si>
    <t>=Cross!$A$136:$CJ$169</t>
  </si>
  <si>
    <t>_Z_colonnes_techniques</t>
  </si>
  <si>
    <t>=Cross!$AC:$CJ</t>
  </si>
  <si>
    <t>_Zcrossligne2</t>
  </si>
  <si>
    <t>=Cross!$I$29:$AA$29</t>
  </si>
  <si>
    <t>=Athlètes!$A$11:$G$342</t>
  </si>
  <si>
    <t>=Athlètes!$A$2:$L$3</t>
  </si>
  <si>
    <t>=cal_Cross!$A$12:$T$37</t>
  </si>
  <si>
    <t>=cal_Cross!$A$2:$T$3</t>
  </si>
  <si>
    <t>=Cross!$CI$13</t>
  </si>
  <si>
    <t>=Cross!$A$2:$CJ$3</t>
  </si>
  <si>
    <t>SPELMANS</t>
  </si>
  <si>
    <t>Ingrid</t>
  </si>
  <si>
    <t>Robin</t>
  </si>
  <si>
    <t>Gabin</t>
  </si>
  <si>
    <t>VANHEES</t>
  </si>
  <si>
    <t>WAUTERS</t>
  </si>
  <si>
    <t>ROSART</t>
  </si>
  <si>
    <t>SCHULPEN</t>
  </si>
  <si>
    <t>FOUARGE</t>
  </si>
  <si>
    <t>JEHAY</t>
  </si>
  <si>
    <t>JORIS</t>
  </si>
  <si>
    <t>COLONNE
à sup primer ?</t>
  </si>
  <si>
    <t>NOM4 PRENOM</t>
  </si>
  <si>
    <t>NOM et Prénom</t>
  </si>
  <si>
    <t>section</t>
  </si>
  <si>
    <t>titre cross ligne1</t>
  </si>
  <si>
    <t>titre cross ligne2</t>
  </si>
  <si>
    <t>(blank)</t>
  </si>
  <si>
    <t>Grand Total</t>
  </si>
  <si>
    <t>USBW</t>
  </si>
  <si>
    <t>Nivelles</t>
  </si>
  <si>
    <t>Sart-Dames-Avelines</t>
  </si>
  <si>
    <t>Braine L'Alleud</t>
  </si>
  <si>
    <t>Gosselies</t>
  </si>
  <si>
    <t>GOSP</t>
  </si>
  <si>
    <t>Dour</t>
  </si>
  <si>
    <t>Dour(DS)</t>
  </si>
  <si>
    <t>DS</t>
  </si>
  <si>
    <t>LBFA</t>
  </si>
  <si>
    <t>Louvain-La-Neuve</t>
  </si>
  <si>
    <t>Wavre</t>
  </si>
  <si>
    <t>Waterloo</t>
  </si>
  <si>
    <t>CS Dyle</t>
  </si>
  <si>
    <t>RIWA</t>
  </si>
  <si>
    <t>SOLBREUX</t>
  </si>
  <si>
    <t>Thibaud</t>
  </si>
  <si>
    <t>BEUZER</t>
  </si>
  <si>
    <t>DUMONT</t>
  </si>
  <si>
    <t>DEBIERE</t>
  </si>
  <si>
    <t>GOBERT</t>
  </si>
  <si>
    <t>VERHESLT</t>
  </si>
  <si>
    <t>Diego</t>
  </si>
  <si>
    <t>PHILIPPRON</t>
  </si>
  <si>
    <t>Tyson</t>
  </si>
  <si>
    <t>JARBATH</t>
  </si>
  <si>
    <t>Danielo</t>
  </si>
  <si>
    <t>Shannon</t>
  </si>
  <si>
    <t>DUPONT</t>
  </si>
  <si>
    <t>SCLAVONT</t>
  </si>
  <si>
    <t>Ysolde</t>
  </si>
  <si>
    <t>Lastinie</t>
  </si>
  <si>
    <t>ALI ISMAEL</t>
  </si>
  <si>
    <t>Amina</t>
  </si>
  <si>
    <t>DEMOL</t>
  </si>
  <si>
    <t>Rachel</t>
  </si>
  <si>
    <t>VOLKAERT</t>
  </si>
  <si>
    <t>LAMBERT</t>
  </si>
  <si>
    <t>Nell</t>
  </si>
  <si>
    <t>DJACQUIERE</t>
  </si>
  <si>
    <t>FUCITO</t>
  </si>
  <si>
    <t>Celia</t>
  </si>
  <si>
    <t>DI GIUSEPPE</t>
  </si>
  <si>
    <t>Cloe</t>
  </si>
  <si>
    <t>BOVY</t>
  </si>
  <si>
    <t>BAUDSON</t>
  </si>
  <si>
    <t>Elsa</t>
  </si>
  <si>
    <t>GANDIN</t>
  </si>
  <si>
    <t>Ethane</t>
  </si>
  <si>
    <t>LANCELLE</t>
  </si>
  <si>
    <t>DE LISSNYDER</t>
  </si>
  <si>
    <t>Romain</t>
  </si>
  <si>
    <t xml:space="preserve">DAMMAN </t>
  </si>
  <si>
    <t>DELVAUX</t>
  </si>
  <si>
    <t>BAILLET</t>
  </si>
  <si>
    <t>Gaetan</t>
  </si>
  <si>
    <t>GARIN</t>
  </si>
  <si>
    <t>Gaspard</t>
  </si>
  <si>
    <t>Milan</t>
  </si>
  <si>
    <t>CASTIN</t>
  </si>
  <si>
    <t>Joris</t>
  </si>
  <si>
    <t>NAJM</t>
  </si>
  <si>
    <t>VANHOUTTE</t>
  </si>
  <si>
    <t>ENDERLIN</t>
  </si>
  <si>
    <t>Janelle</t>
  </si>
  <si>
    <t>CRUYPENNINCK</t>
  </si>
  <si>
    <t>Zakaria</t>
  </si>
  <si>
    <t>POURCHAUX</t>
  </si>
  <si>
    <t>ADENS</t>
  </si>
  <si>
    <t>WARRANT</t>
  </si>
  <si>
    <t>KHARIN</t>
  </si>
  <si>
    <t>Mikhail</t>
  </si>
  <si>
    <t>BIENERS</t>
  </si>
  <si>
    <t>Léonore</t>
  </si>
  <si>
    <t>Mélusine</t>
  </si>
  <si>
    <t>BERTRAND</t>
  </si>
  <si>
    <t>Florianne</t>
  </si>
  <si>
    <t>BAUWENS</t>
  </si>
  <si>
    <t>Marion</t>
  </si>
  <si>
    <t>CHEVALIER</t>
  </si>
  <si>
    <t>Chloe</t>
  </si>
  <si>
    <t>SMAGGE</t>
  </si>
  <si>
    <t>Rebecca</t>
  </si>
  <si>
    <t>FRANCOIS</t>
  </si>
  <si>
    <t>Lenny</t>
  </si>
  <si>
    <t>WLODAWER</t>
  </si>
  <si>
    <t>Alex</t>
  </si>
  <si>
    <t>MITEVOY</t>
  </si>
  <si>
    <t>Noah</t>
  </si>
  <si>
    <t>PANGIOTOPOULOS</t>
  </si>
  <si>
    <t>JOSSE</t>
  </si>
  <si>
    <t>DE VLEESCHOUWER</t>
  </si>
  <si>
    <t>Samuel</t>
  </si>
  <si>
    <t>GRANIER</t>
  </si>
  <si>
    <t>Pour recevoir régulièrement la dernière version de ce tableau, adressez un mail à Julien Goffaux  :  julien.goffaux@cabw.be</t>
  </si>
  <si>
    <t>julien.goffaux@cabw.be</t>
  </si>
  <si>
    <t>E</t>
  </si>
  <si>
    <t>DE BOCK</t>
  </si>
  <si>
    <t>Laetitia</t>
  </si>
  <si>
    <t>GEENS</t>
  </si>
  <si>
    <t>DELPORTE</t>
  </si>
  <si>
    <t>Anyte</t>
  </si>
  <si>
    <t>SIANGANG TIENTCHEU</t>
  </si>
  <si>
    <t>DUCHENE</t>
  </si>
  <si>
    <t>NAVEAU</t>
  </si>
  <si>
    <t>PLUMIER</t>
  </si>
  <si>
    <t>Merlin</t>
  </si>
  <si>
    <t>JABARTH</t>
  </si>
  <si>
    <t>PERDAENS</t>
  </si>
  <si>
    <t>ADAM</t>
  </si>
  <si>
    <t>MPANE ENKOBO</t>
  </si>
  <si>
    <t>Mel</t>
  </si>
  <si>
    <t>THIRY</t>
  </si>
  <si>
    <t>BARDIAU</t>
  </si>
  <si>
    <t>DELEBOIS</t>
  </si>
  <si>
    <t>VANDENDRIESSCHE</t>
  </si>
  <si>
    <t>Niels</t>
  </si>
  <si>
    <t>DETRY</t>
  </si>
  <si>
    <t>Delphine</t>
  </si>
  <si>
    <t>Szaffi</t>
  </si>
  <si>
    <t>CHOISEZ</t>
  </si>
  <si>
    <t>GERVY</t>
  </si>
  <si>
    <t>Zoe</t>
  </si>
  <si>
    <t>GODEAUX</t>
  </si>
  <si>
    <t>DUJARDIN</t>
  </si>
  <si>
    <t>BOULANGER</t>
  </si>
  <si>
    <t>Elisa</t>
  </si>
  <si>
    <t>KHALADAOUI</t>
  </si>
  <si>
    <t>Agath</t>
  </si>
  <si>
    <t>CORNET</t>
  </si>
  <si>
    <t>Roan</t>
  </si>
  <si>
    <t>VANDENHENDE</t>
  </si>
  <si>
    <t>Victor</t>
  </si>
  <si>
    <t>COLLET</t>
  </si>
  <si>
    <t>Leo Paul</t>
  </si>
  <si>
    <t>HEYLAERTS</t>
  </si>
  <si>
    <t>Laurens</t>
  </si>
  <si>
    <t>CALLEEUWE</t>
  </si>
  <si>
    <t>Theo</t>
  </si>
  <si>
    <t>LEVECK</t>
  </si>
  <si>
    <t>Mathias</t>
  </si>
  <si>
    <t>MORAUX</t>
  </si>
  <si>
    <t>Pierre</t>
  </si>
  <si>
    <t>CHARELS</t>
  </si>
  <si>
    <t>MIESSE</t>
  </si>
  <si>
    <t>PENSERINI</t>
  </si>
  <si>
    <t>Elodie</t>
  </si>
  <si>
    <t>AGAZZI</t>
  </si>
  <si>
    <t>LANNOY</t>
  </si>
  <si>
    <t>DE COCK</t>
  </si>
  <si>
    <t>Loic</t>
  </si>
  <si>
    <t>Nina</t>
  </si>
  <si>
    <t>HENDRICK</t>
  </si>
  <si>
    <t>PUYLAERT</t>
  </si>
  <si>
    <t>MUSCH</t>
  </si>
  <si>
    <t>SAUCEZ</t>
  </si>
  <si>
    <t>Thea</t>
  </si>
  <si>
    <t>JANSSENS</t>
  </si>
  <si>
    <t>CHABEAU</t>
  </si>
  <si>
    <t>PIROTTE</t>
  </si>
  <si>
    <t>THIBAUT</t>
  </si>
  <si>
    <t>YAMULKI</t>
  </si>
  <si>
    <t>BERRIDI CHAMORRO</t>
  </si>
  <si>
    <t>Laia</t>
  </si>
  <si>
    <t>BRAECKMANS</t>
  </si>
  <si>
    <t>EGHELS</t>
  </si>
  <si>
    <t>VERMYLEN</t>
  </si>
  <si>
    <t>DEFRERE</t>
  </si>
  <si>
    <t>Gilles</t>
  </si>
  <si>
    <t>points intervant dans le total (2 meilleurs scores de l'athlète)</t>
  </si>
  <si>
    <r>
      <t>Points Cross : en gras</t>
    </r>
    <r>
      <rPr>
        <sz val="10"/>
        <rFont val="Arial"/>
      </rPr>
      <t xml:space="preserve"> si l'athlète a satisfait à toutes les conditions pour être classé (minimum 2 cross)</t>
    </r>
  </si>
  <si>
    <r>
      <t>Points Indoor : en gras si l'athlète a satisfait à toutes les conditions pour être classé (</t>
    </r>
    <r>
      <rPr>
        <b/>
        <sz val="9"/>
        <rFont val="Arial"/>
        <family val="2"/>
      </rPr>
      <t>minimum 2 indoor)</t>
    </r>
  </si>
  <si>
    <t>DEBOCK</t>
  </si>
  <si>
    <t>VAN LEEMPUT</t>
  </si>
</sst>
</file>

<file path=xl/styles.xml><?xml version="1.0" encoding="utf-8"?>
<styleSheet xmlns="http://schemas.openxmlformats.org/spreadsheetml/2006/main">
  <numFmts count="14">
    <numFmt numFmtId="164" formatCode="ss.00"/>
    <numFmt numFmtId="165" formatCode="mm:ss.00"/>
    <numFmt numFmtId="166" formatCode="_-* #,##0.00\ _F_-;\-* #,##0.00\ _F_-;_-* &quot;-&quot;??\ _F_-;_-@_-"/>
    <numFmt numFmtId="167" formatCode="0.0"/>
    <numFmt numFmtId="168" formatCode="ss.0"/>
    <numFmt numFmtId="169" formatCode="dd/mm/yyyy"/>
    <numFmt numFmtId="170" formatCode="#,##0.0"/>
    <numFmt numFmtId="171" formatCode="#,##0\ \ "/>
    <numFmt numFmtId="172" formatCode="\ \ mm:ss.00"/>
    <numFmt numFmtId="173" formatCode="\ \ 0"/>
    <numFmt numFmtId="174" formatCode="\ \ 0.00"/>
    <numFmt numFmtId="175" formatCode="0\ \ "/>
    <numFmt numFmtId="176" formatCode="dddd"/>
    <numFmt numFmtId="177" formatCode="#,##0.000"/>
  </numFmts>
  <fonts count="57">
    <font>
      <sz val="10"/>
      <name val="Arial"/>
    </font>
    <font>
      <sz val="10"/>
      <name val="Arial"/>
    </font>
    <font>
      <b/>
      <sz val="8"/>
      <name val="Arial"/>
      <family val="2"/>
    </font>
    <font>
      <b/>
      <sz val="10"/>
      <name val="Arial"/>
      <family val="2"/>
    </font>
    <font>
      <b/>
      <sz val="10"/>
      <color indexed="9"/>
      <name val="Arial"/>
      <family val="2"/>
    </font>
    <font>
      <sz val="6"/>
      <name val="Arial"/>
      <family val="2"/>
    </font>
    <font>
      <b/>
      <sz val="6"/>
      <name val="Arial"/>
      <family val="2"/>
    </font>
    <font>
      <sz val="8"/>
      <name val="Arial"/>
      <family val="2"/>
    </font>
    <font>
      <b/>
      <i/>
      <sz val="10"/>
      <name val="Arial"/>
      <family val="2"/>
    </font>
    <font>
      <b/>
      <sz val="10"/>
      <color indexed="8"/>
      <name val="Arial"/>
    </font>
    <font>
      <sz val="10"/>
      <color indexed="9"/>
      <name val="Arial"/>
      <family val="2"/>
    </font>
    <font>
      <sz val="8"/>
      <color indexed="9"/>
      <name val="Arial"/>
      <family val="2"/>
    </font>
    <font>
      <sz val="10"/>
      <color indexed="12"/>
      <name val="Arial"/>
      <family val="2"/>
    </font>
    <font>
      <sz val="8"/>
      <color indexed="12"/>
      <name val="Arial"/>
      <family val="2"/>
    </font>
    <font>
      <b/>
      <sz val="9"/>
      <name val="Arial"/>
      <family val="2"/>
    </font>
    <font>
      <b/>
      <sz val="10"/>
      <color indexed="10"/>
      <name val="Arial"/>
      <family val="2"/>
    </font>
    <font>
      <b/>
      <sz val="8"/>
      <color indexed="9"/>
      <name val="Arial"/>
      <family val="2"/>
    </font>
    <font>
      <sz val="10"/>
      <name val="Arial"/>
      <family val="2"/>
    </font>
    <font>
      <b/>
      <sz val="10"/>
      <color indexed="9"/>
      <name val="Arial"/>
    </font>
    <font>
      <b/>
      <i/>
      <sz val="10"/>
      <color indexed="12"/>
      <name val="Arial"/>
      <family val="2"/>
    </font>
    <font>
      <sz val="10"/>
      <color indexed="10"/>
      <name val="Arial"/>
      <family val="2"/>
    </font>
    <font>
      <u/>
      <sz val="10"/>
      <color indexed="12"/>
      <name val="Arial"/>
    </font>
    <font>
      <sz val="8"/>
      <color indexed="81"/>
      <name val="Tahoma"/>
    </font>
    <font>
      <b/>
      <sz val="8"/>
      <color indexed="81"/>
      <name val="Tahoma"/>
    </font>
    <font>
      <i/>
      <sz val="10"/>
      <name val="Arial"/>
      <family val="2"/>
    </font>
    <font>
      <b/>
      <u/>
      <sz val="10"/>
      <name val="Arial"/>
      <family val="2"/>
    </font>
    <font>
      <b/>
      <sz val="8"/>
      <color indexed="10"/>
      <name val="Arial"/>
      <family val="2"/>
    </font>
    <font>
      <sz val="6"/>
      <color indexed="9"/>
      <name val="Arial"/>
      <family val="2"/>
    </font>
    <font>
      <b/>
      <i/>
      <sz val="10"/>
      <color indexed="9"/>
      <name val="Arial"/>
      <family val="2"/>
    </font>
    <font>
      <b/>
      <sz val="9"/>
      <color indexed="9"/>
      <name val="Arial"/>
      <family val="2"/>
    </font>
    <font>
      <sz val="6"/>
      <color indexed="10"/>
      <name val="Arial"/>
      <family val="2"/>
    </font>
    <font>
      <b/>
      <sz val="6"/>
      <color indexed="10"/>
      <name val="Arial"/>
      <family val="2"/>
    </font>
    <font>
      <b/>
      <sz val="9"/>
      <color indexed="10"/>
      <name val="Arial"/>
      <family val="2"/>
    </font>
    <font>
      <sz val="1"/>
      <color indexed="43"/>
      <name val="Arial"/>
      <family val="2"/>
    </font>
    <font>
      <b/>
      <sz val="10"/>
      <color indexed="12"/>
      <name val="Arial"/>
      <family val="2"/>
    </font>
    <font>
      <u/>
      <sz val="10"/>
      <name val="Arial"/>
      <family val="2"/>
    </font>
    <font>
      <b/>
      <sz val="16"/>
      <color indexed="9"/>
      <name val="Arial"/>
      <family val="2"/>
    </font>
    <font>
      <b/>
      <sz val="14"/>
      <color indexed="9"/>
      <name val="Arial"/>
      <family val="2"/>
    </font>
    <font>
      <sz val="8"/>
      <color indexed="81"/>
      <name val="Tahoma"/>
      <charset val="1"/>
    </font>
    <font>
      <b/>
      <sz val="8"/>
      <color indexed="81"/>
      <name val="Tahoma"/>
      <charset val="1"/>
    </font>
    <font>
      <b/>
      <sz val="36"/>
      <name val="Arial"/>
      <family val="2"/>
    </font>
    <font>
      <sz val="36"/>
      <name val="Arial"/>
      <family val="2"/>
    </font>
    <font>
      <sz val="16"/>
      <color indexed="9"/>
      <name val="Arial"/>
      <family val="2"/>
    </font>
    <font>
      <b/>
      <sz val="16"/>
      <color indexed="10"/>
      <name val="Arial"/>
      <family val="2"/>
    </font>
    <font>
      <sz val="16"/>
      <name val="Arial"/>
      <family val="2"/>
    </font>
    <font>
      <b/>
      <sz val="8"/>
      <color indexed="81"/>
      <name val="Tahoma"/>
      <family val="2"/>
    </font>
    <font>
      <sz val="8"/>
      <color indexed="10"/>
      <name val="Arial"/>
      <family val="2"/>
    </font>
    <font>
      <sz val="10"/>
      <color indexed="10"/>
      <name val="Arial"/>
    </font>
    <font>
      <u/>
      <sz val="8"/>
      <color indexed="81"/>
      <name val="Tahoma"/>
      <family val="2"/>
    </font>
    <font>
      <sz val="8"/>
      <name val="Arial"/>
    </font>
    <font>
      <sz val="6"/>
      <name val="Arial"/>
    </font>
    <font>
      <sz val="1"/>
      <name val="Arial"/>
    </font>
    <font>
      <b/>
      <sz val="10"/>
      <color indexed="13"/>
      <name val="Arial"/>
      <family val="2"/>
    </font>
    <font>
      <sz val="10"/>
      <color indexed="12"/>
      <name val="Arial"/>
    </font>
    <font>
      <b/>
      <sz val="15"/>
      <color indexed="9"/>
      <name val="Arial"/>
      <family val="2"/>
    </font>
    <font>
      <b/>
      <u/>
      <sz val="8"/>
      <name val="Arial"/>
      <family val="2"/>
    </font>
    <font>
      <sz val="10"/>
      <color indexed="18"/>
      <name val="Arial"/>
      <family val="2"/>
    </font>
  </fonts>
  <fills count="25">
    <fill>
      <patternFill patternType="none"/>
    </fill>
    <fill>
      <patternFill patternType="gray125"/>
    </fill>
    <fill>
      <patternFill patternType="solid">
        <fgColor indexed="8"/>
        <bgColor indexed="64"/>
      </patternFill>
    </fill>
    <fill>
      <patternFill patternType="solid">
        <fgColor indexed="13"/>
        <bgColor indexed="64"/>
      </patternFill>
    </fill>
    <fill>
      <patternFill patternType="solid">
        <fgColor indexed="22"/>
        <bgColor indexed="64"/>
      </patternFill>
    </fill>
    <fill>
      <patternFill patternType="solid">
        <fgColor indexed="9"/>
        <bgColor indexed="64"/>
      </patternFill>
    </fill>
    <fill>
      <patternFill patternType="gray0625">
        <bgColor indexed="43"/>
      </patternFill>
    </fill>
    <fill>
      <patternFill patternType="gray0625">
        <bgColor indexed="42"/>
      </patternFill>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63"/>
        <bgColor indexed="64"/>
      </patternFill>
    </fill>
    <fill>
      <patternFill patternType="solid">
        <fgColor indexed="45"/>
        <bgColor indexed="64"/>
      </patternFill>
    </fill>
    <fill>
      <patternFill patternType="solid">
        <fgColor indexed="50"/>
        <bgColor indexed="64"/>
      </patternFill>
    </fill>
    <fill>
      <patternFill patternType="gray0625">
        <bgColor indexed="9"/>
      </patternFill>
    </fill>
    <fill>
      <patternFill patternType="solid">
        <fgColor indexed="10"/>
        <bgColor indexed="64"/>
      </patternFill>
    </fill>
    <fill>
      <patternFill patternType="solid">
        <fgColor indexed="31"/>
        <bgColor indexed="64"/>
      </patternFill>
    </fill>
    <fill>
      <patternFill patternType="solid">
        <fgColor indexed="14"/>
        <bgColor indexed="64"/>
      </patternFill>
    </fill>
    <fill>
      <patternFill patternType="solid">
        <fgColor indexed="51"/>
        <bgColor indexed="64"/>
      </patternFill>
    </fill>
    <fill>
      <patternFill patternType="solid">
        <fgColor indexed="11"/>
        <bgColor indexed="64"/>
      </patternFill>
    </fill>
    <fill>
      <patternFill patternType="solid">
        <fgColor indexed="48"/>
        <bgColor indexed="64"/>
      </patternFill>
    </fill>
    <fill>
      <patternFill patternType="solid">
        <fgColor indexed="15"/>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196">
    <border>
      <left/>
      <right/>
      <top/>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double">
        <color indexed="64"/>
      </right>
      <top/>
      <bottom/>
      <diagonal/>
    </border>
    <border>
      <left style="double">
        <color indexed="64"/>
      </left>
      <right/>
      <top/>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double">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style="hair">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right/>
      <top/>
      <bottom style="hair">
        <color indexed="64"/>
      </bottom>
      <diagonal/>
    </border>
    <border>
      <left/>
      <right/>
      <top style="hair">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double">
        <color indexed="64"/>
      </right>
      <top style="medium">
        <color indexed="64"/>
      </top>
      <bottom style="medium">
        <color indexed="64"/>
      </bottom>
      <diagonal/>
    </border>
    <border>
      <left/>
      <right style="double">
        <color indexed="64"/>
      </right>
      <top style="medium">
        <color indexed="64"/>
      </top>
      <bottom style="hair">
        <color indexed="64"/>
      </bottom>
      <diagonal/>
    </border>
    <border>
      <left/>
      <right style="double">
        <color indexed="64"/>
      </right>
      <top style="hair">
        <color indexed="64"/>
      </top>
      <bottom style="hair">
        <color indexed="64"/>
      </bottom>
      <diagonal/>
    </border>
    <border>
      <left/>
      <right style="double">
        <color indexed="64"/>
      </right>
      <top/>
      <bottom style="medium">
        <color indexed="64"/>
      </bottom>
      <diagonal/>
    </border>
    <border>
      <left style="double">
        <color indexed="64"/>
      </left>
      <right/>
      <top style="medium">
        <color indexed="64"/>
      </top>
      <bottom style="medium">
        <color indexed="64"/>
      </bottom>
      <diagonal/>
    </border>
    <border>
      <left style="double">
        <color indexed="64"/>
      </left>
      <right/>
      <top style="medium">
        <color indexed="64"/>
      </top>
      <bottom style="hair">
        <color indexed="64"/>
      </bottom>
      <diagonal/>
    </border>
    <border>
      <left style="thin">
        <color indexed="64"/>
      </left>
      <right style="double">
        <color indexed="64"/>
      </right>
      <top/>
      <bottom/>
      <diagonal/>
    </border>
    <border>
      <left style="thin">
        <color indexed="64"/>
      </left>
      <right/>
      <top/>
      <bottom/>
      <diagonal/>
    </border>
    <border>
      <left style="thin">
        <color indexed="64"/>
      </left>
      <right/>
      <top/>
      <bottom style="hair">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top style="thin">
        <color indexed="8"/>
      </top>
      <bottom/>
      <diagonal/>
    </border>
    <border>
      <left/>
      <right style="thin">
        <color indexed="8"/>
      </right>
      <top style="thin">
        <color indexed="8"/>
      </top>
      <bottom/>
      <diagonal/>
    </border>
    <border>
      <left style="thin">
        <color indexed="8"/>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diagonal/>
    </border>
    <border>
      <left style="double">
        <color indexed="64"/>
      </left>
      <right/>
      <top/>
      <bottom style="hair">
        <color indexed="64"/>
      </bottom>
      <diagonal/>
    </border>
    <border>
      <left/>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thin">
        <color indexed="64"/>
      </top>
      <bottom/>
      <diagonal/>
    </border>
    <border>
      <left style="double">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style="double">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diagonal/>
    </border>
    <border>
      <left style="double">
        <color indexed="64"/>
      </left>
      <right/>
      <top style="hair">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bottom/>
      <diagonal/>
    </border>
    <border>
      <left style="medium">
        <color indexed="64"/>
      </left>
      <right style="double">
        <color indexed="64"/>
      </right>
      <top style="thin">
        <color indexed="64"/>
      </top>
      <bottom style="medium">
        <color indexed="64"/>
      </bottom>
      <diagonal/>
    </border>
    <border>
      <left/>
      <right style="thin">
        <color indexed="64"/>
      </right>
      <top/>
      <bottom/>
      <diagonal/>
    </border>
    <border>
      <left style="double">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diagonalUp="1">
      <left style="medium">
        <color indexed="64"/>
      </left>
      <right/>
      <top style="medium">
        <color indexed="64"/>
      </top>
      <bottom/>
      <diagonal style="hair">
        <color indexed="64"/>
      </diagonal>
    </border>
    <border diagonalUp="1">
      <left style="medium">
        <color indexed="64"/>
      </left>
      <right/>
      <top/>
      <bottom style="medium">
        <color indexed="64"/>
      </bottom>
      <diagonal style="hair">
        <color indexed="64"/>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double">
        <color indexed="64"/>
      </left>
      <right style="medium">
        <color indexed="64"/>
      </right>
      <top style="thin">
        <color indexed="64"/>
      </top>
      <bottom/>
      <diagonal/>
    </border>
    <border>
      <left style="double">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double">
        <color indexed="64"/>
      </left>
      <right/>
      <top style="thin">
        <color indexed="64"/>
      </top>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medium">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style="medium">
        <color indexed="64"/>
      </right>
      <top/>
      <bottom style="hair">
        <color indexed="64"/>
      </bottom>
      <diagonal/>
    </border>
    <border>
      <left style="thick">
        <color indexed="64"/>
      </left>
      <right/>
      <top style="thin">
        <color indexed="8"/>
      </top>
      <bottom/>
      <diagonal/>
    </border>
    <border>
      <left style="double">
        <color indexed="64"/>
      </left>
      <right style="thin">
        <color indexed="64"/>
      </right>
      <top style="thin">
        <color indexed="64"/>
      </top>
      <bottom style="thin">
        <color indexed="64"/>
      </bottom>
      <diagonal/>
    </border>
    <border diagonalUp="1">
      <left style="medium">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top/>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style="thin">
        <color indexed="64"/>
      </top>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diagonal style="thin">
        <color indexed="64"/>
      </diagonal>
    </border>
    <border diagonalUp="1">
      <left style="medium">
        <color indexed="64"/>
      </left>
      <right/>
      <top style="thin">
        <color indexed="64"/>
      </top>
      <bottom style="thin">
        <color indexed="64"/>
      </bottom>
      <diagonal style="thin">
        <color indexed="64"/>
      </diagonal>
    </border>
    <border diagonalUp="1">
      <left style="medium">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medium">
        <color indexed="64"/>
      </left>
      <right style="thin">
        <color indexed="64"/>
      </right>
      <top style="hair">
        <color indexed="64"/>
      </top>
      <bottom style="thin">
        <color indexed="64"/>
      </bottom>
      <diagonal style="thin">
        <color indexed="64"/>
      </diagonal>
    </border>
    <border diagonalUp="1">
      <left style="thin">
        <color indexed="64"/>
      </left>
      <right style="double">
        <color indexed="64"/>
      </right>
      <top style="hair">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medium">
        <color indexed="64"/>
      </left>
      <right/>
      <top/>
      <bottom/>
      <diagonal style="thin">
        <color indexed="64"/>
      </diagonal>
    </border>
    <border diagonalUp="1">
      <left style="medium">
        <color indexed="64"/>
      </left>
      <right/>
      <top style="medium">
        <color indexed="64"/>
      </top>
      <bottom/>
      <diagonal style="thin">
        <color indexed="64"/>
      </diagonal>
    </border>
    <border diagonalUp="1">
      <left/>
      <right/>
      <top style="medium">
        <color indexed="64"/>
      </top>
      <bottom/>
      <diagonal style="thin">
        <color indexed="64"/>
      </diagonal>
    </border>
    <border diagonalUp="1">
      <left style="medium">
        <color indexed="64"/>
      </left>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hair">
        <color indexed="64"/>
      </bottom>
      <diagonal style="thin">
        <color indexed="64"/>
      </diagonal>
    </border>
    <border diagonalUp="1">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left/>
      <right style="thin">
        <color indexed="8"/>
      </right>
      <top/>
      <bottom/>
      <diagonal/>
    </border>
  </borders>
  <cellStyleXfs count="4">
    <xf numFmtId="0" fontId="0" fillId="0" borderId="0"/>
    <xf numFmtId="166" fontId="1" fillId="0" borderId="0" applyFont="0" applyFill="0" applyBorder="0" applyAlignment="0" applyProtection="0"/>
    <xf numFmtId="0" fontId="21" fillId="0" borderId="0" applyNumberFormat="0" applyFill="0" applyBorder="0" applyAlignment="0" applyProtection="0">
      <alignment vertical="top"/>
      <protection locked="0"/>
    </xf>
    <xf numFmtId="0" fontId="1" fillId="0" borderId="0"/>
  </cellStyleXfs>
  <cellXfs count="1182">
    <xf numFmtId="0" fontId="0" fillId="0" borderId="0" xfId="0"/>
    <xf numFmtId="0" fontId="4" fillId="2" borderId="0" xfId="0" applyFont="1" applyFill="1" applyAlignment="1">
      <alignment horizontal="left"/>
    </xf>
    <xf numFmtId="0" fontId="7" fillId="0" borderId="1" xfId="0" applyFont="1" applyBorder="1" applyAlignment="1">
      <alignment horizontal="center"/>
    </xf>
    <xf numFmtId="0" fontId="0" fillId="0" borderId="2" xfId="0" applyBorder="1" applyAlignment="1">
      <alignment horizontal="center"/>
    </xf>
    <xf numFmtId="0" fontId="0" fillId="0" borderId="1" xfId="0" applyBorder="1"/>
    <xf numFmtId="0" fontId="0" fillId="0" borderId="1" xfId="0" applyBorder="1" applyAlignment="1">
      <alignment horizontal="center"/>
    </xf>
    <xf numFmtId="164" fontId="0" fillId="0" borderId="1" xfId="0" applyNumberFormat="1" applyBorder="1" applyAlignment="1">
      <alignment horizontal="center"/>
    </xf>
    <xf numFmtId="0" fontId="0" fillId="0" borderId="3" xfId="0" applyBorder="1"/>
    <xf numFmtId="0" fontId="3" fillId="0" borderId="4" xfId="0" applyFont="1" applyBorder="1" applyAlignment="1">
      <alignment horizontal="center"/>
    </xf>
    <xf numFmtId="0" fontId="8" fillId="0" borderId="0" xfId="0" applyFont="1" applyFill="1" applyAlignment="1">
      <alignment horizontal="center"/>
    </xf>
    <xf numFmtId="3" fontId="8" fillId="0" borderId="0" xfId="0" applyNumberFormat="1" applyFont="1" applyFill="1" applyAlignment="1">
      <alignment horizontal="center"/>
    </xf>
    <xf numFmtId="3" fontId="8" fillId="2" borderId="0" xfId="0" applyNumberFormat="1" applyFont="1" applyFill="1" applyAlignment="1">
      <alignment horizontal="center"/>
    </xf>
    <xf numFmtId="0" fontId="10" fillId="2" borderId="0" xfId="0" applyFont="1" applyFill="1" applyBorder="1" applyAlignment="1">
      <alignment horizontal="center"/>
    </xf>
    <xf numFmtId="0" fontId="10" fillId="2" borderId="0" xfId="0" applyFont="1" applyFill="1" applyBorder="1"/>
    <xf numFmtId="164" fontId="10" fillId="2" borderId="0" xfId="0" applyNumberFormat="1" applyFont="1" applyFill="1" applyBorder="1" applyAlignment="1">
      <alignment horizontal="center"/>
    </xf>
    <xf numFmtId="0" fontId="11" fillId="2" borderId="0" xfId="0" applyFont="1" applyFill="1" applyBorder="1" applyAlignment="1">
      <alignment horizontal="center"/>
    </xf>
    <xf numFmtId="0" fontId="4" fillId="2" borderId="0" xfId="0" applyFont="1" applyFill="1" applyBorder="1" applyAlignment="1">
      <alignment horizontal="left"/>
    </xf>
    <xf numFmtId="0" fontId="12" fillId="0" borderId="1" xfId="0" applyFont="1" applyFill="1" applyBorder="1" applyAlignment="1" applyProtection="1">
      <alignment horizontal="center"/>
      <protection locked="0"/>
    </xf>
    <xf numFmtId="164" fontId="12" fillId="0" borderId="1" xfId="0" applyNumberFormat="1" applyFont="1" applyFill="1" applyBorder="1" applyAlignment="1" applyProtection="1">
      <alignment horizontal="center"/>
      <protection locked="0"/>
    </xf>
    <xf numFmtId="165" fontId="10" fillId="2" borderId="0" xfId="0" applyNumberFormat="1" applyFont="1" applyFill="1" applyBorder="1" applyAlignment="1">
      <alignment horizontal="center"/>
    </xf>
    <xf numFmtId="165" fontId="12" fillId="0" borderId="1" xfId="0" applyNumberFormat="1" applyFont="1" applyFill="1" applyBorder="1" applyAlignment="1" applyProtection="1">
      <alignment horizontal="center"/>
      <protection locked="0"/>
    </xf>
    <xf numFmtId="165" fontId="0" fillId="0" borderId="1" xfId="0" applyNumberFormat="1" applyBorder="1" applyAlignment="1">
      <alignment horizontal="center"/>
    </xf>
    <xf numFmtId="0" fontId="12" fillId="0" borderId="1" xfId="0" applyNumberFormat="1" applyFont="1" applyFill="1" applyBorder="1" applyAlignment="1" applyProtection="1">
      <alignment horizontal="center"/>
      <protection locked="0"/>
    </xf>
    <xf numFmtId="47" fontId="0" fillId="0" borderId="0" xfId="0" applyNumberFormat="1"/>
    <xf numFmtId="0" fontId="3" fillId="0" borderId="5" xfId="0" applyFont="1" applyBorder="1" applyAlignment="1">
      <alignment vertical="top"/>
    </xf>
    <xf numFmtId="0" fontId="10" fillId="2" borderId="6" xfId="0" applyFont="1" applyFill="1" applyBorder="1" applyAlignment="1">
      <alignment horizontal="center"/>
    </xf>
    <xf numFmtId="164" fontId="10" fillId="2" borderId="7" xfId="0" applyNumberFormat="1" applyFont="1" applyFill="1" applyBorder="1" applyAlignment="1">
      <alignment horizontal="center"/>
    </xf>
    <xf numFmtId="0" fontId="0" fillId="0" borderId="8" xfId="0" applyFill="1" applyBorder="1" applyAlignment="1">
      <alignment horizontal="center"/>
    </xf>
    <xf numFmtId="164" fontId="12" fillId="0" borderId="9" xfId="0" applyNumberFormat="1" applyFont="1" applyFill="1" applyBorder="1" applyAlignment="1" applyProtection="1">
      <alignment horizontal="center"/>
      <protection locked="0"/>
    </xf>
    <xf numFmtId="0" fontId="0" fillId="0" borderId="8" xfId="0" applyBorder="1" applyAlignment="1">
      <alignment horizontal="center"/>
    </xf>
    <xf numFmtId="164" fontId="0" fillId="0" borderId="9" xfId="0" applyNumberFormat="1" applyBorder="1" applyAlignment="1">
      <alignment horizontal="center"/>
    </xf>
    <xf numFmtId="0" fontId="4" fillId="2" borderId="0" xfId="0" applyFont="1" applyFill="1"/>
    <xf numFmtId="0" fontId="15" fillId="3" borderId="0" xfId="0" applyFont="1" applyFill="1" applyAlignment="1">
      <alignment horizontal="left"/>
    </xf>
    <xf numFmtId="0" fontId="8" fillId="2" borderId="0" xfId="0" applyFont="1" applyFill="1" applyAlignment="1">
      <alignment horizontal="center"/>
    </xf>
    <xf numFmtId="0" fontId="15" fillId="3" borderId="0" xfId="0" applyFont="1" applyFill="1" applyAlignment="1">
      <alignment horizontal="center"/>
    </xf>
    <xf numFmtId="0" fontId="5" fillId="4" borderId="10" xfId="0" applyFont="1" applyFill="1" applyBorder="1" applyAlignment="1">
      <alignment horizontal="center"/>
    </xf>
    <xf numFmtId="0" fontId="5" fillId="4" borderId="11" xfId="0" applyFont="1" applyFill="1" applyBorder="1" applyAlignment="1">
      <alignment horizontal="center"/>
    </xf>
    <xf numFmtId="0" fontId="5" fillId="4" borderId="0" xfId="0" applyFont="1" applyFill="1" applyAlignment="1">
      <alignment horizontal="center"/>
    </xf>
    <xf numFmtId="0" fontId="0" fillId="4" borderId="0" xfId="0" applyFill="1"/>
    <xf numFmtId="0" fontId="0" fillId="4" borderId="0" xfId="0" applyFill="1" applyAlignment="1">
      <alignment horizontal="center"/>
    </xf>
    <xf numFmtId="0" fontId="5" fillId="4" borderId="12" xfId="0" applyFont="1" applyFill="1" applyBorder="1" applyAlignment="1">
      <alignment horizontal="center"/>
    </xf>
    <xf numFmtId="3" fontId="8" fillId="4" borderId="0" xfId="0" applyNumberFormat="1" applyFont="1" applyFill="1" applyAlignment="1">
      <alignment horizontal="center"/>
    </xf>
    <xf numFmtId="0" fontId="8" fillId="4" borderId="0" xfId="0" applyFont="1" applyFill="1" applyAlignment="1">
      <alignment horizontal="center"/>
    </xf>
    <xf numFmtId="0" fontId="5" fillId="4" borderId="13" xfId="0" applyFont="1" applyFill="1" applyBorder="1" applyAlignment="1">
      <alignment horizontal="center"/>
    </xf>
    <xf numFmtId="164" fontId="5" fillId="4" borderId="14" xfId="0" applyNumberFormat="1" applyFont="1" applyFill="1" applyBorder="1" applyAlignment="1">
      <alignment horizontal="center"/>
    </xf>
    <xf numFmtId="164" fontId="5" fillId="4" borderId="12" xfId="0" applyNumberFormat="1" applyFont="1" applyFill="1" applyBorder="1" applyAlignment="1">
      <alignment horizontal="center"/>
    </xf>
    <xf numFmtId="165" fontId="5" fillId="4" borderId="12" xfId="0" applyNumberFormat="1" applyFont="1" applyFill="1" applyBorder="1" applyAlignment="1">
      <alignment horizontal="center"/>
    </xf>
    <xf numFmtId="0" fontId="5" fillId="4" borderId="4" xfId="0" applyFont="1" applyFill="1" applyBorder="1" applyAlignment="1">
      <alignment horizontal="center"/>
    </xf>
    <xf numFmtId="0" fontId="5" fillId="4" borderId="15" xfId="0" applyFont="1" applyFill="1" applyBorder="1" applyAlignment="1">
      <alignment horizontal="center"/>
    </xf>
    <xf numFmtId="0" fontId="5" fillId="4" borderId="16" xfId="0" applyFont="1" applyFill="1" applyBorder="1" applyAlignment="1">
      <alignment horizontal="center"/>
    </xf>
    <xf numFmtId="164" fontId="5" fillId="4" borderId="17" xfId="0" applyNumberFormat="1" applyFont="1" applyFill="1" applyBorder="1" applyAlignment="1">
      <alignment horizontal="center"/>
    </xf>
    <xf numFmtId="0" fontId="5" fillId="4" borderId="18" xfId="0" applyFont="1" applyFill="1" applyBorder="1" applyAlignment="1">
      <alignment horizontal="center"/>
    </xf>
    <xf numFmtId="164" fontId="5" fillId="4" borderId="18" xfId="0" applyNumberFormat="1" applyFont="1" applyFill="1" applyBorder="1" applyAlignment="1">
      <alignment horizontal="center"/>
    </xf>
    <xf numFmtId="165" fontId="5" fillId="4" borderId="18" xfId="0" applyNumberFormat="1" applyFont="1" applyFill="1" applyBorder="1" applyAlignment="1">
      <alignment horizontal="center"/>
    </xf>
    <xf numFmtId="0" fontId="5" fillId="4" borderId="19" xfId="0" applyFont="1" applyFill="1" applyBorder="1" applyAlignment="1">
      <alignment horizontal="center"/>
    </xf>
    <xf numFmtId="0" fontId="5" fillId="4" borderId="20" xfId="0" applyFont="1" applyFill="1" applyBorder="1" applyAlignment="1">
      <alignment horizontal="center"/>
    </xf>
    <xf numFmtId="0" fontId="5" fillId="4" borderId="5" xfId="0" applyFont="1" applyFill="1" applyBorder="1" applyAlignment="1">
      <alignment horizontal="center"/>
    </xf>
    <xf numFmtId="0" fontId="5" fillId="4" borderId="21" xfId="0" applyFont="1" applyFill="1" applyBorder="1" applyAlignment="1">
      <alignment horizontal="center"/>
    </xf>
    <xf numFmtId="0" fontId="5" fillId="4" borderId="22" xfId="0" applyFont="1" applyFill="1" applyBorder="1" applyAlignment="1">
      <alignment horizontal="center"/>
    </xf>
    <xf numFmtId="0" fontId="5" fillId="4" borderId="23" xfId="0" applyFont="1" applyFill="1" applyBorder="1" applyAlignment="1">
      <alignment horizontal="center"/>
    </xf>
    <xf numFmtId="0" fontId="5" fillId="4" borderId="24" xfId="0" applyFont="1" applyFill="1" applyBorder="1" applyAlignment="1">
      <alignment horizontal="center"/>
    </xf>
    <xf numFmtId="164" fontId="5" fillId="4" borderId="25" xfId="0" applyNumberFormat="1" applyFont="1" applyFill="1" applyBorder="1" applyAlignment="1">
      <alignment horizontal="center"/>
    </xf>
    <xf numFmtId="0" fontId="5" fillId="4" borderId="26" xfId="0" applyFont="1" applyFill="1" applyBorder="1" applyAlignment="1">
      <alignment horizontal="center"/>
    </xf>
    <xf numFmtId="164" fontId="5" fillId="4" borderId="26" xfId="0" applyNumberFormat="1" applyFont="1" applyFill="1" applyBorder="1" applyAlignment="1">
      <alignment horizontal="center"/>
    </xf>
    <xf numFmtId="165" fontId="5" fillId="4" borderId="26" xfId="0" applyNumberFormat="1" applyFont="1" applyFill="1" applyBorder="1" applyAlignment="1">
      <alignment horizontal="center"/>
    </xf>
    <xf numFmtId="0" fontId="5" fillId="4" borderId="27" xfId="0" applyFont="1" applyFill="1" applyBorder="1" applyAlignment="1">
      <alignment horizontal="center"/>
    </xf>
    <xf numFmtId="164" fontId="5" fillId="4" borderId="28" xfId="0" applyNumberFormat="1" applyFont="1" applyFill="1" applyBorder="1" applyAlignment="1">
      <alignment horizontal="center"/>
    </xf>
    <xf numFmtId="0" fontId="5" fillId="4" borderId="29" xfId="0" applyFont="1" applyFill="1" applyBorder="1" applyAlignment="1">
      <alignment horizontal="center"/>
    </xf>
    <xf numFmtId="0" fontId="2" fillId="4" borderId="30" xfId="0" applyFont="1" applyFill="1" applyBorder="1"/>
    <xf numFmtId="0" fontId="0" fillId="0" borderId="0" xfId="0" applyNumberFormat="1"/>
    <xf numFmtId="0" fontId="4" fillId="2" borderId="0" xfId="0" applyNumberFormat="1" applyFont="1" applyFill="1"/>
    <xf numFmtId="0" fontId="5" fillId="4" borderId="11" xfId="0" applyNumberFormat="1" applyFont="1" applyFill="1" applyBorder="1" applyAlignment="1">
      <alignment horizontal="center"/>
    </xf>
    <xf numFmtId="0" fontId="5" fillId="4" borderId="0" xfId="0" applyNumberFormat="1" applyFont="1" applyFill="1" applyAlignment="1">
      <alignment horizontal="center"/>
    </xf>
    <xf numFmtId="0" fontId="0" fillId="4" borderId="0" xfId="0" applyNumberFormat="1" applyFill="1"/>
    <xf numFmtId="0" fontId="4" fillId="2" borderId="0" xfId="0" applyFont="1" applyFill="1" applyAlignment="1" applyProtection="1">
      <alignment horizontal="left"/>
    </xf>
    <xf numFmtId="0" fontId="4" fillId="2" borderId="0" xfId="0" applyFont="1" applyFill="1" applyProtection="1"/>
    <xf numFmtId="0" fontId="4" fillId="2" borderId="0" xfId="0" applyFont="1" applyFill="1" applyAlignment="1" applyProtection="1">
      <alignment horizontal="center"/>
    </xf>
    <xf numFmtId="0" fontId="0" fillId="0" borderId="0" xfId="0" applyProtection="1"/>
    <xf numFmtId="0" fontId="5" fillId="4" borderId="31" xfId="0" applyFont="1" applyFill="1" applyBorder="1" applyAlignment="1" applyProtection="1">
      <alignment horizontal="center"/>
    </xf>
    <xf numFmtId="0" fontId="5" fillId="4" borderId="18" xfId="0" applyFont="1" applyFill="1" applyBorder="1" applyAlignment="1" applyProtection="1">
      <alignment horizontal="center"/>
    </xf>
    <xf numFmtId="0" fontId="5" fillId="4" borderId="0" xfId="0" applyFont="1" applyFill="1" applyAlignment="1" applyProtection="1">
      <alignment horizontal="center"/>
    </xf>
    <xf numFmtId="0" fontId="5" fillId="4" borderId="32" xfId="0" applyFont="1" applyFill="1" applyBorder="1" applyAlignment="1" applyProtection="1">
      <alignment horizontal="center"/>
    </xf>
    <xf numFmtId="0" fontId="5" fillId="4" borderId="33" xfId="0" applyFont="1" applyFill="1" applyBorder="1" applyAlignment="1" applyProtection="1">
      <alignment horizontal="center"/>
    </xf>
    <xf numFmtId="0" fontId="5" fillId="4" borderId="34" xfId="0" applyFont="1" applyFill="1" applyBorder="1" applyAlignment="1" applyProtection="1">
      <alignment horizontal="center"/>
    </xf>
    <xf numFmtId="0" fontId="5" fillId="4" borderId="35" xfId="0" applyFont="1" applyFill="1" applyBorder="1" applyAlignment="1" applyProtection="1">
      <alignment horizontal="center"/>
    </xf>
    <xf numFmtId="0" fontId="5" fillId="4" borderId="26" xfId="0" applyFont="1" applyFill="1" applyBorder="1" applyAlignment="1" applyProtection="1">
      <alignment horizontal="center"/>
    </xf>
    <xf numFmtId="0" fontId="5" fillId="4" borderId="36" xfId="0" applyFont="1" applyFill="1" applyBorder="1" applyAlignment="1" applyProtection="1">
      <alignment horizontal="center"/>
    </xf>
    <xf numFmtId="0" fontId="5" fillId="4" borderId="37" xfId="0" applyFont="1" applyFill="1" applyBorder="1" applyAlignment="1" applyProtection="1">
      <alignment horizontal="center"/>
    </xf>
    <xf numFmtId="0" fontId="5" fillId="4" borderId="12" xfId="0" applyFont="1" applyFill="1" applyBorder="1" applyAlignment="1" applyProtection="1">
      <alignment horizontal="center"/>
    </xf>
    <xf numFmtId="0" fontId="5" fillId="4" borderId="38" xfId="0" applyFont="1" applyFill="1" applyBorder="1" applyAlignment="1" applyProtection="1">
      <alignment horizontal="center"/>
    </xf>
    <xf numFmtId="0" fontId="15" fillId="3" borderId="0" xfId="0" applyFont="1" applyFill="1" applyAlignment="1" applyProtection="1">
      <alignment horizontal="left"/>
    </xf>
    <xf numFmtId="0" fontId="0" fillId="4" borderId="0" xfId="0" applyFill="1" applyProtection="1"/>
    <xf numFmtId="0" fontId="0" fillId="4" borderId="0" xfId="0" applyFill="1" applyAlignment="1" applyProtection="1">
      <alignment horizontal="center"/>
    </xf>
    <xf numFmtId="0" fontId="3" fillId="0" borderId="30" xfId="0" applyFont="1" applyBorder="1" applyAlignment="1" applyProtection="1">
      <alignment horizontal="center"/>
    </xf>
    <xf numFmtId="0" fontId="3" fillId="0" borderId="30" xfId="0" applyFont="1" applyBorder="1" applyProtection="1"/>
    <xf numFmtId="0" fontId="3" fillId="0" borderId="30" xfId="0" applyFont="1" applyBorder="1" applyAlignment="1" applyProtection="1">
      <alignment horizontal="right"/>
    </xf>
    <xf numFmtId="0" fontId="0" fillId="0" borderId="0" xfId="0" applyAlignment="1" applyProtection="1">
      <alignment horizontal="center"/>
    </xf>
    <xf numFmtId="0" fontId="14" fillId="0" borderId="5" xfId="0" applyFont="1" applyFill="1" applyBorder="1" applyAlignment="1" applyProtection="1">
      <alignment horizontal="center" vertical="top"/>
    </xf>
    <xf numFmtId="0" fontId="3" fillId="0" borderId="39" xfId="0" applyFont="1" applyBorder="1" applyAlignment="1">
      <alignment horizontal="center"/>
    </xf>
    <xf numFmtId="0" fontId="3" fillId="0" borderId="20" xfId="0" applyFont="1" applyBorder="1" applyAlignment="1">
      <alignment horizontal="center"/>
    </xf>
    <xf numFmtId="0" fontId="3" fillId="0" borderId="40" xfId="0" applyFont="1" applyBorder="1" applyAlignment="1">
      <alignment horizontal="center"/>
    </xf>
    <xf numFmtId="0" fontId="3" fillId="0" borderId="41" xfId="0" applyFont="1" applyBorder="1" applyAlignment="1">
      <alignment horizontal="center"/>
    </xf>
    <xf numFmtId="164" fontId="3" fillId="0" borderId="42" xfId="0" applyNumberFormat="1" applyFont="1" applyBorder="1" applyAlignment="1">
      <alignment horizontal="center"/>
    </xf>
    <xf numFmtId="0" fontId="3" fillId="0" borderId="43" xfId="0" applyFont="1" applyBorder="1" applyAlignment="1">
      <alignment horizontal="center" vertical="top"/>
    </xf>
    <xf numFmtId="0" fontId="3" fillId="0" borderId="29" xfId="0" applyFont="1" applyBorder="1" applyAlignment="1">
      <alignment vertical="top"/>
    </xf>
    <xf numFmtId="0" fontId="3" fillId="0" borderId="29" xfId="0" applyFont="1" applyBorder="1" applyAlignment="1">
      <alignment horizontal="center" vertical="top"/>
    </xf>
    <xf numFmtId="0" fontId="0" fillId="0" borderId="44" xfId="0" applyBorder="1" applyAlignment="1">
      <alignment horizontal="center"/>
    </xf>
    <xf numFmtId="0" fontId="14" fillId="0" borderId="11" xfId="0" applyFont="1" applyFill="1" applyBorder="1" applyAlignment="1" applyProtection="1">
      <alignment horizontal="center" vertical="top"/>
    </xf>
    <xf numFmtId="0" fontId="14" fillId="0" borderId="38" xfId="0" applyFont="1" applyFill="1" applyBorder="1" applyAlignment="1" applyProtection="1">
      <alignment horizontal="center" vertical="top"/>
    </xf>
    <xf numFmtId="0" fontId="14" fillId="0" borderId="45" xfId="0" applyFont="1" applyFill="1" applyBorder="1" applyAlignment="1" applyProtection="1">
      <alignment horizontal="center" vertical="top"/>
    </xf>
    <xf numFmtId="0" fontId="14" fillId="0" borderId="46" xfId="0" applyFont="1" applyFill="1" applyBorder="1" applyAlignment="1" applyProtection="1">
      <alignment horizontal="center" vertical="top"/>
    </xf>
    <xf numFmtId="0" fontId="14" fillId="0" borderId="47" xfId="0" applyFont="1" applyFill="1" applyBorder="1" applyAlignment="1" applyProtection="1">
      <alignment horizontal="center" vertical="top"/>
    </xf>
    <xf numFmtId="0" fontId="14" fillId="0" borderId="21" xfId="0" applyFont="1" applyFill="1" applyBorder="1" applyAlignment="1" applyProtection="1">
      <alignment horizontal="center" vertical="top"/>
    </xf>
    <xf numFmtId="0" fontId="12" fillId="0" borderId="48" xfId="0" applyFont="1" applyBorder="1" applyAlignment="1" applyProtection="1">
      <alignment horizontal="center"/>
      <protection locked="0"/>
    </xf>
    <xf numFmtId="0" fontId="12" fillId="0" borderId="49" xfId="0" applyFont="1" applyBorder="1" applyAlignment="1" applyProtection="1">
      <alignment horizontal="center"/>
      <protection locked="0"/>
    </xf>
    <xf numFmtId="14" fontId="12" fillId="0" borderId="49" xfId="0" applyNumberFormat="1" applyFont="1" applyBorder="1" applyAlignment="1" applyProtection="1">
      <alignment horizontal="center"/>
      <protection locked="0"/>
    </xf>
    <xf numFmtId="0" fontId="12" fillId="0" borderId="49" xfId="0" applyFont="1" applyBorder="1" applyProtection="1">
      <protection locked="0"/>
    </xf>
    <xf numFmtId="0" fontId="12" fillId="0" borderId="50" xfId="0" applyFont="1" applyBorder="1" applyAlignment="1" applyProtection="1">
      <alignment horizontal="center"/>
      <protection locked="0"/>
    </xf>
    <xf numFmtId="0" fontId="12" fillId="0" borderId="51" xfId="0" applyFont="1" applyBorder="1" applyAlignment="1" applyProtection="1">
      <alignment horizontal="center"/>
      <protection locked="0"/>
    </xf>
    <xf numFmtId="0" fontId="17" fillId="2" borderId="0" xfId="0" applyFont="1" applyFill="1" applyAlignment="1">
      <alignment horizontal="center"/>
    </xf>
    <xf numFmtId="0" fontId="17" fillId="0" borderId="0" xfId="0" applyFont="1" applyFill="1" applyAlignment="1">
      <alignment horizontal="center"/>
    </xf>
    <xf numFmtId="0" fontId="17" fillId="4" borderId="0" xfId="0" applyFont="1" applyFill="1" applyAlignment="1">
      <alignment horizontal="center"/>
    </xf>
    <xf numFmtId="0" fontId="17" fillId="2" borderId="52" xfId="0" applyFont="1" applyFill="1" applyBorder="1" applyAlignment="1">
      <alignment horizontal="center"/>
    </xf>
    <xf numFmtId="0" fontId="17" fillId="2" borderId="26" xfId="0" applyFont="1" applyFill="1" applyBorder="1" applyAlignment="1">
      <alignment horizontal="center"/>
    </xf>
    <xf numFmtId="0" fontId="3" fillId="0" borderId="53" xfId="0" applyFont="1" applyFill="1" applyBorder="1" applyAlignment="1">
      <alignment horizontal="center"/>
    </xf>
    <xf numFmtId="0" fontId="3" fillId="0" borderId="54" xfId="0" applyFont="1" applyFill="1" applyBorder="1" applyAlignment="1">
      <alignment horizontal="center"/>
    </xf>
    <xf numFmtId="0" fontId="3" fillId="0" borderId="0" xfId="0" applyFont="1" applyFill="1" applyAlignment="1">
      <alignment horizontal="center"/>
    </xf>
    <xf numFmtId="0" fontId="14" fillId="0" borderId="54" xfId="0" applyFont="1" applyFill="1" applyBorder="1" applyAlignment="1">
      <alignment horizontal="center"/>
    </xf>
    <xf numFmtId="0" fontId="17" fillId="0" borderId="55" xfId="0" applyFont="1" applyFill="1" applyBorder="1" applyAlignment="1">
      <alignment horizontal="center"/>
    </xf>
    <xf numFmtId="0" fontId="17" fillId="0" borderId="49" xfId="0" applyFont="1" applyFill="1" applyBorder="1" applyAlignment="1">
      <alignment horizontal="center"/>
    </xf>
    <xf numFmtId="2" fontId="17" fillId="0" borderId="49" xfId="0" applyNumberFormat="1" applyFont="1" applyFill="1" applyBorder="1" applyAlignment="1">
      <alignment horizontal="center"/>
    </xf>
    <xf numFmtId="0" fontId="17" fillId="0" borderId="51" xfId="0" applyFont="1" applyFill="1" applyBorder="1" applyAlignment="1">
      <alignment horizontal="center"/>
    </xf>
    <xf numFmtId="16" fontId="17" fillId="0" borderId="49" xfId="0" quotePrefix="1" applyNumberFormat="1" applyFont="1" applyFill="1" applyBorder="1" applyAlignment="1">
      <alignment horizontal="center"/>
    </xf>
    <xf numFmtId="0" fontId="8" fillId="0" borderId="56" xfId="0" applyFont="1" applyFill="1" applyBorder="1" applyAlignment="1">
      <alignment horizontal="left"/>
    </xf>
    <xf numFmtId="0" fontId="8" fillId="0" borderId="51" xfId="0" applyFont="1" applyFill="1" applyBorder="1" applyAlignment="1">
      <alignment horizontal="left"/>
    </xf>
    <xf numFmtId="0" fontId="14" fillId="0" borderId="57" xfId="0" applyFont="1" applyFill="1" applyBorder="1" applyAlignment="1">
      <alignment horizontal="center"/>
    </xf>
    <xf numFmtId="0" fontId="17" fillId="0" borderId="58" xfId="0" applyFont="1" applyFill="1" applyBorder="1" applyAlignment="1">
      <alignment horizontal="center"/>
    </xf>
    <xf numFmtId="0" fontId="17" fillId="0" borderId="59" xfId="0" applyFont="1" applyFill="1" applyBorder="1" applyAlignment="1">
      <alignment horizontal="center"/>
    </xf>
    <xf numFmtId="0" fontId="17" fillId="2" borderId="60" xfId="0" applyFont="1" applyFill="1" applyBorder="1" applyAlignment="1">
      <alignment horizontal="center"/>
    </xf>
    <xf numFmtId="0" fontId="14" fillId="0" borderId="61" xfId="0" applyFont="1" applyFill="1" applyBorder="1" applyAlignment="1">
      <alignment horizontal="center"/>
    </xf>
    <xf numFmtId="0" fontId="8" fillId="0" borderId="62" xfId="0" applyFont="1" applyFill="1" applyBorder="1" applyAlignment="1">
      <alignment horizontal="center"/>
    </xf>
    <xf numFmtId="0" fontId="5" fillId="4" borderId="0" xfId="0" applyFont="1" applyFill="1" applyBorder="1" applyAlignment="1" applyProtection="1">
      <alignment horizontal="center"/>
    </xf>
    <xf numFmtId="0" fontId="17" fillId="4" borderId="0" xfId="0" applyFont="1" applyFill="1" applyBorder="1" applyAlignment="1" applyProtection="1">
      <alignment horizontal="center"/>
    </xf>
    <xf numFmtId="0" fontId="17" fillId="4" borderId="0" xfId="0" applyFont="1" applyFill="1" applyAlignment="1" applyProtection="1">
      <alignment horizontal="center"/>
    </xf>
    <xf numFmtId="0" fontId="17" fillId="4" borderId="0" xfId="0" applyFont="1" applyFill="1" applyBorder="1" applyAlignment="1">
      <alignment horizontal="center"/>
    </xf>
    <xf numFmtId="0" fontId="17" fillId="4" borderId="4" xfId="0" applyFont="1" applyFill="1" applyBorder="1" applyAlignment="1">
      <alignment horizontal="center"/>
    </xf>
    <xf numFmtId="0" fontId="17" fillId="4" borderId="63" xfId="0" applyFont="1" applyFill="1" applyBorder="1" applyAlignment="1">
      <alignment horizontal="center"/>
    </xf>
    <xf numFmtId="164" fontId="17" fillId="4" borderId="7" xfId="0" applyNumberFormat="1" applyFont="1" applyFill="1" applyBorder="1" applyAlignment="1">
      <alignment horizontal="center"/>
    </xf>
    <xf numFmtId="164" fontId="17" fillId="4" borderId="0" xfId="0" applyNumberFormat="1" applyFont="1" applyFill="1" applyBorder="1" applyAlignment="1">
      <alignment horizontal="center"/>
    </xf>
    <xf numFmtId="165" fontId="17" fillId="4" borderId="0" xfId="0" applyNumberFormat="1" applyFont="1" applyFill="1" applyBorder="1" applyAlignment="1">
      <alignment horizontal="center"/>
    </xf>
    <xf numFmtId="0" fontId="17" fillId="4" borderId="6" xfId="0" applyFont="1" applyFill="1" applyBorder="1" applyAlignment="1">
      <alignment horizontal="center"/>
    </xf>
    <xf numFmtId="0" fontId="17" fillId="4" borderId="64" xfId="0" applyFont="1" applyFill="1" applyBorder="1" applyAlignment="1">
      <alignment horizontal="center"/>
    </xf>
    <xf numFmtId="0" fontId="17" fillId="4" borderId="0" xfId="0" applyNumberFormat="1" applyFont="1" applyFill="1" applyAlignment="1">
      <alignment horizontal="center"/>
    </xf>
    <xf numFmtId="0" fontId="0" fillId="4" borderId="4" xfId="0" applyFill="1" applyBorder="1"/>
    <xf numFmtId="0" fontId="0" fillId="4" borderId="4" xfId="0" applyFill="1" applyBorder="1" applyAlignment="1">
      <alignment horizontal="center"/>
    </xf>
    <xf numFmtId="0" fontId="0" fillId="4" borderId="63" xfId="0" applyFill="1" applyBorder="1" applyAlignment="1">
      <alignment horizontal="center"/>
    </xf>
    <xf numFmtId="0" fontId="0" fillId="4" borderId="65" xfId="0" applyFill="1" applyBorder="1"/>
    <xf numFmtId="3" fontId="17" fillId="4" borderId="0" xfId="0" applyNumberFormat="1" applyFont="1" applyFill="1" applyBorder="1" applyAlignment="1">
      <alignment horizontal="center"/>
    </xf>
    <xf numFmtId="0" fontId="17" fillId="4" borderId="40" xfId="0" applyFont="1" applyFill="1" applyBorder="1" applyAlignment="1">
      <alignment horizontal="center"/>
    </xf>
    <xf numFmtId="3" fontId="17" fillId="4" borderId="40" xfId="0" applyNumberFormat="1" applyFont="1" applyFill="1" applyBorder="1" applyAlignment="1">
      <alignment horizontal="center"/>
    </xf>
    <xf numFmtId="0" fontId="8" fillId="2" borderId="25" xfId="0" applyFont="1" applyFill="1" applyBorder="1" applyAlignment="1">
      <alignment horizontal="center"/>
    </xf>
    <xf numFmtId="0" fontId="3" fillId="0" borderId="66" xfId="0" applyFont="1" applyBorder="1" applyAlignment="1">
      <alignment horizontal="center"/>
    </xf>
    <xf numFmtId="0" fontId="3" fillId="0" borderId="67" xfId="0" applyFont="1" applyBorder="1" applyAlignment="1">
      <alignment horizontal="center" vertical="top"/>
    </xf>
    <xf numFmtId="0" fontId="10" fillId="2" borderId="68" xfId="0" applyFont="1" applyFill="1" applyBorder="1" applyAlignment="1">
      <alignment horizontal="center"/>
    </xf>
    <xf numFmtId="0" fontId="5" fillId="4" borderId="69" xfId="0" applyFont="1" applyFill="1" applyBorder="1" applyAlignment="1">
      <alignment horizontal="center"/>
    </xf>
    <xf numFmtId="0" fontId="5" fillId="4" borderId="39" xfId="0" applyFont="1" applyFill="1" applyBorder="1" applyAlignment="1">
      <alignment horizontal="center"/>
    </xf>
    <xf numFmtId="0" fontId="5" fillId="4" borderId="70" xfId="0" applyFont="1" applyFill="1" applyBorder="1" applyAlignment="1">
      <alignment horizontal="center"/>
    </xf>
    <xf numFmtId="0" fontId="5" fillId="4" borderId="43" xfId="0" applyFont="1" applyFill="1" applyBorder="1" applyAlignment="1">
      <alignment horizontal="center"/>
    </xf>
    <xf numFmtId="0" fontId="5" fillId="4" borderId="71" xfId="0" applyFont="1" applyFill="1" applyBorder="1" applyAlignment="1">
      <alignment horizontal="center"/>
    </xf>
    <xf numFmtId="0" fontId="5" fillId="4" borderId="72" xfId="0" applyFont="1" applyFill="1" applyBorder="1" applyAlignment="1">
      <alignment horizontal="center"/>
    </xf>
    <xf numFmtId="0" fontId="17" fillId="4" borderId="68" xfId="0" applyFont="1" applyFill="1" applyBorder="1" applyAlignment="1">
      <alignment horizontal="center"/>
    </xf>
    <xf numFmtId="0" fontId="17" fillId="4" borderId="72" xfId="0" applyFont="1" applyFill="1" applyBorder="1" applyAlignment="1">
      <alignment horizontal="center"/>
    </xf>
    <xf numFmtId="0" fontId="0" fillId="4" borderId="72" xfId="0" applyFill="1" applyBorder="1" applyAlignment="1">
      <alignment horizontal="center"/>
    </xf>
    <xf numFmtId="0" fontId="10" fillId="2" borderId="72" xfId="0" applyFont="1" applyFill="1" applyBorder="1" applyAlignment="1">
      <alignment horizontal="center"/>
    </xf>
    <xf numFmtId="0" fontId="10" fillId="2" borderId="4" xfId="0" applyFont="1" applyFill="1" applyBorder="1" applyAlignment="1">
      <alignment horizontal="center"/>
    </xf>
    <xf numFmtId="0" fontId="18" fillId="2" borderId="0" xfId="0" applyFont="1" applyFill="1" applyBorder="1" applyAlignment="1">
      <alignment horizontal="center"/>
    </xf>
    <xf numFmtId="0" fontId="0" fillId="0" borderId="73" xfId="0" applyNumberFormat="1" applyBorder="1" applyAlignment="1">
      <alignment horizontal="center"/>
    </xf>
    <xf numFmtId="0" fontId="0" fillId="0" borderId="74" xfId="0" applyNumberFormat="1" applyBorder="1" applyAlignment="1">
      <alignment horizontal="center"/>
    </xf>
    <xf numFmtId="0" fontId="0" fillId="0" borderId="0" xfId="0" applyNumberFormat="1" applyBorder="1" applyAlignment="1">
      <alignment horizontal="center"/>
    </xf>
    <xf numFmtId="0" fontId="9" fillId="4" borderId="75" xfId="0" applyNumberFormat="1" applyFont="1" applyFill="1" applyBorder="1" applyAlignment="1">
      <alignment horizontal="center"/>
    </xf>
    <xf numFmtId="0" fontId="9" fillId="4" borderId="54" xfId="0" applyNumberFormat="1" applyFont="1" applyFill="1" applyBorder="1" applyAlignment="1">
      <alignment horizontal="center"/>
    </xf>
    <xf numFmtId="0" fontId="9" fillId="4" borderId="76" xfId="0" applyNumberFormat="1" applyFont="1" applyFill="1" applyBorder="1" applyAlignment="1">
      <alignment horizontal="center"/>
    </xf>
    <xf numFmtId="2" fontId="12" fillId="0" borderId="77" xfId="0" applyNumberFormat="1" applyFont="1" applyFill="1" applyBorder="1" applyAlignment="1" applyProtection="1">
      <alignment horizontal="center"/>
      <protection locked="0"/>
    </xf>
    <xf numFmtId="0" fontId="12" fillId="0" borderId="77" xfId="0" applyFont="1" applyFill="1" applyBorder="1" applyAlignment="1" applyProtection="1">
      <alignment horizontal="center"/>
      <protection locked="0"/>
    </xf>
    <xf numFmtId="167" fontId="12" fillId="0" borderId="77" xfId="0" applyNumberFormat="1" applyFont="1" applyFill="1" applyBorder="1" applyAlignment="1" applyProtection="1">
      <alignment horizontal="center"/>
      <protection locked="0"/>
    </xf>
    <xf numFmtId="0" fontId="12" fillId="0" borderId="77" xfId="0" applyFont="1" applyFill="1" applyBorder="1" applyAlignment="1" applyProtection="1">
      <alignment horizontal="center"/>
    </xf>
    <xf numFmtId="0" fontId="0" fillId="0" borderId="78" xfId="0" applyBorder="1" applyAlignment="1" applyProtection="1">
      <alignment horizontal="center"/>
    </xf>
    <xf numFmtId="0" fontId="0" fillId="0" borderId="3" xfId="0" applyBorder="1" applyAlignment="1" applyProtection="1">
      <alignment horizontal="center"/>
    </xf>
    <xf numFmtId="0" fontId="0" fillId="0" borderId="79" xfId="0" applyBorder="1" applyAlignment="1" applyProtection="1">
      <alignment horizontal="center"/>
    </xf>
    <xf numFmtId="168" fontId="4" fillId="2" borderId="0" xfId="0" applyNumberFormat="1" applyFont="1" applyFill="1"/>
    <xf numFmtId="168" fontId="5" fillId="4" borderId="11" xfId="0" applyNumberFormat="1" applyFont="1" applyFill="1" applyBorder="1" applyAlignment="1">
      <alignment horizontal="center"/>
    </xf>
    <xf numFmtId="168" fontId="5" fillId="4" borderId="0" xfId="0" applyNumberFormat="1" applyFont="1" applyFill="1" applyAlignment="1">
      <alignment horizontal="center"/>
    </xf>
    <xf numFmtId="168" fontId="17" fillId="4" borderId="0" xfId="0" applyNumberFormat="1" applyFont="1" applyFill="1" applyAlignment="1">
      <alignment horizontal="center"/>
    </xf>
    <xf numFmtId="168" fontId="0" fillId="4" borderId="0" xfId="0" applyNumberFormat="1" applyFill="1"/>
    <xf numFmtId="168" fontId="0" fillId="0" borderId="0" xfId="0" applyNumberFormat="1"/>
    <xf numFmtId="47" fontId="4" fillId="2" borderId="0" xfId="0" applyNumberFormat="1" applyFont="1" applyFill="1"/>
    <xf numFmtId="47" fontId="5" fillId="4" borderId="11" xfId="0" applyNumberFormat="1" applyFont="1" applyFill="1" applyBorder="1" applyAlignment="1">
      <alignment horizontal="center"/>
    </xf>
    <xf numFmtId="47" fontId="5" fillId="4" borderId="0" xfId="0" applyNumberFormat="1" applyFont="1" applyFill="1" applyAlignment="1">
      <alignment horizontal="center"/>
    </xf>
    <xf numFmtId="47" fontId="17" fillId="4" borderId="0" xfId="0" applyNumberFormat="1" applyFont="1" applyFill="1" applyAlignment="1">
      <alignment horizontal="center"/>
    </xf>
    <xf numFmtId="47" fontId="0" fillId="4" borderId="0" xfId="0" applyNumberFormat="1" applyFill="1"/>
    <xf numFmtId="0" fontId="3" fillId="0" borderId="80" xfId="0" applyFont="1" applyBorder="1" applyAlignment="1" applyProtection="1">
      <alignment horizontal="center"/>
    </xf>
    <xf numFmtId="0" fontId="3" fillId="0" borderId="5" xfId="0" applyFont="1" applyBorder="1" applyAlignment="1" applyProtection="1">
      <alignment horizontal="center"/>
    </xf>
    <xf numFmtId="0" fontId="12" fillId="0" borderId="81" xfId="0" applyFont="1" applyBorder="1" applyAlignment="1" applyProtection="1">
      <alignment horizontal="center"/>
      <protection locked="0"/>
    </xf>
    <xf numFmtId="0" fontId="12" fillId="0" borderId="77" xfId="0" applyFont="1" applyBorder="1" applyAlignment="1" applyProtection="1">
      <alignment horizontal="center"/>
      <protection locked="0"/>
    </xf>
    <xf numFmtId="0" fontId="3" fillId="0" borderId="69" xfId="0" applyFont="1" applyBorder="1" applyAlignment="1">
      <alignment horizontal="center"/>
    </xf>
    <xf numFmtId="0" fontId="0" fillId="0" borderId="49" xfId="0" applyBorder="1" applyAlignment="1" applyProtection="1">
      <alignment horizontal="center"/>
    </xf>
    <xf numFmtId="0" fontId="0" fillId="0" borderId="82" xfId="0" applyBorder="1" applyAlignment="1" applyProtection="1">
      <alignment horizontal="center"/>
    </xf>
    <xf numFmtId="0" fontId="3" fillId="0" borderId="83" xfId="0" applyFont="1" applyBorder="1" applyAlignment="1" applyProtection="1">
      <alignment horizontal="center"/>
    </xf>
    <xf numFmtId="0" fontId="3" fillId="0" borderId="84" xfId="0" applyFont="1" applyBorder="1" applyAlignment="1" applyProtection="1">
      <alignment horizontal="center"/>
    </xf>
    <xf numFmtId="0" fontId="3" fillId="0" borderId="85" xfId="0" applyFont="1" applyBorder="1" applyAlignment="1" applyProtection="1">
      <alignment horizontal="center"/>
    </xf>
    <xf numFmtId="0" fontId="3" fillId="0" borderId="86" xfId="0" applyFont="1" applyBorder="1" applyProtection="1"/>
    <xf numFmtId="0" fontId="3" fillId="0" borderId="86" xfId="0" applyFont="1" applyBorder="1" applyAlignment="1" applyProtection="1">
      <alignment horizontal="right"/>
    </xf>
    <xf numFmtId="0" fontId="6" fillId="0" borderId="87" xfId="0" applyFont="1" applyBorder="1" applyAlignment="1" applyProtection="1">
      <alignment horizontal="center"/>
    </xf>
    <xf numFmtId="0" fontId="6" fillId="0" borderId="21" xfId="0" applyFont="1" applyBorder="1" applyAlignment="1" applyProtection="1">
      <alignment horizontal="center"/>
    </xf>
    <xf numFmtId="0" fontId="3" fillId="0" borderId="88" xfId="0" applyFont="1" applyBorder="1" applyAlignment="1" applyProtection="1">
      <alignment horizontal="center"/>
    </xf>
    <xf numFmtId="0" fontId="0" fillId="0" borderId="0" xfId="0" applyAlignment="1">
      <alignment vertical="top"/>
    </xf>
    <xf numFmtId="0" fontId="20" fillId="0" borderId="49" xfId="0" applyFont="1" applyFill="1" applyBorder="1" applyAlignment="1">
      <alignment horizontal="center"/>
    </xf>
    <xf numFmtId="0" fontId="20" fillId="0" borderId="59" xfId="0" applyFont="1" applyFill="1" applyBorder="1" applyAlignment="1">
      <alignment horizontal="center"/>
    </xf>
    <xf numFmtId="164" fontId="3" fillId="0" borderId="89" xfId="0" applyNumberFormat="1" applyFont="1" applyBorder="1" applyAlignment="1">
      <alignment horizontal="center" vertical="top"/>
    </xf>
    <xf numFmtId="0" fontId="6" fillId="0" borderId="23" xfId="0" applyFont="1" applyBorder="1" applyAlignment="1">
      <alignment horizontal="center" vertical="top" wrapText="1"/>
    </xf>
    <xf numFmtId="0" fontId="3" fillId="0" borderId="23" xfId="0" applyFont="1" applyBorder="1" applyAlignment="1">
      <alignment horizontal="center" vertical="top"/>
    </xf>
    <xf numFmtId="164" fontId="3" fillId="0" borderId="17" xfId="0" applyNumberFormat="1" applyFont="1" applyBorder="1" applyAlignment="1">
      <alignment horizontal="center"/>
    </xf>
    <xf numFmtId="164" fontId="3" fillId="0" borderId="23" xfId="0" applyNumberFormat="1" applyFont="1" applyBorder="1" applyAlignment="1">
      <alignment horizontal="center" vertical="top"/>
    </xf>
    <xf numFmtId="0" fontId="3" fillId="0" borderId="24" xfId="0" applyFont="1" applyBorder="1" applyAlignment="1">
      <alignment horizontal="center" vertical="top"/>
    </xf>
    <xf numFmtId="164" fontId="3" fillId="0" borderId="17" xfId="0" applyNumberFormat="1" applyFont="1" applyBorder="1" applyAlignment="1">
      <alignment horizontal="left"/>
    </xf>
    <xf numFmtId="0" fontId="3" fillId="0" borderId="34" xfId="0" applyFont="1" applyBorder="1" applyAlignment="1">
      <alignment horizontal="center"/>
    </xf>
    <xf numFmtId="164" fontId="3" fillId="0" borderId="31" xfId="0" applyNumberFormat="1" applyFont="1" applyBorder="1" applyAlignment="1">
      <alignment horizontal="left"/>
    </xf>
    <xf numFmtId="0" fontId="3" fillId="0" borderId="19" xfId="0" applyFont="1" applyBorder="1" applyAlignment="1">
      <alignment horizontal="center"/>
    </xf>
    <xf numFmtId="0" fontId="3" fillId="0" borderId="90" xfId="0" applyFont="1" applyBorder="1" applyAlignment="1">
      <alignment horizontal="center" vertical="top"/>
    </xf>
    <xf numFmtId="0" fontId="10" fillId="2" borderId="0" xfId="0" applyNumberFormat="1" applyFont="1" applyFill="1" applyBorder="1" applyAlignment="1" applyProtection="1">
      <alignment horizontal="center"/>
    </xf>
    <xf numFmtId="0" fontId="5" fillId="4" borderId="18" xfId="0" applyNumberFormat="1" applyFont="1" applyFill="1" applyBorder="1" applyAlignment="1" applyProtection="1">
      <alignment horizontal="center"/>
    </xf>
    <xf numFmtId="0" fontId="5" fillId="4" borderId="26" xfId="0" applyNumberFormat="1" applyFont="1" applyFill="1" applyBorder="1" applyAlignment="1" applyProtection="1">
      <alignment horizontal="center"/>
    </xf>
    <xf numFmtId="0" fontId="5" fillId="4" borderId="12" xfId="0" applyNumberFormat="1" applyFont="1" applyFill="1" applyBorder="1" applyAlignment="1" applyProtection="1">
      <alignment horizontal="center"/>
    </xf>
    <xf numFmtId="0" fontId="17" fillId="4" borderId="0" xfId="0" applyNumberFormat="1" applyFont="1" applyFill="1" applyBorder="1" applyAlignment="1" applyProtection="1">
      <alignment horizontal="center"/>
    </xf>
    <xf numFmtId="0" fontId="3" fillId="0" borderId="11" xfId="0" applyFont="1" applyBorder="1" applyAlignment="1" applyProtection="1">
      <alignment horizontal="center"/>
    </xf>
    <xf numFmtId="3" fontId="8" fillId="0" borderId="91" xfId="0" applyNumberFormat="1" applyFont="1" applyFill="1" applyBorder="1" applyAlignment="1">
      <alignment horizontal="center"/>
    </xf>
    <xf numFmtId="3" fontId="17" fillId="0" borderId="92" xfId="0" applyNumberFormat="1" applyFont="1" applyFill="1" applyBorder="1" applyAlignment="1">
      <alignment horizontal="center"/>
    </xf>
    <xf numFmtId="3" fontId="17" fillId="0" borderId="92" xfId="1" applyNumberFormat="1" applyFont="1" applyFill="1" applyBorder="1" applyAlignment="1">
      <alignment horizontal="center"/>
    </xf>
    <xf numFmtId="3" fontId="8" fillId="2" borderId="70" xfId="0" applyNumberFormat="1" applyFont="1" applyFill="1" applyBorder="1" applyAlignment="1">
      <alignment horizontal="center"/>
    </xf>
    <xf numFmtId="3" fontId="14" fillId="0" borderId="76" xfId="0" applyNumberFormat="1" applyFont="1" applyFill="1" applyBorder="1" applyAlignment="1">
      <alignment horizontal="center"/>
    </xf>
    <xf numFmtId="0" fontId="12" fillId="0" borderId="55" xfId="0" applyFont="1" applyBorder="1" applyProtection="1">
      <protection locked="0"/>
    </xf>
    <xf numFmtId="0" fontId="19" fillId="0" borderId="77" xfId="0" applyFont="1" applyFill="1" applyBorder="1" applyAlignment="1" applyProtection="1">
      <alignment horizontal="center"/>
    </xf>
    <xf numFmtId="3" fontId="8" fillId="0" borderId="92" xfId="0" applyNumberFormat="1" applyFont="1" applyFill="1" applyBorder="1" applyAlignment="1">
      <alignment horizontal="center"/>
    </xf>
    <xf numFmtId="164" fontId="0" fillId="4" borderId="7" xfId="0" applyNumberFormat="1" applyFill="1" applyBorder="1" applyAlignment="1">
      <alignment horizontal="center"/>
    </xf>
    <xf numFmtId="0" fontId="7" fillId="4" borderId="0" xfId="0" applyFont="1" applyFill="1" applyBorder="1" applyAlignment="1">
      <alignment horizontal="center"/>
    </xf>
    <xf numFmtId="0" fontId="0" fillId="4" borderId="0" xfId="0" applyFill="1" applyBorder="1" applyAlignment="1">
      <alignment horizontal="center"/>
    </xf>
    <xf numFmtId="164" fontId="0" fillId="4" borderId="0" xfId="0" applyNumberFormat="1" applyFill="1" applyBorder="1" applyAlignment="1">
      <alignment horizontal="center"/>
    </xf>
    <xf numFmtId="165" fontId="0" fillId="4" borderId="0" xfId="0" applyNumberFormat="1" applyFill="1" applyBorder="1" applyAlignment="1">
      <alignment horizontal="center"/>
    </xf>
    <xf numFmtId="0" fontId="0" fillId="4" borderId="6" xfId="0" applyFill="1" applyBorder="1" applyAlignment="1">
      <alignment horizontal="center"/>
    </xf>
    <xf numFmtId="0" fontId="0" fillId="4" borderId="68" xfId="0" applyFill="1" applyBorder="1" applyAlignment="1">
      <alignment horizontal="center"/>
    </xf>
    <xf numFmtId="0" fontId="2" fillId="4" borderId="43" xfId="0" applyFont="1" applyFill="1" applyBorder="1" applyAlignment="1">
      <alignment horizontal="center"/>
    </xf>
    <xf numFmtId="0" fontId="2" fillId="4" borderId="29" xfId="0" applyFont="1" applyFill="1" applyBorder="1"/>
    <xf numFmtId="0" fontId="2" fillId="4" borderId="29" xfId="0" applyFont="1" applyFill="1" applyBorder="1" applyAlignment="1">
      <alignment horizontal="center"/>
    </xf>
    <xf numFmtId="0" fontId="2" fillId="4" borderId="67" xfId="0" applyFont="1" applyFill="1" applyBorder="1" applyAlignment="1">
      <alignment horizontal="center"/>
    </xf>
    <xf numFmtId="164" fontId="2" fillId="4" borderId="93" xfId="0" applyNumberFormat="1" applyFont="1" applyFill="1" applyBorder="1" applyAlignment="1">
      <alignment horizontal="center"/>
    </xf>
    <xf numFmtId="164" fontId="2" fillId="4" borderId="94" xfId="0" applyNumberFormat="1" applyFont="1" applyFill="1" applyBorder="1" applyAlignment="1">
      <alignment horizontal="center"/>
    </xf>
    <xf numFmtId="0" fontId="2" fillId="4" borderId="36" xfId="0" applyFont="1" applyFill="1" applyBorder="1" applyAlignment="1">
      <alignment horizontal="center"/>
    </xf>
    <xf numFmtId="165" fontId="2" fillId="4" borderId="94" xfId="0" applyNumberFormat="1" applyFont="1" applyFill="1" applyBorder="1" applyAlignment="1">
      <alignment horizontal="center"/>
    </xf>
    <xf numFmtId="0" fontId="2" fillId="4" borderId="60" xfId="0" applyFont="1" applyFill="1" applyBorder="1" applyAlignment="1">
      <alignment horizontal="center"/>
    </xf>
    <xf numFmtId="164" fontId="2" fillId="4" borderId="25" xfId="0" applyNumberFormat="1" applyFont="1" applyFill="1" applyBorder="1" applyAlignment="1">
      <alignment horizontal="center"/>
    </xf>
    <xf numFmtId="0" fontId="2" fillId="4" borderId="70" xfId="0" applyFont="1" applyFill="1" applyBorder="1" applyAlignment="1">
      <alignment horizontal="center"/>
    </xf>
    <xf numFmtId="0" fontId="2" fillId="4" borderId="29" xfId="0" quotePrefix="1" applyFont="1" applyFill="1" applyBorder="1" applyAlignment="1">
      <alignment horizontal="center"/>
    </xf>
    <xf numFmtId="0" fontId="2" fillId="4" borderId="95" xfId="0" quotePrefix="1" applyFont="1" applyFill="1" applyBorder="1" applyAlignment="1">
      <alignment horizontal="center"/>
    </xf>
    <xf numFmtId="0" fontId="13" fillId="0" borderId="1" xfId="0" applyFont="1" applyFill="1" applyBorder="1" applyAlignment="1" applyProtection="1">
      <alignment horizontal="center"/>
      <protection locked="0"/>
    </xf>
    <xf numFmtId="0" fontId="26" fillId="4" borderId="29" xfId="0" applyNumberFormat="1" applyFont="1" applyFill="1" applyBorder="1" applyAlignment="1" applyProtection="1">
      <alignment horizontal="center"/>
    </xf>
    <xf numFmtId="0" fontId="3" fillId="4" borderId="18" xfId="0" applyNumberFormat="1" applyFont="1" applyFill="1" applyBorder="1" applyAlignment="1" applyProtection="1">
      <alignment horizontal="center"/>
    </xf>
    <xf numFmtId="0" fontId="26" fillId="4" borderId="23" xfId="0" applyNumberFormat="1" applyFont="1" applyFill="1" applyBorder="1" applyAlignment="1" applyProtection="1">
      <alignment horizontal="center" vertical="top" wrapText="1"/>
    </xf>
    <xf numFmtId="0" fontId="17" fillId="4" borderId="1" xfId="0" applyNumberFormat="1" applyFont="1" applyFill="1" applyBorder="1" applyAlignment="1" applyProtection="1">
      <alignment horizontal="center"/>
    </xf>
    <xf numFmtId="0" fontId="17" fillId="4" borderId="39" xfId="0" applyFont="1" applyFill="1" applyBorder="1" applyAlignment="1">
      <alignment horizontal="center"/>
    </xf>
    <xf numFmtId="0" fontId="17" fillId="4" borderId="20" xfId="0" applyFont="1" applyFill="1" applyBorder="1" applyAlignment="1">
      <alignment horizontal="center"/>
    </xf>
    <xf numFmtId="0" fontId="17" fillId="4" borderId="96" xfId="0" applyFont="1" applyFill="1" applyBorder="1" applyAlignment="1">
      <alignment horizontal="center"/>
    </xf>
    <xf numFmtId="0" fontId="17" fillId="4" borderId="43" xfId="0" applyFont="1" applyFill="1" applyBorder="1" applyAlignment="1">
      <alignment horizontal="center" vertical="top"/>
    </xf>
    <xf numFmtId="0" fontId="17" fillId="4" borderId="29" xfId="0" applyFont="1" applyFill="1" applyBorder="1" applyAlignment="1">
      <alignment horizontal="center" vertical="top"/>
    </xf>
    <xf numFmtId="0" fontId="17" fillId="4" borderId="95" xfId="0" applyFont="1" applyFill="1" applyBorder="1" applyAlignment="1">
      <alignment horizontal="center" vertical="top"/>
    </xf>
    <xf numFmtId="0" fontId="0" fillId="4" borderId="97" xfId="0" applyFill="1" applyBorder="1" applyAlignment="1">
      <alignment horizontal="center"/>
    </xf>
    <xf numFmtId="0" fontId="0" fillId="4" borderId="1" xfId="0" applyFill="1" applyBorder="1" applyAlignment="1">
      <alignment horizontal="center"/>
    </xf>
    <xf numFmtId="0" fontId="0" fillId="4" borderId="44" xfId="0" applyFill="1" applyBorder="1" applyAlignment="1">
      <alignment horizontal="center"/>
    </xf>
    <xf numFmtId="0" fontId="4" fillId="2" borderId="0" xfId="0" applyFont="1" applyFill="1" applyBorder="1" applyAlignment="1">
      <alignment horizontal="center"/>
    </xf>
    <xf numFmtId="0" fontId="4" fillId="2" borderId="0" xfId="0" applyFont="1" applyFill="1" applyBorder="1" applyAlignment="1" applyProtection="1">
      <alignment horizontal="center"/>
    </xf>
    <xf numFmtId="0" fontId="0" fillId="4" borderId="0" xfId="0" applyFill="1" applyBorder="1" applyProtection="1"/>
    <xf numFmtId="0" fontId="0" fillId="0" borderId="0" xfId="0" applyBorder="1" applyAlignment="1" applyProtection="1">
      <alignment horizontal="center"/>
    </xf>
    <xf numFmtId="0" fontId="17" fillId="4" borderId="13" xfId="0" applyFont="1" applyFill="1" applyBorder="1" applyAlignment="1" applyProtection="1">
      <alignment horizontal="center"/>
    </xf>
    <xf numFmtId="0" fontId="0" fillId="4" borderId="0" xfId="0" applyFill="1" applyBorder="1" applyAlignment="1" applyProtection="1">
      <alignment horizontal="center"/>
    </xf>
    <xf numFmtId="0" fontId="10" fillId="4" borderId="0" xfId="0" applyFont="1" applyFill="1" applyBorder="1"/>
    <xf numFmtId="0" fontId="0" fillId="0" borderId="1" xfId="0" applyFill="1" applyBorder="1"/>
    <xf numFmtId="0" fontId="0" fillId="0" borderId="1" xfId="0" applyFill="1" applyBorder="1" applyAlignment="1">
      <alignment horizontal="center"/>
    </xf>
    <xf numFmtId="0" fontId="4" fillId="2" borderId="0" xfId="0" applyFont="1" applyFill="1" applyBorder="1"/>
    <xf numFmtId="0" fontId="10" fillId="2" borderId="0" xfId="0" applyFont="1" applyFill="1" applyAlignment="1" applyProtection="1">
      <alignment horizontal="center"/>
    </xf>
    <xf numFmtId="0" fontId="27" fillId="2" borderId="0" xfId="0" applyFont="1" applyFill="1" applyAlignment="1" applyProtection="1">
      <alignment horizontal="center"/>
    </xf>
    <xf numFmtId="0" fontId="4" fillId="2" borderId="30" xfId="0" applyFont="1" applyFill="1" applyBorder="1" applyAlignment="1" applyProtection="1">
      <alignment horizontal="center"/>
    </xf>
    <xf numFmtId="0" fontId="10" fillId="2" borderId="98" xfId="0" applyFont="1" applyFill="1" applyBorder="1" applyAlignment="1" applyProtection="1">
      <alignment horizontal="center"/>
    </xf>
    <xf numFmtId="0" fontId="10" fillId="2" borderId="99" xfId="0" applyFont="1" applyFill="1" applyBorder="1" applyAlignment="1" applyProtection="1">
      <alignment horizontal="center"/>
    </xf>
    <xf numFmtId="0" fontId="10" fillId="2" borderId="13" xfId="0" applyFont="1" applyFill="1" applyBorder="1" applyAlignment="1" applyProtection="1">
      <alignment horizontal="center"/>
    </xf>
    <xf numFmtId="0" fontId="10" fillId="2" borderId="2" xfId="0" applyFont="1" applyFill="1" applyBorder="1" applyAlignment="1">
      <alignment horizontal="center"/>
    </xf>
    <xf numFmtId="0" fontId="10" fillId="2" borderId="1" xfId="0" applyFont="1" applyFill="1" applyBorder="1"/>
    <xf numFmtId="0" fontId="10" fillId="2" borderId="1" xfId="0" applyFont="1" applyFill="1" applyBorder="1" applyAlignment="1">
      <alignment horizontal="center"/>
    </xf>
    <xf numFmtId="0" fontId="10" fillId="2" borderId="8" xfId="0" applyFont="1" applyFill="1" applyBorder="1" applyAlignment="1">
      <alignment horizontal="center"/>
    </xf>
    <xf numFmtId="164" fontId="10" fillId="2" borderId="9" xfId="0" applyNumberFormat="1" applyFont="1" applyFill="1" applyBorder="1" applyAlignment="1">
      <alignment horizontal="center"/>
    </xf>
    <xf numFmtId="0" fontId="10" fillId="2" borderId="1" xfId="0" applyNumberFormat="1" applyFont="1" applyFill="1" applyBorder="1" applyAlignment="1" applyProtection="1">
      <alignment horizontal="center"/>
    </xf>
    <xf numFmtId="0" fontId="11" fillId="2" borderId="1" xfId="0" applyFont="1" applyFill="1" applyBorder="1" applyAlignment="1">
      <alignment horizontal="center"/>
    </xf>
    <xf numFmtId="164" fontId="10" fillId="2" borderId="1" xfId="0" applyNumberFormat="1" applyFont="1" applyFill="1" applyBorder="1" applyAlignment="1">
      <alignment horizontal="center"/>
    </xf>
    <xf numFmtId="165" fontId="10" fillId="2" borderId="1" xfId="0" applyNumberFormat="1" applyFont="1" applyFill="1" applyBorder="1" applyAlignment="1">
      <alignment horizontal="center"/>
    </xf>
    <xf numFmtId="0" fontId="10" fillId="2" borderId="44" xfId="0" applyFont="1" applyFill="1" applyBorder="1" applyAlignment="1">
      <alignment horizontal="center"/>
    </xf>
    <xf numFmtId="0" fontId="10" fillId="2" borderId="97" xfId="0" applyFont="1" applyFill="1" applyBorder="1" applyAlignment="1">
      <alignment horizontal="center"/>
    </xf>
    <xf numFmtId="0" fontId="0" fillId="0" borderId="0" xfId="0" applyFill="1" applyBorder="1"/>
    <xf numFmtId="0" fontId="27" fillId="2" borderId="11" xfId="0" applyFont="1" applyFill="1" applyBorder="1" applyAlignment="1">
      <alignment horizontal="center"/>
    </xf>
    <xf numFmtId="0" fontId="27" fillId="2" borderId="0" xfId="0" applyFont="1" applyFill="1" applyBorder="1" applyAlignment="1">
      <alignment horizontal="center"/>
    </xf>
    <xf numFmtId="0" fontId="10" fillId="2" borderId="100" xfId="0" applyFont="1" applyFill="1" applyBorder="1" applyAlignment="1" applyProtection="1">
      <alignment horizontal="center"/>
    </xf>
    <xf numFmtId="0" fontId="27" fillId="2" borderId="0" xfId="0" applyFont="1" applyFill="1" applyBorder="1" applyAlignment="1" applyProtection="1">
      <alignment horizontal="center"/>
    </xf>
    <xf numFmtId="0" fontId="10" fillId="2" borderId="0" xfId="0" applyFont="1" applyFill="1" applyBorder="1" applyAlignment="1" applyProtection="1">
      <alignment horizontal="center"/>
    </xf>
    <xf numFmtId="0" fontId="17" fillId="0" borderId="0" xfId="0" applyFont="1" applyFill="1" applyBorder="1" applyAlignment="1" applyProtection="1">
      <alignment horizontal="center"/>
    </xf>
    <xf numFmtId="0" fontId="27" fillId="2" borderId="20" xfId="0" applyFont="1" applyFill="1" applyBorder="1" applyAlignment="1">
      <alignment horizontal="center"/>
    </xf>
    <xf numFmtId="0" fontId="27" fillId="2" borderId="29" xfId="0" applyFont="1" applyFill="1" applyBorder="1" applyAlignment="1">
      <alignment horizontal="center"/>
    </xf>
    <xf numFmtId="0" fontId="27" fillId="2" borderId="4" xfId="0" applyFont="1" applyFill="1" applyBorder="1" applyAlignment="1">
      <alignment horizontal="center"/>
    </xf>
    <xf numFmtId="0" fontId="10" fillId="2" borderId="96" xfId="0" applyFont="1" applyFill="1" applyBorder="1" applyAlignment="1">
      <alignment horizontal="center"/>
    </xf>
    <xf numFmtId="0" fontId="10" fillId="2" borderId="95" xfId="0" applyFont="1" applyFill="1" applyBorder="1" applyAlignment="1">
      <alignment horizontal="center" vertical="top"/>
    </xf>
    <xf numFmtId="0" fontId="16" fillId="2" borderId="95" xfId="0" quotePrefix="1" applyFont="1" applyFill="1" applyBorder="1" applyAlignment="1">
      <alignment horizontal="center"/>
    </xf>
    <xf numFmtId="0" fontId="28" fillId="2" borderId="0" xfId="0" applyFont="1" applyFill="1" applyAlignment="1">
      <alignment horizontal="center"/>
    </xf>
    <xf numFmtId="0" fontId="10" fillId="2" borderId="40" xfId="0" applyFont="1" applyFill="1" applyBorder="1" applyAlignment="1">
      <alignment horizontal="center"/>
    </xf>
    <xf numFmtId="3" fontId="29" fillId="2" borderId="76" xfId="0" applyNumberFormat="1" applyFont="1" applyFill="1" applyBorder="1" applyAlignment="1">
      <alignment horizontal="center"/>
    </xf>
    <xf numFmtId="3" fontId="28" fillId="2" borderId="91" xfId="0" applyNumberFormat="1" applyFont="1" applyFill="1" applyBorder="1" applyAlignment="1">
      <alignment horizontal="center"/>
    </xf>
    <xf numFmtId="3" fontId="10" fillId="2" borderId="92" xfId="0" applyNumberFormat="1" applyFont="1" applyFill="1" applyBorder="1" applyAlignment="1">
      <alignment horizontal="center"/>
    </xf>
    <xf numFmtId="3" fontId="10" fillId="2" borderId="92" xfId="1" applyNumberFormat="1" applyFont="1" applyFill="1" applyBorder="1" applyAlignment="1">
      <alignment horizontal="center"/>
    </xf>
    <xf numFmtId="3" fontId="28" fillId="2" borderId="92" xfId="0" applyNumberFormat="1" applyFont="1" applyFill="1" applyBorder="1" applyAlignment="1">
      <alignment horizontal="center"/>
    </xf>
    <xf numFmtId="3" fontId="28" fillId="2" borderId="70" xfId="0" applyNumberFormat="1" applyFont="1" applyFill="1" applyBorder="1" applyAlignment="1">
      <alignment horizontal="center"/>
    </xf>
    <xf numFmtId="0" fontId="5" fillId="4" borderId="10" xfId="0" applyFont="1" applyFill="1" applyBorder="1" applyAlignment="1" applyProtection="1">
      <alignment horizontal="center"/>
    </xf>
    <xf numFmtId="0" fontId="5" fillId="4" borderId="11" xfId="0" applyFont="1" applyFill="1" applyBorder="1" applyAlignment="1" applyProtection="1">
      <alignment horizontal="center"/>
    </xf>
    <xf numFmtId="0" fontId="3" fillId="0" borderId="53" xfId="0" applyFont="1" applyBorder="1" applyAlignment="1" applyProtection="1">
      <alignment horizontal="center"/>
    </xf>
    <xf numFmtId="0" fontId="3" fillId="0" borderId="54" xfId="0" applyFont="1" applyBorder="1" applyAlignment="1" applyProtection="1">
      <alignment horizontal="center"/>
    </xf>
    <xf numFmtId="0" fontId="3" fillId="0" borderId="54" xfId="0" applyFont="1" applyBorder="1" applyProtection="1"/>
    <xf numFmtId="0" fontId="3" fillId="0" borderId="0" xfId="0" applyFont="1" applyProtection="1"/>
    <xf numFmtId="0" fontId="0" fillId="2" borderId="101" xfId="0" applyFill="1" applyBorder="1" applyAlignment="1" applyProtection="1">
      <alignment horizontal="center"/>
    </xf>
    <xf numFmtId="0" fontId="0" fillId="2" borderId="102" xfId="0" applyFill="1" applyBorder="1" applyAlignment="1" applyProtection="1">
      <alignment horizontal="center"/>
    </xf>
    <xf numFmtId="0" fontId="0" fillId="2" borderId="102" xfId="0" applyFill="1" applyBorder="1" applyProtection="1"/>
    <xf numFmtId="0" fontId="3" fillId="0" borderId="103" xfId="0" applyFont="1" applyBorder="1" applyAlignment="1" applyProtection="1">
      <alignment horizontal="center"/>
    </xf>
    <xf numFmtId="0" fontId="3" fillId="0" borderId="40" xfId="0" applyFont="1" applyBorder="1" applyAlignment="1" applyProtection="1">
      <alignment horizontal="center"/>
    </xf>
    <xf numFmtId="0" fontId="3" fillId="0" borderId="40" xfId="0" applyFont="1" applyBorder="1" applyProtection="1"/>
    <xf numFmtId="0" fontId="3" fillId="0" borderId="17" xfId="0" applyFont="1" applyBorder="1" applyAlignment="1" applyProtection="1">
      <alignment horizontal="left"/>
    </xf>
    <xf numFmtId="0" fontId="3" fillId="0" borderId="18" xfId="0" applyFont="1" applyBorder="1" applyAlignment="1" applyProtection="1">
      <alignment horizontal="center"/>
    </xf>
    <xf numFmtId="0" fontId="4" fillId="2" borderId="18" xfId="0" applyFont="1" applyFill="1" applyBorder="1" applyAlignment="1" applyProtection="1">
      <alignment horizontal="center"/>
    </xf>
    <xf numFmtId="0" fontId="3" fillId="0" borderId="52" xfId="0" applyFont="1" applyBorder="1" applyAlignment="1" applyProtection="1">
      <alignment horizontal="center"/>
    </xf>
    <xf numFmtId="0" fontId="3" fillId="0" borderId="26" xfId="0" applyFont="1" applyBorder="1" applyAlignment="1" applyProtection="1">
      <alignment horizontal="center"/>
    </xf>
    <xf numFmtId="0" fontId="3" fillId="0" borderId="26" xfId="0" applyFont="1" applyBorder="1" applyProtection="1"/>
    <xf numFmtId="0" fontId="3" fillId="0" borderId="28" xfId="0" applyFont="1" applyBorder="1" applyAlignment="1" applyProtection="1">
      <alignment horizontal="center"/>
    </xf>
    <xf numFmtId="0" fontId="3" fillId="0" borderId="33" xfId="0" applyFont="1" applyBorder="1" applyAlignment="1" applyProtection="1">
      <alignment horizontal="center"/>
    </xf>
    <xf numFmtId="0" fontId="4" fillId="2" borderId="33" xfId="0" applyFont="1" applyFill="1" applyBorder="1" applyAlignment="1" applyProtection="1">
      <alignment horizontal="center"/>
    </xf>
    <xf numFmtId="0" fontId="10" fillId="2" borderId="48" xfId="0" applyFont="1" applyFill="1" applyBorder="1" applyAlignment="1" applyProtection="1">
      <alignment horizontal="center"/>
    </xf>
    <xf numFmtId="0" fontId="10" fillId="2" borderId="49" xfId="0" applyFont="1" applyFill="1" applyBorder="1" applyAlignment="1" applyProtection="1">
      <alignment horizontal="center"/>
    </xf>
    <xf numFmtId="0" fontId="10" fillId="2" borderId="101" xfId="0" applyFont="1" applyFill="1" applyBorder="1" applyAlignment="1" applyProtection="1">
      <alignment horizontal="center"/>
    </xf>
    <xf numFmtId="0" fontId="10" fillId="2" borderId="102" xfId="0" applyFont="1" applyFill="1" applyBorder="1" applyAlignment="1" applyProtection="1">
      <alignment horizontal="center"/>
    </xf>
    <xf numFmtId="0" fontId="10" fillId="2" borderId="102" xfId="0" applyFont="1" applyFill="1" applyBorder="1" applyProtection="1"/>
    <xf numFmtId="0" fontId="10" fillId="2" borderId="104" xfId="0" applyFont="1" applyFill="1" applyBorder="1" applyAlignment="1" applyProtection="1">
      <alignment horizontal="center"/>
    </xf>
    <xf numFmtId="0" fontId="0" fillId="3" borderId="0" xfId="0" applyFill="1" applyProtection="1"/>
    <xf numFmtId="0" fontId="0" fillId="0" borderId="10" xfId="0" applyBorder="1" applyAlignment="1" applyProtection="1">
      <alignment horizontal="center"/>
    </xf>
    <xf numFmtId="0" fontId="0" fillId="0" borderId="11" xfId="0" applyBorder="1" applyAlignment="1" applyProtection="1">
      <alignment horizontal="center"/>
    </xf>
    <xf numFmtId="0" fontId="0" fillId="0" borderId="65" xfId="0" applyBorder="1" applyAlignment="1" applyProtection="1">
      <alignment horizontal="center"/>
    </xf>
    <xf numFmtId="0" fontId="0" fillId="0" borderId="48" xfId="0" applyBorder="1" applyAlignment="1" applyProtection="1">
      <alignment horizontal="center"/>
    </xf>
    <xf numFmtId="1" fontId="0" fillId="0" borderId="0" xfId="0" applyNumberFormat="1" applyAlignment="1" applyProtection="1">
      <alignment horizontal="center"/>
    </xf>
    <xf numFmtId="0" fontId="5" fillId="4" borderId="105" xfId="0" applyFont="1" applyFill="1" applyBorder="1" applyAlignment="1" applyProtection="1">
      <alignment horizontal="center"/>
    </xf>
    <xf numFmtId="0" fontId="5" fillId="4" borderId="106" xfId="0" applyFont="1" applyFill="1" applyBorder="1" applyAlignment="1" applyProtection="1">
      <alignment horizontal="center"/>
    </xf>
    <xf numFmtId="0" fontId="5" fillId="4" borderId="107" xfId="0" applyFont="1" applyFill="1" applyBorder="1" applyAlignment="1" applyProtection="1">
      <alignment horizontal="center"/>
    </xf>
    <xf numFmtId="0" fontId="5" fillId="2" borderId="18" xfId="0" applyFont="1" applyFill="1" applyBorder="1" applyAlignment="1" applyProtection="1">
      <alignment horizontal="center"/>
    </xf>
    <xf numFmtId="0" fontId="5" fillId="2" borderId="33" xfId="0" applyFont="1" applyFill="1" applyBorder="1" applyAlignment="1" applyProtection="1">
      <alignment horizontal="center"/>
    </xf>
    <xf numFmtId="0" fontId="5" fillId="4" borderId="64" xfId="0" applyFont="1" applyFill="1" applyBorder="1" applyAlignment="1" applyProtection="1">
      <alignment horizontal="center"/>
    </xf>
    <xf numFmtId="0" fontId="5" fillId="4" borderId="108" xfId="0" applyFont="1" applyFill="1" applyBorder="1" applyAlignment="1" applyProtection="1">
      <alignment horizontal="center"/>
    </xf>
    <xf numFmtId="0" fontId="3" fillId="0" borderId="80" xfId="0" applyFont="1" applyBorder="1" applyAlignment="1" applyProtection="1">
      <alignment horizontal="left"/>
    </xf>
    <xf numFmtId="0" fontId="3" fillId="0" borderId="11" xfId="0" applyFont="1" applyBorder="1" applyProtection="1"/>
    <xf numFmtId="0" fontId="3" fillId="0" borderId="45" xfId="0" applyFont="1" applyBorder="1" applyProtection="1"/>
    <xf numFmtId="0" fontId="3" fillId="0" borderId="109" xfId="0" applyFont="1" applyBorder="1" applyAlignment="1" applyProtection="1">
      <alignment horizontal="left"/>
    </xf>
    <xf numFmtId="0" fontId="3" fillId="0" borderId="46" xfId="0" applyFont="1" applyBorder="1" applyProtection="1"/>
    <xf numFmtId="0" fontId="3" fillId="0" borderId="87" xfId="0" applyFont="1" applyBorder="1" applyAlignment="1" applyProtection="1">
      <alignment horizontal="left"/>
    </xf>
    <xf numFmtId="170" fontId="5" fillId="4" borderId="18" xfId="0" applyNumberFormat="1" applyFont="1" applyFill="1" applyBorder="1" applyAlignment="1" applyProtection="1">
      <alignment horizontal="center"/>
    </xf>
    <xf numFmtId="170" fontId="5" fillId="4" borderId="33" xfId="0" applyNumberFormat="1" applyFont="1" applyFill="1" applyBorder="1" applyAlignment="1" applyProtection="1">
      <alignment horizontal="center"/>
    </xf>
    <xf numFmtId="170" fontId="17" fillId="4" borderId="0" xfId="0" applyNumberFormat="1" applyFont="1" applyFill="1" applyAlignment="1" applyProtection="1">
      <alignment horizontal="center"/>
    </xf>
    <xf numFmtId="170" fontId="0" fillId="4" borderId="0" xfId="0" applyNumberFormat="1" applyFill="1" applyAlignment="1" applyProtection="1">
      <alignment horizontal="center"/>
    </xf>
    <xf numFmtId="170" fontId="3" fillId="0" borderId="83" xfId="0" applyNumberFormat="1" applyFont="1" applyBorder="1" applyAlignment="1" applyProtection="1">
      <alignment horizontal="center"/>
    </xf>
    <xf numFmtId="170" fontId="3" fillId="0" borderId="84" xfId="0" applyNumberFormat="1" applyFont="1" applyBorder="1" applyAlignment="1" applyProtection="1">
      <alignment horizontal="center"/>
    </xf>
    <xf numFmtId="170" fontId="0" fillId="0" borderId="0" xfId="0" applyNumberFormat="1" applyAlignment="1" applyProtection="1">
      <alignment horizontal="center"/>
    </xf>
    <xf numFmtId="0" fontId="5" fillId="4" borderId="19" xfId="0" applyFont="1" applyFill="1" applyBorder="1" applyAlignment="1" applyProtection="1">
      <alignment horizontal="center"/>
    </xf>
    <xf numFmtId="0" fontId="5" fillId="4" borderId="27" xfId="0" applyFont="1" applyFill="1" applyBorder="1" applyAlignment="1" applyProtection="1">
      <alignment horizontal="center"/>
    </xf>
    <xf numFmtId="0" fontId="3" fillId="4" borderId="110" xfId="0" applyFont="1" applyFill="1" applyBorder="1" applyAlignment="1" applyProtection="1">
      <alignment horizontal="left"/>
    </xf>
    <xf numFmtId="0" fontId="3" fillId="4" borderId="11" xfId="0" applyFont="1" applyFill="1" applyBorder="1" applyAlignment="1" applyProtection="1">
      <alignment horizontal="center"/>
    </xf>
    <xf numFmtId="0" fontId="3" fillId="4" borderId="111" xfId="0" applyFont="1" applyFill="1" applyBorder="1" applyAlignment="1" applyProtection="1">
      <alignment horizontal="center"/>
    </xf>
    <xf numFmtId="0" fontId="3" fillId="4" borderId="80" xfId="0" applyFont="1" applyFill="1" applyBorder="1" applyAlignment="1" applyProtection="1">
      <alignment horizontal="center"/>
    </xf>
    <xf numFmtId="0" fontId="3" fillId="4" borderId="30" xfId="0" applyFont="1" applyFill="1" applyBorder="1" applyAlignment="1" applyProtection="1">
      <alignment horizontal="center"/>
    </xf>
    <xf numFmtId="0" fontId="3" fillId="4" borderId="112" xfId="0" applyFont="1" applyFill="1" applyBorder="1" applyAlignment="1" applyProtection="1">
      <alignment horizontal="center"/>
    </xf>
    <xf numFmtId="0" fontId="3" fillId="4" borderId="5" xfId="0" applyFont="1" applyFill="1" applyBorder="1" applyAlignment="1" applyProtection="1">
      <alignment horizontal="center"/>
    </xf>
    <xf numFmtId="0" fontId="15" fillId="2" borderId="0" xfId="0" applyFont="1" applyFill="1" applyAlignment="1" applyProtection="1">
      <alignment horizontal="left"/>
    </xf>
    <xf numFmtId="0" fontId="5" fillId="4" borderId="33" xfId="0" applyNumberFormat="1" applyFont="1" applyFill="1" applyBorder="1" applyAlignment="1" applyProtection="1">
      <alignment horizontal="center"/>
    </xf>
    <xf numFmtId="0" fontId="5" fillId="4" borderId="31" xfId="0" applyFont="1" applyFill="1" applyBorder="1" applyAlignment="1">
      <alignment horizontal="center"/>
    </xf>
    <xf numFmtId="3" fontId="5" fillId="4" borderId="18" xfId="0" applyNumberFormat="1" applyFont="1" applyFill="1" applyBorder="1" applyAlignment="1">
      <alignment horizontal="center"/>
    </xf>
    <xf numFmtId="0" fontId="5" fillId="4" borderId="34" xfId="0" applyFont="1" applyFill="1" applyBorder="1" applyAlignment="1">
      <alignment horizontal="center"/>
    </xf>
    <xf numFmtId="0" fontId="27" fillId="2" borderId="34" xfId="0" applyFont="1" applyFill="1" applyBorder="1" applyAlignment="1">
      <alignment horizontal="center"/>
    </xf>
    <xf numFmtId="0" fontId="5" fillId="4" borderId="94" xfId="0" applyFont="1" applyFill="1" applyBorder="1" applyAlignment="1">
      <alignment horizontal="center"/>
    </xf>
    <xf numFmtId="3" fontId="5" fillId="4" borderId="26" xfId="0" applyNumberFormat="1" applyFont="1" applyFill="1" applyBorder="1" applyAlignment="1">
      <alignment horizontal="center"/>
    </xf>
    <xf numFmtId="0" fontId="27" fillId="2" borderId="36" xfId="0" applyFont="1" applyFill="1" applyBorder="1" applyAlignment="1">
      <alignment horizontal="center"/>
    </xf>
    <xf numFmtId="1" fontId="17" fillId="5" borderId="0" xfId="0" applyNumberFormat="1" applyFont="1" applyFill="1" applyBorder="1" applyAlignment="1" applyProtection="1">
      <alignment horizontal="left"/>
    </xf>
    <xf numFmtId="1" fontId="25" fillId="5" borderId="13" xfId="0" applyNumberFormat="1" applyFont="1" applyFill="1" applyBorder="1" applyAlignment="1" applyProtection="1">
      <alignment horizontal="left"/>
    </xf>
    <xf numFmtId="1" fontId="24" fillId="4" borderId="0" xfId="0" applyNumberFormat="1" applyFont="1" applyFill="1" applyBorder="1" applyAlignment="1" applyProtection="1">
      <alignment horizontal="left"/>
    </xf>
    <xf numFmtId="0" fontId="3" fillId="0" borderId="0" xfId="0" applyFont="1" applyAlignment="1">
      <alignment vertical="top"/>
    </xf>
    <xf numFmtId="170" fontId="10" fillId="2" borderId="100" xfId="0" applyNumberFormat="1" applyFont="1" applyFill="1" applyBorder="1" applyAlignment="1" applyProtection="1">
      <alignment horizontal="center"/>
    </xf>
    <xf numFmtId="170" fontId="17" fillId="0" borderId="0" xfId="0" applyNumberFormat="1" applyFont="1" applyBorder="1" applyAlignment="1" applyProtection="1">
      <alignment horizontal="center"/>
    </xf>
    <xf numFmtId="0" fontId="4" fillId="2" borderId="0" xfId="0" applyNumberFormat="1" applyFont="1" applyFill="1" applyBorder="1" applyAlignment="1" applyProtection="1">
      <alignment horizontal="center"/>
    </xf>
    <xf numFmtId="0" fontId="5" fillId="4" borderId="35" xfId="0" applyNumberFormat="1" applyFont="1" applyFill="1" applyBorder="1" applyAlignment="1" applyProtection="1">
      <alignment horizontal="center"/>
    </xf>
    <xf numFmtId="0" fontId="17" fillId="4" borderId="0" xfId="0" applyNumberFormat="1" applyFont="1" applyFill="1" applyBorder="1" applyProtection="1"/>
    <xf numFmtId="3" fontId="14" fillId="0" borderId="54" xfId="0" applyNumberFormat="1" applyFont="1" applyFill="1" applyBorder="1" applyAlignment="1">
      <alignment horizontal="center"/>
    </xf>
    <xf numFmtId="3" fontId="8" fillId="0" borderId="55" xfId="0" applyNumberFormat="1" applyFont="1" applyFill="1" applyBorder="1" applyAlignment="1">
      <alignment horizontal="center"/>
    </xf>
    <xf numFmtId="3" fontId="17" fillId="0" borderId="49" xfId="0" applyNumberFormat="1" applyFont="1" applyFill="1" applyBorder="1" applyAlignment="1">
      <alignment horizontal="center"/>
    </xf>
    <xf numFmtId="3" fontId="17" fillId="0" borderId="49" xfId="1" applyNumberFormat="1" applyFont="1" applyFill="1" applyBorder="1" applyAlignment="1">
      <alignment horizontal="center"/>
    </xf>
    <xf numFmtId="3" fontId="8" fillId="0" borderId="49" xfId="0" applyNumberFormat="1" applyFont="1" applyFill="1" applyBorder="1" applyAlignment="1">
      <alignment horizontal="center"/>
    </xf>
    <xf numFmtId="3" fontId="8" fillId="2" borderId="26" xfId="0" applyNumberFormat="1" applyFont="1" applyFill="1" applyBorder="1" applyAlignment="1">
      <alignment horizontal="center"/>
    </xf>
    <xf numFmtId="164" fontId="17" fillId="0" borderId="92" xfId="0" applyNumberFormat="1" applyFont="1" applyFill="1" applyBorder="1" applyAlignment="1">
      <alignment horizontal="center"/>
    </xf>
    <xf numFmtId="165" fontId="17" fillId="0" borderId="92" xfId="0" applyNumberFormat="1" applyFont="1" applyFill="1" applyBorder="1" applyAlignment="1">
      <alignment horizontal="center"/>
    </xf>
    <xf numFmtId="0" fontId="3" fillId="0" borderId="69" xfId="0" applyFont="1" applyBorder="1" applyAlignment="1" applyProtection="1">
      <alignment horizontal="center"/>
    </xf>
    <xf numFmtId="0" fontId="3" fillId="0" borderId="113" xfId="0" applyFont="1" applyBorder="1" applyAlignment="1" applyProtection="1">
      <alignment horizontal="center"/>
    </xf>
    <xf numFmtId="0" fontId="12" fillId="0" borderId="114" xfId="0" applyFont="1" applyBorder="1" applyAlignment="1" applyProtection="1">
      <alignment horizontal="center"/>
      <protection locked="0"/>
    </xf>
    <xf numFmtId="0" fontId="12" fillId="0" borderId="92" xfId="0" applyFont="1" applyBorder="1" applyAlignment="1" applyProtection="1">
      <alignment horizontal="center"/>
      <protection locked="0"/>
    </xf>
    <xf numFmtId="0" fontId="3" fillId="0" borderId="76" xfId="0" applyFont="1" applyBorder="1" applyAlignment="1" applyProtection="1">
      <alignment horizontal="center"/>
    </xf>
    <xf numFmtId="0" fontId="12" fillId="0" borderId="91" xfId="0" applyFont="1" applyBorder="1" applyAlignment="1" applyProtection="1">
      <alignment horizontal="center"/>
      <protection locked="0"/>
    </xf>
    <xf numFmtId="0" fontId="0" fillId="2" borderId="100" xfId="0" applyFill="1" applyBorder="1" applyAlignment="1" applyProtection="1">
      <alignment horizontal="center"/>
    </xf>
    <xf numFmtId="0" fontId="10" fillId="2" borderId="115" xfId="0" applyFont="1" applyFill="1" applyBorder="1" applyAlignment="1">
      <alignment horizontal="left"/>
    </xf>
    <xf numFmtId="0" fontId="10" fillId="2" borderId="13" xfId="0" applyFont="1" applyFill="1" applyBorder="1" applyAlignment="1">
      <alignment horizontal="left"/>
    </xf>
    <xf numFmtId="0" fontId="10" fillId="2" borderId="13" xfId="0" applyFont="1" applyFill="1" applyBorder="1" applyAlignment="1">
      <alignment horizontal="center"/>
    </xf>
    <xf numFmtId="0" fontId="10" fillId="2" borderId="88" xfId="0" applyFont="1" applyFill="1" applyBorder="1" applyAlignment="1">
      <alignment horizontal="center"/>
    </xf>
    <xf numFmtId="0" fontId="10" fillId="2" borderId="64" xfId="0" applyFont="1" applyFill="1" applyBorder="1" applyAlignment="1">
      <alignment horizontal="left"/>
    </xf>
    <xf numFmtId="0" fontId="10" fillId="2" borderId="0" xfId="0" applyFont="1" applyFill="1" applyBorder="1" applyAlignment="1">
      <alignment horizontal="left"/>
    </xf>
    <xf numFmtId="0" fontId="10" fillId="2" borderId="108" xfId="0" applyFont="1" applyFill="1" applyBorder="1" applyAlignment="1">
      <alignment horizontal="center"/>
    </xf>
    <xf numFmtId="0" fontId="10" fillId="2" borderId="37" xfId="0" applyFont="1" applyFill="1" applyBorder="1" applyAlignment="1">
      <alignment horizontal="left"/>
    </xf>
    <xf numFmtId="0" fontId="10" fillId="2" borderId="12" xfId="0" applyFont="1" applyFill="1" applyBorder="1" applyAlignment="1">
      <alignment horizontal="left"/>
    </xf>
    <xf numFmtId="0" fontId="10" fillId="2" borderId="12" xfId="0" applyFont="1" applyFill="1" applyBorder="1" applyAlignment="1">
      <alignment horizontal="center"/>
    </xf>
    <xf numFmtId="0" fontId="10" fillId="2" borderId="38" xfId="0" applyFont="1" applyFill="1" applyBorder="1" applyAlignment="1">
      <alignment horizontal="center"/>
    </xf>
    <xf numFmtId="0" fontId="3" fillId="0" borderId="115" xfId="0" applyFont="1" applyBorder="1" applyAlignment="1" applyProtection="1">
      <alignment horizontal="left"/>
    </xf>
    <xf numFmtId="0" fontId="3" fillId="0" borderId="53" xfId="0" applyFont="1" applyBorder="1" applyAlignment="1" applyProtection="1">
      <alignment horizontal="center" vertical="top"/>
    </xf>
    <xf numFmtId="0" fontId="3" fillId="0" borderId="54" xfId="0" applyFont="1" applyBorder="1" applyAlignment="1" applyProtection="1">
      <alignment vertical="top"/>
    </xf>
    <xf numFmtId="0" fontId="3" fillId="0" borderId="54" xfId="0" applyFont="1" applyBorder="1" applyAlignment="1" applyProtection="1">
      <alignment horizontal="center" vertical="top"/>
    </xf>
    <xf numFmtId="0" fontId="3" fillId="0" borderId="0" xfId="0" applyFont="1" applyAlignment="1" applyProtection="1">
      <alignment vertical="top"/>
    </xf>
    <xf numFmtId="2" fontId="12" fillId="0" borderId="9" xfId="0" applyNumberFormat="1" applyFont="1" applyFill="1" applyBorder="1" applyAlignment="1" applyProtection="1">
      <alignment horizontal="center"/>
      <protection locked="0"/>
    </xf>
    <xf numFmtId="2" fontId="10" fillId="2" borderId="9" xfId="0" applyNumberFormat="1" applyFont="1" applyFill="1" applyBorder="1" applyAlignment="1">
      <alignment horizontal="center"/>
    </xf>
    <xf numFmtId="14" fontId="12" fillId="0" borderId="55" xfId="0" applyNumberFormat="1" applyFont="1" applyBorder="1" applyAlignment="1" applyProtection="1">
      <alignment horizontal="center"/>
      <protection locked="0"/>
    </xf>
    <xf numFmtId="0" fontId="3" fillId="0" borderId="116" xfId="0" applyFont="1" applyBorder="1" applyProtection="1"/>
    <xf numFmtId="0" fontId="3" fillId="0" borderId="116" xfId="0" applyFont="1" applyBorder="1" applyAlignment="1" applyProtection="1">
      <alignment horizontal="right"/>
    </xf>
    <xf numFmtId="0" fontId="4" fillId="2" borderId="40" xfId="0" applyFont="1" applyFill="1" applyBorder="1" applyAlignment="1" applyProtection="1">
      <alignment horizontal="center"/>
    </xf>
    <xf numFmtId="0" fontId="4" fillId="2" borderId="40" xfId="0" applyFont="1" applyFill="1" applyBorder="1" applyProtection="1"/>
    <xf numFmtId="0" fontId="10" fillId="2" borderId="40" xfId="0" applyFont="1" applyFill="1" applyBorder="1" applyAlignment="1" applyProtection="1">
      <alignment horizontal="center"/>
    </xf>
    <xf numFmtId="0" fontId="10" fillId="2" borderId="40" xfId="0" applyFont="1" applyFill="1" applyBorder="1" applyProtection="1"/>
    <xf numFmtId="0" fontId="10" fillId="2" borderId="117" xfId="0" applyFont="1" applyFill="1" applyBorder="1" applyProtection="1"/>
    <xf numFmtId="0" fontId="30" fillId="5" borderId="118" xfId="0" applyFont="1" applyFill="1" applyBorder="1" applyAlignment="1" applyProtection="1">
      <alignment horizontal="center"/>
    </xf>
    <xf numFmtId="0" fontId="30" fillId="5" borderId="119" xfId="0" applyFont="1" applyFill="1" applyBorder="1" applyAlignment="1" applyProtection="1">
      <alignment horizontal="center"/>
    </xf>
    <xf numFmtId="1" fontId="5" fillId="4" borderId="120" xfId="0" applyNumberFormat="1" applyFont="1" applyFill="1" applyBorder="1" applyAlignment="1" applyProtection="1">
      <alignment horizontal="center"/>
    </xf>
    <xf numFmtId="0" fontId="5" fillId="4" borderId="69" xfId="0" applyFont="1" applyFill="1" applyBorder="1" applyAlignment="1" applyProtection="1">
      <alignment horizontal="center"/>
    </xf>
    <xf numFmtId="1" fontId="5" fillId="4" borderId="121" xfId="0" applyNumberFormat="1" applyFont="1" applyFill="1" applyBorder="1" applyAlignment="1" applyProtection="1">
      <alignment horizontal="center"/>
    </xf>
    <xf numFmtId="0" fontId="5" fillId="4" borderId="70" xfId="0" applyFont="1" applyFill="1" applyBorder="1" applyAlignment="1" applyProtection="1">
      <alignment horizontal="center"/>
    </xf>
    <xf numFmtId="0" fontId="5" fillId="4" borderId="71" xfId="0" applyFont="1" applyFill="1" applyBorder="1" applyAlignment="1" applyProtection="1">
      <alignment horizontal="center"/>
    </xf>
    <xf numFmtId="0" fontId="5" fillId="4" borderId="113" xfId="0" applyFont="1" applyFill="1" applyBorder="1" applyAlignment="1" applyProtection="1">
      <alignment horizontal="center"/>
    </xf>
    <xf numFmtId="1" fontId="17" fillId="4" borderId="122" xfId="0" applyNumberFormat="1" applyFont="1" applyFill="1" applyBorder="1" applyAlignment="1" applyProtection="1">
      <alignment horizontal="center"/>
    </xf>
    <xf numFmtId="0" fontId="17" fillId="4" borderId="68" xfId="0" applyFont="1" applyFill="1" applyBorder="1" applyAlignment="1" applyProtection="1">
      <alignment horizontal="center"/>
    </xf>
    <xf numFmtId="0" fontId="0" fillId="4" borderId="122" xfId="0" applyFill="1" applyBorder="1" applyProtection="1"/>
    <xf numFmtId="1" fontId="32" fillId="3" borderId="0" xfId="0" applyNumberFormat="1" applyFont="1" applyFill="1" applyBorder="1" applyAlignment="1" applyProtection="1">
      <alignment horizontal="left"/>
    </xf>
    <xf numFmtId="0" fontId="0" fillId="4" borderId="68" xfId="0" applyFill="1" applyBorder="1" applyProtection="1"/>
    <xf numFmtId="1" fontId="3" fillId="0" borderId="83" xfId="0" applyNumberFormat="1" applyFont="1" applyBorder="1" applyAlignment="1" applyProtection="1">
      <alignment horizontal="center"/>
    </xf>
    <xf numFmtId="0" fontId="14" fillId="0" borderId="123" xfId="0" applyFont="1" applyFill="1" applyBorder="1" applyAlignment="1" applyProtection="1">
      <alignment horizontal="center" vertical="top"/>
    </xf>
    <xf numFmtId="1" fontId="4" fillId="0" borderId="84" xfId="0" applyNumberFormat="1" applyFont="1" applyBorder="1" applyAlignment="1" applyProtection="1">
      <alignment horizontal="center"/>
    </xf>
    <xf numFmtId="0" fontId="14" fillId="0" borderId="124" xfId="0" applyFont="1" applyFill="1" applyBorder="1" applyAlignment="1" applyProtection="1">
      <alignment horizontal="center" vertical="top"/>
    </xf>
    <xf numFmtId="0" fontId="20" fillId="0" borderId="49" xfId="0" applyFont="1" applyBorder="1" applyAlignment="1" applyProtection="1">
      <alignment horizontal="center"/>
      <protection locked="0"/>
    </xf>
    <xf numFmtId="0" fontId="34" fillId="6" borderId="125" xfId="0" applyFont="1" applyFill="1" applyBorder="1" applyAlignment="1" applyProtection="1">
      <alignment horizontal="center"/>
      <protection locked="0"/>
    </xf>
    <xf numFmtId="0" fontId="34" fillId="7" borderId="125" xfId="0" applyFont="1" applyFill="1" applyBorder="1" applyAlignment="1" applyProtection="1">
      <alignment horizontal="center"/>
      <protection locked="0"/>
    </xf>
    <xf numFmtId="1" fontId="3" fillId="5" borderId="125" xfId="0" applyNumberFormat="1" applyFont="1" applyFill="1" applyBorder="1" applyAlignment="1" applyProtection="1">
      <alignment horizontal="center"/>
    </xf>
    <xf numFmtId="1" fontId="17" fillId="5" borderId="0" xfId="0" applyNumberFormat="1" applyFont="1" applyFill="1" applyAlignment="1" applyProtection="1">
      <alignment horizontal="center"/>
    </xf>
    <xf numFmtId="0" fontId="32" fillId="3" borderId="0" xfId="0" applyFont="1" applyFill="1" applyAlignment="1" applyProtection="1">
      <alignment horizontal="center" vertical="center"/>
    </xf>
    <xf numFmtId="0" fontId="17" fillId="5" borderId="0" xfId="0" applyFont="1" applyFill="1" applyAlignment="1" applyProtection="1">
      <alignment horizontal="center"/>
    </xf>
    <xf numFmtId="0" fontId="0" fillId="5" borderId="30" xfId="0" applyFill="1" applyBorder="1" applyAlignment="1" applyProtection="1">
      <alignment horizontal="center"/>
    </xf>
    <xf numFmtId="0" fontId="0" fillId="5" borderId="30" xfId="0" applyFill="1" applyBorder="1" applyProtection="1"/>
    <xf numFmtId="0" fontId="0" fillId="5" borderId="98" xfId="0" applyFill="1" applyBorder="1" applyAlignment="1" applyProtection="1">
      <alignment horizontal="center"/>
    </xf>
    <xf numFmtId="0" fontId="0" fillId="5" borderId="98" xfId="0" applyFill="1" applyBorder="1" applyProtection="1"/>
    <xf numFmtId="0" fontId="0" fillId="5" borderId="99" xfId="0" applyFill="1" applyBorder="1" applyAlignment="1" applyProtection="1">
      <alignment horizontal="center"/>
    </xf>
    <xf numFmtId="0" fontId="0" fillId="5" borderId="99" xfId="0" applyFill="1" applyBorder="1" applyProtection="1"/>
    <xf numFmtId="0" fontId="17" fillId="8" borderId="126" xfId="0" applyFont="1" applyFill="1" applyBorder="1" applyAlignment="1" applyProtection="1">
      <alignment horizontal="center"/>
    </xf>
    <xf numFmtId="0" fontId="17" fillId="9" borderId="126" xfId="0" applyFont="1" applyFill="1" applyBorder="1" applyAlignment="1" applyProtection="1">
      <alignment horizontal="center"/>
    </xf>
    <xf numFmtId="1" fontId="17" fillId="10" borderId="126" xfId="0" applyNumberFormat="1" applyFont="1" applyFill="1" applyBorder="1" applyAlignment="1" applyProtection="1">
      <alignment horizontal="center"/>
    </xf>
    <xf numFmtId="0" fontId="17" fillId="5" borderId="126" xfId="0" applyFont="1" applyFill="1" applyBorder="1" applyAlignment="1" applyProtection="1">
      <alignment horizontal="center"/>
    </xf>
    <xf numFmtId="0" fontId="17" fillId="8" borderId="127" xfId="0" applyFont="1" applyFill="1" applyBorder="1" applyAlignment="1" applyProtection="1">
      <alignment horizontal="center"/>
    </xf>
    <xf numFmtId="0" fontId="17" fillId="9" borderId="127" xfId="0" applyFont="1" applyFill="1" applyBorder="1" applyAlignment="1" applyProtection="1">
      <alignment horizontal="center"/>
    </xf>
    <xf numFmtId="1" fontId="17" fillId="10" borderId="127" xfId="0" applyNumberFormat="1" applyFont="1" applyFill="1" applyBorder="1" applyAlignment="1" applyProtection="1">
      <alignment horizontal="center"/>
    </xf>
    <xf numFmtId="1" fontId="17" fillId="5" borderId="127" xfId="0" applyNumberFormat="1" applyFont="1" applyFill="1" applyBorder="1" applyAlignment="1" applyProtection="1">
      <alignment horizontal="center"/>
    </xf>
    <xf numFmtId="1" fontId="3" fillId="10" borderId="125" xfId="0" applyNumberFormat="1" applyFont="1" applyFill="1" applyBorder="1" applyAlignment="1" applyProtection="1">
      <alignment horizontal="center"/>
    </xf>
    <xf numFmtId="1" fontId="15" fillId="4" borderId="30" xfId="0" applyNumberFormat="1" applyFont="1" applyFill="1" applyBorder="1" applyAlignment="1" applyProtection="1">
      <alignment horizontal="center"/>
    </xf>
    <xf numFmtId="0" fontId="20" fillId="4" borderId="10" xfId="0" applyFont="1" applyFill="1" applyBorder="1" applyAlignment="1" applyProtection="1">
      <alignment horizontal="center"/>
    </xf>
    <xf numFmtId="0" fontId="15" fillId="4" borderId="11" xfId="0" applyFont="1" applyFill="1" applyBorder="1" applyAlignment="1" applyProtection="1">
      <alignment horizontal="center"/>
    </xf>
    <xf numFmtId="0" fontId="20" fillId="4" borderId="111" xfId="0" applyFont="1" applyFill="1" applyBorder="1" applyAlignment="1" applyProtection="1">
      <alignment horizontal="center"/>
    </xf>
    <xf numFmtId="1" fontId="3" fillId="4" borderId="80" xfId="0" applyNumberFormat="1" applyFont="1" applyFill="1" applyBorder="1" applyAlignment="1" applyProtection="1">
      <alignment horizontal="center"/>
    </xf>
    <xf numFmtId="2" fontId="3" fillId="4" borderId="80" xfId="0" applyNumberFormat="1" applyFont="1" applyFill="1" applyBorder="1" applyAlignment="1" applyProtection="1">
      <alignment horizontal="center"/>
    </xf>
    <xf numFmtId="0" fontId="3" fillId="4" borderId="4" xfId="0" applyFont="1" applyFill="1" applyBorder="1" applyAlignment="1" applyProtection="1">
      <alignment horizontal="center"/>
    </xf>
    <xf numFmtId="1" fontId="3" fillId="4" borderId="4" xfId="0" applyNumberFormat="1" applyFont="1" applyFill="1" applyBorder="1" applyAlignment="1" applyProtection="1">
      <alignment horizontal="center"/>
    </xf>
    <xf numFmtId="2" fontId="3" fillId="4" borderId="4" xfId="0" applyNumberFormat="1" applyFont="1" applyFill="1" applyBorder="1" applyAlignment="1" applyProtection="1">
      <alignment horizontal="center"/>
    </xf>
    <xf numFmtId="1" fontId="3" fillId="4" borderId="5" xfId="0" applyNumberFormat="1" applyFont="1" applyFill="1" applyBorder="1" applyAlignment="1" applyProtection="1">
      <alignment horizontal="center"/>
    </xf>
    <xf numFmtId="0" fontId="2" fillId="4" borderId="5" xfId="0" applyFont="1" applyFill="1" applyBorder="1" applyAlignment="1" applyProtection="1">
      <alignment horizontal="center"/>
    </xf>
    <xf numFmtId="0" fontId="17" fillId="0" borderId="128" xfId="0" applyFont="1" applyFill="1" applyBorder="1" applyAlignment="1" applyProtection="1">
      <alignment horizontal="center"/>
    </xf>
    <xf numFmtId="1" fontId="17" fillId="0" borderId="1" xfId="0" applyNumberFormat="1" applyFont="1" applyFill="1" applyBorder="1" applyAlignment="1" applyProtection="1">
      <alignment horizontal="center"/>
    </xf>
    <xf numFmtId="2" fontId="17" fillId="0" borderId="128" xfId="0" applyNumberFormat="1" applyFont="1" applyFill="1" applyBorder="1" applyAlignment="1" applyProtection="1">
      <alignment horizontal="center"/>
    </xf>
    <xf numFmtId="1" fontId="17" fillId="0" borderId="128" xfId="0" applyNumberFormat="1" applyFont="1" applyFill="1" applyBorder="1" applyAlignment="1" applyProtection="1">
      <alignment horizontal="center"/>
    </xf>
    <xf numFmtId="0" fontId="17" fillId="0" borderId="1" xfId="0" applyFont="1" applyFill="1" applyBorder="1" applyAlignment="1" applyProtection="1">
      <alignment horizontal="center"/>
    </xf>
    <xf numFmtId="2" fontId="17" fillId="0" borderId="1" xfId="0" applyNumberFormat="1" applyFont="1" applyFill="1" applyBorder="1" applyAlignment="1" applyProtection="1">
      <alignment horizontal="center"/>
    </xf>
    <xf numFmtId="0" fontId="17" fillId="0" borderId="99" xfId="0" applyFont="1" applyFill="1" applyBorder="1" applyAlignment="1" applyProtection="1">
      <alignment horizontal="center"/>
    </xf>
    <xf numFmtId="1" fontId="17" fillId="0" borderId="99" xfId="0" applyNumberFormat="1" applyFont="1" applyFill="1" applyBorder="1" applyAlignment="1" applyProtection="1">
      <alignment horizontal="center"/>
    </xf>
    <xf numFmtId="2" fontId="17" fillId="0" borderId="99" xfId="0" applyNumberFormat="1" applyFont="1" applyFill="1" applyBorder="1" applyAlignment="1" applyProtection="1">
      <alignment horizontal="center"/>
    </xf>
    <xf numFmtId="0" fontId="17" fillId="5" borderId="30" xfId="0" applyFont="1" applyFill="1" applyBorder="1" applyAlignment="1" applyProtection="1">
      <alignment horizontal="center" vertical="center"/>
      <protection locked="0"/>
    </xf>
    <xf numFmtId="0" fontId="17" fillId="5" borderId="30" xfId="0" applyFont="1" applyFill="1" applyBorder="1" applyAlignment="1" applyProtection="1">
      <alignment horizontal="center"/>
    </xf>
    <xf numFmtId="1" fontId="17" fillId="5" borderId="30" xfId="0" applyNumberFormat="1" applyFont="1" applyFill="1" applyBorder="1" applyAlignment="1" applyProtection="1">
      <alignment horizontal="center"/>
    </xf>
    <xf numFmtId="0" fontId="17" fillId="0" borderId="30" xfId="0" applyFont="1" applyFill="1" applyBorder="1" applyAlignment="1" applyProtection="1">
      <alignment horizontal="right" vertical="top"/>
    </xf>
    <xf numFmtId="0" fontId="17" fillId="5" borderId="30" xfId="0" applyFont="1" applyFill="1" applyBorder="1" applyAlignment="1" applyProtection="1">
      <alignment horizontal="right"/>
    </xf>
    <xf numFmtId="0" fontId="17" fillId="5" borderId="0" xfId="0" applyFont="1" applyFill="1" applyAlignment="1" applyProtection="1">
      <alignment horizontal="left"/>
    </xf>
    <xf numFmtId="0" fontId="24" fillId="5" borderId="0" xfId="0" applyFont="1" applyFill="1" applyAlignment="1" applyProtection="1">
      <alignment horizontal="left"/>
    </xf>
    <xf numFmtId="3" fontId="4" fillId="2" borderId="0" xfId="0" applyNumberFormat="1" applyFont="1" applyFill="1" applyAlignment="1" applyProtection="1">
      <alignment horizontal="center"/>
    </xf>
    <xf numFmtId="3" fontId="5" fillId="4" borderId="18" xfId="0" applyNumberFormat="1" applyFont="1" applyFill="1" applyBorder="1" applyAlignment="1" applyProtection="1">
      <alignment horizontal="center"/>
    </xf>
    <xf numFmtId="3" fontId="5" fillId="4" borderId="33" xfId="0" applyNumberFormat="1" applyFont="1" applyFill="1" applyBorder="1" applyAlignment="1" applyProtection="1">
      <alignment horizontal="center"/>
    </xf>
    <xf numFmtId="3" fontId="17" fillId="4" borderId="0" xfId="0" applyNumberFormat="1" applyFont="1" applyFill="1" applyAlignment="1" applyProtection="1">
      <alignment horizontal="center"/>
    </xf>
    <xf numFmtId="3" fontId="0" fillId="0" borderId="0" xfId="0" applyNumberFormat="1" applyProtection="1"/>
    <xf numFmtId="3" fontId="0" fillId="0" borderId="111" xfId="0" applyNumberFormat="1" applyBorder="1" applyAlignment="1" applyProtection="1">
      <alignment horizontal="center"/>
    </xf>
    <xf numFmtId="3" fontId="0" fillId="0" borderId="129" xfId="0" applyNumberFormat="1" applyBorder="1" applyAlignment="1" applyProtection="1">
      <alignment horizontal="center"/>
    </xf>
    <xf numFmtId="3" fontId="0" fillId="0" borderId="2" xfId="0" applyNumberFormat="1" applyBorder="1" applyAlignment="1" applyProtection="1">
      <alignment horizontal="center"/>
    </xf>
    <xf numFmtId="3" fontId="0" fillId="0" borderId="130" xfId="0" applyNumberFormat="1" applyBorder="1" applyAlignment="1" applyProtection="1">
      <alignment horizontal="center"/>
    </xf>
    <xf numFmtId="170" fontId="5" fillId="4" borderId="0" xfId="0" applyNumberFormat="1" applyFont="1" applyFill="1" applyAlignment="1" applyProtection="1">
      <alignment horizontal="center"/>
    </xf>
    <xf numFmtId="170" fontId="3" fillId="0" borderId="30" xfId="0" applyNumberFormat="1" applyFont="1" applyBorder="1" applyAlignment="1" applyProtection="1">
      <alignment horizontal="center"/>
    </xf>
    <xf numFmtId="0" fontId="3" fillId="4" borderId="115" xfId="0" applyFont="1" applyFill="1" applyBorder="1" applyAlignment="1" applyProtection="1">
      <alignment horizontal="center"/>
    </xf>
    <xf numFmtId="0" fontId="3" fillId="4" borderId="37" xfId="0" applyFont="1" applyFill="1" applyBorder="1" applyAlignment="1" applyProtection="1">
      <alignment horizontal="center"/>
    </xf>
    <xf numFmtId="0" fontId="3" fillId="4" borderId="88" xfId="0" applyFont="1" applyFill="1" applyBorder="1" applyAlignment="1" applyProtection="1">
      <alignment horizontal="center"/>
    </xf>
    <xf numFmtId="0" fontId="3" fillId="4" borderId="38" xfId="0" applyFont="1" applyFill="1" applyBorder="1" applyAlignment="1" applyProtection="1">
      <alignment horizontal="center"/>
    </xf>
    <xf numFmtId="0" fontId="0" fillId="4" borderId="12" xfId="0" applyFill="1" applyBorder="1" applyAlignment="1" applyProtection="1">
      <alignment horizontal="center"/>
    </xf>
    <xf numFmtId="0" fontId="10" fillId="2" borderId="12" xfId="0" applyFont="1" applyFill="1" applyBorder="1" applyAlignment="1" applyProtection="1">
      <alignment horizontal="center"/>
    </xf>
    <xf numFmtId="170" fontId="0" fillId="4" borderId="0" xfId="0" applyNumberFormat="1" applyFill="1" applyBorder="1" applyAlignment="1" applyProtection="1">
      <alignment horizontal="center"/>
    </xf>
    <xf numFmtId="0" fontId="0" fillId="0" borderId="0" xfId="0" applyAlignment="1">
      <alignment horizontal="center" vertical="top"/>
    </xf>
    <xf numFmtId="0" fontId="2" fillId="0" borderId="130" xfId="0" applyFont="1" applyBorder="1" applyAlignment="1" applyProtection="1">
      <alignment horizontal="right"/>
    </xf>
    <xf numFmtId="0" fontId="2" fillId="0" borderId="78" xfId="0" applyFont="1" applyBorder="1" applyAlignment="1" applyProtection="1">
      <alignment horizontal="right"/>
    </xf>
    <xf numFmtId="0" fontId="2" fillId="0" borderId="79" xfId="0" applyFont="1" applyBorder="1" applyAlignment="1" applyProtection="1">
      <alignment horizontal="left"/>
    </xf>
    <xf numFmtId="0" fontId="0" fillId="3" borderId="0" xfId="0" applyFill="1" applyBorder="1" applyProtection="1"/>
    <xf numFmtId="0" fontId="4" fillId="11" borderId="80" xfId="0" applyFont="1" applyFill="1" applyBorder="1" applyAlignment="1" applyProtection="1">
      <alignment horizontal="center"/>
    </xf>
    <xf numFmtId="0" fontId="26" fillId="11" borderId="5" xfId="0" applyFont="1" applyFill="1" applyBorder="1" applyAlignment="1" applyProtection="1">
      <alignment horizontal="center"/>
    </xf>
    <xf numFmtId="0" fontId="4" fillId="11" borderId="5" xfId="0" applyFont="1" applyFill="1" applyBorder="1" applyAlignment="1" applyProtection="1">
      <alignment horizontal="center"/>
    </xf>
    <xf numFmtId="1" fontId="17" fillId="5" borderId="11" xfId="0" applyNumberFormat="1" applyFont="1" applyFill="1" applyBorder="1" applyAlignment="1" applyProtection="1">
      <alignment horizontal="left"/>
    </xf>
    <xf numFmtId="1" fontId="17" fillId="5" borderId="111" xfId="0" applyNumberFormat="1" applyFont="1" applyFill="1" applyBorder="1" applyAlignment="1" applyProtection="1">
      <alignment horizontal="left"/>
    </xf>
    <xf numFmtId="1" fontId="17" fillId="8" borderId="10" xfId="0" applyNumberFormat="1" applyFont="1" applyFill="1" applyBorder="1" applyAlignment="1" applyProtection="1">
      <alignment horizontal="left"/>
    </xf>
    <xf numFmtId="1" fontId="17" fillId="8" borderId="11" xfId="0" applyNumberFormat="1" applyFont="1" applyFill="1" applyBorder="1" applyAlignment="1" applyProtection="1">
      <alignment horizontal="left"/>
    </xf>
    <xf numFmtId="1" fontId="17" fillId="8" borderId="111" xfId="0" applyNumberFormat="1" applyFont="1" applyFill="1" applyBorder="1" applyAlignment="1" applyProtection="1">
      <alignment horizontal="left"/>
    </xf>
    <xf numFmtId="1" fontId="0" fillId="9" borderId="10" xfId="0" applyNumberFormat="1" applyFill="1" applyBorder="1" applyAlignment="1" applyProtection="1">
      <alignment horizontal="left"/>
    </xf>
    <xf numFmtId="1" fontId="0" fillId="9" borderId="11" xfId="0" applyNumberFormat="1" applyFill="1" applyBorder="1" applyAlignment="1" applyProtection="1">
      <alignment horizontal="left"/>
    </xf>
    <xf numFmtId="1" fontId="0" fillId="9" borderId="111" xfId="0" applyNumberFormat="1" applyFill="1" applyBorder="1" applyAlignment="1" applyProtection="1">
      <alignment horizontal="left"/>
    </xf>
    <xf numFmtId="1" fontId="0" fillId="12" borderId="10" xfId="0" applyNumberFormat="1" applyFill="1" applyBorder="1" applyAlignment="1" applyProtection="1">
      <alignment horizontal="left"/>
    </xf>
    <xf numFmtId="1" fontId="0" fillId="12" borderId="11" xfId="0" applyNumberFormat="1" applyFill="1" applyBorder="1" applyAlignment="1" applyProtection="1">
      <alignment horizontal="left"/>
    </xf>
    <xf numFmtId="1" fontId="0" fillId="12" borderId="111" xfId="0" applyNumberFormat="1" applyFill="1" applyBorder="1" applyAlignment="1" applyProtection="1">
      <alignment horizontal="left"/>
    </xf>
    <xf numFmtId="0" fontId="3" fillId="0" borderId="12" xfId="0" applyFont="1" applyBorder="1" applyAlignment="1">
      <alignment vertical="top"/>
    </xf>
    <xf numFmtId="0" fontId="3" fillId="0" borderId="12" xfId="0" applyFont="1" applyBorder="1" applyAlignment="1">
      <alignment vertical="top" wrapText="1"/>
    </xf>
    <xf numFmtId="0" fontId="3" fillId="0" borderId="12" xfId="0" applyFont="1" applyBorder="1" applyAlignment="1">
      <alignment horizontal="center" vertical="top"/>
    </xf>
    <xf numFmtId="0" fontId="7" fillId="4" borderId="0" xfId="0" applyFont="1" applyFill="1" applyBorder="1" applyAlignment="1" applyProtection="1">
      <alignment horizontal="center"/>
    </xf>
    <xf numFmtId="0" fontId="7" fillId="4" borderId="0" xfId="0" applyFont="1" applyFill="1" applyBorder="1" applyAlignment="1" applyProtection="1">
      <alignment horizontal="right"/>
    </xf>
    <xf numFmtId="0" fontId="15" fillId="2" borderId="0" xfId="0" applyFont="1" applyFill="1" applyBorder="1" applyAlignment="1">
      <alignment horizontal="left"/>
    </xf>
    <xf numFmtId="0" fontId="3" fillId="0" borderId="30" xfId="0" applyFont="1" applyBorder="1" applyAlignment="1">
      <alignment horizontal="center" vertical="top"/>
    </xf>
    <xf numFmtId="0" fontId="0" fillId="0" borderId="30" xfId="0" applyBorder="1" applyAlignment="1">
      <alignment horizontal="center" vertical="top"/>
    </xf>
    <xf numFmtId="0" fontId="0" fillId="11" borderId="0" xfId="0" applyFill="1" applyAlignment="1">
      <alignment vertical="top"/>
    </xf>
    <xf numFmtId="0" fontId="0" fillId="11" borderId="0" xfId="0" applyFill="1" applyAlignment="1">
      <alignment horizontal="center" vertical="top"/>
    </xf>
    <xf numFmtId="0" fontId="15" fillId="2" borderId="0" xfId="0" applyFont="1" applyFill="1" applyAlignment="1" applyProtection="1">
      <alignment horizontal="right"/>
    </xf>
    <xf numFmtId="0" fontId="0" fillId="4" borderId="71" xfId="0" applyFill="1" applyBorder="1" applyAlignment="1" applyProtection="1">
      <alignment horizontal="center"/>
    </xf>
    <xf numFmtId="0" fontId="0" fillId="4" borderId="131" xfId="0" applyFill="1" applyBorder="1" applyProtection="1"/>
    <xf numFmtId="1" fontId="25" fillId="5" borderId="132" xfId="0" applyNumberFormat="1" applyFont="1" applyFill="1" applyBorder="1" applyAlignment="1" applyProtection="1">
      <alignment horizontal="left"/>
    </xf>
    <xf numFmtId="1" fontId="17" fillId="5" borderId="68" xfId="0" applyNumberFormat="1" applyFont="1" applyFill="1" applyBorder="1" applyAlignment="1" applyProtection="1">
      <alignment horizontal="left"/>
    </xf>
    <xf numFmtId="0" fontId="3" fillId="4" borderId="11" xfId="0" applyFont="1" applyFill="1" applyBorder="1" applyProtection="1"/>
    <xf numFmtId="0" fontId="3" fillId="4" borderId="45" xfId="0" applyFont="1" applyFill="1" applyBorder="1" applyProtection="1"/>
    <xf numFmtId="0" fontId="3" fillId="4" borderId="46" xfId="0" applyFont="1" applyFill="1" applyBorder="1" applyProtection="1"/>
    <xf numFmtId="0" fontId="3" fillId="4" borderId="109" xfId="0" applyFont="1" applyFill="1" applyBorder="1" applyAlignment="1" applyProtection="1">
      <alignment horizontal="left"/>
    </xf>
    <xf numFmtId="0" fontId="3" fillId="4" borderId="80" xfId="0" applyFont="1" applyFill="1" applyBorder="1" applyAlignment="1" applyProtection="1">
      <alignment horizontal="left"/>
    </xf>
    <xf numFmtId="0" fontId="3" fillId="4" borderId="87" xfId="0" applyFont="1" applyFill="1" applyBorder="1" applyAlignment="1" applyProtection="1">
      <alignment horizontal="left"/>
    </xf>
    <xf numFmtId="0" fontId="5" fillId="4" borderId="29" xfId="0" applyFont="1" applyFill="1" applyBorder="1" applyAlignment="1">
      <alignment horizontal="center" vertical="top" wrapText="1"/>
    </xf>
    <xf numFmtId="0" fontId="10" fillId="2" borderId="40" xfId="0" applyFont="1" applyFill="1" applyBorder="1" applyAlignment="1" applyProtection="1"/>
    <xf numFmtId="0" fontId="0" fillId="4" borderId="0" xfId="0" applyFill="1" applyBorder="1" applyAlignment="1" applyProtection="1"/>
    <xf numFmtId="0" fontId="7" fillId="4" borderId="0" xfId="0" applyFont="1" applyFill="1" applyBorder="1" applyAlignment="1" applyProtection="1"/>
    <xf numFmtId="0" fontId="0" fillId="0" borderId="0" xfId="0" applyAlignment="1" applyProtection="1"/>
    <xf numFmtId="0" fontId="0" fillId="0" borderId="0" xfId="0" applyFill="1" applyAlignment="1">
      <alignment vertical="top"/>
    </xf>
    <xf numFmtId="0" fontId="0" fillId="0" borderId="0" xfId="0" applyNumberFormat="1" applyAlignment="1">
      <alignment vertical="top" wrapText="1"/>
    </xf>
    <xf numFmtId="0" fontId="0" fillId="0" borderId="0" xfId="0" applyNumberFormat="1" applyAlignment="1">
      <alignment vertical="top"/>
    </xf>
    <xf numFmtId="0" fontId="14" fillId="0" borderId="30" xfId="0" applyFont="1" applyFill="1" applyBorder="1" applyAlignment="1" applyProtection="1">
      <alignment horizontal="center" vertical="top"/>
    </xf>
    <xf numFmtId="0" fontId="3" fillId="0" borderId="30" xfId="0" quotePrefix="1" applyFont="1" applyBorder="1" applyAlignment="1" applyProtection="1">
      <alignment horizontal="center"/>
    </xf>
    <xf numFmtId="0" fontId="0" fillId="0" borderId="30" xfId="0" applyBorder="1" applyAlignment="1" applyProtection="1">
      <alignment horizontal="center"/>
    </xf>
    <xf numFmtId="0" fontId="2" fillId="0" borderId="133" xfId="0" applyFont="1" applyBorder="1" applyAlignment="1" applyProtection="1"/>
    <xf numFmtId="0" fontId="3" fillId="0" borderId="38" xfId="0" applyFont="1" applyBorder="1" applyAlignment="1" applyProtection="1">
      <alignment horizontal="center"/>
    </xf>
    <xf numFmtId="0" fontId="0" fillId="0" borderId="133" xfId="0" applyBorder="1" applyAlignment="1" applyProtection="1">
      <alignment horizontal="center"/>
    </xf>
    <xf numFmtId="0" fontId="13" fillId="0" borderId="48" xfId="0" applyFont="1" applyBorder="1" applyProtection="1">
      <protection locked="0"/>
    </xf>
    <xf numFmtId="0" fontId="13" fillId="0" borderId="49" xfId="0" applyFont="1" applyBorder="1" applyProtection="1">
      <protection locked="0"/>
    </xf>
    <xf numFmtId="0" fontId="11" fillId="2" borderId="102" xfId="0" applyFont="1" applyFill="1" applyBorder="1" applyProtection="1"/>
    <xf numFmtId="0" fontId="2" fillId="0" borderId="26" xfId="0" applyFont="1" applyBorder="1" applyAlignment="1" applyProtection="1">
      <alignment horizontal="center"/>
    </xf>
    <xf numFmtId="169" fontId="13" fillId="0" borderId="49" xfId="0" applyNumberFormat="1" applyFont="1" applyBorder="1" applyAlignment="1" applyProtection="1">
      <alignment horizontal="center"/>
      <protection locked="0"/>
    </xf>
    <xf numFmtId="0" fontId="11" fillId="2" borderId="102" xfId="0" applyFont="1" applyFill="1" applyBorder="1" applyAlignment="1" applyProtection="1">
      <alignment horizontal="center"/>
    </xf>
    <xf numFmtId="0" fontId="0" fillId="0" borderId="111" xfId="0" applyBorder="1" applyAlignment="1" applyProtection="1">
      <alignment horizontal="center"/>
    </xf>
    <xf numFmtId="0" fontId="0" fillId="0" borderId="134" xfId="0" applyBorder="1" applyAlignment="1" applyProtection="1">
      <alignment horizontal="center"/>
    </xf>
    <xf numFmtId="0" fontId="0" fillId="0" borderId="2" xfId="0" applyBorder="1" applyAlignment="1" applyProtection="1">
      <alignment horizontal="center"/>
    </xf>
    <xf numFmtId="0" fontId="0" fillId="0" borderId="130" xfId="0" applyBorder="1" applyAlignment="1" applyProtection="1">
      <alignment horizontal="center"/>
    </xf>
    <xf numFmtId="0" fontId="0" fillId="0" borderId="0" xfId="0" applyNumberFormat="1" applyAlignment="1">
      <alignment horizontal="left" vertical="top" wrapText="1"/>
    </xf>
    <xf numFmtId="0" fontId="3" fillId="0" borderId="12" xfId="0" applyFont="1" applyBorder="1" applyAlignment="1">
      <alignment horizontal="left" vertical="top" wrapText="1"/>
    </xf>
    <xf numFmtId="0" fontId="0" fillId="11" borderId="0" xfId="0" applyFill="1" applyAlignment="1">
      <alignment horizontal="left" vertical="top" wrapText="1"/>
    </xf>
    <xf numFmtId="0" fontId="0" fillId="0" borderId="0" xfId="0" applyAlignment="1">
      <alignment horizontal="left" vertical="top" wrapText="1"/>
    </xf>
    <xf numFmtId="0" fontId="0" fillId="0" borderId="0" xfId="0" applyFill="1" applyAlignment="1">
      <alignment horizontal="left" vertical="top" wrapText="1"/>
    </xf>
    <xf numFmtId="0" fontId="3" fillId="4" borderId="109" xfId="0" applyFont="1" applyFill="1" applyBorder="1" applyAlignment="1" applyProtection="1">
      <alignment horizontal="center"/>
    </xf>
    <xf numFmtId="0" fontId="3" fillId="4" borderId="47" xfId="0" applyFont="1" applyFill="1" applyBorder="1" applyAlignment="1" applyProtection="1">
      <alignment horizontal="center"/>
    </xf>
    <xf numFmtId="0" fontId="3" fillId="2" borderId="12" xfId="0" applyFont="1" applyFill="1" applyBorder="1" applyAlignment="1">
      <alignment vertical="top"/>
    </xf>
    <xf numFmtId="0" fontId="0" fillId="2" borderId="0" xfId="0" applyFill="1" applyAlignment="1">
      <alignment vertical="top"/>
    </xf>
    <xf numFmtId="9" fontId="0" fillId="2" borderId="0" xfId="0" applyNumberFormat="1" applyFill="1" applyAlignment="1">
      <alignment horizontal="left" vertical="top"/>
    </xf>
    <xf numFmtId="0" fontId="27" fillId="2" borderId="34" xfId="0" applyFont="1" applyFill="1" applyBorder="1" applyAlignment="1" applyProtection="1">
      <alignment horizontal="left"/>
    </xf>
    <xf numFmtId="0" fontId="27" fillId="2" borderId="35" xfId="0" applyFont="1" applyFill="1" applyBorder="1" applyAlignment="1" applyProtection="1">
      <alignment horizontal="left"/>
    </xf>
    <xf numFmtId="0" fontId="10" fillId="2" borderId="0" xfId="0" applyFont="1" applyFill="1" applyBorder="1" applyAlignment="1" applyProtection="1">
      <alignment horizontal="left"/>
    </xf>
    <xf numFmtId="0" fontId="0" fillId="0" borderId="0" xfId="0" applyAlignment="1" applyProtection="1">
      <alignment horizontal="left"/>
    </xf>
    <xf numFmtId="0" fontId="3" fillId="0" borderId="135" xfId="0" applyFont="1" applyBorder="1" applyAlignment="1" applyProtection="1">
      <alignment horizontal="left"/>
    </xf>
    <xf numFmtId="0" fontId="3" fillId="0" borderId="12" xfId="0" applyFont="1" applyBorder="1" applyAlignment="1" applyProtection="1">
      <alignment horizontal="center"/>
    </xf>
    <xf numFmtId="170" fontId="3" fillId="0" borderId="12" xfId="0" applyNumberFormat="1" applyFont="1" applyBorder="1" applyAlignment="1" applyProtection="1">
      <alignment horizontal="center"/>
    </xf>
    <xf numFmtId="0" fontId="6" fillId="0" borderId="22" xfId="0" applyFont="1" applyBorder="1" applyAlignment="1" applyProtection="1">
      <alignment horizontal="center"/>
    </xf>
    <xf numFmtId="0" fontId="3" fillId="0" borderId="14" xfId="0" applyFont="1" applyBorder="1" applyAlignment="1" applyProtection="1">
      <alignment horizontal="left"/>
    </xf>
    <xf numFmtId="0" fontId="3" fillId="0" borderId="37" xfId="0" applyFont="1" applyBorder="1" applyAlignment="1" applyProtection="1">
      <alignment horizontal="left"/>
    </xf>
    <xf numFmtId="169" fontId="3" fillId="0" borderId="10" xfId="0" applyNumberFormat="1" applyFont="1" applyBorder="1" applyAlignment="1" applyProtection="1">
      <alignment horizontal="left"/>
    </xf>
    <xf numFmtId="0" fontId="13" fillId="0" borderId="51" xfId="0" applyFont="1" applyBorder="1" applyAlignment="1" applyProtection="1">
      <alignment horizontal="center"/>
      <protection locked="0"/>
    </xf>
    <xf numFmtId="0" fontId="5" fillId="4" borderId="113" xfId="0" applyNumberFormat="1" applyFont="1" applyFill="1" applyBorder="1" applyAlignment="1" applyProtection="1">
      <alignment horizontal="center"/>
    </xf>
    <xf numFmtId="9" fontId="2" fillId="0" borderId="26" xfId="0" applyNumberFormat="1" applyFont="1" applyBorder="1" applyAlignment="1" applyProtection="1">
      <alignment horizontal="center"/>
    </xf>
    <xf numFmtId="9" fontId="13" fillId="0" borderId="48" xfId="0" applyNumberFormat="1" applyFont="1" applyBorder="1" applyAlignment="1" applyProtection="1">
      <alignment horizontal="center"/>
      <protection locked="0"/>
    </xf>
    <xf numFmtId="9" fontId="13" fillId="0" borderId="49" xfId="0" applyNumberFormat="1" applyFont="1" applyBorder="1" applyAlignment="1" applyProtection="1">
      <alignment horizontal="center"/>
      <protection locked="0"/>
    </xf>
    <xf numFmtId="9" fontId="11" fillId="2" borderId="102" xfId="0" applyNumberFormat="1" applyFont="1" applyFill="1" applyBorder="1" applyAlignment="1" applyProtection="1">
      <alignment horizontal="center"/>
    </xf>
    <xf numFmtId="9" fontId="5" fillId="4" borderId="35" xfId="0" applyNumberFormat="1" applyFont="1" applyFill="1" applyBorder="1" applyAlignment="1" applyProtection="1">
      <alignment horizontal="center"/>
    </xf>
    <xf numFmtId="0" fontId="17" fillId="0" borderId="49" xfId="0" applyFont="1" applyBorder="1" applyAlignment="1" applyProtection="1">
      <alignment horizontal="center"/>
    </xf>
    <xf numFmtId="0" fontId="4" fillId="2" borderId="0" xfId="0" applyNumberFormat="1" applyFont="1" applyFill="1" applyProtection="1"/>
    <xf numFmtId="0" fontId="5" fillId="4" borderId="11" xfId="0" applyNumberFormat="1" applyFont="1" applyFill="1" applyBorder="1" applyAlignment="1" applyProtection="1">
      <alignment horizontal="center"/>
    </xf>
    <xf numFmtId="0" fontId="0" fillId="3" borderId="0" xfId="0" applyNumberFormat="1" applyFill="1" applyProtection="1"/>
    <xf numFmtId="0" fontId="3" fillId="0" borderId="40" xfId="0" applyNumberFormat="1" applyFont="1" applyBorder="1" applyAlignment="1" applyProtection="1">
      <alignment horizontal="center"/>
    </xf>
    <xf numFmtId="0" fontId="11" fillId="2" borderId="102" xfId="0" applyNumberFormat="1" applyFont="1" applyFill="1" applyBorder="1" applyAlignment="1" applyProtection="1">
      <alignment horizontal="center"/>
    </xf>
    <xf numFmtId="0" fontId="0" fillId="0" borderId="0" xfId="0" applyNumberFormat="1" applyProtection="1"/>
    <xf numFmtId="0" fontId="0" fillId="3" borderId="0" xfId="0" applyFill="1" applyAlignment="1" applyProtection="1">
      <alignment horizontal="center"/>
    </xf>
    <xf numFmtId="0" fontId="5" fillId="4" borderId="30" xfId="0" applyFont="1" applyFill="1" applyBorder="1" applyAlignment="1" applyProtection="1">
      <alignment horizontal="center"/>
    </xf>
    <xf numFmtId="0" fontId="5" fillId="4" borderId="30" xfId="0" applyFont="1" applyFill="1" applyBorder="1" applyAlignment="1" applyProtection="1">
      <alignment horizontal="right"/>
    </xf>
    <xf numFmtId="0" fontId="7" fillId="2" borderId="102" xfId="0" applyFont="1" applyFill="1" applyBorder="1" applyAlignment="1" applyProtection="1">
      <alignment horizontal="center"/>
    </xf>
    <xf numFmtId="0" fontId="6" fillId="4" borderId="39" xfId="0" applyFont="1" applyFill="1" applyBorder="1" applyAlignment="1" applyProtection="1">
      <alignment horizontal="center"/>
    </xf>
    <xf numFmtId="0" fontId="6" fillId="4" borderId="96" xfId="0" applyFont="1" applyFill="1" applyBorder="1" applyAlignment="1" applyProtection="1">
      <alignment horizontal="center"/>
    </xf>
    <xf numFmtId="0" fontId="6" fillId="4" borderId="43" xfId="0" applyFont="1" applyFill="1" applyBorder="1" applyAlignment="1" applyProtection="1">
      <alignment horizontal="center"/>
    </xf>
    <xf numFmtId="0" fontId="6" fillId="4" borderId="95" xfId="0" applyFont="1" applyFill="1" applyBorder="1" applyAlignment="1" applyProtection="1">
      <alignment horizontal="center"/>
    </xf>
    <xf numFmtId="14" fontId="5" fillId="4" borderId="10" xfId="0" applyNumberFormat="1" applyFont="1" applyFill="1" applyBorder="1" applyAlignment="1" applyProtection="1">
      <alignment horizontal="left"/>
    </xf>
    <xf numFmtId="0" fontId="17" fillId="4" borderId="111" xfId="0" applyFont="1" applyFill="1" applyBorder="1" applyAlignment="1" applyProtection="1">
      <alignment horizontal="center"/>
    </xf>
    <xf numFmtId="0" fontId="5" fillId="4" borderId="10" xfId="0" applyFont="1" applyFill="1" applyBorder="1" applyAlignment="1" applyProtection="1">
      <alignment horizontal="left"/>
    </xf>
    <xf numFmtId="0" fontId="16" fillId="2" borderId="0" xfId="0" applyFont="1" applyFill="1" applyProtection="1"/>
    <xf numFmtId="176" fontId="13" fillId="0" borderId="49" xfId="0" applyNumberFormat="1" applyFont="1" applyBorder="1" applyAlignment="1" applyProtection="1">
      <alignment horizontal="right"/>
    </xf>
    <xf numFmtId="0" fontId="12" fillId="4" borderId="48" xfId="0" applyFont="1" applyFill="1" applyBorder="1" applyAlignment="1" applyProtection="1">
      <alignment horizontal="center"/>
    </xf>
    <xf numFmtId="0" fontId="13" fillId="0" borderId="49" xfId="0" applyFont="1" applyBorder="1" applyAlignment="1" applyProtection="1">
      <alignment horizontal="center"/>
    </xf>
    <xf numFmtId="0" fontId="7" fillId="4" borderId="136" xfId="0" applyFont="1" applyFill="1" applyBorder="1" applyAlignment="1" applyProtection="1">
      <alignment horizontal="center"/>
    </xf>
    <xf numFmtId="0" fontId="7" fillId="4" borderId="137" xfId="0" applyFont="1" applyFill="1" applyBorder="1" applyAlignment="1" applyProtection="1">
      <alignment horizontal="center"/>
    </xf>
    <xf numFmtId="0" fontId="6" fillId="0" borderId="12" xfId="0" applyFont="1" applyBorder="1" applyAlignment="1" applyProtection="1">
      <alignment horizontal="center"/>
    </xf>
    <xf numFmtId="0" fontId="3" fillId="5" borderId="138" xfId="0" applyFont="1" applyFill="1" applyBorder="1" applyProtection="1"/>
    <xf numFmtId="0" fontId="3" fillId="5" borderId="127" xfId="0" applyFont="1" applyFill="1" applyBorder="1" applyProtection="1"/>
    <xf numFmtId="0" fontId="3" fillId="5" borderId="139" xfId="0" applyFont="1" applyFill="1" applyBorder="1" applyProtection="1"/>
    <xf numFmtId="1" fontId="15" fillId="3" borderId="0" xfId="0" applyNumberFormat="1" applyFont="1" applyFill="1" applyBorder="1" applyAlignment="1" applyProtection="1">
      <alignment horizontal="left"/>
    </xf>
    <xf numFmtId="1" fontId="4" fillId="0" borderId="72" xfId="0" applyNumberFormat="1" applyFont="1" applyBorder="1" applyAlignment="1" applyProtection="1">
      <alignment horizontal="center"/>
    </xf>
    <xf numFmtId="0" fontId="3" fillId="0" borderId="4" xfId="0" applyFont="1" applyBorder="1" applyAlignment="1" applyProtection="1">
      <alignment horizontal="center"/>
    </xf>
    <xf numFmtId="0" fontId="3" fillId="0" borderId="80" xfId="0" applyFont="1" applyBorder="1" applyAlignment="1" applyProtection="1">
      <alignment horizontal="right"/>
    </xf>
    <xf numFmtId="0" fontId="3" fillId="0" borderId="140" xfId="0" applyFont="1" applyBorder="1" applyAlignment="1" applyProtection="1">
      <alignment horizontal="center"/>
    </xf>
    <xf numFmtId="170" fontId="3" fillId="0" borderId="72" xfId="0" applyNumberFormat="1" applyFont="1" applyBorder="1" applyAlignment="1" applyProtection="1">
      <alignment horizontal="center"/>
    </xf>
    <xf numFmtId="0" fontId="6" fillId="0" borderId="63" xfId="0" applyFont="1" applyBorder="1" applyAlignment="1" applyProtection="1">
      <alignment horizontal="center"/>
    </xf>
    <xf numFmtId="0" fontId="2" fillId="0" borderId="141" xfId="0" applyFont="1" applyBorder="1" applyAlignment="1" applyProtection="1">
      <alignment horizontal="left"/>
    </xf>
    <xf numFmtId="0" fontId="2" fillId="0" borderId="142" xfId="0" applyFont="1" applyBorder="1" applyAlignment="1" applyProtection="1">
      <alignment horizontal="right"/>
    </xf>
    <xf numFmtId="1" fontId="3" fillId="0" borderId="131" xfId="0" applyNumberFormat="1" applyFont="1" applyBorder="1" applyAlignment="1" applyProtection="1">
      <alignment horizontal="center"/>
    </xf>
    <xf numFmtId="0" fontId="3" fillId="0" borderId="12" xfId="0" applyFont="1" applyBorder="1" applyProtection="1"/>
    <xf numFmtId="0" fontId="3" fillId="0" borderId="108" xfId="0" applyFont="1" applyBorder="1" applyAlignment="1" applyProtection="1">
      <alignment horizontal="center"/>
    </xf>
    <xf numFmtId="0" fontId="3" fillId="0" borderId="139" xfId="0" applyFont="1" applyBorder="1" applyProtection="1"/>
    <xf numFmtId="1" fontId="17" fillId="5" borderId="127" xfId="0" applyNumberFormat="1" applyFont="1" applyFill="1" applyBorder="1" applyAlignment="1" applyProtection="1">
      <alignment horizontal="left"/>
    </xf>
    <xf numFmtId="0" fontId="27" fillId="2" borderId="11" xfId="0" applyFont="1" applyFill="1" applyBorder="1" applyAlignment="1" applyProtection="1">
      <alignment horizontal="center"/>
    </xf>
    <xf numFmtId="0" fontId="4" fillId="2" borderId="54" xfId="0" applyFont="1" applyFill="1" applyBorder="1" applyAlignment="1" applyProtection="1">
      <alignment horizontal="center"/>
    </xf>
    <xf numFmtId="0" fontId="10" fillId="2" borderId="55" xfId="0" applyFont="1" applyFill="1" applyBorder="1" applyAlignment="1" applyProtection="1">
      <alignment horizontal="center"/>
    </xf>
    <xf numFmtId="176" fontId="12" fillId="0" borderId="49" xfId="0" applyNumberFormat="1" applyFont="1" applyBorder="1" applyAlignment="1" applyProtection="1">
      <alignment horizontal="right"/>
    </xf>
    <xf numFmtId="0" fontId="6" fillId="4" borderId="54" xfId="0" applyFont="1" applyFill="1" applyBorder="1" applyAlignment="1" applyProtection="1">
      <alignment horizontal="center"/>
    </xf>
    <xf numFmtId="0" fontId="12" fillId="0" borderId="56" xfId="0" applyFont="1" applyBorder="1" applyAlignment="1" applyProtection="1">
      <alignment horizontal="center"/>
    </xf>
    <xf numFmtId="0" fontId="12" fillId="0" borderId="51" xfId="0" applyFont="1" applyBorder="1" applyAlignment="1" applyProtection="1">
      <alignment horizontal="center"/>
    </xf>
    <xf numFmtId="0" fontId="7" fillId="4" borderId="48" xfId="0" applyFont="1" applyFill="1" applyBorder="1" applyAlignment="1" applyProtection="1">
      <alignment horizontal="center"/>
    </xf>
    <xf numFmtId="1" fontId="3" fillId="5" borderId="0" xfId="0" applyNumberFormat="1" applyFont="1" applyFill="1" applyBorder="1" applyAlignment="1" applyProtection="1">
      <alignment horizontal="left"/>
    </xf>
    <xf numFmtId="1" fontId="3" fillId="5" borderId="68" xfId="0" applyNumberFormat="1" applyFont="1" applyFill="1" applyBorder="1" applyAlignment="1" applyProtection="1">
      <alignment horizontal="left"/>
    </xf>
    <xf numFmtId="1" fontId="3" fillId="5" borderId="12" xfId="0" applyNumberFormat="1" applyFont="1" applyFill="1" applyBorder="1" applyAlignment="1" applyProtection="1">
      <alignment horizontal="left"/>
    </xf>
    <xf numFmtId="1" fontId="3" fillId="5" borderId="139" xfId="0" applyNumberFormat="1" applyFont="1" applyFill="1" applyBorder="1" applyAlignment="1" applyProtection="1">
      <alignment horizontal="left"/>
    </xf>
    <xf numFmtId="0" fontId="0" fillId="5" borderId="0" xfId="0" applyFill="1" applyBorder="1" applyProtection="1"/>
    <xf numFmtId="0" fontId="0" fillId="5" borderId="0" xfId="0" applyFill="1"/>
    <xf numFmtId="0" fontId="6" fillId="0" borderId="30" xfId="0" applyFont="1" applyBorder="1" applyAlignment="1" applyProtection="1">
      <alignment horizontal="center"/>
    </xf>
    <xf numFmtId="0" fontId="0" fillId="4" borderId="30" xfId="0" applyFill="1" applyBorder="1" applyAlignment="1" applyProtection="1">
      <alignment horizontal="center"/>
    </xf>
    <xf numFmtId="0" fontId="2" fillId="4" borderId="30" xfId="0" applyFont="1" applyFill="1" applyBorder="1" applyAlignment="1" applyProtection="1">
      <alignment horizontal="left"/>
    </xf>
    <xf numFmtId="1" fontId="33" fillId="0" borderId="143" xfId="0" applyNumberFormat="1" applyFont="1" applyFill="1" applyBorder="1" applyAlignment="1" applyProtection="1">
      <alignment horizontal="center"/>
    </xf>
    <xf numFmtId="0" fontId="33" fillId="0" borderId="99" xfId="0" applyFont="1" applyFill="1" applyBorder="1" applyAlignment="1" applyProtection="1">
      <alignment horizontal="center"/>
    </xf>
    <xf numFmtId="0" fontId="0" fillId="0" borderId="99" xfId="0" applyFill="1" applyBorder="1" applyAlignment="1" applyProtection="1">
      <alignment horizontal="right"/>
    </xf>
    <xf numFmtId="0" fontId="0" fillId="0" borderId="99" xfId="0" applyFill="1" applyBorder="1" applyAlignment="1" applyProtection="1">
      <alignment horizontal="center"/>
    </xf>
    <xf numFmtId="0" fontId="7" fillId="0" borderId="144" xfId="0" applyFont="1" applyFill="1" applyBorder="1" applyAlignment="1" applyProtection="1">
      <alignment horizontal="center"/>
    </xf>
    <xf numFmtId="0" fontId="17" fillId="0" borderId="145" xfId="0" applyFont="1" applyFill="1" applyBorder="1" applyAlignment="1" applyProtection="1">
      <alignment horizontal="center"/>
    </xf>
    <xf numFmtId="173" fontId="0" fillId="0" borderId="79" xfId="0" applyNumberFormat="1" applyFill="1" applyBorder="1" applyAlignment="1" applyProtection="1">
      <alignment horizontal="left"/>
    </xf>
    <xf numFmtId="0" fontId="0" fillId="0" borderId="146" xfId="0" applyFill="1" applyBorder="1" applyAlignment="1" applyProtection="1">
      <alignment horizontal="right"/>
    </xf>
    <xf numFmtId="0" fontId="0" fillId="0" borderId="130" xfId="0" applyFill="1" applyBorder="1" applyAlignment="1" applyProtection="1">
      <alignment horizontal="center"/>
    </xf>
    <xf numFmtId="173" fontId="0" fillId="0" borderId="99" xfId="0" applyNumberFormat="1" applyFill="1" applyBorder="1" applyAlignment="1" applyProtection="1">
      <alignment horizontal="center"/>
    </xf>
    <xf numFmtId="0" fontId="0" fillId="0" borderId="147" xfId="0" applyFill="1" applyBorder="1" applyAlignment="1" applyProtection="1">
      <alignment horizontal="center"/>
    </xf>
    <xf numFmtId="0" fontId="0" fillId="0" borderId="145" xfId="0" applyFill="1" applyBorder="1" applyAlignment="1" applyProtection="1">
      <alignment horizontal="center"/>
    </xf>
    <xf numFmtId="170" fontId="0" fillId="0" borderId="98" xfId="0" applyNumberFormat="1" applyFill="1" applyBorder="1" applyAlignment="1" applyProtection="1">
      <alignment horizontal="center"/>
    </xf>
    <xf numFmtId="0" fontId="0" fillId="0" borderId="79" xfId="0" applyFill="1" applyBorder="1" applyAlignment="1" applyProtection="1">
      <alignment horizontal="center"/>
    </xf>
    <xf numFmtId="0" fontId="0" fillId="0" borderId="99" xfId="0" applyFill="1" applyBorder="1" applyProtection="1"/>
    <xf numFmtId="175" fontId="12" fillId="8" borderId="78" xfId="0" applyNumberFormat="1" applyFont="1" applyFill="1" applyBorder="1" applyAlignment="1" applyProtection="1">
      <alignment horizontal="right"/>
      <protection locked="0"/>
    </xf>
    <xf numFmtId="0" fontId="0" fillId="8" borderId="133" xfId="0" applyFill="1" applyBorder="1" applyAlignment="1" applyProtection="1">
      <alignment horizontal="center"/>
    </xf>
    <xf numFmtId="0" fontId="0" fillId="8" borderId="98" xfId="0" applyFill="1" applyBorder="1" applyAlignment="1" applyProtection="1">
      <alignment horizontal="center"/>
    </xf>
    <xf numFmtId="0" fontId="0" fillId="8" borderId="148" xfId="0" applyFill="1" applyBorder="1" applyAlignment="1" applyProtection="1">
      <alignment horizontal="center"/>
    </xf>
    <xf numFmtId="0" fontId="0" fillId="8" borderId="149" xfId="0" applyFill="1" applyBorder="1" applyAlignment="1" applyProtection="1">
      <alignment horizontal="center"/>
    </xf>
    <xf numFmtId="170" fontId="0" fillId="8" borderId="98" xfId="0" applyNumberFormat="1" applyFill="1" applyBorder="1" applyAlignment="1" applyProtection="1">
      <alignment horizontal="center"/>
    </xf>
    <xf numFmtId="1" fontId="0" fillId="8" borderId="78" xfId="0" applyNumberFormat="1" applyFill="1" applyBorder="1" applyAlignment="1" applyProtection="1">
      <alignment horizontal="center"/>
    </xf>
    <xf numFmtId="0" fontId="0" fillId="8" borderId="98" xfId="0" applyFill="1" applyBorder="1" applyProtection="1"/>
    <xf numFmtId="1" fontId="0" fillId="8" borderId="150" xfId="0" applyNumberFormat="1" applyFill="1" applyBorder="1" applyAlignment="1" applyProtection="1">
      <alignment horizontal="center"/>
    </xf>
    <xf numFmtId="0" fontId="12" fillId="8" borderId="98" xfId="0" applyFont="1" applyFill="1" applyBorder="1" applyAlignment="1" applyProtection="1">
      <alignment horizontal="center"/>
      <protection locked="0"/>
    </xf>
    <xf numFmtId="0" fontId="0" fillId="8" borderId="151" xfId="0" applyFill="1" applyBorder="1" applyAlignment="1" applyProtection="1">
      <alignment horizontal="center"/>
    </xf>
    <xf numFmtId="170" fontId="17" fillId="8" borderId="150" xfId="0" applyNumberFormat="1" applyFont="1" applyFill="1" applyBorder="1" applyAlignment="1" applyProtection="1">
      <alignment horizontal="center"/>
    </xf>
    <xf numFmtId="0" fontId="17" fillId="8" borderId="149" xfId="0" applyFont="1" applyFill="1" applyBorder="1" applyAlignment="1" applyProtection="1">
      <alignment horizontal="center"/>
    </xf>
    <xf numFmtId="1" fontId="3" fillId="5" borderId="127" xfId="0" applyNumberFormat="1" applyFont="1" applyFill="1" applyBorder="1" applyAlignment="1" applyProtection="1">
      <alignment horizontal="left"/>
    </xf>
    <xf numFmtId="0" fontId="0" fillId="0" borderId="143" xfId="0" applyFill="1" applyBorder="1" applyAlignment="1" applyProtection="1">
      <alignment horizontal="center"/>
    </xf>
    <xf numFmtId="171" fontId="0" fillId="0" borderId="147" xfId="0" applyNumberFormat="1" applyFill="1" applyBorder="1" applyAlignment="1" applyProtection="1">
      <alignment horizontal="right"/>
    </xf>
    <xf numFmtId="171" fontId="0" fillId="0" borderId="99" xfId="0" applyNumberFormat="1" applyFill="1" applyBorder="1" applyAlignment="1" applyProtection="1">
      <alignment horizontal="right"/>
    </xf>
    <xf numFmtId="171" fontId="0" fillId="0" borderId="145" xfId="0" applyNumberFormat="1" applyFill="1" applyBorder="1" applyAlignment="1" applyProtection="1">
      <alignment horizontal="right"/>
    </xf>
    <xf numFmtId="171" fontId="0" fillId="0" borderId="130" xfId="0" applyNumberFormat="1" applyFill="1" applyBorder="1" applyAlignment="1" applyProtection="1">
      <alignment horizontal="right"/>
    </xf>
    <xf numFmtId="171" fontId="0" fillId="0" borderId="152" xfId="0" applyNumberFormat="1" applyFill="1" applyBorder="1" applyAlignment="1" applyProtection="1">
      <alignment horizontal="right"/>
    </xf>
    <xf numFmtId="0" fontId="0" fillId="0" borderId="153" xfId="0" applyFill="1" applyBorder="1" applyAlignment="1" applyProtection="1">
      <alignment horizontal="right"/>
    </xf>
    <xf numFmtId="170" fontId="0" fillId="0" borderId="99" xfId="0" applyNumberFormat="1" applyFill="1" applyBorder="1" applyAlignment="1" applyProtection="1">
      <alignment horizontal="center"/>
    </xf>
    <xf numFmtId="0" fontId="0" fillId="8" borderId="150" xfId="0" applyFill="1" applyBorder="1" applyAlignment="1" applyProtection="1">
      <alignment horizontal="center"/>
    </xf>
    <xf numFmtId="172" fontId="0" fillId="8" borderId="148" xfId="0" applyNumberFormat="1" applyFill="1" applyBorder="1" applyAlignment="1" applyProtection="1">
      <alignment horizontal="left"/>
    </xf>
    <xf numFmtId="172" fontId="0" fillId="8" borderId="98" xfId="0" applyNumberFormat="1" applyFill="1" applyBorder="1" applyAlignment="1" applyProtection="1">
      <alignment horizontal="left"/>
    </xf>
    <xf numFmtId="172" fontId="0" fillId="8" borderId="149" xfId="0" applyNumberFormat="1" applyFill="1" applyBorder="1" applyAlignment="1" applyProtection="1">
      <alignment horizontal="left"/>
    </xf>
    <xf numFmtId="173" fontId="0" fillId="8" borderId="133" xfId="0" applyNumberFormat="1" applyFill="1" applyBorder="1" applyAlignment="1" applyProtection="1">
      <alignment horizontal="left"/>
    </xf>
    <xf numFmtId="173" fontId="0" fillId="8" borderId="98" xfId="0" applyNumberFormat="1" applyFill="1" applyBorder="1" applyAlignment="1" applyProtection="1">
      <alignment horizontal="left"/>
    </xf>
    <xf numFmtId="173" fontId="0" fillId="8" borderId="149" xfId="0" applyNumberFormat="1" applyFill="1" applyBorder="1" applyAlignment="1" applyProtection="1">
      <alignment horizontal="left"/>
    </xf>
    <xf numFmtId="174" fontId="0" fillId="8" borderId="154" xfId="0" applyNumberFormat="1" applyFill="1" applyBorder="1" applyAlignment="1" applyProtection="1">
      <alignment horizontal="left"/>
    </xf>
    <xf numFmtId="0" fontId="0" fillId="8" borderId="155" xfId="0" applyFill="1" applyBorder="1" applyProtection="1"/>
    <xf numFmtId="1" fontId="17" fillId="5" borderId="10" xfId="0" applyNumberFormat="1" applyFont="1" applyFill="1" applyBorder="1" applyAlignment="1" applyProtection="1">
      <alignment horizontal="left"/>
    </xf>
    <xf numFmtId="1" fontId="0" fillId="5" borderId="0" xfId="0" applyNumberFormat="1" applyFill="1" applyBorder="1" applyAlignment="1" applyProtection="1">
      <alignment horizontal="left"/>
    </xf>
    <xf numFmtId="1" fontId="0" fillId="5" borderId="68" xfId="0" applyNumberFormat="1" applyFill="1" applyBorder="1" applyAlignment="1" applyProtection="1">
      <alignment horizontal="left"/>
    </xf>
    <xf numFmtId="0" fontId="2" fillId="0" borderId="142" xfId="0" quotePrefix="1" applyFont="1" applyBorder="1" applyAlignment="1" applyProtection="1">
      <alignment horizontal="right"/>
    </xf>
    <xf numFmtId="0" fontId="0" fillId="5" borderId="122" xfId="0" applyFill="1" applyBorder="1"/>
    <xf numFmtId="0" fontId="0" fillId="5" borderId="0" xfId="0" applyFill="1" applyBorder="1"/>
    <xf numFmtId="0" fontId="2" fillId="13" borderId="0" xfId="0" applyFont="1" applyFill="1" applyAlignment="1" applyProtection="1">
      <alignment horizontal="center"/>
    </xf>
    <xf numFmtId="1" fontId="24" fillId="5" borderId="0" xfId="0" applyNumberFormat="1" applyFont="1" applyFill="1" applyBorder="1" applyAlignment="1" applyProtection="1">
      <alignment horizontal="left"/>
    </xf>
    <xf numFmtId="1" fontId="3" fillId="5" borderId="156" xfId="0" applyNumberFormat="1" applyFont="1" applyFill="1" applyBorder="1" applyAlignment="1" applyProtection="1">
      <alignment horizontal="left" vertical="center"/>
    </xf>
    <xf numFmtId="0" fontId="17" fillId="5" borderId="13" xfId="0" applyFont="1" applyFill="1" applyBorder="1" applyAlignment="1"/>
    <xf numFmtId="0" fontId="3" fillId="5" borderId="13" xfId="0" applyFont="1" applyFill="1" applyBorder="1" applyAlignment="1" applyProtection="1">
      <alignment horizontal="center"/>
    </xf>
    <xf numFmtId="170" fontId="3" fillId="5" borderId="13" xfId="0" applyNumberFormat="1" applyFont="1" applyFill="1" applyBorder="1" applyAlignment="1" applyProtection="1">
      <alignment horizontal="center"/>
    </xf>
    <xf numFmtId="0" fontId="6" fillId="5" borderId="13" xfId="0" applyFont="1" applyFill="1" applyBorder="1" applyAlignment="1" applyProtection="1">
      <alignment horizontal="center"/>
    </xf>
    <xf numFmtId="0" fontId="6" fillId="5" borderId="157" xfId="0" applyFont="1" applyFill="1" applyBorder="1" applyAlignment="1" applyProtection="1">
      <alignment horizontal="center"/>
    </xf>
    <xf numFmtId="0" fontId="17" fillId="5" borderId="122" xfId="0" applyFont="1" applyFill="1" applyBorder="1" applyAlignment="1"/>
    <xf numFmtId="0" fontId="3" fillId="5" borderId="0" xfId="0" applyFont="1" applyFill="1" applyBorder="1" applyAlignment="1" applyProtection="1">
      <alignment horizontal="center"/>
    </xf>
    <xf numFmtId="170" fontId="3" fillId="5" borderId="0" xfId="0" applyNumberFormat="1" applyFont="1" applyFill="1" applyBorder="1" applyAlignment="1" applyProtection="1">
      <alignment horizontal="center"/>
    </xf>
    <xf numFmtId="0" fontId="6" fillId="5" borderId="0" xfId="0" applyFont="1" applyFill="1" applyBorder="1" applyAlignment="1" applyProtection="1">
      <alignment horizontal="center"/>
    </xf>
    <xf numFmtId="0" fontId="6" fillId="5" borderId="6" xfId="0" applyFont="1" applyFill="1" applyBorder="1" applyAlignment="1" applyProtection="1">
      <alignment horizontal="center"/>
    </xf>
    <xf numFmtId="0" fontId="17" fillId="5" borderId="131" xfId="0" applyFont="1" applyFill="1" applyBorder="1" applyAlignment="1"/>
    <xf numFmtId="0" fontId="17" fillId="5" borderId="12" xfId="0" applyFont="1" applyFill="1" applyBorder="1" applyAlignment="1"/>
    <xf numFmtId="0" fontId="3" fillId="5" borderId="12" xfId="0" applyFont="1" applyFill="1" applyBorder="1" applyAlignment="1" applyProtection="1">
      <alignment horizontal="center"/>
    </xf>
    <xf numFmtId="170" fontId="3" fillId="5" borderId="12" xfId="0" applyNumberFormat="1" applyFont="1" applyFill="1" applyBorder="1" applyAlignment="1" applyProtection="1">
      <alignment horizontal="center"/>
    </xf>
    <xf numFmtId="0" fontId="6" fillId="5" borderId="12" xfId="0" applyFont="1" applyFill="1" applyBorder="1" applyAlignment="1" applyProtection="1">
      <alignment horizontal="center"/>
    </xf>
    <xf numFmtId="0" fontId="6" fillId="5" borderId="22" xfId="0" applyFont="1" applyFill="1" applyBorder="1" applyAlignment="1" applyProtection="1">
      <alignment horizontal="center"/>
    </xf>
    <xf numFmtId="0" fontId="5" fillId="4" borderId="5" xfId="0" applyFont="1" applyFill="1" applyBorder="1" applyAlignment="1" applyProtection="1">
      <alignment horizontal="center"/>
    </xf>
    <xf numFmtId="0" fontId="5" fillId="4" borderId="68" xfId="0" applyFont="1" applyFill="1" applyBorder="1" applyAlignment="1" applyProtection="1">
      <alignment horizontal="center"/>
    </xf>
    <xf numFmtId="0" fontId="5" fillId="4" borderId="120" xfId="0" applyFont="1" applyFill="1" applyBorder="1" applyAlignment="1" applyProtection="1">
      <alignment horizontal="center"/>
    </xf>
    <xf numFmtId="0" fontId="5" fillId="4" borderId="121" xfId="0" applyFont="1" applyFill="1" applyBorder="1" applyAlignment="1" applyProtection="1">
      <alignment horizontal="center"/>
    </xf>
    <xf numFmtId="1" fontId="24" fillId="4" borderId="68" xfId="0" applyNumberFormat="1" applyFont="1" applyFill="1" applyBorder="1" applyAlignment="1" applyProtection="1">
      <alignment horizontal="left"/>
    </xf>
    <xf numFmtId="1" fontId="3" fillId="5" borderId="71" xfId="0" applyNumberFormat="1" applyFont="1" applyFill="1" applyBorder="1" applyAlignment="1" applyProtection="1">
      <alignment horizontal="left"/>
    </xf>
    <xf numFmtId="0" fontId="17" fillId="5" borderId="0" xfId="0" applyFont="1" applyFill="1" applyBorder="1" applyAlignment="1"/>
    <xf numFmtId="1" fontId="3" fillId="5" borderId="37" xfId="0" applyNumberFormat="1" applyFont="1" applyFill="1" applyBorder="1" applyAlignment="1" applyProtection="1">
      <alignment horizontal="left"/>
    </xf>
    <xf numFmtId="0" fontId="43" fillId="2" borderId="0" xfId="0" applyFont="1" applyFill="1" applyBorder="1" applyAlignment="1" applyProtection="1">
      <alignment horizontal="left"/>
    </xf>
    <xf numFmtId="0" fontId="42" fillId="2" borderId="0" xfId="0" applyFont="1" applyFill="1" applyBorder="1" applyAlignment="1" applyProtection="1">
      <alignment horizontal="center"/>
    </xf>
    <xf numFmtId="0" fontId="44" fillId="4" borderId="0" xfId="0" applyFont="1" applyFill="1" applyBorder="1" applyProtection="1"/>
    <xf numFmtId="0" fontId="5" fillId="4" borderId="115" xfId="0" applyFont="1" applyFill="1" applyBorder="1" applyAlignment="1" applyProtection="1">
      <alignment horizontal="center"/>
    </xf>
    <xf numFmtId="0" fontId="5" fillId="4" borderId="88" xfId="0" applyFont="1" applyFill="1" applyBorder="1" applyAlignment="1" applyProtection="1">
      <alignment horizontal="center"/>
    </xf>
    <xf numFmtId="0" fontId="5" fillId="4" borderId="111" xfId="0" applyFont="1" applyFill="1" applyBorder="1" applyAlignment="1" applyProtection="1">
      <alignment horizontal="center"/>
    </xf>
    <xf numFmtId="0" fontId="10" fillId="2" borderId="30" xfId="0" applyFont="1" applyFill="1" applyBorder="1" applyAlignment="1" applyProtection="1">
      <alignment horizontal="center"/>
    </xf>
    <xf numFmtId="0" fontId="3" fillId="0" borderId="30" xfId="0" applyFont="1" applyFill="1" applyBorder="1" applyAlignment="1" applyProtection="1">
      <alignment horizontal="center"/>
    </xf>
    <xf numFmtId="0" fontId="0" fillId="0" borderId="0" xfId="0" applyFill="1" applyProtection="1"/>
    <xf numFmtId="0" fontId="0" fillId="0" borderId="0" xfId="0" applyFill="1" applyBorder="1" applyAlignment="1" applyProtection="1">
      <alignment horizontal="center"/>
    </xf>
    <xf numFmtId="0" fontId="0" fillId="0" borderId="0" xfId="0" applyFill="1" applyBorder="1" applyProtection="1"/>
    <xf numFmtId="1" fontId="0" fillId="5" borderId="127" xfId="0" applyNumberFormat="1" applyFill="1" applyBorder="1" applyAlignment="1" applyProtection="1">
      <alignment horizontal="left"/>
    </xf>
    <xf numFmtId="1" fontId="24" fillId="5" borderId="68" xfId="0" applyNumberFormat="1" applyFont="1" applyFill="1" applyBorder="1" applyAlignment="1" applyProtection="1">
      <alignment horizontal="left"/>
    </xf>
    <xf numFmtId="1" fontId="24" fillId="5" borderId="127" xfId="0" applyNumberFormat="1" applyFont="1" applyFill="1" applyBorder="1" applyAlignment="1" applyProtection="1">
      <alignment horizontal="left"/>
    </xf>
    <xf numFmtId="1" fontId="24" fillId="5" borderId="37" xfId="0" applyNumberFormat="1" applyFont="1" applyFill="1" applyBorder="1" applyAlignment="1" applyProtection="1">
      <alignment horizontal="left"/>
    </xf>
    <xf numFmtId="1" fontId="24" fillId="5" borderId="71" xfId="0" applyNumberFormat="1" applyFont="1" applyFill="1" applyBorder="1" applyAlignment="1" applyProtection="1">
      <alignment horizontal="left"/>
    </xf>
    <xf numFmtId="1" fontId="24" fillId="5" borderId="12" xfId="0" applyNumberFormat="1" applyFont="1" applyFill="1" applyBorder="1" applyAlignment="1" applyProtection="1">
      <alignment horizontal="left"/>
    </xf>
    <xf numFmtId="170" fontId="0" fillId="4" borderId="12" xfId="0" applyNumberFormat="1" applyFill="1" applyBorder="1" applyAlignment="1" applyProtection="1">
      <alignment horizontal="center"/>
    </xf>
    <xf numFmtId="0" fontId="0" fillId="0" borderId="12" xfId="0" applyBorder="1" applyAlignment="1" applyProtection="1">
      <alignment horizontal="center"/>
    </xf>
    <xf numFmtId="0" fontId="0" fillId="0" borderId="12" xfId="0" applyBorder="1" applyProtection="1"/>
    <xf numFmtId="0" fontId="0" fillId="5" borderId="13" xfId="0" applyFill="1" applyBorder="1"/>
    <xf numFmtId="0" fontId="6" fillId="0" borderId="158" xfId="0" applyFont="1" applyBorder="1" applyAlignment="1" applyProtection="1">
      <alignment horizontal="center"/>
    </xf>
    <xf numFmtId="0" fontId="6" fillId="0" borderId="159" xfId="0" applyFont="1" applyBorder="1" applyAlignment="1" applyProtection="1">
      <alignment horizontal="center"/>
    </xf>
    <xf numFmtId="0" fontId="0" fillId="8" borderId="160" xfId="0" applyFill="1" applyBorder="1" applyAlignment="1" applyProtection="1">
      <alignment horizontal="center"/>
    </xf>
    <xf numFmtId="0" fontId="0" fillId="0" borderId="161" xfId="0" applyFill="1" applyBorder="1" applyAlignment="1" applyProtection="1">
      <alignment horizontal="center"/>
    </xf>
    <xf numFmtId="1" fontId="3" fillId="14" borderId="30" xfId="0" applyNumberFormat="1" applyFont="1" applyFill="1" applyBorder="1" applyAlignment="1" applyProtection="1">
      <alignment horizontal="center" vertical="center"/>
    </xf>
    <xf numFmtId="1" fontId="3" fillId="14" borderId="30" xfId="0" applyNumberFormat="1" applyFont="1" applyFill="1" applyBorder="1" applyAlignment="1" applyProtection="1">
      <alignment horizontal="center" vertical="center"/>
      <protection locked="0"/>
    </xf>
    <xf numFmtId="1" fontId="36" fillId="2" borderId="103" xfId="0" quotePrefix="1" applyNumberFormat="1" applyFont="1" applyFill="1" applyBorder="1" applyAlignment="1" applyProtection="1">
      <alignment horizontal="left"/>
    </xf>
    <xf numFmtId="0" fontId="3" fillId="4" borderId="122" xfId="0" applyFont="1" applyFill="1" applyBorder="1" applyAlignment="1" applyProtection="1">
      <alignment horizontal="center"/>
    </xf>
    <xf numFmtId="0" fontId="3" fillId="4" borderId="0" xfId="0" applyFont="1" applyFill="1" applyBorder="1" applyAlignment="1" applyProtection="1">
      <alignment horizontal="center"/>
    </xf>
    <xf numFmtId="0" fontId="3" fillId="4" borderId="0" xfId="0" applyFont="1" applyFill="1" applyBorder="1" applyProtection="1"/>
    <xf numFmtId="0" fontId="3" fillId="4" borderId="131" xfId="0" applyFont="1" applyFill="1" applyBorder="1" applyAlignment="1" applyProtection="1">
      <alignment horizontal="center"/>
    </xf>
    <xf numFmtId="0" fontId="3" fillId="4" borderId="12" xfId="0" applyFont="1" applyFill="1" applyBorder="1" applyAlignment="1" applyProtection="1">
      <alignment horizontal="center"/>
    </xf>
    <xf numFmtId="0" fontId="3" fillId="4" borderId="12" xfId="0" applyFont="1" applyFill="1" applyBorder="1" applyProtection="1"/>
    <xf numFmtId="0" fontId="7" fillId="4" borderId="30" xfId="0" applyFont="1" applyFill="1" applyBorder="1" applyAlignment="1" applyProtection="1">
      <alignment horizontal="center"/>
    </xf>
    <xf numFmtId="0" fontId="7" fillId="0" borderId="30" xfId="0" applyFont="1" applyBorder="1" applyAlignment="1" applyProtection="1">
      <alignment horizontal="center"/>
    </xf>
    <xf numFmtId="0" fontId="7" fillId="0" borderId="99" xfId="0" applyFont="1" applyFill="1" applyBorder="1" applyAlignment="1" applyProtection="1">
      <alignment horizontal="center"/>
    </xf>
    <xf numFmtId="0" fontId="7" fillId="0" borderId="0" xfId="0" applyFont="1" applyAlignment="1" applyProtection="1">
      <alignment horizontal="center"/>
    </xf>
    <xf numFmtId="0" fontId="16" fillId="11" borderId="5" xfId="0" applyFont="1" applyFill="1" applyBorder="1" applyAlignment="1" applyProtection="1">
      <alignment horizontal="center"/>
    </xf>
    <xf numFmtId="0" fontId="7" fillId="0" borderId="98" xfId="0" applyFont="1" applyBorder="1" applyAlignment="1" applyProtection="1">
      <alignment horizontal="center"/>
    </xf>
    <xf numFmtId="0" fontId="7" fillId="8" borderId="98" xfId="0" applyFont="1" applyFill="1" applyBorder="1" applyAlignment="1" applyProtection="1">
      <alignment horizontal="center"/>
    </xf>
    <xf numFmtId="0" fontId="7" fillId="0" borderId="30" xfId="0" applyFont="1" applyFill="1" applyBorder="1" applyAlignment="1" applyProtection="1">
      <alignment horizontal="center"/>
    </xf>
    <xf numFmtId="0" fontId="7" fillId="0" borderId="80" xfId="0" applyFont="1" applyBorder="1" applyAlignment="1" applyProtection="1">
      <alignment horizontal="center"/>
    </xf>
    <xf numFmtId="0" fontId="7" fillId="0" borderId="5" xfId="0" applyFont="1" applyBorder="1" applyAlignment="1" applyProtection="1">
      <alignment horizontal="center"/>
    </xf>
    <xf numFmtId="0" fontId="0" fillId="0" borderId="162" xfId="0" applyFill="1" applyBorder="1" applyAlignment="1" applyProtection="1">
      <alignment horizontal="center"/>
    </xf>
    <xf numFmtId="0" fontId="3" fillId="0" borderId="53" xfId="0" applyFont="1" applyBorder="1" applyAlignment="1" applyProtection="1">
      <alignment vertical="top"/>
    </xf>
    <xf numFmtId="0" fontId="3" fillId="0" borderId="54" xfId="0" applyFont="1" applyBorder="1" applyAlignment="1" applyProtection="1">
      <alignment horizontal="center" vertical="top" wrapText="1"/>
    </xf>
    <xf numFmtId="14" fontId="3" fillId="0" borderId="54" xfId="0" applyNumberFormat="1" applyFont="1" applyBorder="1" applyAlignment="1" applyProtection="1">
      <alignment horizontal="center" vertical="top"/>
    </xf>
    <xf numFmtId="170" fontId="3" fillId="0" borderId="54" xfId="0" applyNumberFormat="1" applyFont="1" applyBorder="1" applyAlignment="1" applyProtection="1">
      <alignment horizontal="center" vertical="top" wrapText="1"/>
    </xf>
    <xf numFmtId="170" fontId="17" fillId="0" borderId="49" xfId="0" applyNumberFormat="1" applyFont="1" applyBorder="1" applyAlignment="1" applyProtection="1">
      <alignment horizontal="center"/>
    </xf>
    <xf numFmtId="170" fontId="10" fillId="2" borderId="102" xfId="0" applyNumberFormat="1" applyFont="1" applyFill="1" applyBorder="1" applyAlignment="1" applyProtection="1">
      <alignment horizontal="center"/>
    </xf>
    <xf numFmtId="169" fontId="3" fillId="0" borderId="54" xfId="0" applyNumberFormat="1" applyFont="1" applyBorder="1" applyAlignment="1" applyProtection="1">
      <alignment horizontal="center" vertical="top"/>
    </xf>
    <xf numFmtId="169" fontId="12" fillId="0" borderId="49" xfId="0" applyNumberFormat="1" applyFont="1" applyBorder="1" applyAlignment="1" applyProtection="1">
      <alignment horizontal="center"/>
      <protection locked="0"/>
    </xf>
    <xf numFmtId="169" fontId="10" fillId="2" borderId="102" xfId="0" applyNumberFormat="1" applyFont="1" applyFill="1" applyBorder="1" applyAlignment="1" applyProtection="1">
      <alignment horizontal="center"/>
    </xf>
    <xf numFmtId="169" fontId="0" fillId="0" borderId="0" xfId="0" applyNumberFormat="1" applyAlignment="1" applyProtection="1">
      <alignment horizontal="center"/>
    </xf>
    <xf numFmtId="0" fontId="4" fillId="2" borderId="0" xfId="0" applyNumberFormat="1" applyFont="1" applyFill="1" applyAlignment="1" applyProtection="1">
      <alignment horizontal="center"/>
    </xf>
    <xf numFmtId="0" fontId="0" fillId="4" borderId="0" xfId="0" applyNumberFormat="1" applyFill="1" applyAlignment="1" applyProtection="1">
      <alignment horizontal="center"/>
    </xf>
    <xf numFmtId="0" fontId="4" fillId="2" borderId="0" xfId="0" applyNumberFormat="1" applyFont="1" applyFill="1" applyAlignment="1" applyProtection="1">
      <alignment horizontal="left"/>
    </xf>
    <xf numFmtId="0" fontId="3" fillId="0" borderId="76" xfId="0" applyNumberFormat="1" applyFont="1" applyBorder="1" applyAlignment="1" applyProtection="1">
      <alignment horizontal="center" vertical="top" wrapText="1"/>
    </xf>
    <xf numFmtId="0" fontId="10" fillId="2" borderId="100" xfId="0" applyNumberFormat="1" applyFont="1" applyFill="1" applyBorder="1" applyAlignment="1" applyProtection="1">
      <alignment horizontal="center"/>
    </xf>
    <xf numFmtId="0" fontId="20" fillId="3" borderId="0" xfId="0" applyFont="1" applyFill="1" applyAlignment="1" applyProtection="1">
      <alignment horizontal="center"/>
    </xf>
    <xf numFmtId="0" fontId="15" fillId="3" borderId="0" xfId="0" applyFont="1" applyFill="1" applyAlignment="1" applyProtection="1">
      <alignment horizontal="center"/>
    </xf>
    <xf numFmtId="1" fontId="15" fillId="3" borderId="0" xfId="0" applyNumberFormat="1" applyFont="1" applyFill="1" applyAlignment="1" applyProtection="1">
      <alignment horizontal="center"/>
    </xf>
    <xf numFmtId="0" fontId="4" fillId="15" borderId="0" xfId="0" applyFont="1" applyFill="1" applyAlignment="1" applyProtection="1">
      <alignment horizontal="center"/>
    </xf>
    <xf numFmtId="0" fontId="47" fillId="0" borderId="0" xfId="0" applyFont="1" applyAlignment="1">
      <alignment vertical="top"/>
    </xf>
    <xf numFmtId="0" fontId="2" fillId="4" borderId="94" xfId="0" applyNumberFormat="1" applyFont="1" applyFill="1" applyBorder="1" applyAlignment="1">
      <alignment horizontal="center"/>
    </xf>
    <xf numFmtId="0" fontId="12" fillId="0" borderId="9" xfId="0" applyNumberFormat="1" applyFont="1" applyFill="1" applyBorder="1" applyAlignment="1" applyProtection="1">
      <alignment horizontal="center"/>
      <protection locked="0"/>
    </xf>
    <xf numFmtId="0" fontId="10" fillId="2" borderId="9" xfId="0" applyNumberFormat="1" applyFont="1" applyFill="1" applyBorder="1" applyAlignment="1">
      <alignment horizontal="center"/>
    </xf>
    <xf numFmtId="0" fontId="0" fillId="8" borderId="163" xfId="0" applyFill="1" applyBorder="1" applyAlignment="1" applyProtection="1">
      <alignment horizontal="center"/>
    </xf>
    <xf numFmtId="0" fontId="2" fillId="0" borderId="12" xfId="0" applyFont="1" applyBorder="1"/>
    <xf numFmtId="0" fontId="49" fillId="0" borderId="0" xfId="0" applyFont="1"/>
    <xf numFmtId="0" fontId="21" fillId="0" borderId="0" xfId="2" applyAlignment="1" applyProtection="1"/>
    <xf numFmtId="0" fontId="3" fillId="3" borderId="0" xfId="0" applyFont="1" applyFill="1" applyAlignment="1">
      <alignment vertical="top"/>
    </xf>
    <xf numFmtId="0" fontId="3" fillId="13" borderId="0" xfId="0" applyFont="1" applyFill="1" applyAlignment="1">
      <alignment vertical="top"/>
    </xf>
    <xf numFmtId="1" fontId="24" fillId="5" borderId="131" xfId="0" applyNumberFormat="1" applyFont="1" applyFill="1" applyBorder="1" applyAlignment="1" applyProtection="1">
      <alignment horizontal="left"/>
    </xf>
    <xf numFmtId="1" fontId="40" fillId="5" borderId="131" xfId="0" applyNumberFormat="1" applyFont="1" applyFill="1" applyBorder="1" applyAlignment="1" applyProtection="1">
      <alignment horizontal="left" vertical="center"/>
    </xf>
    <xf numFmtId="1" fontId="40" fillId="5" borderId="12" xfId="0" applyNumberFormat="1" applyFont="1" applyFill="1" applyBorder="1" applyAlignment="1" applyProtection="1">
      <alignment horizontal="left" vertical="center"/>
    </xf>
    <xf numFmtId="1" fontId="40" fillId="5" borderId="38" xfId="0" applyNumberFormat="1" applyFont="1" applyFill="1" applyBorder="1" applyAlignment="1" applyProtection="1">
      <alignment horizontal="left" vertical="center"/>
    </xf>
    <xf numFmtId="0" fontId="0" fillId="5" borderId="13" xfId="0" applyFill="1" applyBorder="1" applyAlignment="1" applyProtection="1">
      <alignment horizontal="center"/>
    </xf>
    <xf numFmtId="0" fontId="0" fillId="5" borderId="13" xfId="0" applyFill="1" applyBorder="1" applyProtection="1"/>
    <xf numFmtId="1" fontId="0" fillId="5" borderId="156" xfId="0" applyNumberFormat="1" applyFill="1" applyBorder="1" applyAlignment="1" applyProtection="1">
      <alignment horizontal="center"/>
    </xf>
    <xf numFmtId="9" fontId="49" fillId="0" borderId="130" xfId="0" applyNumberFormat="1" applyFont="1" applyFill="1" applyBorder="1" applyAlignment="1" applyProtection="1"/>
    <xf numFmtId="0" fontId="0" fillId="5" borderId="127" xfId="0" applyFill="1" applyBorder="1"/>
    <xf numFmtId="0" fontId="0" fillId="8" borderId="164" xfId="0" applyFill="1" applyBorder="1" applyProtection="1"/>
    <xf numFmtId="0" fontId="17" fillId="5" borderId="38" xfId="0" applyFont="1" applyFill="1" applyBorder="1" applyAlignment="1"/>
    <xf numFmtId="1" fontId="17" fillId="5" borderId="115" xfId="0" applyNumberFormat="1" applyFont="1" applyFill="1" applyBorder="1" applyAlignment="1" applyProtection="1">
      <alignment horizontal="left"/>
    </xf>
    <xf numFmtId="0" fontId="17" fillId="5" borderId="0" xfId="0" applyFont="1" applyFill="1" applyProtection="1"/>
    <xf numFmtId="0" fontId="17" fillId="0" borderId="0" xfId="0" applyFont="1" applyProtection="1"/>
    <xf numFmtId="1" fontId="17" fillId="5" borderId="13" xfId="0" applyNumberFormat="1" applyFont="1" applyFill="1" applyBorder="1" applyAlignment="1" applyProtection="1">
      <alignment horizontal="left"/>
    </xf>
    <xf numFmtId="1" fontId="17" fillId="5" borderId="132" xfId="0" applyNumberFormat="1" applyFont="1" applyFill="1" applyBorder="1" applyAlignment="1" applyProtection="1">
      <alignment horizontal="left"/>
    </xf>
    <xf numFmtId="1" fontId="17" fillId="5" borderId="138" xfId="0" applyNumberFormat="1" applyFont="1" applyFill="1" applyBorder="1" applyAlignment="1" applyProtection="1">
      <alignment horizontal="left"/>
    </xf>
    <xf numFmtId="0" fontId="6" fillId="0" borderId="30" xfId="0" applyFont="1" applyBorder="1" applyAlignment="1" applyProtection="1">
      <alignment horizontal="center" vertical="top"/>
    </xf>
    <xf numFmtId="1" fontId="50" fillId="5" borderId="122" xfId="0" applyNumberFormat="1" applyFont="1" applyFill="1" applyBorder="1" applyAlignment="1" applyProtection="1">
      <alignment horizontal="center"/>
      <protection locked="0"/>
    </xf>
    <xf numFmtId="1" fontId="3" fillId="5" borderId="108" xfId="0" applyNumberFormat="1" applyFont="1" applyFill="1" applyBorder="1" applyAlignment="1" applyProtection="1">
      <alignment horizontal="left" vertical="center"/>
    </xf>
    <xf numFmtId="1" fontId="17" fillId="5" borderId="122" xfId="0" applyNumberFormat="1" applyFont="1" applyFill="1" applyBorder="1" applyAlignment="1" applyProtection="1">
      <alignment horizontal="left" vertical="center"/>
    </xf>
    <xf numFmtId="1" fontId="17" fillId="5" borderId="108" xfId="0" applyNumberFormat="1" applyFont="1" applyFill="1" applyBorder="1" applyAlignment="1" applyProtection="1">
      <alignment horizontal="left" vertical="center"/>
    </xf>
    <xf numFmtId="1" fontId="4" fillId="5" borderId="0" xfId="0" applyNumberFormat="1" applyFont="1" applyFill="1" applyBorder="1" applyAlignment="1" applyProtection="1">
      <alignment horizontal="left" vertical="center"/>
    </xf>
    <xf numFmtId="1" fontId="50" fillId="5" borderId="122" xfId="0" applyNumberFormat="1" applyFont="1" applyFill="1" applyBorder="1" applyAlignment="1" applyProtection="1">
      <alignment horizontal="center"/>
    </xf>
    <xf numFmtId="1" fontId="4" fillId="5" borderId="108" xfId="0" applyNumberFormat="1" applyFont="1" applyFill="1" applyBorder="1" applyAlignment="1" applyProtection="1">
      <alignment horizontal="left" vertical="center"/>
    </xf>
    <xf numFmtId="1" fontId="10" fillId="5" borderId="108" xfId="0" applyNumberFormat="1" applyFont="1" applyFill="1" applyBorder="1" applyAlignment="1" applyProtection="1">
      <alignment horizontal="left" vertical="center"/>
    </xf>
    <xf numFmtId="0" fontId="3" fillId="12" borderId="0" xfId="0" applyFont="1" applyFill="1" applyAlignment="1">
      <alignment vertical="top"/>
    </xf>
    <xf numFmtId="1" fontId="15" fillId="16" borderId="110" xfId="0" applyNumberFormat="1" applyFont="1" applyFill="1" applyBorder="1" applyAlignment="1" applyProtection="1">
      <alignment horizontal="left" vertical="center"/>
    </xf>
    <xf numFmtId="0" fontId="20" fillId="16" borderId="11" xfId="0" applyFont="1" applyFill="1" applyBorder="1" applyAlignment="1" applyProtection="1">
      <alignment horizontal="center"/>
    </xf>
    <xf numFmtId="0" fontId="20" fillId="16" borderId="11" xfId="0" applyFont="1" applyFill="1" applyBorder="1" applyProtection="1"/>
    <xf numFmtId="3" fontId="20" fillId="16" borderId="11" xfId="0" applyNumberFormat="1" applyFont="1" applyFill="1" applyBorder="1" applyAlignment="1" applyProtection="1">
      <alignment horizontal="center" vertical="center"/>
    </xf>
    <xf numFmtId="170" fontId="20" fillId="16" borderId="11" xfId="0" applyNumberFormat="1" applyFont="1" applyFill="1" applyBorder="1" applyAlignment="1" applyProtection="1">
      <alignment horizontal="center"/>
    </xf>
    <xf numFmtId="0" fontId="20" fillId="16" borderId="86" xfId="0" applyFont="1" applyFill="1" applyBorder="1" applyProtection="1"/>
    <xf numFmtId="0" fontId="20" fillId="16" borderId="130" xfId="0" applyFont="1" applyFill="1" applyBorder="1" applyAlignment="1" applyProtection="1">
      <alignment horizontal="center"/>
    </xf>
    <xf numFmtId="0" fontId="20" fillId="16" borderId="99" xfId="0" applyFont="1" applyFill="1" applyBorder="1" applyAlignment="1" applyProtection="1">
      <alignment horizontal="center"/>
    </xf>
    <xf numFmtId="0" fontId="20" fillId="16" borderId="147" xfId="0" applyFont="1" applyFill="1" applyBorder="1" applyAlignment="1" applyProtection="1">
      <alignment horizontal="center"/>
    </xf>
    <xf numFmtId="0" fontId="20" fillId="16" borderId="145" xfId="0" applyFont="1" applyFill="1" applyBorder="1" applyAlignment="1" applyProtection="1">
      <alignment horizontal="center"/>
    </xf>
    <xf numFmtId="0" fontId="0" fillId="16" borderId="108" xfId="0" applyFill="1" applyBorder="1" applyAlignment="1" applyProtection="1">
      <alignment horizontal="center"/>
    </xf>
    <xf numFmtId="3" fontId="20" fillId="16" borderId="4" xfId="0" applyNumberFormat="1" applyFont="1" applyFill="1" applyBorder="1" applyAlignment="1" applyProtection="1">
      <alignment horizontal="center" vertical="center"/>
    </xf>
    <xf numFmtId="0" fontId="0" fillId="16" borderId="4" xfId="0" applyFill="1" applyBorder="1" applyAlignment="1" applyProtection="1">
      <alignment horizontal="center"/>
    </xf>
    <xf numFmtId="170" fontId="3" fillId="16" borderId="5" xfId="0" applyNumberFormat="1" applyFont="1" applyFill="1" applyBorder="1" applyAlignment="1" applyProtection="1">
      <alignment horizontal="center" vertical="center"/>
    </xf>
    <xf numFmtId="0" fontId="20" fillId="16" borderId="30" xfId="0" applyFont="1" applyFill="1" applyBorder="1" applyAlignment="1" applyProtection="1">
      <alignment horizontal="center" vertical="center"/>
    </xf>
    <xf numFmtId="0" fontId="46" fillId="16" borderId="30" xfId="0" applyFont="1" applyFill="1" applyBorder="1" applyAlignment="1" applyProtection="1">
      <alignment horizontal="center" vertical="center"/>
    </xf>
    <xf numFmtId="0" fontId="20" fillId="16" borderId="99" xfId="0" applyFont="1" applyFill="1" applyBorder="1" applyProtection="1"/>
    <xf numFmtId="0" fontId="20" fillId="16" borderId="139" xfId="0" applyFont="1" applyFill="1" applyBorder="1" applyProtection="1"/>
    <xf numFmtId="1" fontId="37" fillId="2" borderId="122" xfId="0" applyNumberFormat="1" applyFont="1" applyFill="1" applyBorder="1" applyAlignment="1" applyProtection="1">
      <alignment horizontal="left"/>
    </xf>
    <xf numFmtId="0" fontId="10" fillId="2" borderId="0" xfId="0" applyFont="1" applyFill="1" applyBorder="1" applyProtection="1"/>
    <xf numFmtId="170" fontId="10" fillId="2" borderId="0" xfId="0" applyNumberFormat="1" applyFont="1" applyFill="1" applyBorder="1" applyAlignment="1" applyProtection="1">
      <alignment horizontal="center"/>
    </xf>
    <xf numFmtId="0" fontId="10" fillId="2" borderId="68" xfId="0" applyFont="1" applyFill="1" applyBorder="1" applyAlignment="1" applyProtection="1">
      <alignment horizontal="center"/>
    </xf>
    <xf numFmtId="0" fontId="10" fillId="2" borderId="127" xfId="0" applyFont="1" applyFill="1" applyBorder="1" applyProtection="1"/>
    <xf numFmtId="0" fontId="20" fillId="16" borderId="82" xfId="0" applyFont="1" applyFill="1" applyBorder="1" applyProtection="1"/>
    <xf numFmtId="1" fontId="0" fillId="8" borderId="134" xfId="0" applyNumberFormat="1" applyFill="1" applyBorder="1" applyProtection="1"/>
    <xf numFmtId="0" fontId="0" fillId="0" borderId="82" xfId="0" applyFill="1" applyBorder="1" applyProtection="1"/>
    <xf numFmtId="0" fontId="5" fillId="2" borderId="0" xfId="0" applyFont="1" applyFill="1" applyBorder="1" applyAlignment="1" applyProtection="1">
      <alignment horizontal="center"/>
    </xf>
    <xf numFmtId="0" fontId="17" fillId="2" borderId="13" xfId="0" applyFont="1" applyFill="1" applyBorder="1" applyProtection="1"/>
    <xf numFmtId="0" fontId="0" fillId="2" borderId="0" xfId="0" applyFill="1" applyBorder="1" applyProtection="1"/>
    <xf numFmtId="0" fontId="0" fillId="2" borderId="26" xfId="0" applyFill="1" applyBorder="1" applyProtection="1"/>
    <xf numFmtId="0" fontId="4" fillId="2" borderId="37" xfId="0" applyFont="1" applyFill="1" applyBorder="1" applyAlignment="1" applyProtection="1">
      <alignment horizontal="center"/>
    </xf>
    <xf numFmtId="0" fontId="4" fillId="2" borderId="10" xfId="0" applyFont="1" applyFill="1" applyBorder="1" applyAlignment="1" applyProtection="1">
      <alignment horizontal="center"/>
    </xf>
    <xf numFmtId="0" fontId="20" fillId="2" borderId="79" xfId="0" applyFont="1" applyFill="1" applyBorder="1" applyAlignment="1" applyProtection="1">
      <alignment horizontal="center"/>
    </xf>
    <xf numFmtId="0" fontId="10" fillId="2" borderId="78" xfId="0" applyFont="1" applyFill="1" applyBorder="1" applyAlignment="1" applyProtection="1">
      <alignment horizontal="center"/>
    </xf>
    <xf numFmtId="0" fontId="10" fillId="2" borderId="79" xfId="0" applyFont="1" applyFill="1" applyBorder="1" applyAlignment="1" applyProtection="1">
      <alignment horizontal="center"/>
    </xf>
    <xf numFmtId="0" fontId="0" fillId="2" borderId="0" xfId="0" applyFill="1" applyBorder="1"/>
    <xf numFmtId="0" fontId="0" fillId="0" borderId="0" xfId="0" applyBorder="1" applyProtection="1"/>
    <xf numFmtId="0" fontId="17" fillId="0" borderId="0" xfId="0" applyFont="1" applyBorder="1" applyProtection="1"/>
    <xf numFmtId="0" fontId="2" fillId="13" borderId="0" xfId="0" applyFont="1" applyFill="1" applyBorder="1" applyAlignment="1" applyProtection="1">
      <alignment horizontal="center"/>
    </xf>
    <xf numFmtId="0" fontId="0" fillId="13" borderId="0" xfId="0" applyFill="1" applyBorder="1" applyAlignment="1" applyProtection="1">
      <alignment horizontal="center"/>
      <protection locked="0"/>
    </xf>
    <xf numFmtId="0" fontId="0" fillId="16" borderId="11" xfId="0" applyFill="1" applyBorder="1" applyProtection="1"/>
    <xf numFmtId="0" fontId="0" fillId="16" borderId="11" xfId="0" applyFill="1" applyBorder="1" applyAlignment="1" applyProtection="1">
      <alignment horizontal="center"/>
    </xf>
    <xf numFmtId="0" fontId="0" fillId="16" borderId="11" xfId="0" applyFill="1" applyBorder="1" applyAlignment="1" applyProtection="1"/>
    <xf numFmtId="0" fontId="0" fillId="16" borderId="116" xfId="0" applyFill="1" applyBorder="1" applyProtection="1"/>
    <xf numFmtId="0" fontId="0" fillId="16" borderId="110" xfId="0" applyFill="1" applyBorder="1" applyAlignment="1" applyProtection="1">
      <alignment horizontal="center"/>
    </xf>
    <xf numFmtId="0" fontId="0" fillId="16" borderId="111" xfId="0" applyFill="1" applyBorder="1" applyAlignment="1" applyProtection="1">
      <alignment horizontal="center"/>
    </xf>
    <xf numFmtId="0" fontId="0" fillId="16" borderId="30" xfId="0" applyFill="1" applyBorder="1" applyAlignment="1" applyProtection="1">
      <alignment horizontal="center"/>
    </xf>
    <xf numFmtId="0" fontId="0" fillId="16" borderId="10" xfId="0" applyFill="1" applyBorder="1" applyAlignment="1" applyProtection="1">
      <alignment horizontal="center"/>
    </xf>
    <xf numFmtId="3" fontId="20" fillId="16" borderId="30" xfId="0" applyNumberFormat="1" applyFont="1" applyFill="1" applyBorder="1" applyAlignment="1" applyProtection="1">
      <alignment horizontal="center" vertical="center"/>
    </xf>
    <xf numFmtId="170" fontId="3" fillId="16" borderId="30" xfId="0" applyNumberFormat="1" applyFont="1" applyFill="1" applyBorder="1" applyAlignment="1" applyProtection="1">
      <alignment horizontal="center" vertical="center"/>
    </xf>
    <xf numFmtId="0" fontId="0" fillId="16" borderId="5" xfId="0" applyFill="1" applyBorder="1" applyAlignment="1" applyProtection="1">
      <alignment horizontal="center"/>
    </xf>
    <xf numFmtId="0" fontId="0" fillId="16" borderId="5" xfId="0" applyFill="1" applyBorder="1" applyProtection="1"/>
    <xf numFmtId="1" fontId="36" fillId="2" borderId="156" xfId="0" applyNumberFormat="1" applyFont="1" applyFill="1" applyBorder="1" applyAlignment="1" applyProtection="1">
      <alignment horizontal="left"/>
    </xf>
    <xf numFmtId="0" fontId="10" fillId="2" borderId="13" xfId="0" applyFont="1" applyFill="1" applyBorder="1" applyProtection="1"/>
    <xf numFmtId="0" fontId="10" fillId="2" borderId="13" xfId="0" applyFont="1" applyFill="1" applyBorder="1" applyAlignment="1" applyProtection="1"/>
    <xf numFmtId="0" fontId="10" fillId="2" borderId="132" xfId="0" applyFont="1" applyFill="1" applyBorder="1" applyProtection="1"/>
    <xf numFmtId="170" fontId="10" fillId="2" borderId="13" xfId="0" applyNumberFormat="1" applyFont="1" applyFill="1" applyBorder="1" applyAlignment="1" applyProtection="1">
      <alignment horizontal="center"/>
    </xf>
    <xf numFmtId="0" fontId="20" fillId="16" borderId="138" xfId="0" applyFont="1" applyFill="1" applyBorder="1" applyProtection="1"/>
    <xf numFmtId="0" fontId="0" fillId="13" borderId="0" xfId="0" applyFill="1" applyAlignment="1" applyProtection="1">
      <alignment horizontal="center"/>
    </xf>
    <xf numFmtId="0" fontId="15" fillId="0" borderId="30" xfId="0" applyFont="1" applyBorder="1" applyAlignment="1" applyProtection="1">
      <alignment horizontal="center"/>
    </xf>
    <xf numFmtId="0" fontId="18" fillId="2" borderId="165" xfId="0" applyFont="1" applyFill="1" applyBorder="1" applyAlignment="1">
      <alignment horizontal="center"/>
    </xf>
    <xf numFmtId="0" fontId="9" fillId="4" borderId="53" xfId="0" applyFont="1" applyFill="1" applyBorder="1" applyAlignment="1">
      <alignment horizontal="center"/>
    </xf>
    <xf numFmtId="0" fontId="0" fillId="0" borderId="0" xfId="0" applyAlignment="1">
      <alignment horizontal="center"/>
    </xf>
    <xf numFmtId="0" fontId="20" fillId="16" borderId="11" xfId="0" applyFont="1" applyFill="1" applyBorder="1" applyAlignment="1" applyProtection="1">
      <alignment horizontal="center" vertical="center"/>
    </xf>
    <xf numFmtId="0" fontId="20" fillId="16" borderId="11" xfId="0" applyFont="1" applyFill="1" applyBorder="1" applyAlignment="1" applyProtection="1">
      <alignment vertical="center"/>
    </xf>
    <xf numFmtId="170" fontId="20" fillId="16" borderId="11" xfId="0" applyNumberFormat="1" applyFont="1" applyFill="1" applyBorder="1" applyAlignment="1" applyProtection="1">
      <alignment horizontal="center" vertical="center"/>
    </xf>
    <xf numFmtId="0" fontId="20" fillId="16" borderId="82" xfId="0" applyFont="1" applyFill="1" applyBorder="1" applyAlignment="1" applyProtection="1">
      <alignment vertical="center"/>
    </xf>
    <xf numFmtId="0" fontId="20" fillId="16" borderId="99" xfId="0" applyFont="1" applyFill="1" applyBorder="1" applyAlignment="1" applyProtection="1">
      <alignment vertical="center"/>
    </xf>
    <xf numFmtId="0" fontId="17" fillId="4" borderId="80" xfId="0" applyFont="1" applyFill="1" applyBorder="1" applyAlignment="1" applyProtection="1">
      <alignment horizontal="center"/>
    </xf>
    <xf numFmtId="0" fontId="17" fillId="4" borderId="5" xfId="0" applyFont="1" applyFill="1" applyBorder="1" applyAlignment="1" applyProtection="1">
      <alignment horizontal="center"/>
    </xf>
    <xf numFmtId="0" fontId="4" fillId="11" borderId="80" xfId="0" applyFont="1" applyFill="1" applyBorder="1" applyAlignment="1" applyProtection="1">
      <alignment horizontal="center" wrapText="1"/>
    </xf>
    <xf numFmtId="173" fontId="1" fillId="0" borderId="79" xfId="0" applyNumberFormat="1" applyFont="1" applyFill="1" applyBorder="1" applyAlignment="1" applyProtection="1">
      <alignment horizontal="left"/>
    </xf>
    <xf numFmtId="9" fontId="5" fillId="4" borderId="32" xfId="0" applyNumberFormat="1" applyFont="1" applyFill="1" applyBorder="1" applyAlignment="1" applyProtection="1">
      <alignment horizontal="center"/>
    </xf>
    <xf numFmtId="0" fontId="17" fillId="16" borderId="10" xfId="0" applyFont="1" applyFill="1" applyBorder="1" applyAlignment="1" applyProtection="1">
      <alignment horizontal="center" vertical="center"/>
    </xf>
    <xf numFmtId="0" fontId="3" fillId="0" borderId="10" xfId="0" applyFont="1" applyBorder="1" applyAlignment="1" applyProtection="1">
      <alignment horizontal="left"/>
    </xf>
    <xf numFmtId="3" fontId="17" fillId="0" borderId="143" xfId="0" applyNumberFormat="1" applyFont="1" applyFill="1" applyBorder="1" applyAlignment="1" applyProtection="1">
      <alignment horizontal="center"/>
    </xf>
    <xf numFmtId="0" fontId="17" fillId="16" borderId="30" xfId="0" applyFont="1" applyFill="1" applyBorder="1" applyAlignment="1" applyProtection="1">
      <alignment horizontal="center" vertical="center"/>
    </xf>
    <xf numFmtId="0" fontId="24" fillId="16" borderId="11" xfId="0" applyFont="1" applyFill="1" applyBorder="1" applyAlignment="1" applyProtection="1">
      <alignment horizontal="right" vertical="center"/>
    </xf>
    <xf numFmtId="169" fontId="3" fillId="0" borderId="166" xfId="0" applyNumberFormat="1" applyFont="1" applyBorder="1" applyAlignment="1" applyProtection="1">
      <alignment horizontal="left"/>
    </xf>
    <xf numFmtId="169" fontId="3" fillId="0" borderId="30" xfId="0" applyNumberFormat="1" applyFont="1" applyBorder="1" applyAlignment="1" applyProtection="1">
      <alignment horizontal="left"/>
    </xf>
    <xf numFmtId="0" fontId="5" fillId="4" borderId="15" xfId="0" applyFont="1" applyFill="1" applyBorder="1" applyAlignment="1" applyProtection="1">
      <alignment horizontal="center"/>
    </xf>
    <xf numFmtId="0" fontId="0" fillId="5" borderId="0" xfId="0" applyFill="1" applyAlignment="1" applyProtection="1">
      <alignment horizontal="center"/>
    </xf>
    <xf numFmtId="0" fontId="3" fillId="17" borderId="13" xfId="0" applyFont="1" applyFill="1" applyBorder="1" applyAlignment="1" applyProtection="1">
      <alignment horizontal="center"/>
    </xf>
    <xf numFmtId="0" fontId="3" fillId="17" borderId="0" xfId="0" applyFont="1" applyFill="1" applyBorder="1" applyAlignment="1" applyProtection="1">
      <alignment horizontal="center"/>
    </xf>
    <xf numFmtId="0" fontId="3" fillId="17" borderId="12" xfId="0" applyFont="1" applyFill="1" applyBorder="1" applyAlignment="1" applyProtection="1">
      <alignment horizontal="center"/>
    </xf>
    <xf numFmtId="0" fontId="0" fillId="17" borderId="0" xfId="0" applyFill="1" applyBorder="1" applyAlignment="1" applyProtection="1">
      <alignment horizontal="center"/>
    </xf>
    <xf numFmtId="0" fontId="3" fillId="9" borderId="30" xfId="0" applyFont="1" applyFill="1" applyBorder="1" applyAlignment="1" applyProtection="1">
      <alignment horizontal="center"/>
    </xf>
    <xf numFmtId="0" fontId="3" fillId="10" borderId="30" xfId="0" applyFont="1" applyFill="1" applyBorder="1" applyAlignment="1" applyProtection="1">
      <alignment horizontal="center"/>
    </xf>
    <xf numFmtId="0" fontId="3" fillId="18" borderId="30" xfId="0" applyFont="1" applyFill="1" applyBorder="1" applyAlignment="1" applyProtection="1">
      <alignment horizontal="center"/>
    </xf>
    <xf numFmtId="0" fontId="3" fillId="19" borderId="30" xfId="0" applyFont="1" applyFill="1" applyBorder="1" applyAlignment="1" applyProtection="1">
      <alignment horizontal="center"/>
    </xf>
    <xf numFmtId="0" fontId="51" fillId="5" borderId="30" xfId="0" applyFont="1" applyFill="1" applyBorder="1" applyAlignment="1">
      <alignment horizontal="center"/>
    </xf>
    <xf numFmtId="0" fontId="52" fillId="2" borderId="0" xfId="0" applyFont="1" applyFill="1" applyAlignment="1" applyProtection="1">
      <alignment horizontal="center" vertical="top"/>
      <protection locked="0"/>
    </xf>
    <xf numFmtId="0" fontId="15" fillId="0" borderId="30" xfId="0" applyFont="1" applyFill="1" applyBorder="1" applyAlignment="1" applyProtection="1">
      <alignment horizontal="center"/>
    </xf>
    <xf numFmtId="0" fontId="51" fillId="0" borderId="30" xfId="0" applyFont="1" applyFill="1" applyBorder="1" applyAlignment="1">
      <alignment horizontal="center"/>
    </xf>
    <xf numFmtId="0" fontId="0" fillId="0" borderId="30" xfId="0" applyFill="1" applyBorder="1" applyAlignment="1" applyProtection="1">
      <alignment horizontal="center"/>
    </xf>
    <xf numFmtId="0" fontId="20" fillId="0" borderId="30" xfId="0" applyFont="1" applyBorder="1" applyAlignment="1" applyProtection="1">
      <alignment horizontal="center"/>
    </xf>
    <xf numFmtId="0" fontId="30" fillId="4" borderId="5" xfId="0" applyFont="1" applyFill="1" applyBorder="1" applyAlignment="1" applyProtection="1">
      <alignment horizontal="center"/>
    </xf>
    <xf numFmtId="0" fontId="17" fillId="0" borderId="30" xfId="0" applyFont="1" applyBorder="1" applyAlignment="1" applyProtection="1">
      <alignment horizontal="center"/>
    </xf>
    <xf numFmtId="0" fontId="4" fillId="2" borderId="88" xfId="0" applyFont="1" applyFill="1" applyBorder="1" applyAlignment="1" applyProtection="1">
      <alignment horizontal="center"/>
    </xf>
    <xf numFmtId="0" fontId="29" fillId="2" borderId="38" xfId="0" applyFont="1" applyFill="1" applyBorder="1" applyAlignment="1" applyProtection="1">
      <alignment horizontal="center"/>
    </xf>
    <xf numFmtId="0" fontId="5" fillId="4" borderId="33" xfId="0" applyFont="1" applyFill="1" applyBorder="1" applyAlignment="1" applyProtection="1">
      <alignment horizontal="center" vertical="center"/>
    </xf>
    <xf numFmtId="0" fontId="49" fillId="8" borderId="150" xfId="0" applyFont="1" applyFill="1" applyBorder="1" applyAlignment="1" applyProtection="1">
      <alignment horizontal="center"/>
      <protection locked="0"/>
    </xf>
    <xf numFmtId="0" fontId="15" fillId="3" borderId="115" xfId="0" applyFont="1" applyFill="1" applyBorder="1" applyAlignment="1" applyProtection="1">
      <alignment horizontal="left"/>
    </xf>
    <xf numFmtId="0" fontId="15" fillId="3" borderId="108" xfId="0" applyFont="1" applyFill="1" applyBorder="1" applyAlignment="1" applyProtection="1">
      <alignment horizontal="center"/>
    </xf>
    <xf numFmtId="0" fontId="0" fillId="5" borderId="64" xfId="0" applyFill="1" applyBorder="1" applyAlignment="1" applyProtection="1">
      <alignment horizontal="center"/>
    </xf>
    <xf numFmtId="1" fontId="3" fillId="5" borderId="13" xfId="0" applyNumberFormat="1" applyFont="1" applyFill="1" applyBorder="1" applyAlignment="1" applyProtection="1">
      <alignment horizontal="left"/>
    </xf>
    <xf numFmtId="0" fontId="0" fillId="17" borderId="0" xfId="0" applyFill="1" applyAlignment="1" applyProtection="1">
      <alignment horizontal="center"/>
    </xf>
    <xf numFmtId="0" fontId="0" fillId="17" borderId="0" xfId="0" applyFill="1" applyProtection="1"/>
    <xf numFmtId="0" fontId="0" fillId="17" borderId="64" xfId="0" applyFill="1" applyBorder="1" applyProtection="1"/>
    <xf numFmtId="0" fontId="0" fillId="17" borderId="64" xfId="0" applyFill="1" applyBorder="1" applyAlignment="1" applyProtection="1">
      <alignment horizontal="center"/>
    </xf>
    <xf numFmtId="1" fontId="24" fillId="17" borderId="37" xfId="0" applyNumberFormat="1" applyFont="1" applyFill="1" applyBorder="1" applyAlignment="1" applyProtection="1">
      <alignment horizontal="left"/>
    </xf>
    <xf numFmtId="0" fontId="3" fillId="17" borderId="30" xfId="0" applyFont="1" applyFill="1" applyBorder="1" applyAlignment="1" applyProtection="1">
      <alignment horizontal="center"/>
    </xf>
    <xf numFmtId="1" fontId="36" fillId="2" borderId="103" xfId="0" applyNumberFormat="1" applyFont="1" applyFill="1" applyBorder="1" applyAlignment="1" applyProtection="1">
      <alignment horizontal="left"/>
    </xf>
    <xf numFmtId="177" fontId="3" fillId="0" borderId="30" xfId="0" applyNumberFormat="1" applyFont="1" applyBorder="1" applyAlignment="1">
      <alignment horizontal="center" vertical="top"/>
    </xf>
    <xf numFmtId="177" fontId="34" fillId="0" borderId="30" xfId="0" applyNumberFormat="1" applyFont="1" applyBorder="1" applyAlignment="1">
      <alignment horizontal="center" vertical="top" wrapText="1"/>
    </xf>
    <xf numFmtId="177" fontId="0" fillId="0" borderId="30" xfId="0" applyNumberFormat="1" applyBorder="1" applyAlignment="1">
      <alignment horizontal="center" vertical="top"/>
    </xf>
    <xf numFmtId="177" fontId="53" fillId="0" borderId="30" xfId="0" applyNumberFormat="1" applyFont="1" applyBorder="1" applyAlignment="1" applyProtection="1">
      <alignment horizontal="center" vertical="top"/>
      <protection locked="0"/>
    </xf>
    <xf numFmtId="177" fontId="0" fillId="0" borderId="30" xfId="0" applyNumberFormat="1" applyBorder="1" applyAlignment="1" applyProtection="1">
      <alignment horizontal="center" vertical="top"/>
      <protection locked="0"/>
    </xf>
    <xf numFmtId="177" fontId="0" fillId="0" borderId="0" xfId="0" applyNumberFormat="1" applyAlignment="1">
      <alignment horizontal="center" vertical="top"/>
    </xf>
    <xf numFmtId="0" fontId="47" fillId="3" borderId="0" xfId="0" applyFont="1" applyFill="1" applyProtection="1"/>
    <xf numFmtId="0" fontId="17" fillId="0" borderId="49" xfId="3" applyFont="1" applyBorder="1" applyAlignment="1" applyProtection="1">
      <alignment horizontal="left"/>
      <protection locked="0"/>
    </xf>
    <xf numFmtId="0" fontId="17" fillId="0" borderId="92" xfId="0" applyNumberFormat="1" applyFont="1" applyBorder="1" applyAlignment="1" applyProtection="1">
      <alignment horizontal="center"/>
    </xf>
    <xf numFmtId="0" fontId="17" fillId="0" borderId="0" xfId="0" applyNumberFormat="1" applyFont="1" applyBorder="1" applyAlignment="1" applyProtection="1">
      <alignment horizontal="center"/>
    </xf>
    <xf numFmtId="0" fontId="3" fillId="17" borderId="26" xfId="0" applyFont="1" applyFill="1" applyBorder="1" applyProtection="1"/>
    <xf numFmtId="0" fontId="13" fillId="0" borderId="49" xfId="0" quotePrefix="1" applyFont="1" applyBorder="1" applyProtection="1">
      <protection locked="0"/>
    </xf>
    <xf numFmtId="0" fontId="36" fillId="2" borderId="40" xfId="0" applyFont="1" applyFill="1" applyBorder="1" applyAlignment="1" applyProtection="1">
      <alignment horizontal="center"/>
    </xf>
    <xf numFmtId="0" fontId="36" fillId="2" borderId="40" xfId="0" applyFont="1" applyFill="1" applyBorder="1" applyProtection="1"/>
    <xf numFmtId="170" fontId="42" fillId="2" borderId="40" xfId="0" applyNumberFormat="1" applyFont="1" applyFill="1" applyBorder="1" applyAlignment="1" applyProtection="1">
      <alignment horizontal="center"/>
    </xf>
    <xf numFmtId="0" fontId="42" fillId="2" borderId="40" xfId="0" applyFont="1" applyFill="1" applyBorder="1" applyAlignment="1" applyProtection="1">
      <alignment horizontal="center"/>
    </xf>
    <xf numFmtId="0" fontId="42" fillId="2" borderId="117" xfId="0" applyFont="1" applyFill="1" applyBorder="1" applyAlignment="1" applyProtection="1">
      <alignment horizontal="center"/>
    </xf>
    <xf numFmtId="0" fontId="43" fillId="2" borderId="126" xfId="0" applyFont="1" applyFill="1" applyBorder="1" applyAlignment="1" applyProtection="1">
      <alignment horizontal="left"/>
    </xf>
    <xf numFmtId="0" fontId="2" fillId="4" borderId="80" xfId="0" applyFont="1" applyFill="1" applyBorder="1" applyAlignment="1" applyProtection="1">
      <alignment horizontal="left" vertical="top"/>
    </xf>
    <xf numFmtId="0" fontId="5" fillId="4" borderId="40" xfId="0" applyFont="1" applyFill="1" applyBorder="1" applyAlignment="1" applyProtection="1">
      <alignment horizontal="center"/>
    </xf>
    <xf numFmtId="0" fontId="30" fillId="4" borderId="15" xfId="0" quotePrefix="1" applyFont="1" applyFill="1" applyBorder="1" applyAlignment="1" applyProtection="1">
      <alignment horizontal="center"/>
    </xf>
    <xf numFmtId="175" fontId="0" fillId="8" borderId="133" xfId="0" applyNumberFormat="1" applyFill="1" applyBorder="1" applyAlignment="1" applyProtection="1">
      <alignment horizontal="center"/>
    </xf>
    <xf numFmtId="173" fontId="0" fillId="0" borderId="130" xfId="0" applyNumberFormat="1" applyFill="1" applyBorder="1" applyAlignment="1" applyProtection="1">
      <alignment horizontal="center"/>
    </xf>
    <xf numFmtId="1" fontId="36" fillId="2" borderId="167" xfId="0" applyNumberFormat="1" applyFont="1" applyFill="1" applyBorder="1" applyAlignment="1" applyProtection="1">
      <alignment horizontal="left"/>
    </xf>
    <xf numFmtId="0" fontId="36" fillId="2" borderId="168" xfId="0" applyFont="1" applyFill="1" applyBorder="1" applyProtection="1"/>
    <xf numFmtId="0" fontId="11" fillId="2" borderId="168" xfId="0" applyNumberFormat="1" applyFont="1" applyFill="1" applyBorder="1" applyAlignment="1" applyProtection="1">
      <alignment horizontal="center"/>
    </xf>
    <xf numFmtId="170" fontId="42" fillId="2" borderId="168" xfId="0" applyNumberFormat="1" applyFont="1" applyFill="1" applyBorder="1" applyAlignment="1" applyProtection="1">
      <alignment horizontal="center"/>
    </xf>
    <xf numFmtId="0" fontId="42" fillId="2" borderId="168" xfId="0" applyFont="1" applyFill="1" applyBorder="1" applyAlignment="1" applyProtection="1">
      <alignment horizontal="center"/>
    </xf>
    <xf numFmtId="0" fontId="0" fillId="5" borderId="169" xfId="0" applyFill="1" applyBorder="1" applyAlignment="1">
      <alignment horizontal="center"/>
    </xf>
    <xf numFmtId="1" fontId="17" fillId="5" borderId="170" xfId="0" applyNumberFormat="1" applyFont="1" applyFill="1" applyBorder="1" applyAlignment="1" applyProtection="1">
      <alignment horizontal="center"/>
    </xf>
    <xf numFmtId="0" fontId="17" fillId="5" borderId="171" xfId="0" applyFont="1" applyFill="1" applyBorder="1" applyProtection="1"/>
    <xf numFmtId="0" fontId="7" fillId="5" borderId="172" xfId="0" applyNumberFormat="1" applyFont="1" applyFill="1" applyBorder="1" applyAlignment="1" applyProtection="1">
      <alignment horizontal="left"/>
    </xf>
    <xf numFmtId="1" fontId="17" fillId="5" borderId="172" xfId="0" applyNumberFormat="1" applyFont="1" applyFill="1" applyBorder="1" applyAlignment="1" applyProtection="1">
      <alignment horizontal="left"/>
    </xf>
    <xf numFmtId="1" fontId="3" fillId="0" borderId="173" xfId="0" applyNumberFormat="1" applyFont="1" applyBorder="1" applyAlignment="1" applyProtection="1">
      <alignment horizontal="center"/>
    </xf>
    <xf numFmtId="0" fontId="3" fillId="0" borderId="174" xfId="0" applyFont="1" applyBorder="1" applyProtection="1"/>
    <xf numFmtId="0" fontId="2" fillId="0" borderId="174" xfId="0" applyNumberFormat="1" applyFont="1" applyBorder="1" applyAlignment="1" applyProtection="1">
      <alignment horizontal="center"/>
    </xf>
    <xf numFmtId="170" fontId="3" fillId="0" borderId="173" xfId="0" applyNumberFormat="1" applyFont="1" applyBorder="1" applyAlignment="1" applyProtection="1">
      <alignment horizontal="center"/>
    </xf>
    <xf numFmtId="0" fontId="6" fillId="0" borderId="175" xfId="0" applyFont="1" applyBorder="1" applyAlignment="1" applyProtection="1">
      <alignment horizontal="center"/>
    </xf>
    <xf numFmtId="1" fontId="15" fillId="16" borderId="176" xfId="0" applyNumberFormat="1" applyFont="1" applyFill="1" applyBorder="1" applyAlignment="1" applyProtection="1">
      <alignment horizontal="left" vertical="center"/>
    </xf>
    <xf numFmtId="0" fontId="20" fillId="16" borderId="171" xfId="0" applyFont="1" applyFill="1" applyBorder="1" applyAlignment="1" applyProtection="1">
      <alignment vertical="center"/>
    </xf>
    <xf numFmtId="0" fontId="46" fillId="16" borderId="171" xfId="0" applyNumberFormat="1" applyFont="1" applyFill="1" applyBorder="1" applyAlignment="1" applyProtection="1">
      <alignment horizontal="center" vertical="center"/>
    </xf>
    <xf numFmtId="170" fontId="20" fillId="16" borderId="171" xfId="0" applyNumberFormat="1" applyFont="1" applyFill="1" applyBorder="1" applyAlignment="1" applyProtection="1">
      <alignment horizontal="center" vertical="center"/>
    </xf>
    <xf numFmtId="0" fontId="20" fillId="16" borderId="171" xfId="0" applyFont="1" applyFill="1" applyBorder="1" applyAlignment="1" applyProtection="1">
      <alignment horizontal="center" vertical="center"/>
    </xf>
    <xf numFmtId="1" fontId="0" fillId="5" borderId="177" xfId="0" applyNumberFormat="1" applyFill="1" applyBorder="1" applyAlignment="1" applyProtection="1">
      <alignment horizontal="center"/>
    </xf>
    <xf numFmtId="0" fontId="0" fillId="5" borderId="178" xfId="0" applyFill="1" applyBorder="1" applyProtection="1"/>
    <xf numFmtId="0" fontId="7" fillId="5" borderId="179" xfId="0" applyNumberFormat="1" applyFont="1" applyFill="1" applyBorder="1" applyAlignment="1" applyProtection="1">
      <alignment horizontal="center"/>
    </xf>
    <xf numFmtId="3" fontId="17" fillId="5" borderId="179" xfId="0" applyNumberFormat="1" applyFont="1" applyFill="1" applyBorder="1" applyAlignment="1" applyProtection="1">
      <alignment horizontal="center"/>
    </xf>
    <xf numFmtId="0" fontId="17" fillId="5" borderId="180" xfId="0" applyFont="1" applyFill="1" applyBorder="1" applyAlignment="1" applyProtection="1">
      <alignment horizontal="center"/>
    </xf>
    <xf numFmtId="0" fontId="20" fillId="16" borderId="171" xfId="0" applyFont="1" applyFill="1" applyBorder="1" applyProtection="1"/>
    <xf numFmtId="0" fontId="46" fillId="16" borderId="171" xfId="0" applyNumberFormat="1" applyFont="1" applyFill="1" applyBorder="1" applyAlignment="1" applyProtection="1">
      <alignment horizontal="center"/>
    </xf>
    <xf numFmtId="170" fontId="20" fillId="16" borderId="171" xfId="0" applyNumberFormat="1" applyFont="1" applyFill="1" applyBorder="1" applyAlignment="1" applyProtection="1">
      <alignment horizontal="center"/>
    </xf>
    <xf numFmtId="0" fontId="20" fillId="16" borderId="171" xfId="0" applyFont="1" applyFill="1" applyBorder="1" applyAlignment="1" applyProtection="1">
      <alignment horizontal="center"/>
    </xf>
    <xf numFmtId="1" fontId="0" fillId="5" borderId="181" xfId="0" applyNumberFormat="1" applyFill="1" applyBorder="1" applyAlignment="1" applyProtection="1">
      <alignment horizontal="center"/>
    </xf>
    <xf numFmtId="0" fontId="0" fillId="5" borderId="182" xfId="0" applyFill="1" applyBorder="1" applyProtection="1"/>
    <xf numFmtId="0" fontId="0" fillId="5" borderId="169" xfId="0" applyFill="1" applyBorder="1"/>
    <xf numFmtId="0" fontId="7" fillId="5" borderId="169" xfId="0" applyNumberFormat="1" applyFont="1" applyFill="1" applyBorder="1"/>
    <xf numFmtId="1" fontId="37" fillId="20" borderId="183" xfId="0" applyNumberFormat="1" applyFont="1" applyFill="1" applyBorder="1" applyAlignment="1" applyProtection="1">
      <alignment horizontal="left"/>
    </xf>
    <xf numFmtId="0" fontId="10" fillId="20" borderId="169" xfId="0" applyFont="1" applyFill="1" applyBorder="1" applyProtection="1"/>
    <xf numFmtId="0" fontId="11" fillId="20" borderId="169" xfId="0" applyNumberFormat="1" applyFont="1" applyFill="1" applyBorder="1" applyAlignment="1" applyProtection="1">
      <alignment horizontal="center"/>
    </xf>
    <xf numFmtId="170" fontId="10" fillId="20" borderId="169" xfId="0" applyNumberFormat="1" applyFont="1" applyFill="1" applyBorder="1" applyAlignment="1" applyProtection="1">
      <alignment horizontal="center"/>
    </xf>
    <xf numFmtId="0" fontId="10" fillId="20" borderId="169" xfId="0" applyFont="1" applyFill="1" applyBorder="1" applyAlignment="1" applyProtection="1">
      <alignment horizontal="center"/>
    </xf>
    <xf numFmtId="0" fontId="0" fillId="5" borderId="183" xfId="0" applyFill="1" applyBorder="1"/>
    <xf numFmtId="1" fontId="37" fillId="2" borderId="183" xfId="0" applyNumberFormat="1" applyFont="1" applyFill="1" applyBorder="1" applyAlignment="1" applyProtection="1">
      <alignment horizontal="left"/>
    </xf>
    <xf numFmtId="0" fontId="10" fillId="2" borderId="169" xfId="0" applyFont="1" applyFill="1" applyBorder="1" applyProtection="1"/>
    <xf numFmtId="0" fontId="11" fillId="2" borderId="169" xfId="0" applyNumberFormat="1" applyFont="1" applyFill="1" applyBorder="1" applyAlignment="1" applyProtection="1">
      <alignment horizontal="center"/>
    </xf>
    <xf numFmtId="170" fontId="10" fillId="2" borderId="169" xfId="0" applyNumberFormat="1" applyFont="1" applyFill="1" applyBorder="1" applyAlignment="1" applyProtection="1">
      <alignment horizontal="center"/>
    </xf>
    <xf numFmtId="0" fontId="10" fillId="2" borderId="169" xfId="0" applyFont="1" applyFill="1" applyBorder="1" applyAlignment="1" applyProtection="1">
      <alignment horizontal="center"/>
    </xf>
    <xf numFmtId="0" fontId="7" fillId="5" borderId="169" xfId="0" applyNumberFormat="1" applyFont="1" applyFill="1" applyBorder="1" applyAlignment="1">
      <alignment horizontal="center"/>
    </xf>
    <xf numFmtId="1" fontId="54" fillId="2" borderId="184" xfId="0" quotePrefix="1" applyNumberFormat="1" applyFont="1" applyFill="1" applyBorder="1" applyAlignment="1" applyProtection="1">
      <alignment horizontal="left"/>
    </xf>
    <xf numFmtId="0" fontId="4" fillId="2" borderId="185" xfId="0" applyFont="1" applyFill="1" applyBorder="1" applyAlignment="1" applyProtection="1">
      <alignment horizontal="center"/>
    </xf>
    <xf numFmtId="0" fontId="4" fillId="2" borderId="185" xfId="0" applyFont="1" applyFill="1" applyBorder="1" applyProtection="1"/>
    <xf numFmtId="0" fontId="11" fillId="2" borderId="185" xfId="0" applyFont="1" applyFill="1" applyBorder="1" applyAlignment="1" applyProtection="1">
      <alignment horizontal="center"/>
    </xf>
    <xf numFmtId="0" fontId="10" fillId="2" borderId="185" xfId="0" applyFont="1" applyFill="1" applyBorder="1" applyAlignment="1" applyProtection="1">
      <alignment horizontal="center"/>
    </xf>
    <xf numFmtId="1" fontId="36" fillId="2" borderId="184" xfId="0" applyNumberFormat="1" applyFont="1" applyFill="1" applyBorder="1" applyAlignment="1" applyProtection="1">
      <alignment horizontal="left"/>
    </xf>
    <xf numFmtId="1" fontId="0" fillId="5" borderId="186" xfId="0" applyNumberFormat="1" applyFill="1" applyBorder="1" applyAlignment="1" applyProtection="1">
      <alignment horizontal="center"/>
    </xf>
    <xf numFmtId="0" fontId="0" fillId="5" borderId="172" xfId="0" applyFill="1" applyBorder="1" applyAlignment="1" applyProtection="1">
      <alignment horizontal="center"/>
    </xf>
    <xf numFmtId="0" fontId="0" fillId="5" borderId="172" xfId="0" applyFill="1" applyBorder="1" applyProtection="1"/>
    <xf numFmtId="1" fontId="25" fillId="5" borderId="172" xfId="0" applyNumberFormat="1" applyFont="1" applyFill="1" applyBorder="1" applyAlignment="1" applyProtection="1">
      <alignment horizontal="left"/>
    </xf>
    <xf numFmtId="1" fontId="55" fillId="5" borderId="172" xfId="0" applyNumberFormat="1" applyFont="1" applyFill="1" applyBorder="1" applyAlignment="1" applyProtection="1">
      <alignment horizontal="left"/>
    </xf>
    <xf numFmtId="0" fontId="3" fillId="0" borderId="187" xfId="0" applyFont="1" applyBorder="1" applyAlignment="1" applyProtection="1">
      <alignment horizontal="center"/>
    </xf>
    <xf numFmtId="0" fontId="3" fillId="17" borderId="174" xfId="0" applyFont="1" applyFill="1" applyBorder="1" applyAlignment="1" applyProtection="1">
      <alignment horizontal="center"/>
    </xf>
    <xf numFmtId="0" fontId="2" fillId="0" borderId="174" xfId="0" applyFont="1" applyBorder="1" applyAlignment="1" applyProtection="1">
      <alignment horizontal="center"/>
    </xf>
    <xf numFmtId="0" fontId="3" fillId="0" borderId="174" xfId="0" applyFont="1" applyBorder="1" applyAlignment="1" applyProtection="1">
      <alignment horizontal="center"/>
    </xf>
    <xf numFmtId="0" fontId="6" fillId="0" borderId="174" xfId="0" applyFont="1" applyBorder="1" applyAlignment="1" applyProtection="1">
      <alignment horizontal="center"/>
    </xf>
    <xf numFmtId="0" fontId="0" fillId="16" borderId="171" xfId="0" applyFill="1" applyBorder="1" applyProtection="1"/>
    <xf numFmtId="3" fontId="20" fillId="16" borderId="171" xfId="0" applyNumberFormat="1" applyFont="1" applyFill="1" applyBorder="1" applyAlignment="1" applyProtection="1">
      <alignment horizontal="center" vertical="center"/>
    </xf>
    <xf numFmtId="0" fontId="7" fillId="16" borderId="171" xfId="0" applyFont="1" applyFill="1" applyBorder="1" applyAlignment="1" applyProtection="1">
      <alignment horizontal="center"/>
    </xf>
    <xf numFmtId="0" fontId="0" fillId="16" borderId="171" xfId="0" applyFill="1" applyBorder="1" applyAlignment="1" applyProtection="1">
      <alignment horizontal="center"/>
    </xf>
    <xf numFmtId="0" fontId="12" fillId="8" borderId="178" xfId="0" applyFont="1" applyFill="1" applyBorder="1" applyAlignment="1" applyProtection="1">
      <alignment horizontal="center"/>
      <protection locked="0"/>
    </xf>
    <xf numFmtId="0" fontId="0" fillId="8" borderId="188" xfId="0" applyFill="1" applyBorder="1" applyAlignment="1" applyProtection="1">
      <alignment horizontal="center"/>
    </xf>
    <xf numFmtId="0" fontId="7" fillId="5" borderId="174" xfId="0" applyFont="1" applyFill="1" applyBorder="1" applyAlignment="1" applyProtection="1">
      <alignment horizontal="center"/>
    </xf>
    <xf numFmtId="0" fontId="0" fillId="5" borderId="189" xfId="0" applyFill="1" applyBorder="1" applyAlignment="1" applyProtection="1">
      <alignment horizontal="center"/>
    </xf>
    <xf numFmtId="0" fontId="0" fillId="5" borderId="180" xfId="0" applyFill="1" applyBorder="1" applyAlignment="1" applyProtection="1">
      <alignment horizontal="center"/>
    </xf>
    <xf numFmtId="0" fontId="7" fillId="5" borderId="190" xfId="0" applyFont="1" applyFill="1" applyBorder="1" applyAlignment="1" applyProtection="1">
      <alignment horizontal="center"/>
    </xf>
    <xf numFmtId="1" fontId="24" fillId="5" borderId="191" xfId="0" applyNumberFormat="1" applyFont="1" applyFill="1" applyBorder="1" applyAlignment="1" applyProtection="1">
      <alignment horizontal="left"/>
    </xf>
    <xf numFmtId="1" fontId="24" fillId="5" borderId="192" xfId="0" applyNumberFormat="1" applyFont="1" applyFill="1" applyBorder="1" applyAlignment="1" applyProtection="1">
      <alignment horizontal="left"/>
    </xf>
    <xf numFmtId="1" fontId="24" fillId="5" borderId="193" xfId="0" applyNumberFormat="1" applyFont="1" applyFill="1" applyBorder="1" applyAlignment="1" applyProtection="1">
      <alignment horizontal="left"/>
    </xf>
    <xf numFmtId="0" fontId="7" fillId="0" borderId="192" xfId="0" applyFont="1" applyBorder="1" applyProtection="1"/>
    <xf numFmtId="0" fontId="0" fillId="0" borderId="192" xfId="0" applyBorder="1" applyProtection="1"/>
    <xf numFmtId="0" fontId="12" fillId="8" borderId="174" xfId="0" applyFont="1" applyFill="1" applyBorder="1" applyAlignment="1" applyProtection="1">
      <alignment horizontal="center"/>
      <protection locked="0"/>
    </xf>
    <xf numFmtId="0" fontId="0" fillId="5" borderId="174" xfId="0" applyFill="1" applyBorder="1" applyProtection="1"/>
    <xf numFmtId="1" fontId="36" fillId="20" borderId="186" xfId="0" applyNumberFormat="1" applyFont="1" applyFill="1" applyBorder="1" applyAlignment="1" applyProtection="1">
      <alignment horizontal="left"/>
    </xf>
    <xf numFmtId="0" fontId="10" fillId="20" borderId="172" xfId="0" applyFont="1" applyFill="1" applyBorder="1" applyAlignment="1" applyProtection="1">
      <alignment horizontal="center"/>
    </xf>
    <xf numFmtId="0" fontId="10" fillId="20" borderId="172" xfId="0" applyFont="1" applyFill="1" applyBorder="1" applyProtection="1"/>
    <xf numFmtId="0" fontId="11" fillId="20" borderId="172" xfId="0" applyFont="1" applyFill="1" applyBorder="1" applyAlignment="1" applyProtection="1">
      <alignment horizontal="center"/>
    </xf>
    <xf numFmtId="0" fontId="3" fillId="0" borderId="194" xfId="0" applyFont="1" applyBorder="1" applyAlignment="1" applyProtection="1">
      <alignment horizontal="center"/>
    </xf>
    <xf numFmtId="0" fontId="7" fillId="0" borderId="169" xfId="0" applyFont="1" applyBorder="1" applyProtection="1"/>
    <xf numFmtId="0" fontId="0" fillId="0" borderId="169" xfId="0" applyBorder="1" applyProtection="1"/>
    <xf numFmtId="1" fontId="36" fillId="2" borderId="186" xfId="0" applyNumberFormat="1" applyFont="1" applyFill="1" applyBorder="1" applyAlignment="1" applyProtection="1">
      <alignment horizontal="left"/>
    </xf>
    <xf numFmtId="0" fontId="10" fillId="2" borderId="172" xfId="0" applyFont="1" applyFill="1" applyBorder="1" applyAlignment="1" applyProtection="1">
      <alignment horizontal="center"/>
    </xf>
    <xf numFmtId="0" fontId="10" fillId="2" borderId="172" xfId="0" applyFont="1" applyFill="1" applyBorder="1" applyProtection="1"/>
    <xf numFmtId="0" fontId="11" fillId="2" borderId="172" xfId="0" applyFont="1" applyFill="1" applyBorder="1" applyAlignment="1" applyProtection="1">
      <alignment horizontal="center"/>
    </xf>
    <xf numFmtId="0" fontId="7" fillId="5" borderId="169" xfId="0" applyFont="1" applyFill="1" applyBorder="1" applyAlignment="1">
      <alignment horizontal="center"/>
    </xf>
    <xf numFmtId="0" fontId="47" fillId="3" borderId="0" xfId="0" applyFont="1" applyFill="1" applyAlignment="1">
      <alignment vertical="top"/>
    </xf>
    <xf numFmtId="0" fontId="1" fillId="0" borderId="0" xfId="0" applyFont="1" applyAlignment="1">
      <alignment vertical="top"/>
    </xf>
    <xf numFmtId="0" fontId="12" fillId="0" borderId="77" xfId="0" applyFont="1" applyBorder="1" applyAlignment="1" applyProtection="1">
      <alignment horizontal="center"/>
    </xf>
    <xf numFmtId="0" fontId="12" fillId="0" borderId="49" xfId="0" applyFont="1" applyBorder="1" applyAlignment="1" applyProtection="1">
      <alignment horizontal="center"/>
    </xf>
    <xf numFmtId="0" fontId="12" fillId="0" borderId="92" xfId="0" applyFont="1" applyBorder="1" applyAlignment="1" applyProtection="1">
      <alignment horizontal="center"/>
    </xf>
    <xf numFmtId="0" fontId="3" fillId="21" borderId="0" xfId="0" applyFont="1" applyFill="1" applyAlignment="1">
      <alignment vertical="top"/>
    </xf>
    <xf numFmtId="0" fontId="12" fillId="0" borderId="0" xfId="0" applyFont="1" applyBorder="1" applyProtection="1">
      <protection locked="0"/>
    </xf>
    <xf numFmtId="0" fontId="12" fillId="0" borderId="49" xfId="0" applyFont="1" applyFill="1" applyBorder="1" applyProtection="1">
      <protection locked="0"/>
    </xf>
    <xf numFmtId="0" fontId="5" fillId="15" borderId="18" xfId="0" applyFont="1" applyFill="1" applyBorder="1" applyAlignment="1" applyProtection="1">
      <alignment horizontal="center"/>
    </xf>
    <xf numFmtId="0" fontId="5" fillId="15" borderId="0" xfId="0" applyFont="1" applyFill="1" applyAlignment="1" applyProtection="1">
      <alignment horizontal="center"/>
    </xf>
    <xf numFmtId="0" fontId="5" fillId="15" borderId="26" xfId="0" applyFont="1" applyFill="1" applyBorder="1" applyAlignment="1" applyProtection="1">
      <alignment horizontal="center"/>
    </xf>
    <xf numFmtId="0" fontId="5" fillId="15" borderId="12" xfId="0" applyFont="1" applyFill="1" applyBorder="1" applyAlignment="1" applyProtection="1">
      <alignment horizontal="center"/>
    </xf>
    <xf numFmtId="0" fontId="5" fillId="15" borderId="33" xfId="0" applyFont="1" applyFill="1" applyBorder="1" applyAlignment="1" applyProtection="1">
      <alignment horizontal="center"/>
    </xf>
    <xf numFmtId="0" fontId="0" fillId="15" borderId="0" xfId="0" applyFill="1" applyAlignment="1" applyProtection="1">
      <alignment horizontal="center"/>
    </xf>
    <xf numFmtId="0" fontId="17" fillId="15" borderId="0" xfId="0" applyFont="1" applyFill="1" applyAlignment="1" applyProtection="1">
      <alignment horizontal="center"/>
    </xf>
    <xf numFmtId="0" fontId="0" fillId="15" borderId="0" xfId="0" applyFill="1" applyBorder="1" applyAlignment="1" applyProtection="1">
      <alignment horizontal="center"/>
    </xf>
    <xf numFmtId="0" fontId="3" fillId="15" borderId="0" xfId="0" applyFont="1" applyFill="1" applyBorder="1" applyAlignment="1" applyProtection="1">
      <alignment horizontal="center"/>
    </xf>
    <xf numFmtId="0" fontId="3" fillId="15" borderId="12" xfId="0" applyFont="1" applyFill="1" applyBorder="1" applyAlignment="1" applyProtection="1">
      <alignment horizontal="center"/>
    </xf>
    <xf numFmtId="0" fontId="3" fillId="15" borderId="88" xfId="0" applyFont="1" applyFill="1" applyBorder="1" applyAlignment="1" applyProtection="1">
      <alignment horizontal="center"/>
    </xf>
    <xf numFmtId="0" fontId="3" fillId="15" borderId="38" xfId="0" applyFont="1" applyFill="1" applyBorder="1" applyAlignment="1" applyProtection="1">
      <alignment horizontal="center"/>
    </xf>
    <xf numFmtId="0" fontId="0" fillId="15" borderId="108" xfId="0" applyFill="1" applyBorder="1" applyAlignment="1" applyProtection="1">
      <alignment horizontal="center" wrapText="1"/>
    </xf>
    <xf numFmtId="0" fontId="0" fillId="4" borderId="0" xfId="0" applyNumberFormat="1" applyFill="1" applyProtection="1"/>
    <xf numFmtId="0" fontId="5" fillId="4" borderId="31" xfId="0" applyNumberFormat="1" applyFont="1" applyFill="1" applyBorder="1" applyAlignment="1" applyProtection="1">
      <alignment horizontal="center"/>
    </xf>
    <xf numFmtId="0" fontId="5" fillId="4" borderId="31" xfId="0" applyNumberFormat="1" applyFont="1" applyFill="1" applyBorder="1" applyAlignment="1" applyProtection="1"/>
    <xf numFmtId="0" fontId="5" fillId="4" borderId="0" xfId="0" applyNumberFormat="1" applyFont="1" applyFill="1" applyAlignment="1" applyProtection="1">
      <alignment horizontal="center"/>
    </xf>
    <xf numFmtId="0" fontId="5" fillId="4" borderId="32" xfId="0" applyNumberFormat="1" applyFont="1" applyFill="1" applyBorder="1" applyAlignment="1" applyProtection="1">
      <alignment horizontal="center"/>
    </xf>
    <xf numFmtId="0" fontId="5" fillId="4" borderId="32" xfId="0" applyNumberFormat="1" applyFont="1" applyFill="1" applyBorder="1" applyAlignment="1" applyProtection="1"/>
    <xf numFmtId="0" fontId="17" fillId="4" borderId="0" xfId="0" applyNumberFormat="1" applyFont="1" applyFill="1" applyBorder="1" applyAlignment="1" applyProtection="1"/>
    <xf numFmtId="0" fontId="17" fillId="4" borderId="0" xfId="0" applyNumberFormat="1" applyFont="1" applyFill="1" applyAlignment="1" applyProtection="1">
      <alignment horizontal="center"/>
    </xf>
    <xf numFmtId="0" fontId="15" fillId="3" borderId="0" xfId="0" applyNumberFormat="1" applyFont="1" applyFill="1" applyAlignment="1" applyProtection="1">
      <alignment horizontal="left"/>
    </xf>
    <xf numFmtId="0" fontId="0" fillId="4" borderId="0" xfId="0" applyNumberFormat="1" applyFill="1" applyBorder="1" applyProtection="1"/>
    <xf numFmtId="0" fontId="17" fillId="0" borderId="48" xfId="3" applyFont="1" applyBorder="1" applyAlignment="1" applyProtection="1">
      <alignment horizontal="left"/>
      <protection locked="0"/>
    </xf>
    <xf numFmtId="0" fontId="3" fillId="0" borderId="53" xfId="3" applyFont="1" applyBorder="1" applyAlignment="1" applyProtection="1">
      <alignment vertical="top"/>
    </xf>
    <xf numFmtId="0" fontId="3" fillId="0" borderId="54" xfId="3" applyFont="1" applyBorder="1" applyAlignment="1" applyProtection="1">
      <alignment vertical="top"/>
    </xf>
    <xf numFmtId="0" fontId="3" fillId="0" borderId="76" xfId="3" applyFont="1" applyBorder="1" applyAlignment="1" applyProtection="1">
      <alignment vertical="top"/>
    </xf>
    <xf numFmtId="0" fontId="3" fillId="2" borderId="0" xfId="0" applyNumberFormat="1" applyFont="1" applyFill="1" applyAlignment="1" applyProtection="1"/>
    <xf numFmtId="0" fontId="3" fillId="2" borderId="0" xfId="0" applyNumberFormat="1" applyFont="1" applyFill="1" applyAlignment="1" applyProtection="1">
      <alignment horizontal="left"/>
    </xf>
    <xf numFmtId="0" fontId="3" fillId="4" borderId="0" xfId="0" applyNumberFormat="1" applyFont="1" applyFill="1" applyAlignment="1" applyProtection="1"/>
    <xf numFmtId="0" fontId="2" fillId="15" borderId="0" xfId="0" applyNumberFormat="1" applyFont="1" applyFill="1" applyAlignment="1" applyProtection="1">
      <alignment horizontal="left"/>
    </xf>
    <xf numFmtId="0" fontId="3" fillId="15" borderId="0" xfId="0" applyNumberFormat="1" applyFont="1" applyFill="1" applyAlignment="1" applyProtection="1">
      <alignment horizontal="left"/>
    </xf>
    <xf numFmtId="0" fontId="17" fillId="15" borderId="0" xfId="0" applyNumberFormat="1" applyFont="1" applyFill="1" applyBorder="1" applyAlignment="1" applyProtection="1">
      <alignment horizontal="center"/>
    </xf>
    <xf numFmtId="0" fontId="17" fillId="0" borderId="51" xfId="0" applyFont="1" applyBorder="1" applyAlignment="1" applyProtection="1">
      <protection locked="0"/>
    </xf>
    <xf numFmtId="0" fontId="17" fillId="0" borderId="49" xfId="0" quotePrefix="1" applyFont="1" applyBorder="1" applyAlignment="1" applyProtection="1">
      <alignment horizontal="center"/>
      <protection locked="0"/>
    </xf>
    <xf numFmtId="0" fontId="17" fillId="0" borderId="49" xfId="0" applyFont="1" applyBorder="1" applyAlignment="1" applyProtection="1">
      <alignment horizontal="center"/>
      <protection locked="0"/>
    </xf>
    <xf numFmtId="14" fontId="17" fillId="0" borderId="49" xfId="0" quotePrefix="1" applyNumberFormat="1" applyFont="1" applyBorder="1" applyAlignment="1" applyProtection="1">
      <alignment horizontal="center"/>
      <protection locked="0"/>
    </xf>
    <xf numFmtId="0" fontId="17" fillId="0" borderId="92" xfId="0" applyNumberFormat="1" applyFont="1" applyBorder="1" applyAlignment="1" applyProtection="1">
      <alignment horizontal="center"/>
      <protection locked="0"/>
    </xf>
    <xf numFmtId="14" fontId="17" fillId="0" borderId="49" xfId="0" applyNumberFormat="1" applyFont="1" applyBorder="1" applyAlignment="1" applyProtection="1">
      <alignment horizontal="center"/>
      <protection locked="0"/>
    </xf>
    <xf numFmtId="0" fontId="17" fillId="2" borderId="101" xfId="0" applyFont="1" applyFill="1" applyBorder="1" applyAlignment="1" applyProtection="1"/>
    <xf numFmtId="0" fontId="17" fillId="2" borderId="102" xfId="0" applyFont="1" applyFill="1" applyBorder="1" applyAlignment="1" applyProtection="1">
      <alignment horizontal="center"/>
    </xf>
    <xf numFmtId="14" fontId="17" fillId="2" borderId="102" xfId="0" applyNumberFormat="1" applyFont="1" applyFill="1" applyBorder="1" applyAlignment="1" applyProtection="1">
      <alignment horizontal="center"/>
    </xf>
    <xf numFmtId="0" fontId="17" fillId="2" borderId="100" xfId="0" applyNumberFormat="1" applyFont="1" applyFill="1" applyBorder="1" applyAlignment="1" applyProtection="1">
      <alignment horizontal="center"/>
    </xf>
    <xf numFmtId="0" fontId="17" fillId="2" borderId="0" xfId="0" applyFont="1" applyFill="1" applyProtection="1"/>
    <xf numFmtId="0" fontId="17" fillId="0" borderId="0" xfId="0" applyFont="1" applyAlignment="1" applyProtection="1"/>
    <xf numFmtId="0" fontId="17" fillId="0" borderId="0" xfId="0" applyFont="1" applyAlignment="1" applyProtection="1">
      <alignment horizontal="center"/>
    </xf>
    <xf numFmtId="14" fontId="17" fillId="0" borderId="0" xfId="0" applyNumberFormat="1" applyFont="1" applyBorder="1" applyAlignment="1" applyProtection="1">
      <alignment horizontal="center"/>
    </xf>
    <xf numFmtId="0" fontId="27" fillId="2" borderId="108" xfId="0" applyNumberFormat="1" applyFont="1" applyFill="1" applyBorder="1" applyAlignment="1" applyProtection="1">
      <alignment horizontal="center"/>
    </xf>
    <xf numFmtId="0" fontId="10" fillId="2" borderId="0" xfId="0" applyNumberFormat="1" applyFont="1" applyFill="1" applyBorder="1" applyProtection="1"/>
    <xf numFmtId="0" fontId="4" fillId="2" borderId="68" xfId="0" applyFont="1" applyFill="1" applyBorder="1" applyAlignment="1" applyProtection="1">
      <alignment horizontal="center" vertical="top"/>
    </xf>
    <xf numFmtId="0" fontId="5" fillId="2" borderId="108" xfId="0" applyNumberFormat="1" applyFont="1" applyFill="1" applyBorder="1" applyAlignment="1" applyProtection="1">
      <alignment horizontal="center"/>
    </xf>
    <xf numFmtId="0" fontId="17" fillId="4" borderId="48" xfId="0" applyFont="1" applyFill="1" applyBorder="1" applyAlignment="1" applyProtection="1">
      <alignment horizontal="center"/>
    </xf>
    <xf numFmtId="0" fontId="56" fillId="0" borderId="0" xfId="0" applyFont="1" applyAlignment="1">
      <alignment horizontal="left"/>
    </xf>
    <xf numFmtId="0" fontId="56" fillId="0" borderId="0" xfId="0" applyFont="1" applyAlignment="1" applyProtection="1">
      <alignment horizontal="left"/>
      <protection locked="0"/>
    </xf>
    <xf numFmtId="0" fontId="17" fillId="0" borderId="122" xfId="0" applyFont="1" applyFill="1" applyBorder="1" applyAlignment="1" applyProtection="1">
      <protection locked="0"/>
    </xf>
    <xf numFmtId="0" fontId="17" fillId="0" borderId="0" xfId="3" applyFont="1" applyFill="1" applyBorder="1" applyAlignment="1" applyProtection="1">
      <alignment horizontal="left"/>
      <protection locked="0"/>
    </xf>
    <xf numFmtId="0" fontId="0" fillId="22" borderId="0" xfId="0" applyFill="1" applyBorder="1" applyProtection="1"/>
    <xf numFmtId="0" fontId="0" fillId="22" borderId="26" xfId="0" applyFill="1" applyBorder="1" applyProtection="1"/>
    <xf numFmtId="0" fontId="0" fillId="23" borderId="0" xfId="0" applyFill="1" applyProtection="1"/>
    <xf numFmtId="0" fontId="0" fillId="0" borderId="73" xfId="0" applyBorder="1"/>
    <xf numFmtId="0" fontId="0" fillId="0" borderId="0" xfId="0" applyBorder="1"/>
    <xf numFmtId="0" fontId="0" fillId="0" borderId="195" xfId="0" applyNumberFormat="1" applyBorder="1" applyAlignment="1">
      <alignment horizontal="center"/>
    </xf>
    <xf numFmtId="0" fontId="0" fillId="0" borderId="0" xfId="0" applyBorder="1" applyAlignment="1">
      <alignment horizontal="center"/>
    </xf>
    <xf numFmtId="0" fontId="12" fillId="24" borderId="51" xfId="0" applyFont="1" applyFill="1" applyBorder="1" applyAlignment="1" applyProtection="1">
      <alignment horizontal="center"/>
      <protection locked="0"/>
    </xf>
    <xf numFmtId="0" fontId="0" fillId="24" borderId="1" xfId="0" applyFill="1" applyBorder="1"/>
    <xf numFmtId="0" fontId="0" fillId="24" borderId="1" xfId="0" applyFill="1" applyBorder="1" applyAlignment="1">
      <alignment horizontal="center"/>
    </xf>
    <xf numFmtId="0" fontId="12" fillId="24" borderId="1" xfId="0" applyFont="1" applyFill="1" applyBorder="1" applyAlignment="1" applyProtection="1">
      <alignment horizontal="center"/>
      <protection locked="0"/>
    </xf>
    <xf numFmtId="0" fontId="0" fillId="24" borderId="8" xfId="0" applyFill="1" applyBorder="1" applyAlignment="1">
      <alignment horizontal="center"/>
    </xf>
    <xf numFmtId="164" fontId="12" fillId="24" borderId="9" xfId="0" applyNumberFormat="1" applyFont="1" applyFill="1" applyBorder="1" applyAlignment="1" applyProtection="1">
      <alignment horizontal="center"/>
      <protection locked="0"/>
    </xf>
    <xf numFmtId="0" fontId="17" fillId="24" borderId="1" xfId="0" applyNumberFormat="1" applyFont="1" applyFill="1" applyBorder="1" applyAlignment="1" applyProtection="1">
      <alignment horizontal="center"/>
    </xf>
    <xf numFmtId="0" fontId="13" fillId="24" borderId="1" xfId="0" applyFont="1" applyFill="1" applyBorder="1" applyAlignment="1" applyProtection="1">
      <alignment horizontal="center"/>
      <protection locked="0"/>
    </xf>
    <xf numFmtId="164" fontId="12" fillId="24" borderId="1" xfId="0" applyNumberFormat="1" applyFont="1" applyFill="1" applyBorder="1" applyAlignment="1" applyProtection="1">
      <alignment horizontal="center"/>
      <protection locked="0"/>
    </xf>
    <xf numFmtId="165" fontId="12" fillId="24" borderId="1" xfId="0" applyNumberFormat="1" applyFont="1" applyFill="1" applyBorder="1" applyAlignment="1" applyProtection="1">
      <alignment horizontal="center"/>
      <protection locked="0"/>
    </xf>
    <xf numFmtId="0" fontId="12" fillId="24" borderId="1" xfId="0" applyNumberFormat="1" applyFont="1" applyFill="1" applyBorder="1" applyAlignment="1" applyProtection="1">
      <alignment horizontal="center"/>
      <protection locked="0"/>
    </xf>
    <xf numFmtId="0" fontId="12" fillId="24" borderId="9" xfId="0" applyNumberFormat="1" applyFont="1" applyFill="1" applyBorder="1" applyAlignment="1" applyProtection="1">
      <alignment horizontal="center"/>
      <protection locked="0"/>
    </xf>
    <xf numFmtId="2" fontId="12" fillId="24" borderId="9" xfId="0" applyNumberFormat="1" applyFont="1" applyFill="1" applyBorder="1" applyAlignment="1" applyProtection="1">
      <alignment horizontal="center"/>
      <protection locked="0"/>
    </xf>
    <xf numFmtId="0" fontId="0" fillId="24" borderId="44" xfId="0" applyFill="1" applyBorder="1" applyAlignment="1">
      <alignment horizontal="center"/>
    </xf>
    <xf numFmtId="0" fontId="0" fillId="24" borderId="97" xfId="0" applyFill="1" applyBorder="1" applyAlignment="1">
      <alignment horizontal="center"/>
    </xf>
    <xf numFmtId="0" fontId="10" fillId="24" borderId="44" xfId="0" applyFont="1" applyFill="1" applyBorder="1" applyAlignment="1">
      <alignment horizontal="center"/>
    </xf>
    <xf numFmtId="0" fontId="0" fillId="24" borderId="3" xfId="0" applyFill="1" applyBorder="1"/>
    <xf numFmtId="1" fontId="40" fillId="5" borderId="122" xfId="0" applyNumberFormat="1" applyFont="1" applyFill="1" applyBorder="1" applyAlignment="1" applyProtection="1">
      <alignment horizontal="left" vertical="center"/>
    </xf>
    <xf numFmtId="0" fontId="41" fillId="0" borderId="0" xfId="0" applyFont="1" applyAlignment="1"/>
    <xf numFmtId="0" fontId="41" fillId="0" borderId="108" xfId="0" applyFont="1" applyBorder="1" applyAlignment="1"/>
    <xf numFmtId="0" fontId="41" fillId="0" borderId="122" xfId="0" applyFont="1" applyBorder="1" applyAlignment="1"/>
    <xf numFmtId="0" fontId="0" fillId="0" borderId="0" xfId="0" applyAlignment="1">
      <alignment horizontal="left" vertical="center"/>
    </xf>
    <xf numFmtId="0" fontId="0" fillId="0" borderId="108" xfId="0" applyBorder="1" applyAlignment="1">
      <alignment horizontal="left" vertical="center"/>
    </xf>
    <xf numFmtId="0" fontId="0" fillId="0" borderId="122" xfId="0" applyBorder="1" applyAlignment="1">
      <alignment horizontal="left" vertical="center"/>
    </xf>
  </cellXfs>
  <cellStyles count="4">
    <cellStyle name="Comma_CABW classement challenge final 2004-2005 BPM" xfId="1"/>
    <cellStyle name="Hyperlink" xfId="2" builtinId="8"/>
    <cellStyle name="Normal" xfId="0" builtinId="0"/>
    <cellStyle name="Normal_CABW challenge hiver 2007-2008 Benjamins-Pupilles-Minimes" xfId="3"/>
  </cellStyles>
  <dxfs count="75">
    <dxf>
      <fill>
        <patternFill>
          <bgColor indexed="10"/>
        </patternFill>
      </fill>
    </dxf>
    <dxf>
      <fill>
        <patternFill>
          <bgColor indexed="10"/>
        </patternFill>
      </fill>
    </dxf>
    <dxf>
      <fill>
        <patternFill>
          <bgColor indexed="10"/>
        </patternFill>
      </fill>
    </dxf>
    <dxf>
      <font>
        <b/>
        <i val="0"/>
        <condense val="0"/>
        <extend val="0"/>
        <color indexed="9"/>
      </font>
      <fill>
        <patternFill>
          <bgColor indexed="10"/>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right" readingOrder="0"/>
    </dxf>
    <dxf>
      <alignment horizontal="right" readingOrder="0"/>
    </dxf>
    <dxf>
      <alignment horizontal="right" readingOrder="0"/>
    </dxf>
    <dxf>
      <alignment horizontal="right" readingOrder="0"/>
    </dxf>
    <dxf>
      <alignment horizontal="right" readingOrder="0"/>
    </dxf>
    <dxf>
      <font>
        <b/>
        <i val="0"/>
        <condense val="0"/>
        <extend val="0"/>
        <color indexed="9"/>
      </font>
      <fill>
        <patternFill>
          <bgColor indexed="10"/>
        </patternFill>
      </fill>
    </dxf>
    <dxf>
      <font>
        <condense val="0"/>
        <extend val="0"/>
        <color indexed="10"/>
      </font>
    </dxf>
    <dxf>
      <font>
        <condense val="0"/>
        <extend val="0"/>
        <color auto="1"/>
      </font>
      <fill>
        <patternFill patternType="gray0625">
          <bgColor indexed="9"/>
        </patternFill>
      </fill>
      <border>
        <left/>
        <right style="thin">
          <color indexed="64"/>
        </right>
        <top/>
        <bottom style="thin">
          <color indexed="64"/>
        </bottom>
      </border>
    </dxf>
    <dxf>
      <font>
        <condense val="0"/>
        <extend val="0"/>
        <color auto="1"/>
      </font>
      <fill>
        <patternFill patternType="gray0625">
          <bgColor indexed="9"/>
        </patternFill>
      </fill>
      <border>
        <left/>
        <right style="thin">
          <color indexed="64"/>
        </right>
        <top style="thin">
          <color indexed="64"/>
        </top>
        <bottom/>
      </border>
    </dxf>
    <dxf>
      <font>
        <condense val="0"/>
        <extend val="0"/>
        <color auto="1"/>
      </font>
      <fill>
        <patternFill patternType="gray0625">
          <bgColor indexed="9"/>
        </patternFill>
      </fill>
      <border>
        <right/>
        <top/>
        <bottom style="thin">
          <color indexed="64"/>
        </bottom>
      </border>
    </dxf>
    <dxf>
      <font>
        <condense val="0"/>
        <extend val="0"/>
        <color auto="1"/>
      </font>
      <fill>
        <patternFill patternType="gray0625">
          <bgColor indexed="9"/>
        </patternFill>
      </fill>
      <border>
        <left style="thin">
          <color indexed="64"/>
        </left>
        <right/>
        <top style="thin">
          <color indexed="64"/>
        </top>
        <bottom/>
      </border>
    </dxf>
    <dxf>
      <font>
        <condense val="0"/>
        <extend val="0"/>
        <color auto="1"/>
      </font>
      <fill>
        <patternFill patternType="gray0625">
          <bgColor indexed="9"/>
        </patternFill>
      </fill>
      <border>
        <left style="thin">
          <color indexed="64"/>
        </left>
        <right style="thin">
          <color indexed="64"/>
        </right>
        <top/>
        <bottom style="thin">
          <color indexed="64"/>
        </bottom>
      </border>
    </dxf>
    <dxf>
      <font>
        <condense val="0"/>
        <extend val="0"/>
        <color auto="1"/>
      </font>
      <fill>
        <patternFill patternType="gray0625">
          <bgColor indexed="9"/>
        </patternFill>
      </fill>
      <border>
        <left style="thin">
          <color indexed="64"/>
        </left>
        <right style="thin">
          <color indexed="64"/>
        </right>
        <top style="thin">
          <color indexed="64"/>
        </top>
        <bottom/>
      </border>
    </dxf>
    <dxf>
      <fill>
        <patternFill>
          <bgColor indexed="42"/>
        </patternFill>
      </fill>
    </dxf>
    <dxf>
      <fill>
        <patternFill>
          <bgColor indexed="9"/>
        </patternFill>
      </fill>
    </dxf>
    <dxf>
      <font>
        <b/>
        <i val="0"/>
        <condense val="0"/>
        <extend val="0"/>
        <color indexed="10"/>
      </font>
      <fill>
        <patternFill>
          <bgColor indexed="13"/>
        </patternFill>
      </fill>
    </dxf>
    <dxf>
      <font>
        <b val="0"/>
        <i/>
        <condense val="0"/>
        <extend val="0"/>
      </font>
      <fill>
        <patternFill>
          <bgColor indexed="22"/>
        </patternFill>
      </fill>
    </dxf>
    <dxf>
      <font>
        <b/>
        <i val="0"/>
        <condense val="0"/>
        <extend val="0"/>
      </font>
    </dxf>
    <dxf>
      <font>
        <b/>
        <i val="0"/>
        <condense val="0"/>
        <extend val="0"/>
        <color indexed="10"/>
      </font>
    </dxf>
    <dxf>
      <fill>
        <patternFill>
          <bgColor indexed="45"/>
        </patternFill>
      </fill>
    </dxf>
    <dxf>
      <fill>
        <patternFill>
          <bgColor indexed="42"/>
        </patternFill>
      </fill>
    </dxf>
    <dxf>
      <fill>
        <patternFill>
          <bgColor indexed="9"/>
        </patternFill>
      </fill>
    </dxf>
    <dxf>
      <fill>
        <patternFill>
          <bgColor indexed="45"/>
        </patternFill>
      </fill>
    </dxf>
    <dxf>
      <fill>
        <patternFill>
          <bgColor indexed="42"/>
        </patternFill>
      </fill>
    </dxf>
    <dxf>
      <fill>
        <patternFill>
          <bgColor indexed="9"/>
        </patternFill>
      </fill>
    </dxf>
    <dxf>
      <font>
        <condense val="0"/>
        <extend val="0"/>
        <color indexed="10"/>
      </font>
    </dxf>
    <dxf>
      <font>
        <condense val="0"/>
        <extend val="0"/>
        <color indexed="10"/>
      </font>
    </dxf>
    <dxf>
      <fill>
        <patternFill>
          <bgColor indexed="10"/>
        </patternFill>
      </fill>
    </dxf>
    <dxf>
      <fill>
        <patternFill>
          <bgColor indexed="10"/>
        </patternFill>
      </fill>
    </dxf>
    <dxf>
      <fill>
        <patternFill>
          <bgColor indexed="10"/>
        </patternFill>
      </fill>
    </dxf>
    <dxf>
      <fill>
        <patternFill>
          <bgColor indexed="1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auto="1"/>
      </font>
      <fill>
        <patternFill patternType="gray0625">
          <bgColor indexed="9"/>
        </patternFill>
      </fill>
      <border>
        <left/>
        <right style="thin">
          <color indexed="64"/>
        </right>
        <top/>
        <bottom style="thin">
          <color indexed="64"/>
        </bottom>
      </border>
    </dxf>
    <dxf>
      <font>
        <condense val="0"/>
        <extend val="0"/>
        <color auto="1"/>
      </font>
      <fill>
        <patternFill patternType="gray0625">
          <bgColor indexed="9"/>
        </patternFill>
      </fill>
      <border>
        <left/>
        <right style="thin">
          <color indexed="64"/>
        </right>
        <top style="thin">
          <color indexed="64"/>
        </top>
        <bottom/>
      </border>
    </dxf>
    <dxf>
      <font>
        <condense val="0"/>
        <extend val="0"/>
        <color auto="1"/>
      </font>
      <fill>
        <patternFill patternType="gray0625">
          <bgColor indexed="9"/>
        </patternFill>
      </fill>
      <border>
        <right/>
        <top/>
        <bottom style="thin">
          <color indexed="64"/>
        </bottom>
      </border>
    </dxf>
    <dxf>
      <font>
        <condense val="0"/>
        <extend val="0"/>
        <color auto="1"/>
      </font>
      <fill>
        <patternFill patternType="gray0625">
          <bgColor indexed="9"/>
        </patternFill>
      </fill>
      <border>
        <left style="thin">
          <color indexed="64"/>
        </left>
        <right/>
        <top style="thin">
          <color indexed="64"/>
        </top>
        <bottom/>
      </border>
    </dxf>
    <dxf>
      <font>
        <condense val="0"/>
        <extend val="0"/>
        <color auto="1"/>
      </font>
      <fill>
        <patternFill patternType="gray0625">
          <bgColor indexed="9"/>
        </patternFill>
      </fill>
      <border>
        <left style="thin">
          <color indexed="64"/>
        </left>
        <right style="thin">
          <color indexed="64"/>
        </right>
        <top/>
        <bottom style="thin">
          <color indexed="64"/>
        </bottom>
      </border>
    </dxf>
    <dxf>
      <font>
        <condense val="0"/>
        <extend val="0"/>
        <color auto="1"/>
      </font>
      <fill>
        <patternFill patternType="gray0625">
          <bgColor indexed="9"/>
        </patternFill>
      </fill>
      <border>
        <left style="thin">
          <color indexed="64"/>
        </left>
        <right style="thin">
          <color indexed="64"/>
        </right>
        <top style="thin">
          <color indexed="64"/>
        </top>
        <bottom/>
      </border>
    </dxf>
    <dxf>
      <fill>
        <patternFill>
          <bgColor indexed="10"/>
        </patternFill>
      </fill>
    </dxf>
    <dxf>
      <font>
        <b val="0"/>
        <i/>
        <condense val="0"/>
        <extend val="0"/>
      </font>
      <fill>
        <patternFill>
          <bgColor indexed="22"/>
        </patternFill>
      </fill>
    </dxf>
    <dxf>
      <font>
        <b/>
        <i val="0"/>
        <condense val="0"/>
        <extend val="0"/>
      </font>
    </dxf>
    <dxf>
      <fill>
        <patternFill>
          <bgColor indexed="45"/>
        </patternFill>
      </fill>
    </dxf>
    <dxf>
      <fill>
        <patternFill>
          <bgColor indexed="42"/>
        </patternFill>
      </fill>
    </dxf>
    <dxf>
      <font>
        <condense val="0"/>
        <extend val="0"/>
        <color indexed="10"/>
      </font>
    </dxf>
    <dxf>
      <font>
        <condense val="0"/>
        <extend val="0"/>
        <color indexed="10"/>
      </font>
    </dxf>
    <dxf>
      <font>
        <condense val="0"/>
        <extend val="0"/>
        <color indexed="10"/>
      </font>
    </dxf>
    <dxf>
      <font>
        <b/>
        <i val="0"/>
        <condense val="0"/>
        <extend val="0"/>
        <color indexed="10"/>
      </font>
    </dxf>
    <dxf>
      <font>
        <condense val="0"/>
        <extend val="0"/>
        <color indexed="10"/>
      </font>
    </dxf>
    <dxf>
      <font>
        <b val="0"/>
        <i/>
        <condense val="0"/>
        <extend val="0"/>
      </font>
      <fill>
        <patternFill>
          <bgColor indexed="22"/>
        </patternFill>
      </fill>
    </dxf>
    <dxf>
      <font>
        <b/>
        <i val="0"/>
        <condense val="0"/>
        <extend val="0"/>
      </font>
    </dxf>
    <dxf>
      <font>
        <condense val="0"/>
        <extend val="0"/>
        <color indexed="10"/>
      </font>
    </dxf>
    <dxf>
      <font>
        <b val="0"/>
        <i/>
        <condense val="0"/>
        <extend val="0"/>
      </font>
      <fill>
        <patternFill>
          <bgColor indexed="22"/>
        </patternFill>
      </fill>
    </dxf>
    <dxf>
      <font>
        <b/>
        <i val="0"/>
        <condense val="0"/>
        <extend val="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GOFFAUX JULIEN" refreshedDate="40616.895592245368" createdVersion="3" refreshedVersion="3" recordCount="485">
  <cacheSource type="worksheet">
    <worksheetSource ref="A13:BH498" sheet="Indoor_perf"/>
  </cacheSource>
  <cacheFields count="60">
    <cacheField name="dossard" numFmtId="0">
      <sharedItems containsString="0" containsBlank="1" containsNumber="1" containsInteger="1" minValue="1" maxValue="19641" count="393">
        <n v="5"/>
        <n v="10"/>
        <n v="9"/>
        <n v="184"/>
        <n v="288"/>
        <n v="327"/>
        <n v="362"/>
        <n v="6"/>
        <n v="3033"/>
        <n v="3560"/>
        <n v="3315"/>
        <n v="3400"/>
        <n v="3244"/>
        <n v="3036"/>
        <n v="3466"/>
        <n v="415"/>
        <n v="29"/>
        <n v="9506"/>
        <n v="9622"/>
        <n v="1040"/>
        <n v="35"/>
        <n v="221"/>
        <n v="4011"/>
        <n v="4328"/>
        <n v="3779"/>
        <n v="3782"/>
        <n v="9621"/>
        <n v="7029"/>
        <n v="7011"/>
        <n v="7015"/>
        <n v="7027"/>
        <n v="6119"/>
        <m/>
        <n v="9639"/>
        <n v="3770"/>
        <n v="4487"/>
        <n v="3771"/>
        <n v="4296"/>
        <n v="4458"/>
        <n v="3752"/>
        <n v="6427"/>
        <n v="6116"/>
        <n v="9635"/>
        <n v="6103"/>
        <n v="6126"/>
        <n v="9641"/>
        <n v="500"/>
        <n v="397"/>
        <n v="380"/>
        <n v="287"/>
        <n v="448"/>
        <n v="570"/>
        <n v="1"/>
        <n v="9628"/>
        <n v="9646"/>
        <n v="9637"/>
        <n v="10006"/>
        <n v="6125"/>
        <n v="309"/>
        <n v="480"/>
        <n v="19641"/>
        <n v="229"/>
        <n v="10362"/>
        <n v="367"/>
        <n v="9638"/>
        <n v="36"/>
        <n v="481"/>
        <n v="421"/>
        <n v="10500"/>
        <n v="417"/>
        <n v="9647"/>
        <n v="3504"/>
        <n v="3481"/>
        <n v="4114"/>
        <n v="9629"/>
        <n v="13770"/>
        <n v="4499"/>
        <n v="3002"/>
        <n v="3597"/>
        <n v="3401"/>
        <n v="3839"/>
        <n v="4295"/>
        <n v="9644"/>
        <n v="6430"/>
        <n v="19636"/>
        <n v="6597"/>
        <n v="7014"/>
        <n v="7120"/>
        <n v="7019"/>
        <n v="7017"/>
        <n v="7348"/>
        <n v="7452"/>
        <n v="7009"/>
        <n v="3251"/>
        <n v="6307"/>
        <n v="590"/>
        <n v="668"/>
        <n v="1558" u="1"/>
        <n v="6702" u="1"/>
        <n v="1816" u="1"/>
        <n v="6030" u="1"/>
        <n v="9051" u="1"/>
        <n v="34" u="1"/>
        <n v="235" u="1"/>
        <n v="4790" u="1"/>
        <n v="5429" u="1"/>
        <n v="6565" u="1"/>
        <n v="9056" u="1"/>
        <n v="100" u="1"/>
        <n v="314" u="1"/>
        <n v="4615" u="1"/>
        <n v="5822" u="1"/>
        <n v="1809" u="1"/>
        <n v="2138" u="1"/>
        <n v="4582" u="1"/>
        <n v="5434" u="1"/>
        <n v="6570" u="1"/>
        <n v="7777" u="1"/>
        <n v="1925" u="1"/>
        <n v="3009" u="1"/>
        <n v="4336" u="1"/>
        <n v="4833" u="1"/>
        <n v="5827" u="1"/>
        <n v="104" u="1"/>
        <n v="222" u="1"/>
        <n v="259" u="1"/>
        <n v="1544" u="1"/>
        <n v="2744" u="1"/>
        <n v="9999" u="1"/>
        <n v="1802" u="1"/>
        <n v="4483" u="1"/>
        <n v="4696" u="1"/>
        <n v="4379" u="1"/>
        <n v="6793" u="1"/>
        <n v="230" u="1"/>
        <n v="1608" u="1"/>
        <n v="3866" u="1"/>
        <n v="5553" u="1"/>
        <n v="6902" u="1"/>
        <n v="2891" u="1"/>
        <n v="475" u="1"/>
        <n v="1672" u="1"/>
        <n v="3923" u="1"/>
        <n v="4176" u="1"/>
        <n v="4853" u="1"/>
        <n v="5918" u="1"/>
        <n v="7054" u="1"/>
        <n v="9040" u="1"/>
        <n v="1620" u="1"/>
        <n v="4181" u="1"/>
        <n v="5956" u="1"/>
        <n v="6666" u="1"/>
        <n v="7447" u="1"/>
        <n v="9045" u="1"/>
        <n v="1807" u="1"/>
        <n v="4290" u="1"/>
        <n v="6704" u="1"/>
        <n v="6988" u="1"/>
        <n v="9050" u="1"/>
        <n v="1497" u="1"/>
        <n v="2863" u="1"/>
        <n v="3005" u="1"/>
        <n v="3999" u="1"/>
        <n v="5677" u="1"/>
        <n v="6955" u="1"/>
        <n v="2101" u="1"/>
        <n v="3876" u="1"/>
        <n v="4579" u="1"/>
        <n v="5431" u="1"/>
        <n v="6567" u="1"/>
        <n v="7774" u="1"/>
        <n v="1800" u="1"/>
        <n v="4901" u="1"/>
        <n v="5824" u="1"/>
        <n v="233" u="1"/>
        <n v="1632" u="1"/>
        <n v="2281" u="1"/>
        <n v="4056" u="1"/>
        <n v="6572" u="1"/>
        <n v="310" u="1"/>
        <n v="3010" u="1"/>
        <n v="4480" u="1"/>
        <n v="4835" u="1"/>
        <n v="5758" u="1"/>
        <n v="1509" u="1"/>
        <n v="3810" u="1"/>
        <n v="4873" u="1"/>
        <n v="16" u="1"/>
        <n v="2054" u="1"/>
        <n v="2693" u="1"/>
        <n v="4485" u="1"/>
        <n v="5763" u="1"/>
        <n v="103" u="1"/>
        <n v="220" u="1"/>
        <n v="1741" u="1"/>
        <n v="3919" u="1"/>
        <n v="6156" u="1"/>
        <n v="128" u="1"/>
        <n v="4080" u="1"/>
        <n v="4277" u="1"/>
        <n v="5555" u="1"/>
        <n v="6904" u="1"/>
        <n v="17" u="1"/>
        <n v="455" u="1"/>
        <n v="1902" u="1"/>
        <n v="2395" u="1"/>
        <n v="3034" u="1"/>
        <n v="3247" u="1"/>
        <n v="50" u="1"/>
        <n v="107" u="1"/>
        <n v="527" u="1"/>
        <n v="1805" u="1"/>
        <n v="2575" u="1"/>
        <n v="2859" u="1"/>
        <n v="3924" u="1"/>
        <n v="4178" u="1"/>
        <n v="4533" u="1"/>
        <n v="3091" u="1"/>
        <n v="5849" u="1"/>
        <n v="7695" u="1"/>
        <n v="236" u="1"/>
        <n v="1656" u="1"/>
        <n v="5674" u="1"/>
        <n v="7165" u="1"/>
        <n v="387" u="1"/>
        <n v="1559" u="1"/>
        <n v="4647" u="1"/>
        <n v="6564" u="1"/>
        <n v="1746" u="1"/>
        <n v="1888" u="1"/>
        <n v="3716" u="1"/>
        <n v="4614" u="1"/>
        <n v="5821" u="1"/>
        <n v="3096" u="1"/>
        <n v="3167" u="1"/>
        <n v="4581" u="1"/>
        <n v="4794" u="1"/>
        <n v="5433" u="1"/>
        <n v="6569" u="1"/>
        <n v="5826" u="1"/>
        <n v="6820" u="1"/>
        <n v="1455" u="1"/>
        <n v="1810" u="1"/>
        <n v="2282" u="1"/>
        <n v="4057" u="1"/>
        <n v="4444" u="1"/>
        <n v="4870" u="1"/>
        <n v="461" u="1"/>
        <n v="1713" u="1"/>
        <n v="1926" u="1"/>
        <n v="4482" u="1"/>
        <n v="539" u="1"/>
        <n v="1545" u="1"/>
        <n v="2391" u="1"/>
        <n v="6792" u="1"/>
        <n v="98" u="1"/>
        <n v="306" u="1"/>
        <n v="1803" u="1"/>
        <n v="2694" u="1"/>
        <n v="3972" u="1"/>
        <n v="5552" u="1"/>
        <n v="6901" u="1"/>
        <n v="6972" u="1"/>
        <n v="1564" u="1"/>
        <n v="1848" u="1"/>
        <n v="3920" u="1"/>
        <n v="4880" u="1"/>
        <n v="5803" u="1"/>
        <n v="3797" u="1"/>
        <n v="3035" u="1"/>
        <n v="4175" u="1"/>
        <n v="4530" u="1"/>
        <n v="6802" u="1"/>
        <n v="7086" u="1"/>
        <n v="197" u="1"/>
        <n v="1557" u="1"/>
        <n v="5917" u="1"/>
        <n v="1744" u="1"/>
        <n v="2505" u="1"/>
        <n v="2860" u="1"/>
        <n v="4180" u="1"/>
        <n v="6097" u="1"/>
        <n v="7446" u="1"/>
        <n v="6703" u="1"/>
        <n v="3821" u="1"/>
        <n v="5108" u="1"/>
        <n v="6031" u="1"/>
        <n v="1808" u="1"/>
        <n v="2207" u="1"/>
        <n v="4578" u="1"/>
        <n v="5430" u="1"/>
        <n v="6566" u="1"/>
        <n v="234" u="1"/>
        <n v="551" u="1"/>
        <n v="3717" u="1"/>
        <n v="5823" u="1"/>
        <n v="5894" u="1"/>
        <n v="454" u="1"/>
        <n v="1543" u="1"/>
        <n v="2742" u="1"/>
        <n v="5435" u="1"/>
        <n v="5790" u="1"/>
        <n v="6571" u="1"/>
        <n v="270" u="1"/>
        <n v="1801" u="1"/>
        <n v="4479" u="1"/>
        <n v="4763" u="1"/>
        <n v="4834" u="1"/>
        <n v="5757" u="1"/>
        <n v="25" u="1"/>
        <n v="1704" u="1"/>
        <n v="2283" u="1"/>
        <n v="2354" u="1"/>
        <n v="2444" u="1"/>
        <n v="4484" u="1"/>
        <n v="9012" u="1"/>
        <n v="129" u="1"/>
        <n v="2392" u="1"/>
        <n v="26" u="1"/>
        <n v="2695" u="1"/>
        <n v="4702" u="1"/>
        <n v="5554" u="1"/>
        <n v="6903" u="1"/>
        <n v="1671" u="1"/>
        <n v="2856" u="1"/>
        <n v="3921" u="1"/>
        <n v="9382" u="1"/>
        <n v="373" u="1"/>
        <n v="444" u="1"/>
        <n v="1716" u="1"/>
        <n v="27" u="1"/>
        <n v="1619" u="1"/>
        <n v="1903" u="1"/>
        <n v="2397" u="1"/>
        <n v="4030" u="1"/>
        <n v="4177" u="1"/>
        <n v="1806" u="1"/>
        <n v="4049" u="1"/>
        <n v="5919" u="1"/>
        <n v="7055" u="1"/>
        <n v="101" u="1"/>
        <n v="145" u="1"/>
        <n v="2861" u="1"/>
        <n v="4182" u="1"/>
        <n v="5673" u="1"/>
        <n v="7590" u="1"/>
        <n v="28" u="1"/>
        <n v="126" u="1"/>
        <n v="2038" u="1"/>
        <n v="4291" u="1"/>
        <n v="4646" u="1"/>
        <n v="447" u="1"/>
        <n v="1799" u="1"/>
        <n v="2757" u="1"/>
        <n v="5820" u="1"/>
        <n v="49" u="1"/>
        <n v="4580" u="1"/>
        <n v="4793" u="1"/>
        <n v="5432" u="1"/>
        <n v="6568" u="1"/>
        <n v="3718" u="1"/>
        <n v="5825" u="1"/>
        <n v="7103" u="1"/>
        <n v="1934" u="1"/>
        <n v="2743" u="1"/>
        <n v="6573" u="1"/>
        <n v="109" u="1"/>
        <n v="232" u="1"/>
        <n v="4481" u="1"/>
        <n v="5759" u="1"/>
        <n v="6682" u="1"/>
        <n v="1456" u="1"/>
        <n v="1740" u="1"/>
        <n v="2284" u="1"/>
        <n v="4874" u="1"/>
        <n v="6223" u="1"/>
        <n v="1714" u="1"/>
        <n v="1927" u="1"/>
        <n v="4770" u="1"/>
        <n v="366" u="1"/>
        <n v="1546" u="1"/>
        <n v="1901" u="1"/>
        <n v="2393" u="1"/>
        <n v="2535" u="1"/>
        <n v="4595" u="1"/>
        <n v="1804" u="1"/>
        <n v="1849" u="1"/>
        <n v="3922" u="1"/>
        <n v="4174" u="1"/>
        <n v="7085" u="1"/>
        <n v="3089" u="1"/>
        <n v="4179" u="1"/>
        <n v="6096" u="1"/>
      </sharedItems>
    </cacheField>
    <cacheField name="NOM" numFmtId="0">
      <sharedItems/>
    </cacheField>
    <cacheField name="Prénom" numFmtId="0">
      <sharedItems/>
    </cacheField>
    <cacheField name="sexe" numFmtId="0">
      <sharedItems/>
    </cacheField>
    <cacheField name="cat" numFmtId="0">
      <sharedItems/>
    </cacheField>
    <cacheField name="année" numFmtId="0">
      <sharedItems containsMixedTypes="1" containsNumber="1" containsInteger="1" minValue="0" maxValue="2004"/>
    </cacheField>
    <cacheField name="indoor" numFmtId="0">
      <sharedItems containsBlank="1"/>
    </cacheField>
    <cacheField name="localité" numFmtId="0">
      <sharedItems/>
    </cacheField>
    <cacheField name="40_R" numFmtId="164">
      <sharedItems containsNonDate="0" containsDate="1" containsString="0" containsBlank="1" minDate="1899-12-30T00:00:06" maxDate="1899-12-30T00:00:10"/>
    </cacheField>
    <cacheField name="40_I" numFmtId="0">
      <sharedItems containsBlank="1" containsMixedTypes="1" containsNumber="1" minValue="7.0601851851851846E-2" maxValue="0.11782407407407407"/>
    </cacheField>
    <cacheField name="40_X" numFmtId="0">
      <sharedItems containsBlank="1"/>
    </cacheField>
    <cacheField name="40_" numFmtId="0">
      <sharedItems containsString="0" containsBlank="1" containsNumber="1" containsInteger="1" minValue="0" maxValue="598"/>
    </cacheField>
    <cacheField name="60_R" numFmtId="164">
      <sharedItems containsNonDate="0" containsString="0" containsBlank="1"/>
    </cacheField>
    <cacheField name="60_I" numFmtId="0">
      <sharedItems containsBlank="1"/>
    </cacheField>
    <cacheField name="60_X" numFmtId="0">
      <sharedItems containsBlank="1"/>
    </cacheField>
    <cacheField name="60_" numFmtId="0">
      <sharedItems containsString="0" containsBlank="1" containsNumber="1" containsInteger="1" minValue="0" maxValue="0"/>
    </cacheField>
    <cacheField name="80_R" numFmtId="164">
      <sharedItems containsNonDate="0" containsString="0" containsBlank="1"/>
    </cacheField>
    <cacheField name="80_I" numFmtId="0">
      <sharedItems containsBlank="1"/>
    </cacheField>
    <cacheField name="80_X" numFmtId="0">
      <sharedItems containsBlank="1"/>
    </cacheField>
    <cacheField name="80_" numFmtId="0">
      <sharedItems containsString="0" containsBlank="1" containsNumber="1" containsInteger="1" minValue="0" maxValue="0"/>
    </cacheField>
    <cacheField name="150_R" numFmtId="164">
      <sharedItems containsNonDate="0" containsString="0" containsBlank="1"/>
    </cacheField>
    <cacheField name="150_I" numFmtId="0">
      <sharedItems containsBlank="1"/>
    </cacheField>
    <cacheField name="150_X" numFmtId="0">
      <sharedItems containsBlank="1"/>
    </cacheField>
    <cacheField name="150_" numFmtId="0">
      <sharedItems containsString="0" containsBlank="1" containsNumber="1" containsInteger="1" minValue="0" maxValue="0"/>
    </cacheField>
    <cacheField name="1000_R" numFmtId="165">
      <sharedItems containsNonDate="0" containsString="0" containsBlank="1"/>
    </cacheField>
    <cacheField name="1000_I" numFmtId="0">
      <sharedItems containsBlank="1"/>
    </cacheField>
    <cacheField name="1000_X" numFmtId="0">
      <sharedItems containsBlank="1"/>
    </cacheField>
    <cacheField name="1000_" numFmtId="0">
      <sharedItems containsString="0" containsBlank="1" containsNumber="1" containsInteger="1" minValue="0" maxValue="0"/>
    </cacheField>
    <cacheField name="40H_R" numFmtId="164">
      <sharedItems containsNonDate="0" containsDate="1" containsString="0" containsBlank="1" minDate="1899-12-30T00:00:08" maxDate="1899-12-30T00:00:11"/>
    </cacheField>
    <cacheField name="40H_I" numFmtId="0">
      <sharedItems containsBlank="1" containsMixedTypes="1" containsNumber="1" minValue="9.0625000000000011E-2" maxValue="0.12418981481481482"/>
    </cacheField>
    <cacheField name="40H_X" numFmtId="0">
      <sharedItems containsBlank="1"/>
    </cacheField>
    <cacheField name="40H_" numFmtId="0">
      <sharedItems containsString="0" containsBlank="1" containsNumber="1" containsInteger="1" minValue="0" maxValue="725"/>
    </cacheField>
    <cacheField name="60H_R" numFmtId="164">
      <sharedItems containsNonDate="0" containsString="0" containsBlank="1"/>
    </cacheField>
    <cacheField name="60H_I" numFmtId="0">
      <sharedItems containsBlank="1"/>
    </cacheField>
    <cacheField name="60H_X" numFmtId="0">
      <sharedItems containsBlank="1"/>
    </cacheField>
    <cacheField name="60H_" numFmtId="0">
      <sharedItems containsString="0" containsBlank="1" containsNumber="1" containsInteger="1" minValue="0" maxValue="0"/>
    </cacheField>
    <cacheField name="hautR" numFmtId="0">
      <sharedItems containsString="0" containsBlank="1" containsNumber="1" containsInteger="1" minValue="70" maxValue="140"/>
    </cacheField>
    <cacheField name="haut" numFmtId="0">
      <sharedItems containsString="0" containsBlank="1" containsNumber="1" containsInteger="1" minValue="0" maxValue="568"/>
    </cacheField>
    <cacheField name="longR" numFmtId="0">
      <sharedItems containsNonDate="0" containsString="0" containsBlank="1"/>
    </cacheField>
    <cacheField name="long" numFmtId="0">
      <sharedItems containsString="0" containsBlank="1" containsNumber="1" containsInteger="1" minValue="0" maxValue="0"/>
    </cacheField>
    <cacheField name="percR" numFmtId="0">
      <sharedItems containsNonDate="0" containsString="0" containsBlank="1"/>
    </cacheField>
    <cacheField name="perc" numFmtId="0">
      <sharedItems containsString="0" containsBlank="1" containsNumber="1" containsInteger="1" minValue="0" maxValue="0"/>
    </cacheField>
    <cacheField name="poidR" numFmtId="2">
      <sharedItems containsString="0" containsBlank="1" containsNumber="1" minValue="1.65" maxValue="9.7100000000000009"/>
    </cacheField>
    <cacheField name="poid" numFmtId="0">
      <sharedItems containsString="0" containsBlank="1" containsNumber="1" containsInteger="1" minValue="0" maxValue="529"/>
    </cacheField>
    <cacheField name="I00" numFmtId="0">
      <sharedItems containsString="0" containsBlank="1" containsNumber="1" containsInteger="1" minValue="0" maxValue="0"/>
    </cacheField>
    <cacheField name="I01" numFmtId="0">
      <sharedItems containsString="0" containsBlank="1" containsNumber="1" containsInteger="1" minValue="0" maxValue="1"/>
    </cacheField>
    <cacheField name="I02" numFmtId="0">
      <sharedItems containsString="0" containsBlank="1" containsNumber="1" containsInteger="1" minValue="0" maxValue="1"/>
    </cacheField>
    <cacheField name="I03" numFmtId="0">
      <sharedItems containsString="0" containsBlank="1" containsNumber="1" containsInteger="1" minValue="0" maxValue="0"/>
    </cacheField>
    <cacheField name="I04" numFmtId="0">
      <sharedItems containsString="0" containsBlank="1" containsNumber="1" containsInteger="1" minValue="0" maxValue="0"/>
    </cacheField>
    <cacheField name="I05" numFmtId="0">
      <sharedItems containsString="0" containsBlank="1" containsNumber="1" containsInteger="1" minValue="0" maxValue="0"/>
    </cacheField>
    <cacheField name="I06" numFmtId="0">
      <sharedItems containsString="0" containsBlank="1" containsNumber="1" containsInteger="1" minValue="0" maxValue="0"/>
    </cacheField>
    <cacheField name="I07" numFmtId="0">
      <sharedItems containsString="0" containsBlank="1" containsNumber="1" containsInteger="1" minValue="0" maxValue="1"/>
    </cacheField>
    <cacheField name="I08" numFmtId="0">
      <sharedItems containsString="0" containsBlank="1" containsNumber="1" containsInteger="1" minValue="0" maxValue="1"/>
    </cacheField>
    <cacheField name="I09" numFmtId="0">
      <sharedItems containsString="0" containsBlank="1" containsNumber="1" containsInteger="1" minValue="0" maxValue="0"/>
    </cacheField>
    <cacheField name="I10" numFmtId="0">
      <sharedItems containsString="0" containsBlank="1" containsNumber="1" containsInteger="1" minValue="0" maxValue="0"/>
    </cacheField>
    <cacheField name="vér.I" numFmtId="0">
      <sharedItems containsString="0" containsBlank="1" containsNumber="1" containsInteger="1" minValue="0" maxValue="0"/>
    </cacheField>
    <cacheField name="---1" numFmtId="0">
      <sharedItems containsString="0" containsBlank="1" containsNumber="1" containsInteger="1" minValue="0" maxValue="0"/>
    </cacheField>
    <cacheField name="---2" numFmtId="0">
      <sharedItems containsNonDate="0" containsString="0" containsBlank="1"/>
    </cacheField>
    <cacheField name="---3" numFmtId="0">
      <sharedItems containsNonDate="0" containsString="0" containsBlank="1"/>
    </cacheField>
    <cacheField name="end" numFmtId="0">
      <sharedItems containsNonDate="0" containsString="0" containsBlank="1"/>
    </cacheField>
  </cacheFields>
</pivotCacheDefinition>
</file>

<file path=xl/pivotCache/pivotCacheRecords1.xml><?xml version="1.0" encoding="utf-8"?>
<pivotCacheRecords xmlns="http://schemas.openxmlformats.org/spreadsheetml/2006/main" xmlns:r="http://schemas.openxmlformats.org/officeDocument/2006/relationships" count="485">
  <r>
    <x v="0"/>
    <s v="SCLAVONT"/>
    <s v="Lastinie"/>
    <s v="F"/>
    <s v="B"/>
    <n v="2002"/>
    <s v="I01"/>
    <s v="Louvain-La-Neuve"/>
    <d v="1899-12-30T00:00:08"/>
    <n v="8.9236111111111113E-2"/>
    <s v="E"/>
    <n v="216"/>
    <m/>
    <s v=""/>
    <s v="E"/>
    <n v="0"/>
    <m/>
    <s v=""/>
    <s v="E"/>
    <n v="0"/>
    <m/>
    <s v=""/>
    <s v="E"/>
    <n v="0"/>
    <m/>
    <s v=""/>
    <s v="E"/>
    <n v="0"/>
    <m/>
    <s v=""/>
    <s v="E"/>
    <n v="0"/>
    <m/>
    <s v=""/>
    <s v="E"/>
    <n v="0"/>
    <n v="90"/>
    <n v="119"/>
    <m/>
    <n v="0"/>
    <m/>
    <n v="0"/>
    <n v="5.4"/>
    <n v="242"/>
    <n v="0"/>
    <n v="1"/>
    <n v="0"/>
    <n v="0"/>
    <n v="0"/>
    <n v="0"/>
    <n v="0"/>
    <n v="0"/>
    <n v="0"/>
    <n v="0"/>
    <n v="0"/>
    <n v="0"/>
    <n v="0"/>
    <m/>
    <m/>
    <m/>
  </r>
  <r>
    <x v="1"/>
    <s v="DEMOL"/>
    <s v="Rachel"/>
    <s v="F"/>
    <s v="B"/>
    <s v=""/>
    <s v="I01"/>
    <s v="Louvain-La-Neuve"/>
    <d v="1899-12-30T00:00:09"/>
    <n v="9.8611111111111108E-2"/>
    <s v="E"/>
    <n v="90"/>
    <m/>
    <s v=""/>
    <s v="E"/>
    <n v="0"/>
    <m/>
    <s v=""/>
    <s v="E"/>
    <n v="0"/>
    <m/>
    <s v=""/>
    <s v="E"/>
    <n v="0"/>
    <m/>
    <s v=""/>
    <s v="E"/>
    <n v="0"/>
    <m/>
    <s v=""/>
    <s v="E"/>
    <n v="0"/>
    <m/>
    <s v=""/>
    <s v="E"/>
    <n v="0"/>
    <m/>
    <n v="0"/>
    <m/>
    <n v="0"/>
    <m/>
    <n v="0"/>
    <n v="2.44"/>
    <n v="54"/>
    <n v="0"/>
    <n v="1"/>
    <n v="0"/>
    <n v="0"/>
    <n v="0"/>
    <n v="0"/>
    <n v="0"/>
    <n v="0"/>
    <n v="0"/>
    <n v="0"/>
    <n v="0"/>
    <n v="0"/>
    <n v="0"/>
    <m/>
    <m/>
    <m/>
  </r>
  <r>
    <x v="2"/>
    <s v="SCLAVONT"/>
    <s v="Ysolde"/>
    <s v="F"/>
    <s v="B"/>
    <n v="2002"/>
    <s v="I01"/>
    <s v="Louvain-La-Neuve"/>
    <d v="1899-12-30T00:00:08"/>
    <n v="8.8888888888888892E-2"/>
    <s v="E"/>
    <n v="221"/>
    <m/>
    <s v=""/>
    <s v="E"/>
    <n v="0"/>
    <m/>
    <s v=""/>
    <s v="E"/>
    <n v="0"/>
    <m/>
    <s v=""/>
    <s v="E"/>
    <n v="0"/>
    <m/>
    <s v=""/>
    <s v="E"/>
    <n v="0"/>
    <m/>
    <s v=""/>
    <s v="E"/>
    <n v="0"/>
    <m/>
    <s v=""/>
    <s v="E"/>
    <n v="0"/>
    <n v="85"/>
    <n v="86"/>
    <m/>
    <n v="0"/>
    <m/>
    <n v="0"/>
    <n v="4.97"/>
    <n v="214"/>
    <n v="0"/>
    <n v="1"/>
    <n v="0"/>
    <n v="0"/>
    <n v="0"/>
    <n v="0"/>
    <n v="0"/>
    <n v="0"/>
    <n v="0"/>
    <n v="0"/>
    <n v="0"/>
    <n v="0"/>
    <n v="0"/>
    <m/>
    <m/>
    <m/>
  </r>
  <r>
    <x v="3"/>
    <s v="DUPONT"/>
    <s v="Camille"/>
    <s v="F"/>
    <s v="B"/>
    <n v="2003"/>
    <s v="I01"/>
    <s v="Louvain-La-Neuve"/>
    <d v="1899-12-30T00:00:07"/>
    <n v="8.5763888888888903E-2"/>
    <s v="E"/>
    <n v="274"/>
    <m/>
    <s v=""/>
    <s v="E"/>
    <n v="0"/>
    <m/>
    <s v=""/>
    <s v="E"/>
    <n v="0"/>
    <m/>
    <s v=""/>
    <s v="E"/>
    <n v="0"/>
    <m/>
    <s v=""/>
    <s v="E"/>
    <n v="0"/>
    <m/>
    <s v=""/>
    <s v="E"/>
    <n v="0"/>
    <m/>
    <s v=""/>
    <s v="E"/>
    <n v="0"/>
    <n v="85"/>
    <n v="86"/>
    <m/>
    <n v="0"/>
    <m/>
    <n v="0"/>
    <n v="4.2699999999999996"/>
    <n v="169"/>
    <n v="0"/>
    <n v="1"/>
    <n v="0"/>
    <n v="0"/>
    <n v="0"/>
    <n v="0"/>
    <n v="0"/>
    <n v="0"/>
    <n v="0"/>
    <n v="0"/>
    <n v="0"/>
    <n v="0"/>
    <n v="0"/>
    <m/>
    <m/>
    <m/>
  </r>
  <r>
    <x v="4"/>
    <s v="DE BOCK"/>
    <s v="Laetitia"/>
    <s v="F"/>
    <s v="B"/>
    <n v="2002"/>
    <s v="I01"/>
    <s v="Louvain-La-Neuve"/>
    <d v="1899-12-30T00:00:08"/>
    <n v="9.1666666666666674E-2"/>
    <s v="E"/>
    <n v="179"/>
    <m/>
    <s v=""/>
    <s v="E"/>
    <n v="0"/>
    <m/>
    <s v=""/>
    <s v="E"/>
    <n v="0"/>
    <m/>
    <s v=""/>
    <s v="E"/>
    <n v="0"/>
    <m/>
    <s v=""/>
    <s v="E"/>
    <n v="0"/>
    <m/>
    <s v=""/>
    <s v="E"/>
    <n v="0"/>
    <m/>
    <s v=""/>
    <s v="E"/>
    <n v="0"/>
    <m/>
    <n v="0"/>
    <m/>
    <n v="0"/>
    <m/>
    <n v="0"/>
    <n v="4.37"/>
    <n v="175"/>
    <n v="0"/>
    <n v="1"/>
    <n v="0"/>
    <n v="0"/>
    <n v="0"/>
    <n v="0"/>
    <n v="0"/>
    <n v="0"/>
    <n v="0"/>
    <n v="0"/>
    <n v="0"/>
    <n v="0"/>
    <n v="0"/>
    <m/>
    <m/>
    <m/>
  </r>
  <r>
    <x v="5"/>
    <s v="ALI ISMAEL"/>
    <s v="Amina"/>
    <s v="F"/>
    <s v="B"/>
    <n v="2002"/>
    <s v="I01"/>
    <s v="Louvain-La-Neuve"/>
    <d v="1899-12-30T00:00:08"/>
    <n v="9.7800925925925916E-2"/>
    <s v="E"/>
    <n v="99"/>
    <m/>
    <s v=""/>
    <s v="E"/>
    <n v="0"/>
    <m/>
    <s v=""/>
    <s v="E"/>
    <n v="0"/>
    <m/>
    <s v=""/>
    <s v="E"/>
    <n v="0"/>
    <m/>
    <s v=""/>
    <s v="E"/>
    <n v="0"/>
    <m/>
    <s v=""/>
    <s v="E"/>
    <n v="0"/>
    <m/>
    <s v=""/>
    <s v="E"/>
    <n v="0"/>
    <n v="70"/>
    <n v="7"/>
    <m/>
    <n v="0"/>
    <m/>
    <n v="0"/>
    <n v="3.57"/>
    <n v="124"/>
    <n v="0"/>
    <n v="1"/>
    <n v="0"/>
    <n v="0"/>
    <n v="0"/>
    <n v="0"/>
    <n v="0"/>
    <n v="0"/>
    <n v="0"/>
    <n v="0"/>
    <n v="0"/>
    <n v="0"/>
    <n v="0"/>
    <m/>
    <m/>
    <m/>
  </r>
  <r>
    <x v="6"/>
    <s v="VOLKAERT"/>
    <s v="Lucie"/>
    <s v="F"/>
    <s v="B"/>
    <n v="2003"/>
    <s v="I01"/>
    <s v="Louvain-La-Neuve"/>
    <d v="1899-12-30T00:00:10"/>
    <n v="0.11157407407407409"/>
    <s v="E"/>
    <n v="2"/>
    <m/>
    <s v=""/>
    <s v="E"/>
    <n v="0"/>
    <m/>
    <s v=""/>
    <s v="E"/>
    <n v="0"/>
    <m/>
    <s v=""/>
    <s v="E"/>
    <n v="0"/>
    <m/>
    <s v=""/>
    <s v="E"/>
    <n v="0"/>
    <m/>
    <s v=""/>
    <s v="E"/>
    <n v="0"/>
    <m/>
    <s v=""/>
    <s v="E"/>
    <n v="0"/>
    <m/>
    <n v="0"/>
    <m/>
    <n v="0"/>
    <m/>
    <n v="0"/>
    <n v="2.16"/>
    <n v="37"/>
    <n v="0"/>
    <n v="1"/>
    <n v="0"/>
    <n v="0"/>
    <n v="0"/>
    <n v="0"/>
    <n v="0"/>
    <n v="0"/>
    <n v="0"/>
    <n v="0"/>
    <n v="0"/>
    <n v="0"/>
    <n v="0"/>
    <m/>
    <m/>
    <m/>
  </r>
  <r>
    <x v="7"/>
    <s v="GEENS"/>
    <s v="Sarah"/>
    <s v="F"/>
    <s v="B"/>
    <s v=""/>
    <s v="I01"/>
    <s v="Louvain-La-Neuve"/>
    <d v="1899-12-30T00:00:08"/>
    <n v="9.0046296296296305E-2"/>
    <s v="E"/>
    <n v="203"/>
    <m/>
    <s v=""/>
    <s v="E"/>
    <n v="0"/>
    <m/>
    <s v=""/>
    <s v="E"/>
    <n v="0"/>
    <m/>
    <s v=""/>
    <s v="E"/>
    <n v="0"/>
    <m/>
    <s v=""/>
    <s v="E"/>
    <n v="0"/>
    <m/>
    <s v=""/>
    <s v="E"/>
    <n v="0"/>
    <m/>
    <s v=""/>
    <s v="E"/>
    <n v="0"/>
    <m/>
    <n v="0"/>
    <m/>
    <n v="0"/>
    <m/>
    <n v="0"/>
    <n v="3.99"/>
    <n v="151"/>
    <n v="0"/>
    <n v="1"/>
    <n v="0"/>
    <n v="0"/>
    <n v="0"/>
    <n v="0"/>
    <n v="0"/>
    <n v="0"/>
    <n v="0"/>
    <n v="0"/>
    <n v="0"/>
    <n v="0"/>
    <n v="0"/>
    <m/>
    <m/>
    <m/>
  </r>
  <r>
    <x v="8"/>
    <s v="NAJM"/>
    <s v="Clara"/>
    <s v="F"/>
    <s v="P"/>
    <n v="2000"/>
    <s v="I01"/>
    <s v="Louvain-La-Neuve"/>
    <d v="1899-12-30T00:00:07"/>
    <n v="7.8935185185185178E-2"/>
    <s v="E"/>
    <n v="406"/>
    <m/>
    <s v=""/>
    <s v="E"/>
    <n v="0"/>
    <m/>
    <s v=""/>
    <s v="E"/>
    <n v="0"/>
    <m/>
    <s v=""/>
    <s v="E"/>
    <n v="0"/>
    <m/>
    <s v=""/>
    <s v="E"/>
    <n v="0"/>
    <m/>
    <s v=""/>
    <s v="E"/>
    <n v="0"/>
    <m/>
    <s v=""/>
    <s v="E"/>
    <n v="0"/>
    <n v="95"/>
    <n v="156"/>
    <m/>
    <n v="0"/>
    <m/>
    <n v="0"/>
    <n v="6.33"/>
    <n v="303"/>
    <n v="0"/>
    <n v="1"/>
    <n v="0"/>
    <n v="0"/>
    <n v="0"/>
    <n v="0"/>
    <n v="0"/>
    <n v="0"/>
    <n v="0"/>
    <n v="0"/>
    <n v="0"/>
    <n v="0"/>
    <n v="0"/>
    <m/>
    <m/>
    <m/>
  </r>
  <r>
    <x v="9"/>
    <s v="DELPORTE"/>
    <s v="Anyte"/>
    <s v="F"/>
    <s v="P"/>
    <s v=""/>
    <s v="I01"/>
    <s v="Louvain-La-Neuve"/>
    <d v="1899-12-30T00:00:07"/>
    <n v="8.1365740740740752E-2"/>
    <s v="E"/>
    <n v="356"/>
    <m/>
    <s v=""/>
    <s v="E"/>
    <n v="0"/>
    <m/>
    <s v=""/>
    <s v="E"/>
    <n v="0"/>
    <m/>
    <s v=""/>
    <s v="E"/>
    <n v="0"/>
    <m/>
    <s v=""/>
    <s v="E"/>
    <n v="0"/>
    <m/>
    <s v=""/>
    <s v="E"/>
    <n v="0"/>
    <m/>
    <s v=""/>
    <s v="E"/>
    <n v="0"/>
    <n v="115"/>
    <n v="323"/>
    <m/>
    <n v="0"/>
    <m/>
    <n v="0"/>
    <n v="5.62"/>
    <n v="256"/>
    <n v="0"/>
    <n v="1"/>
    <n v="0"/>
    <n v="0"/>
    <n v="0"/>
    <n v="0"/>
    <n v="0"/>
    <n v="0"/>
    <n v="0"/>
    <n v="0"/>
    <n v="0"/>
    <n v="0"/>
    <n v="0"/>
    <m/>
    <m/>
    <m/>
  </r>
  <r>
    <x v="10"/>
    <s v="SIANGANG TIENTCHEU"/>
    <s v="Armelle"/>
    <s v="F"/>
    <s v="P"/>
    <s v=""/>
    <s v="I01"/>
    <s v="Louvain-La-Neuve"/>
    <d v="1899-12-30T00:00:08"/>
    <n v="8.7499999999999994E-2"/>
    <s v="E"/>
    <n v="244"/>
    <m/>
    <s v=""/>
    <s v="E"/>
    <n v="0"/>
    <m/>
    <s v=""/>
    <s v="E"/>
    <n v="0"/>
    <m/>
    <s v=""/>
    <s v="E"/>
    <n v="0"/>
    <m/>
    <s v=""/>
    <s v="E"/>
    <n v="0"/>
    <m/>
    <s v=""/>
    <s v="E"/>
    <n v="0"/>
    <m/>
    <s v=""/>
    <s v="E"/>
    <n v="0"/>
    <n v="100"/>
    <n v="194"/>
    <m/>
    <n v="0"/>
    <m/>
    <n v="0"/>
    <n v="5.38"/>
    <n v="240"/>
    <n v="0"/>
    <n v="1"/>
    <n v="0"/>
    <n v="0"/>
    <n v="0"/>
    <n v="0"/>
    <n v="0"/>
    <n v="0"/>
    <n v="0"/>
    <n v="0"/>
    <n v="0"/>
    <n v="0"/>
    <n v="0"/>
    <m/>
    <m/>
    <m/>
  </r>
  <r>
    <x v="11"/>
    <s v="DEBIERE"/>
    <s v="Romane"/>
    <s v="F"/>
    <s v="P"/>
    <n v="2000"/>
    <s v="I01"/>
    <s v="Louvain-La-Neuve"/>
    <d v="1899-12-30T00:00:07"/>
    <n v="8.1134259259259253E-2"/>
    <s v="E"/>
    <n v="361"/>
    <m/>
    <s v=""/>
    <s v="E"/>
    <n v="0"/>
    <m/>
    <s v=""/>
    <s v="E"/>
    <n v="0"/>
    <m/>
    <s v=""/>
    <s v="E"/>
    <n v="0"/>
    <m/>
    <s v=""/>
    <s v="E"/>
    <n v="0"/>
    <m/>
    <s v=""/>
    <s v="E"/>
    <n v="0"/>
    <m/>
    <s v=""/>
    <s v="E"/>
    <n v="0"/>
    <n v="115"/>
    <n v="323"/>
    <m/>
    <n v="0"/>
    <m/>
    <n v="0"/>
    <n v="4.6900000000000004"/>
    <n v="196"/>
    <n v="0"/>
    <n v="1"/>
    <n v="0"/>
    <n v="0"/>
    <n v="0"/>
    <n v="0"/>
    <n v="0"/>
    <n v="0"/>
    <n v="0"/>
    <n v="0"/>
    <n v="0"/>
    <n v="0"/>
    <n v="0"/>
    <m/>
    <m/>
    <m/>
  </r>
  <r>
    <x v="12"/>
    <s v="BROUWERS"/>
    <s v="Elise"/>
    <s v="F"/>
    <s v="P"/>
    <n v="2000"/>
    <s v="I01"/>
    <s v="Louvain-La-Neuve"/>
    <d v="1899-12-30T00:00:07"/>
    <n v="8.2291666666666666E-2"/>
    <s v="E"/>
    <n v="338"/>
    <m/>
    <s v=""/>
    <s v="E"/>
    <n v="0"/>
    <m/>
    <s v=""/>
    <s v="E"/>
    <n v="0"/>
    <m/>
    <s v=""/>
    <s v="E"/>
    <n v="0"/>
    <m/>
    <s v=""/>
    <s v="E"/>
    <n v="0"/>
    <m/>
    <s v=""/>
    <s v="E"/>
    <n v="0"/>
    <m/>
    <s v=""/>
    <s v="E"/>
    <n v="0"/>
    <n v="95"/>
    <n v="156"/>
    <m/>
    <n v="0"/>
    <m/>
    <n v="0"/>
    <n v="4.82"/>
    <n v="204"/>
    <n v="0"/>
    <n v="1"/>
    <n v="0"/>
    <n v="0"/>
    <n v="0"/>
    <n v="0"/>
    <n v="0"/>
    <n v="0"/>
    <n v="0"/>
    <n v="0"/>
    <n v="0"/>
    <n v="0"/>
    <n v="0"/>
    <m/>
    <m/>
    <m/>
  </r>
  <r>
    <x v="13"/>
    <s v="DUCHENE"/>
    <s v="Aurore"/>
    <s v="F"/>
    <s v="P"/>
    <s v=""/>
    <s v="I01"/>
    <s v="Louvain-La-Neuve"/>
    <d v="1899-12-30T00:00:07"/>
    <n v="8.3796296296296285E-2"/>
    <s v="E"/>
    <n v="310"/>
    <m/>
    <s v=""/>
    <s v="E"/>
    <n v="0"/>
    <m/>
    <s v=""/>
    <s v="E"/>
    <n v="0"/>
    <m/>
    <s v=""/>
    <s v="E"/>
    <n v="0"/>
    <m/>
    <s v=""/>
    <s v="E"/>
    <n v="0"/>
    <m/>
    <s v=""/>
    <s v="E"/>
    <n v="0"/>
    <m/>
    <s v=""/>
    <s v="E"/>
    <n v="0"/>
    <n v="110"/>
    <n v="278"/>
    <m/>
    <n v="0"/>
    <m/>
    <n v="0"/>
    <n v="5.69"/>
    <n v="261"/>
    <n v="0"/>
    <n v="1"/>
    <n v="0"/>
    <n v="0"/>
    <n v="0"/>
    <n v="0"/>
    <n v="0"/>
    <n v="0"/>
    <n v="0"/>
    <n v="0"/>
    <n v="0"/>
    <n v="0"/>
    <n v="0"/>
    <m/>
    <m/>
    <m/>
  </r>
  <r>
    <x v="14"/>
    <s v="HERMAND"/>
    <s v="Emeline"/>
    <s v="F"/>
    <s v="P"/>
    <n v="2000"/>
    <s v="I01"/>
    <s v="Louvain-La-Neuve"/>
    <d v="1899-12-30T00:00:07"/>
    <n v="8.1134259259259253E-2"/>
    <s v="E"/>
    <n v="361"/>
    <m/>
    <s v=""/>
    <s v="E"/>
    <n v="0"/>
    <m/>
    <s v=""/>
    <s v="E"/>
    <n v="0"/>
    <m/>
    <s v=""/>
    <s v="E"/>
    <n v="0"/>
    <m/>
    <s v=""/>
    <s v="E"/>
    <n v="0"/>
    <m/>
    <s v=""/>
    <s v="E"/>
    <n v="0"/>
    <m/>
    <s v=""/>
    <s v="E"/>
    <n v="0"/>
    <n v="100"/>
    <n v="194"/>
    <m/>
    <n v="0"/>
    <m/>
    <n v="0"/>
    <n v="7.51"/>
    <n v="381"/>
    <n v="0"/>
    <n v="1"/>
    <n v="0"/>
    <n v="0"/>
    <n v="0"/>
    <n v="0"/>
    <n v="0"/>
    <n v="0"/>
    <n v="0"/>
    <n v="0"/>
    <n v="0"/>
    <n v="0"/>
    <n v="0"/>
    <m/>
    <m/>
    <m/>
  </r>
  <r>
    <x v="15"/>
    <s v="DEBIERE"/>
    <s v="Milan"/>
    <s v="H"/>
    <s v="B"/>
    <n v="2004"/>
    <s v="I01"/>
    <s v="Louvain-La-Neuve"/>
    <d v="1899-12-30T00:00:09"/>
    <n v="9.8726851851851857E-2"/>
    <s v="E"/>
    <n v="89"/>
    <m/>
    <s v=""/>
    <s v="E"/>
    <n v="0"/>
    <m/>
    <s v=""/>
    <s v="E"/>
    <n v="0"/>
    <m/>
    <s v=""/>
    <s v="E"/>
    <n v="0"/>
    <m/>
    <s v=""/>
    <s v="E"/>
    <n v="0"/>
    <m/>
    <s v=""/>
    <s v="E"/>
    <n v="0"/>
    <m/>
    <s v=""/>
    <s v="E"/>
    <n v="0"/>
    <m/>
    <n v="0"/>
    <m/>
    <n v="0"/>
    <m/>
    <n v="0"/>
    <n v="4.2300000000000004"/>
    <n v="166"/>
    <n v="0"/>
    <n v="1"/>
    <n v="0"/>
    <n v="0"/>
    <n v="0"/>
    <n v="0"/>
    <n v="0"/>
    <n v="0"/>
    <n v="0"/>
    <n v="0"/>
    <n v="0"/>
    <n v="0"/>
    <n v="0"/>
    <m/>
    <m/>
    <m/>
  </r>
  <r>
    <x v="16"/>
    <s v="DAMMAN "/>
    <s v="Benjamin"/>
    <s v="H"/>
    <s v="B"/>
    <n v="2002"/>
    <s v="I01"/>
    <s v="Louvain-La-Neuve"/>
    <d v="1899-12-30T00:00:07"/>
    <n v="8.5648148148148154E-2"/>
    <s v="E"/>
    <n v="276"/>
    <m/>
    <s v=""/>
    <s v="E"/>
    <n v="0"/>
    <m/>
    <s v=""/>
    <s v="E"/>
    <n v="0"/>
    <m/>
    <s v=""/>
    <s v="E"/>
    <n v="0"/>
    <m/>
    <s v=""/>
    <s v="E"/>
    <n v="0"/>
    <m/>
    <s v=""/>
    <s v="E"/>
    <n v="0"/>
    <m/>
    <s v=""/>
    <s v="E"/>
    <n v="0"/>
    <n v="80"/>
    <n v="55"/>
    <m/>
    <n v="0"/>
    <m/>
    <n v="0"/>
    <n v="4.84"/>
    <n v="205"/>
    <n v="0"/>
    <n v="1"/>
    <n v="0"/>
    <n v="0"/>
    <n v="0"/>
    <n v="0"/>
    <n v="0"/>
    <n v="0"/>
    <n v="0"/>
    <n v="0"/>
    <n v="0"/>
    <n v="0"/>
    <n v="0"/>
    <m/>
    <m/>
    <m/>
  </r>
  <r>
    <x v="17"/>
    <s v="SIANGANG TIENTCHEU"/>
    <s v="Christopher"/>
    <s v="H"/>
    <s v="B"/>
    <s v=""/>
    <s v="I01"/>
    <s v="Louvain-La-Neuve"/>
    <d v="1899-12-30T00:00:08"/>
    <n v="8.9467592592592599E-2"/>
    <s v="E"/>
    <n v="212"/>
    <m/>
    <s v=""/>
    <s v="E"/>
    <n v="0"/>
    <m/>
    <s v=""/>
    <s v="E"/>
    <n v="0"/>
    <m/>
    <s v=""/>
    <s v="E"/>
    <n v="0"/>
    <m/>
    <s v=""/>
    <s v="E"/>
    <n v="0"/>
    <m/>
    <s v=""/>
    <s v="E"/>
    <n v="0"/>
    <m/>
    <s v=""/>
    <s v="E"/>
    <n v="0"/>
    <n v="85"/>
    <n v="86"/>
    <m/>
    <n v="0"/>
    <m/>
    <n v="0"/>
    <n v="3.3"/>
    <n v="107"/>
    <n v="0"/>
    <n v="1"/>
    <n v="0"/>
    <n v="0"/>
    <n v="0"/>
    <n v="0"/>
    <n v="0"/>
    <n v="0"/>
    <n v="0"/>
    <n v="0"/>
    <n v="0"/>
    <n v="0"/>
    <n v="0"/>
    <m/>
    <m/>
    <m/>
  </r>
  <r>
    <x v="18"/>
    <s v="DE LISSNYDER"/>
    <s v="Robin"/>
    <s v="H"/>
    <s v="B"/>
    <n v="2003"/>
    <s v="I01"/>
    <s v="Louvain-La-Neuve"/>
    <d v="1899-12-30T00:00:08"/>
    <n v="9.2129629629629617E-2"/>
    <s v="E"/>
    <n v="172"/>
    <m/>
    <s v=""/>
    <s v="E"/>
    <n v="0"/>
    <m/>
    <s v=""/>
    <s v="E"/>
    <n v="0"/>
    <m/>
    <s v=""/>
    <s v="E"/>
    <n v="0"/>
    <m/>
    <s v=""/>
    <s v="E"/>
    <n v="0"/>
    <m/>
    <s v=""/>
    <s v="E"/>
    <n v="0"/>
    <m/>
    <s v=""/>
    <s v="E"/>
    <n v="0"/>
    <n v="75"/>
    <n v="28"/>
    <m/>
    <n v="0"/>
    <m/>
    <n v="0"/>
    <n v="4.53"/>
    <n v="185"/>
    <n v="0"/>
    <n v="1"/>
    <n v="0"/>
    <n v="0"/>
    <n v="0"/>
    <n v="0"/>
    <n v="0"/>
    <n v="0"/>
    <n v="0"/>
    <n v="0"/>
    <n v="0"/>
    <n v="0"/>
    <n v="0"/>
    <m/>
    <m/>
    <m/>
  </r>
  <r>
    <x v="19"/>
    <s v="DUMONT"/>
    <s v="Tom"/>
    <s v="H"/>
    <s v="B"/>
    <s v=""/>
    <s v="I01"/>
    <s v="Louvain-La-Neuve"/>
    <d v="1899-12-30T00:00:08"/>
    <n v="9.5370370370370369E-2"/>
    <s v="E"/>
    <n v="128"/>
    <m/>
    <s v=""/>
    <s v="E"/>
    <n v="0"/>
    <m/>
    <s v=""/>
    <s v="E"/>
    <n v="0"/>
    <m/>
    <s v=""/>
    <s v="E"/>
    <n v="0"/>
    <m/>
    <s v=""/>
    <s v="E"/>
    <n v="0"/>
    <m/>
    <s v=""/>
    <s v="E"/>
    <n v="0"/>
    <m/>
    <s v=""/>
    <s v="E"/>
    <n v="0"/>
    <n v="75"/>
    <n v="28"/>
    <m/>
    <n v="0"/>
    <m/>
    <n v="0"/>
    <n v="5.68"/>
    <n v="260"/>
    <n v="0"/>
    <n v="1"/>
    <n v="0"/>
    <n v="0"/>
    <n v="0"/>
    <n v="0"/>
    <n v="0"/>
    <n v="0"/>
    <n v="0"/>
    <n v="0"/>
    <n v="0"/>
    <n v="0"/>
    <n v="0"/>
    <m/>
    <m/>
    <m/>
  </r>
  <r>
    <x v="20"/>
    <s v="SOLBREUX"/>
    <s v="Thibaud"/>
    <s v="H"/>
    <s v="B"/>
    <n v="2004"/>
    <s v="I01"/>
    <s v="Louvain-La-Neuve"/>
    <d v="1899-12-30T00:00:09"/>
    <n v="0.10046296296296296"/>
    <s v="E"/>
    <n v="71"/>
    <m/>
    <s v=""/>
    <s v="E"/>
    <n v="0"/>
    <m/>
    <s v=""/>
    <s v="E"/>
    <n v="0"/>
    <m/>
    <s v=""/>
    <s v="E"/>
    <n v="0"/>
    <m/>
    <s v=""/>
    <s v="E"/>
    <n v="0"/>
    <m/>
    <s v=""/>
    <s v="E"/>
    <n v="0"/>
    <m/>
    <s v=""/>
    <s v="E"/>
    <n v="0"/>
    <n v="90"/>
    <n v="119"/>
    <m/>
    <n v="0"/>
    <m/>
    <n v="0"/>
    <n v="4.0599999999999996"/>
    <n v="155"/>
    <n v="0"/>
    <n v="1"/>
    <n v="0"/>
    <n v="0"/>
    <n v="0"/>
    <n v="0"/>
    <n v="0"/>
    <n v="0"/>
    <n v="0"/>
    <n v="0"/>
    <n v="0"/>
    <n v="0"/>
    <n v="0"/>
    <m/>
    <m/>
    <m/>
  </r>
  <r>
    <x v="21"/>
    <s v="NAVEAU"/>
    <s v="Thomas"/>
    <s v="H"/>
    <s v="B"/>
    <s v=""/>
    <s v="I01"/>
    <s v="Louvain-La-Neuve"/>
    <d v="1899-12-30T00:00:08"/>
    <n v="9.3518518518518515E-2"/>
    <s v="E"/>
    <n v="153"/>
    <m/>
    <s v=""/>
    <s v="E"/>
    <n v="0"/>
    <m/>
    <s v=""/>
    <s v="E"/>
    <n v="0"/>
    <m/>
    <s v=""/>
    <s v="E"/>
    <n v="0"/>
    <m/>
    <s v=""/>
    <s v="E"/>
    <n v="0"/>
    <m/>
    <s v=""/>
    <s v="E"/>
    <n v="0"/>
    <m/>
    <s v=""/>
    <s v="E"/>
    <n v="0"/>
    <m/>
    <n v="0"/>
    <m/>
    <n v="0"/>
    <m/>
    <n v="0"/>
    <n v="3.52"/>
    <n v="121"/>
    <n v="0"/>
    <n v="1"/>
    <n v="0"/>
    <n v="0"/>
    <n v="0"/>
    <n v="0"/>
    <n v="0"/>
    <n v="0"/>
    <n v="0"/>
    <n v="0"/>
    <n v="0"/>
    <n v="0"/>
    <n v="0"/>
    <m/>
    <m/>
    <m/>
  </r>
  <r>
    <x v="22"/>
    <s v="ADENS"/>
    <s v="Bastien"/>
    <s v="H"/>
    <s v="P"/>
    <n v="2000"/>
    <s v="I01"/>
    <s v="Louvain-La-Neuve"/>
    <d v="1899-12-30T00:00:07"/>
    <n v="7.8819444444444442E-2"/>
    <s v="E"/>
    <n v="409"/>
    <m/>
    <s v=""/>
    <s v="E"/>
    <n v="0"/>
    <m/>
    <s v=""/>
    <s v="E"/>
    <n v="0"/>
    <m/>
    <s v=""/>
    <s v="E"/>
    <n v="0"/>
    <m/>
    <s v=""/>
    <s v="E"/>
    <n v="0"/>
    <m/>
    <s v=""/>
    <s v="E"/>
    <n v="0"/>
    <m/>
    <s v=""/>
    <s v="E"/>
    <n v="0"/>
    <n v="110"/>
    <n v="278"/>
    <m/>
    <n v="0"/>
    <m/>
    <n v="0"/>
    <n v="5.29"/>
    <n v="234"/>
    <n v="0"/>
    <n v="1"/>
    <n v="0"/>
    <n v="0"/>
    <n v="0"/>
    <n v="0"/>
    <n v="0"/>
    <n v="0"/>
    <n v="0"/>
    <n v="0"/>
    <n v="0"/>
    <n v="0"/>
    <n v="0"/>
    <m/>
    <m/>
    <m/>
  </r>
  <r>
    <x v="23"/>
    <s v="PLUMIER"/>
    <s v="Merlin"/>
    <s v="H"/>
    <s v="P"/>
    <s v=""/>
    <s v="I01"/>
    <s v="Louvain-La-Neuve"/>
    <d v="1899-12-30T00:00:07"/>
    <n v="8.4259259259259256E-2"/>
    <s v="E"/>
    <n v="301"/>
    <m/>
    <s v=""/>
    <s v="E"/>
    <n v="0"/>
    <m/>
    <s v=""/>
    <s v="E"/>
    <n v="0"/>
    <m/>
    <s v=""/>
    <s v="E"/>
    <n v="0"/>
    <m/>
    <s v=""/>
    <s v="E"/>
    <n v="0"/>
    <m/>
    <s v=""/>
    <s v="E"/>
    <n v="0"/>
    <m/>
    <s v=""/>
    <s v="E"/>
    <n v="0"/>
    <n v="90"/>
    <n v="119"/>
    <m/>
    <n v="0"/>
    <m/>
    <n v="0"/>
    <m/>
    <n v="0"/>
    <n v="0"/>
    <n v="1"/>
    <n v="0"/>
    <n v="0"/>
    <n v="0"/>
    <n v="0"/>
    <n v="0"/>
    <n v="0"/>
    <n v="0"/>
    <n v="0"/>
    <n v="0"/>
    <n v="0"/>
    <n v="0"/>
    <m/>
    <m/>
    <m/>
  </r>
  <r>
    <x v="24"/>
    <s v="BESEME"/>
    <s v="Cyprien"/>
    <s v="H"/>
    <s v="P"/>
    <n v="2000"/>
    <s v="I01"/>
    <s v="Louvain-La-Neuve"/>
    <d v="1899-12-30T00:00:07"/>
    <n v="8.2870370370370372E-2"/>
    <s v="E"/>
    <n v="327"/>
    <m/>
    <s v=""/>
    <s v="E"/>
    <n v="0"/>
    <m/>
    <s v=""/>
    <s v="E"/>
    <n v="0"/>
    <m/>
    <s v=""/>
    <s v="E"/>
    <n v="0"/>
    <m/>
    <s v=""/>
    <s v="E"/>
    <n v="0"/>
    <m/>
    <s v=""/>
    <s v="E"/>
    <n v="0"/>
    <m/>
    <s v=""/>
    <s v="E"/>
    <n v="0"/>
    <n v="110"/>
    <n v="278"/>
    <m/>
    <n v="0"/>
    <m/>
    <n v="0"/>
    <n v="6.77"/>
    <n v="332"/>
    <n v="0"/>
    <n v="1"/>
    <n v="0"/>
    <n v="0"/>
    <n v="0"/>
    <n v="0"/>
    <n v="0"/>
    <n v="0"/>
    <n v="0"/>
    <n v="0"/>
    <n v="0"/>
    <n v="0"/>
    <n v="0"/>
    <m/>
    <m/>
    <m/>
  </r>
  <r>
    <x v="25"/>
    <s v="SOLBREUX"/>
    <s v="Antoine"/>
    <s v="H"/>
    <s v="P"/>
    <n v="2001"/>
    <s v="I01"/>
    <s v="Louvain-La-Neuve"/>
    <d v="1899-12-30T00:00:07"/>
    <n v="8.3217592592592593E-2"/>
    <s v="E"/>
    <n v="320"/>
    <m/>
    <s v=""/>
    <s v="E"/>
    <n v="0"/>
    <m/>
    <s v=""/>
    <s v="E"/>
    <n v="0"/>
    <m/>
    <s v=""/>
    <s v="E"/>
    <n v="0"/>
    <m/>
    <s v=""/>
    <s v="E"/>
    <n v="0"/>
    <m/>
    <s v=""/>
    <s v="E"/>
    <n v="0"/>
    <m/>
    <s v=""/>
    <s v="E"/>
    <n v="0"/>
    <n v="110"/>
    <n v="278"/>
    <m/>
    <n v="0"/>
    <m/>
    <n v="0"/>
    <n v="5.97"/>
    <n v="279"/>
    <n v="0"/>
    <n v="1"/>
    <n v="0"/>
    <n v="0"/>
    <n v="0"/>
    <n v="0"/>
    <n v="0"/>
    <n v="0"/>
    <n v="0"/>
    <n v="0"/>
    <n v="0"/>
    <n v="0"/>
    <n v="0"/>
    <m/>
    <m/>
    <m/>
  </r>
  <r>
    <x v="26"/>
    <s v="DE LISSNYDER"/>
    <s v="Nathan"/>
    <s v="H"/>
    <s v="P"/>
    <n v="2000"/>
    <s v="I01"/>
    <s v="Louvain-La-Neuve"/>
    <d v="1899-12-30T00:00:08"/>
    <n v="8.6805555555555552E-2"/>
    <s v="E"/>
    <n v="256"/>
    <m/>
    <s v=""/>
    <s v="E"/>
    <n v="0"/>
    <m/>
    <s v=""/>
    <s v="E"/>
    <n v="0"/>
    <m/>
    <s v=""/>
    <s v="E"/>
    <n v="0"/>
    <m/>
    <s v=""/>
    <s v="E"/>
    <n v="0"/>
    <m/>
    <s v=""/>
    <s v="E"/>
    <n v="0"/>
    <m/>
    <s v=""/>
    <s v="E"/>
    <n v="0"/>
    <n v="85"/>
    <n v="86"/>
    <m/>
    <n v="0"/>
    <m/>
    <n v="0"/>
    <m/>
    <n v="0"/>
    <n v="0"/>
    <n v="1"/>
    <n v="0"/>
    <n v="0"/>
    <n v="0"/>
    <n v="0"/>
    <n v="0"/>
    <n v="0"/>
    <n v="0"/>
    <n v="0"/>
    <n v="0"/>
    <n v="0"/>
    <n v="0"/>
    <m/>
    <m/>
    <m/>
  </r>
  <r>
    <x v="27"/>
    <s v="WLODAWER"/>
    <s v="Alex"/>
    <s v="H"/>
    <s v="M"/>
    <s v=""/>
    <s v="I01"/>
    <s v="Louvain-La-Neuve"/>
    <d v="1899-12-30T00:00:06"/>
    <n v="7.3263888888888892E-2"/>
    <s v="E"/>
    <n v="533"/>
    <m/>
    <s v=""/>
    <s v="E"/>
    <n v="0"/>
    <m/>
    <s v=""/>
    <s v="E"/>
    <n v="0"/>
    <m/>
    <s v=""/>
    <s v="E"/>
    <n v="0"/>
    <m/>
    <s v=""/>
    <s v="E"/>
    <n v="0"/>
    <m/>
    <s v=""/>
    <s v="E"/>
    <n v="0"/>
    <m/>
    <s v=""/>
    <s v="E"/>
    <n v="0"/>
    <n v="130"/>
    <n v="466"/>
    <m/>
    <n v="0"/>
    <m/>
    <n v="0"/>
    <n v="7.68"/>
    <n v="392"/>
    <n v="0"/>
    <n v="1"/>
    <n v="0"/>
    <n v="0"/>
    <n v="0"/>
    <n v="0"/>
    <n v="0"/>
    <n v="0"/>
    <n v="0"/>
    <n v="0"/>
    <n v="0"/>
    <n v="0"/>
    <n v="0"/>
    <m/>
    <m/>
    <m/>
  </r>
  <r>
    <x v="28"/>
    <s v="GILBERT"/>
    <s v="Florian"/>
    <s v="H"/>
    <s v="M"/>
    <n v="1999"/>
    <s v="I01"/>
    <s v="Louvain-La-Neuve"/>
    <d v="1899-12-30T00:00:07"/>
    <n v="7.8703703703703706E-2"/>
    <s v="E"/>
    <n v="411"/>
    <m/>
    <s v=""/>
    <s v="E"/>
    <n v="0"/>
    <m/>
    <s v=""/>
    <s v="E"/>
    <n v="0"/>
    <m/>
    <s v=""/>
    <s v="E"/>
    <n v="0"/>
    <m/>
    <s v=""/>
    <s v="E"/>
    <n v="0"/>
    <m/>
    <s v=""/>
    <s v="E"/>
    <n v="0"/>
    <m/>
    <s v=""/>
    <s v="E"/>
    <n v="0"/>
    <n v="130"/>
    <n v="466"/>
    <m/>
    <n v="0"/>
    <m/>
    <n v="0"/>
    <n v="6.69"/>
    <n v="326"/>
    <n v="0"/>
    <n v="1"/>
    <n v="0"/>
    <n v="0"/>
    <n v="0"/>
    <n v="0"/>
    <n v="0"/>
    <n v="0"/>
    <n v="0"/>
    <n v="0"/>
    <n v="0"/>
    <n v="0"/>
    <n v="0"/>
    <m/>
    <m/>
    <m/>
  </r>
  <r>
    <x v="29"/>
    <s v="HOUPPE"/>
    <s v="Grégoire"/>
    <s v="H"/>
    <s v="M"/>
    <n v="1999"/>
    <s v="I01"/>
    <s v="Louvain-La-Neuve"/>
    <d v="1899-12-30T00:00:08"/>
    <n v="9.1087962962962968E-2"/>
    <s v="E"/>
    <n v="187"/>
    <m/>
    <s v=""/>
    <s v="E"/>
    <n v="0"/>
    <m/>
    <s v=""/>
    <s v="E"/>
    <n v="0"/>
    <m/>
    <s v=""/>
    <s v="E"/>
    <n v="0"/>
    <m/>
    <s v=""/>
    <s v="E"/>
    <n v="0"/>
    <m/>
    <s v=""/>
    <s v="E"/>
    <n v="0"/>
    <m/>
    <s v=""/>
    <s v="E"/>
    <n v="0"/>
    <m/>
    <n v="0"/>
    <m/>
    <n v="0"/>
    <m/>
    <n v="0"/>
    <n v="6.48"/>
    <n v="312"/>
    <n v="0"/>
    <n v="1"/>
    <n v="0"/>
    <n v="0"/>
    <n v="0"/>
    <n v="0"/>
    <n v="0"/>
    <n v="0"/>
    <n v="0"/>
    <n v="0"/>
    <n v="0"/>
    <n v="0"/>
    <n v="0"/>
    <m/>
    <m/>
    <m/>
  </r>
  <r>
    <x v="30"/>
    <s v="BOUQUIAUX"/>
    <s v="Simon"/>
    <s v="H"/>
    <s v="M"/>
    <n v="1999"/>
    <s v="I01"/>
    <s v="Louvain-La-Neuve"/>
    <d v="1899-12-30T00:00:07"/>
    <n v="8.2986111111111108E-2"/>
    <s v="E"/>
    <n v="325"/>
    <m/>
    <s v=""/>
    <s v="E"/>
    <n v="0"/>
    <m/>
    <s v=""/>
    <s v="E"/>
    <n v="0"/>
    <m/>
    <s v=""/>
    <s v="E"/>
    <n v="0"/>
    <m/>
    <s v=""/>
    <s v="E"/>
    <n v="0"/>
    <m/>
    <s v=""/>
    <s v="E"/>
    <n v="0"/>
    <m/>
    <s v=""/>
    <s v="E"/>
    <n v="0"/>
    <n v="115"/>
    <n v="323"/>
    <m/>
    <n v="0"/>
    <m/>
    <n v="0"/>
    <n v="6.7"/>
    <n v="327"/>
    <n v="0"/>
    <n v="1"/>
    <n v="0"/>
    <n v="0"/>
    <n v="0"/>
    <n v="0"/>
    <n v="0"/>
    <n v="0"/>
    <n v="0"/>
    <n v="0"/>
    <n v="0"/>
    <n v="0"/>
    <n v="0"/>
    <m/>
    <m/>
    <m/>
  </r>
  <r>
    <x v="31"/>
    <s v="ROUSSEAUX"/>
    <s v="Sarah"/>
    <s v="F"/>
    <s v="M"/>
    <n v="1999"/>
    <s v="I01"/>
    <s v="Louvain-La-Neuve"/>
    <m/>
    <s v=""/>
    <s v="E"/>
    <n v="0"/>
    <m/>
    <s v=""/>
    <s v="E"/>
    <n v="0"/>
    <m/>
    <s v=""/>
    <s v="E"/>
    <n v="0"/>
    <m/>
    <s v=""/>
    <s v="E"/>
    <n v="0"/>
    <m/>
    <s v=""/>
    <s v="E"/>
    <n v="0"/>
    <m/>
    <s v=""/>
    <s v="E"/>
    <n v="0"/>
    <m/>
    <s v=""/>
    <s v="E"/>
    <n v="0"/>
    <m/>
    <n v="0"/>
    <m/>
    <n v="0"/>
    <m/>
    <n v="0"/>
    <n v="7.28"/>
    <n v="365"/>
    <n v="0"/>
    <n v="1"/>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9"/>
    <s v="DELPORTE"/>
    <s v="Anyte"/>
    <s v="F"/>
    <s v="P"/>
    <s v=""/>
    <s v="I02"/>
    <s v="Nivelles"/>
    <d v="1899-12-30T00:00:07"/>
    <n v="7.8356481481481485E-2"/>
    <s v="E"/>
    <n v="418"/>
    <m/>
    <s v=""/>
    <s v="E"/>
    <n v="0"/>
    <m/>
    <s v=""/>
    <s v="E"/>
    <n v="0"/>
    <m/>
    <s v=""/>
    <s v="E"/>
    <n v="0"/>
    <m/>
    <s v=""/>
    <s v="E"/>
    <n v="0"/>
    <d v="1899-12-30T00:00:10"/>
    <n v="0.11145833333333333"/>
    <s v="E"/>
    <n v="396"/>
    <m/>
    <s v=""/>
    <s v="E"/>
    <n v="0"/>
    <n v="120"/>
    <n v="369"/>
    <m/>
    <n v="0"/>
    <m/>
    <n v="0"/>
    <n v="5.31"/>
    <n v="236"/>
    <n v="0"/>
    <n v="0"/>
    <n v="1"/>
    <n v="0"/>
    <n v="0"/>
    <n v="0"/>
    <n v="0"/>
    <n v="0"/>
    <n v="0"/>
    <n v="0"/>
    <n v="0"/>
    <n v="0"/>
    <n v="0"/>
    <m/>
    <m/>
    <m/>
  </r>
  <r>
    <x v="13"/>
    <s v="DUCHENE"/>
    <s v="Aurore"/>
    <s v="F"/>
    <s v="P"/>
    <s v=""/>
    <s v="I02"/>
    <s v="Nivelles"/>
    <d v="1899-12-30T00:00:07"/>
    <n v="8.3101851851851843E-2"/>
    <s v="E"/>
    <n v="323"/>
    <m/>
    <s v=""/>
    <s v="E"/>
    <n v="0"/>
    <m/>
    <s v=""/>
    <s v="E"/>
    <n v="0"/>
    <m/>
    <s v=""/>
    <s v="E"/>
    <n v="0"/>
    <m/>
    <s v=""/>
    <s v="E"/>
    <n v="0"/>
    <d v="1899-12-30T00:00:10"/>
    <n v="0.12025462962962961"/>
    <s v="E"/>
    <n v="284"/>
    <m/>
    <s v=""/>
    <s v="E"/>
    <n v="0"/>
    <n v="110"/>
    <n v="278"/>
    <m/>
    <n v="0"/>
    <m/>
    <n v="0"/>
    <n v="6.23"/>
    <n v="296"/>
    <n v="0"/>
    <n v="0"/>
    <n v="1"/>
    <n v="0"/>
    <n v="0"/>
    <n v="0"/>
    <n v="0"/>
    <n v="0"/>
    <n v="0"/>
    <n v="0"/>
    <n v="0"/>
    <n v="0"/>
    <n v="0"/>
    <m/>
    <m/>
    <m/>
  </r>
  <r>
    <x v="11"/>
    <s v="DEBIERE"/>
    <s v="Romane"/>
    <s v="F"/>
    <s v="P"/>
    <n v="2000"/>
    <s v="I02"/>
    <s v="Nivelles"/>
    <d v="1899-12-30T00:00:07"/>
    <n v="8.1250000000000003E-2"/>
    <s v="E"/>
    <n v="359"/>
    <m/>
    <s v=""/>
    <s v="E"/>
    <n v="0"/>
    <m/>
    <s v=""/>
    <s v="E"/>
    <n v="0"/>
    <m/>
    <s v=""/>
    <s v="E"/>
    <n v="0"/>
    <m/>
    <s v=""/>
    <s v="E"/>
    <n v="0"/>
    <d v="1899-12-30T00:00:09"/>
    <n v="0.10868055555555554"/>
    <s v="E"/>
    <n v="435"/>
    <m/>
    <s v=""/>
    <s v="E"/>
    <n v="0"/>
    <n v="115"/>
    <n v="323"/>
    <m/>
    <n v="0"/>
    <m/>
    <n v="0"/>
    <n v="5"/>
    <n v="216"/>
    <n v="0"/>
    <n v="0"/>
    <n v="1"/>
    <n v="0"/>
    <n v="0"/>
    <n v="0"/>
    <n v="0"/>
    <n v="0"/>
    <n v="0"/>
    <n v="0"/>
    <n v="0"/>
    <n v="0"/>
    <n v="0"/>
    <m/>
    <m/>
    <m/>
  </r>
  <r>
    <x v="12"/>
    <s v="BROUWERS"/>
    <s v="Elise"/>
    <s v="F"/>
    <s v="P"/>
    <n v="2000"/>
    <s v="I02"/>
    <s v="Nivelles"/>
    <d v="1899-12-30T00:00:07"/>
    <n v="8.2291666666666666E-2"/>
    <s v="E"/>
    <n v="338"/>
    <m/>
    <s v=""/>
    <s v="E"/>
    <n v="0"/>
    <m/>
    <s v=""/>
    <s v="E"/>
    <n v="0"/>
    <m/>
    <s v=""/>
    <s v="E"/>
    <n v="0"/>
    <m/>
    <s v=""/>
    <s v="E"/>
    <n v="0"/>
    <d v="1899-12-30T00:00:10"/>
    <n v="0.11759259259259258"/>
    <s v="E"/>
    <n v="316"/>
    <m/>
    <s v=""/>
    <s v="E"/>
    <n v="0"/>
    <n v="100"/>
    <n v="194"/>
    <m/>
    <n v="0"/>
    <m/>
    <n v="0"/>
    <n v="4.6900000000000004"/>
    <n v="196"/>
    <n v="0"/>
    <n v="0"/>
    <n v="1"/>
    <n v="0"/>
    <n v="0"/>
    <n v="0"/>
    <n v="0"/>
    <n v="0"/>
    <n v="0"/>
    <n v="0"/>
    <n v="0"/>
    <n v="0"/>
    <n v="0"/>
    <m/>
    <m/>
    <m/>
  </r>
  <r>
    <x v="8"/>
    <s v="NAJM"/>
    <s v="Clara"/>
    <s v="F"/>
    <s v="P"/>
    <n v="2000"/>
    <s v="I02"/>
    <s v="Nivelles"/>
    <d v="1899-12-30T00:00:07"/>
    <n v="7.7893518518518515E-2"/>
    <s v="E"/>
    <n v="428"/>
    <m/>
    <s v=""/>
    <s v="E"/>
    <n v="0"/>
    <m/>
    <s v=""/>
    <s v="E"/>
    <n v="0"/>
    <m/>
    <s v=""/>
    <s v="E"/>
    <n v="0"/>
    <m/>
    <s v=""/>
    <s v="E"/>
    <n v="0"/>
    <d v="1899-12-30T00:00:09"/>
    <n v="0.10520833333333333"/>
    <s v="E"/>
    <n v="485"/>
    <m/>
    <s v=""/>
    <s v="E"/>
    <n v="0"/>
    <n v="110"/>
    <n v="278"/>
    <m/>
    <n v="0"/>
    <m/>
    <n v="0"/>
    <n v="5.22"/>
    <n v="230"/>
    <n v="0"/>
    <n v="0"/>
    <n v="1"/>
    <n v="0"/>
    <n v="0"/>
    <n v="0"/>
    <n v="0"/>
    <n v="0"/>
    <n v="0"/>
    <n v="0"/>
    <n v="0"/>
    <n v="0"/>
    <n v="0"/>
    <m/>
    <m/>
    <m/>
  </r>
  <r>
    <x v="14"/>
    <s v="HERMAND"/>
    <s v="Emeline"/>
    <s v="F"/>
    <s v="P"/>
    <n v="2000"/>
    <s v="I02"/>
    <s v="Nivelles"/>
    <d v="1899-12-30T00:00:07"/>
    <n v="7.7314814814814808E-2"/>
    <s v="E"/>
    <n v="441"/>
    <m/>
    <s v=""/>
    <s v="E"/>
    <n v="0"/>
    <m/>
    <s v=""/>
    <s v="E"/>
    <n v="0"/>
    <m/>
    <s v=""/>
    <s v="E"/>
    <n v="0"/>
    <m/>
    <s v=""/>
    <s v="E"/>
    <n v="0"/>
    <d v="1899-12-30T00:00:09"/>
    <n v="0.10983796296296296"/>
    <s v="E"/>
    <n v="418"/>
    <m/>
    <s v=""/>
    <s v="E"/>
    <n v="0"/>
    <n v="105"/>
    <n v="235"/>
    <m/>
    <n v="0"/>
    <m/>
    <n v="0"/>
    <n v="6.59"/>
    <n v="320"/>
    <n v="0"/>
    <n v="0"/>
    <n v="1"/>
    <n v="0"/>
    <n v="0"/>
    <n v="0"/>
    <n v="0"/>
    <n v="0"/>
    <n v="0"/>
    <n v="0"/>
    <n v="0"/>
    <n v="0"/>
    <n v="0"/>
    <m/>
    <m/>
    <m/>
  </r>
  <r>
    <x v="33"/>
    <s v="JABARTH"/>
    <s v="Danielo"/>
    <s v="H"/>
    <s v="P"/>
    <n v="0"/>
    <s v="I02"/>
    <s v="Nivelles"/>
    <d v="1899-12-30T00:00:07"/>
    <n v="8.1365740740740752E-2"/>
    <s v="E"/>
    <n v="356"/>
    <m/>
    <s v=""/>
    <s v="E"/>
    <n v="0"/>
    <m/>
    <s v=""/>
    <s v="E"/>
    <n v="0"/>
    <m/>
    <s v=""/>
    <s v="E"/>
    <n v="0"/>
    <m/>
    <s v=""/>
    <s v="E"/>
    <n v="0"/>
    <d v="1899-12-30T00:00:10"/>
    <n v="0.11874999999999998"/>
    <s v="E"/>
    <n v="302"/>
    <m/>
    <s v=""/>
    <s v="E"/>
    <n v="0"/>
    <n v="120"/>
    <n v="369"/>
    <m/>
    <n v="0"/>
    <m/>
    <n v="0"/>
    <n v="4.76"/>
    <n v="200"/>
    <n v="0"/>
    <n v="0"/>
    <n v="1"/>
    <n v="0"/>
    <n v="0"/>
    <n v="0"/>
    <n v="0"/>
    <n v="0"/>
    <n v="0"/>
    <n v="0"/>
    <n v="0"/>
    <n v="0"/>
    <n v="0"/>
    <m/>
    <m/>
    <m/>
  </r>
  <r>
    <x v="34"/>
    <s v="PERDAENS"/>
    <s v="ADAM"/>
    <s v="H"/>
    <s v="P"/>
    <s v=""/>
    <s v="I02"/>
    <s v="Nivelles"/>
    <d v="1899-12-30T00:00:07"/>
    <n v="8.2407407407407415E-2"/>
    <s v="E"/>
    <n v="336"/>
    <m/>
    <s v=""/>
    <s v="E"/>
    <n v="0"/>
    <m/>
    <s v=""/>
    <s v="E"/>
    <n v="0"/>
    <m/>
    <s v=""/>
    <s v="E"/>
    <n v="0"/>
    <m/>
    <s v=""/>
    <s v="E"/>
    <n v="0"/>
    <d v="1899-12-30T00:00:09"/>
    <n v="0.10879629629629631"/>
    <s v="E"/>
    <n v="433"/>
    <m/>
    <s v=""/>
    <s v="E"/>
    <n v="0"/>
    <n v="115"/>
    <n v="323"/>
    <m/>
    <n v="0"/>
    <m/>
    <n v="0"/>
    <m/>
    <n v="0"/>
    <n v="0"/>
    <n v="0"/>
    <n v="1"/>
    <n v="0"/>
    <n v="0"/>
    <n v="0"/>
    <n v="0"/>
    <n v="0"/>
    <n v="0"/>
    <n v="0"/>
    <n v="0"/>
    <n v="0"/>
    <n v="0"/>
    <m/>
    <m/>
    <m/>
  </r>
  <r>
    <x v="24"/>
    <s v="BESEME"/>
    <s v="Cyprien"/>
    <s v="H"/>
    <s v="P"/>
    <n v="2000"/>
    <s v="I02"/>
    <s v="Nivelles"/>
    <d v="1899-12-30T00:00:07"/>
    <n v="7.8935185185185178E-2"/>
    <s v="E"/>
    <n v="406"/>
    <m/>
    <s v=""/>
    <s v="E"/>
    <n v="0"/>
    <m/>
    <s v=""/>
    <s v="E"/>
    <n v="0"/>
    <m/>
    <s v=""/>
    <s v="E"/>
    <n v="0"/>
    <m/>
    <s v=""/>
    <s v="E"/>
    <n v="0"/>
    <d v="1899-12-30T00:00:10"/>
    <n v="0.10995370370370371"/>
    <s v="E"/>
    <n v="417"/>
    <m/>
    <s v=""/>
    <s v="E"/>
    <n v="0"/>
    <n v="105"/>
    <n v="235"/>
    <m/>
    <n v="0"/>
    <m/>
    <n v="0"/>
    <n v="6.89"/>
    <n v="340"/>
    <n v="0"/>
    <n v="0"/>
    <n v="1"/>
    <n v="0"/>
    <n v="0"/>
    <n v="0"/>
    <n v="0"/>
    <n v="0"/>
    <n v="0"/>
    <n v="0"/>
    <n v="0"/>
    <n v="0"/>
    <n v="0"/>
    <m/>
    <m/>
    <m/>
  </r>
  <r>
    <x v="35"/>
    <s v="MPANE ENKOBO"/>
    <s v="Mel"/>
    <s v="H"/>
    <s v="P"/>
    <n v="2000"/>
    <s v="I02"/>
    <s v="Nivelles"/>
    <d v="1899-12-30T00:00:07"/>
    <n v="8.1944444444444445E-2"/>
    <s v="E"/>
    <n v="345"/>
    <m/>
    <s v=""/>
    <s v="E"/>
    <n v="0"/>
    <m/>
    <s v=""/>
    <s v="E"/>
    <n v="0"/>
    <m/>
    <s v=""/>
    <s v="E"/>
    <n v="0"/>
    <m/>
    <s v=""/>
    <s v="E"/>
    <n v="0"/>
    <d v="1899-12-30T00:00:10"/>
    <n v="0.11192129629629628"/>
    <s v="E"/>
    <n v="390"/>
    <m/>
    <s v=""/>
    <s v="E"/>
    <n v="0"/>
    <m/>
    <n v="0"/>
    <m/>
    <n v="0"/>
    <m/>
    <n v="0"/>
    <m/>
    <n v="0"/>
    <n v="0"/>
    <n v="0"/>
    <n v="1"/>
    <n v="0"/>
    <n v="0"/>
    <n v="0"/>
    <n v="0"/>
    <n v="0"/>
    <n v="0"/>
    <n v="0"/>
    <n v="0"/>
    <n v="0"/>
    <n v="0"/>
    <m/>
    <m/>
    <m/>
  </r>
  <r>
    <x v="36"/>
    <s v="THIRY"/>
    <s v="Marius"/>
    <s v="H"/>
    <s v="P"/>
    <s v=""/>
    <s v="I02"/>
    <s v="Nivelles"/>
    <d v="1899-12-30T00:00:08"/>
    <n v="8.7615740740740758E-2"/>
    <s v="E"/>
    <n v="242"/>
    <m/>
    <s v=""/>
    <s v="E"/>
    <n v="0"/>
    <m/>
    <s v=""/>
    <s v="E"/>
    <n v="0"/>
    <m/>
    <s v=""/>
    <s v="E"/>
    <n v="0"/>
    <m/>
    <s v=""/>
    <s v="E"/>
    <n v="0"/>
    <d v="1899-12-30T00:00:10"/>
    <n v="0.12037037037037039"/>
    <s v="E"/>
    <n v="283"/>
    <m/>
    <s v=""/>
    <s v="E"/>
    <n v="0"/>
    <n v="100"/>
    <n v="194"/>
    <m/>
    <n v="0"/>
    <m/>
    <n v="0"/>
    <n v="4.7300000000000004"/>
    <n v="198"/>
    <n v="0"/>
    <n v="0"/>
    <n v="1"/>
    <n v="0"/>
    <n v="0"/>
    <n v="0"/>
    <n v="0"/>
    <n v="0"/>
    <n v="0"/>
    <n v="0"/>
    <n v="0"/>
    <n v="0"/>
    <n v="0"/>
    <m/>
    <m/>
    <m/>
  </r>
  <r>
    <x v="37"/>
    <s v="BARDIAU"/>
    <s v="Maxime"/>
    <s v="H"/>
    <s v="P"/>
    <s v=""/>
    <s v="I02"/>
    <s v="Nivelles"/>
    <d v="1899-12-30T00:00:07"/>
    <n v="8.472222222222224E-2"/>
    <s v="E"/>
    <n v="293"/>
    <m/>
    <s v=""/>
    <s v="E"/>
    <n v="0"/>
    <m/>
    <s v=""/>
    <s v="E"/>
    <n v="0"/>
    <m/>
    <s v=""/>
    <s v="E"/>
    <n v="0"/>
    <m/>
    <s v=""/>
    <s v="E"/>
    <n v="0"/>
    <d v="1899-12-30T00:00:11"/>
    <n v="0.12418981481481482"/>
    <s v="E"/>
    <n v="240"/>
    <m/>
    <s v=""/>
    <s v="E"/>
    <n v="0"/>
    <m/>
    <n v="0"/>
    <m/>
    <n v="0"/>
    <m/>
    <n v="0"/>
    <n v="3.85"/>
    <n v="142"/>
    <n v="0"/>
    <n v="0"/>
    <n v="1"/>
    <n v="0"/>
    <n v="0"/>
    <n v="0"/>
    <n v="0"/>
    <n v="0"/>
    <n v="0"/>
    <n v="0"/>
    <n v="0"/>
    <n v="0"/>
    <n v="0"/>
    <m/>
    <m/>
    <m/>
  </r>
  <r>
    <x v="25"/>
    <s v="SOLBREUX"/>
    <s v="Antoine"/>
    <s v="H"/>
    <s v="P"/>
    <n v="2001"/>
    <s v="I02"/>
    <s v="Nivelles"/>
    <d v="1899-12-30T00:00:07"/>
    <n v="8.0787037037037046E-2"/>
    <s v="E"/>
    <n v="368"/>
    <m/>
    <s v=""/>
    <s v="E"/>
    <n v="0"/>
    <m/>
    <s v=""/>
    <s v="E"/>
    <n v="0"/>
    <m/>
    <s v=""/>
    <s v="E"/>
    <n v="0"/>
    <m/>
    <s v=""/>
    <s v="E"/>
    <n v="0"/>
    <d v="1899-12-30T00:00:09"/>
    <n v="0.10358796296296295"/>
    <s v="E"/>
    <n v="510"/>
    <m/>
    <s v=""/>
    <s v="E"/>
    <n v="0"/>
    <n v="95"/>
    <n v="156"/>
    <m/>
    <n v="0"/>
    <m/>
    <n v="0"/>
    <n v="7.2"/>
    <n v="360"/>
    <n v="0"/>
    <n v="0"/>
    <n v="1"/>
    <n v="0"/>
    <n v="0"/>
    <n v="0"/>
    <n v="0"/>
    <n v="0"/>
    <n v="0"/>
    <n v="0"/>
    <n v="0"/>
    <n v="0"/>
    <n v="0"/>
    <m/>
    <m/>
    <m/>
  </r>
  <r>
    <x v="38"/>
    <s v="DELEBOIS"/>
    <s v="Louis"/>
    <s v="H"/>
    <s v="P"/>
    <n v="2001"/>
    <s v="I02"/>
    <s v="Nivelles"/>
    <d v="1899-12-30T00:00:07"/>
    <n v="8.4259259259259256E-2"/>
    <s v="E"/>
    <n v="301"/>
    <m/>
    <s v=""/>
    <s v="E"/>
    <n v="0"/>
    <m/>
    <s v=""/>
    <s v="E"/>
    <n v="0"/>
    <m/>
    <s v=""/>
    <s v="E"/>
    <n v="0"/>
    <m/>
    <s v=""/>
    <s v="E"/>
    <n v="0"/>
    <d v="1899-12-30T00:00:09"/>
    <n v="0.10879629629629631"/>
    <s v="E"/>
    <n v="433"/>
    <m/>
    <s v=""/>
    <s v="E"/>
    <n v="0"/>
    <n v="100"/>
    <n v="194"/>
    <m/>
    <n v="0"/>
    <m/>
    <n v="0"/>
    <n v="4.68"/>
    <n v="195"/>
    <n v="0"/>
    <n v="0"/>
    <n v="1"/>
    <n v="0"/>
    <n v="0"/>
    <n v="0"/>
    <n v="0"/>
    <n v="0"/>
    <n v="0"/>
    <n v="0"/>
    <n v="0"/>
    <n v="0"/>
    <n v="0"/>
    <m/>
    <m/>
    <m/>
  </r>
  <r>
    <x v="39"/>
    <s v="VANDENDRIESSCHE"/>
    <s v="Niels"/>
    <s v="H"/>
    <s v="P"/>
    <s v=""/>
    <s v="I02"/>
    <s v="Nivelles"/>
    <d v="1899-12-30T00:00:08"/>
    <n v="9.2245370370370366E-2"/>
    <s v="E"/>
    <n v="170"/>
    <m/>
    <s v=""/>
    <s v="E"/>
    <n v="0"/>
    <m/>
    <s v=""/>
    <s v="E"/>
    <n v="0"/>
    <m/>
    <s v=""/>
    <s v="E"/>
    <n v="0"/>
    <m/>
    <s v=""/>
    <s v="E"/>
    <n v="0"/>
    <d v="1899-12-30T00:00:11"/>
    <n v="0.12361111111111109"/>
    <s v="E"/>
    <n v="246"/>
    <m/>
    <s v=""/>
    <s v="E"/>
    <n v="0"/>
    <m/>
    <n v="0"/>
    <m/>
    <n v="0"/>
    <m/>
    <n v="0"/>
    <n v="5.46"/>
    <n v="246"/>
    <n v="0"/>
    <n v="0"/>
    <n v="1"/>
    <n v="0"/>
    <n v="0"/>
    <n v="0"/>
    <n v="0"/>
    <n v="0"/>
    <n v="0"/>
    <n v="0"/>
    <n v="0"/>
    <n v="0"/>
    <n v="0"/>
    <m/>
    <m/>
    <m/>
  </r>
  <r>
    <x v="40"/>
    <s v="PIERRET"/>
    <s v="Mélusine"/>
    <s v="F"/>
    <s v="M"/>
    <s v=""/>
    <s v="I02"/>
    <s v="Nivelles"/>
    <d v="1899-12-30T00:00:06"/>
    <n v="7.4305555555555555E-2"/>
    <s v="E"/>
    <n v="509"/>
    <m/>
    <s v=""/>
    <s v="E"/>
    <n v="0"/>
    <m/>
    <s v=""/>
    <s v="E"/>
    <n v="0"/>
    <m/>
    <s v=""/>
    <s v="E"/>
    <n v="0"/>
    <m/>
    <s v=""/>
    <s v="E"/>
    <n v="0"/>
    <d v="1899-12-30T00:00:08"/>
    <n v="9.0625000000000011E-2"/>
    <s v="E"/>
    <n v="725"/>
    <m/>
    <s v=""/>
    <s v="E"/>
    <n v="0"/>
    <n v="140"/>
    <n v="568"/>
    <m/>
    <n v="0"/>
    <m/>
    <n v="0"/>
    <n v="7.47"/>
    <n v="378"/>
    <n v="0"/>
    <n v="0"/>
    <n v="1"/>
    <n v="0"/>
    <n v="0"/>
    <n v="0"/>
    <n v="0"/>
    <n v="0"/>
    <n v="0"/>
    <n v="0"/>
    <n v="0"/>
    <n v="0"/>
    <n v="0"/>
    <m/>
    <m/>
    <m/>
  </r>
  <r>
    <x v="41"/>
    <s v="SMAGGE"/>
    <s v="Rebecca"/>
    <s v="F"/>
    <s v="M"/>
    <s v=""/>
    <s v="I02"/>
    <s v="Nivelles"/>
    <d v="1899-12-30T00:00:08"/>
    <n v="9.1666666666666674E-2"/>
    <s v="E"/>
    <n v="179"/>
    <m/>
    <s v=""/>
    <s v="E"/>
    <n v="0"/>
    <m/>
    <s v=""/>
    <s v="E"/>
    <n v="0"/>
    <m/>
    <s v=""/>
    <s v="E"/>
    <n v="0"/>
    <m/>
    <s v=""/>
    <s v="E"/>
    <n v="0"/>
    <d v="1899-12-30T00:00:10"/>
    <n v="0.1212962962962963"/>
    <s v="E"/>
    <n v="272"/>
    <m/>
    <s v=""/>
    <s v="E"/>
    <n v="0"/>
    <m/>
    <n v="0"/>
    <m/>
    <n v="0"/>
    <m/>
    <n v="0"/>
    <m/>
    <n v="0"/>
    <n v="0"/>
    <n v="0"/>
    <n v="1"/>
    <n v="0"/>
    <n v="0"/>
    <n v="0"/>
    <n v="0"/>
    <n v="0"/>
    <n v="0"/>
    <n v="0"/>
    <n v="0"/>
    <n v="0"/>
    <n v="0"/>
    <m/>
    <m/>
    <m/>
  </r>
  <r>
    <x v="42"/>
    <s v="PESENTI"/>
    <s v="Léna"/>
    <s v="F"/>
    <s v="M"/>
    <n v="1998"/>
    <s v="I02"/>
    <s v="Nivelles"/>
    <d v="1899-12-30T00:00:07"/>
    <n v="7.9398148148148162E-2"/>
    <s v="E"/>
    <n v="396"/>
    <m/>
    <s v=""/>
    <s v="E"/>
    <n v="0"/>
    <m/>
    <s v=""/>
    <s v="E"/>
    <n v="0"/>
    <m/>
    <s v=""/>
    <s v="E"/>
    <n v="0"/>
    <m/>
    <s v=""/>
    <s v="E"/>
    <n v="0"/>
    <d v="1899-12-30T00:00:10"/>
    <n v="0.11064814814814818"/>
    <s v="E"/>
    <n v="407"/>
    <m/>
    <s v=""/>
    <s v="E"/>
    <n v="0"/>
    <m/>
    <n v="0"/>
    <m/>
    <n v="0"/>
    <m/>
    <n v="0"/>
    <n v="6.46"/>
    <n v="311"/>
    <n v="0"/>
    <n v="0"/>
    <n v="1"/>
    <n v="0"/>
    <n v="0"/>
    <n v="0"/>
    <n v="0"/>
    <n v="0"/>
    <n v="0"/>
    <n v="0"/>
    <n v="0"/>
    <n v="0"/>
    <n v="0"/>
    <m/>
    <m/>
    <m/>
  </r>
  <r>
    <x v="43"/>
    <s v="DETRY"/>
    <s v="Delphine"/>
    <s v="F"/>
    <s v="M"/>
    <s v=""/>
    <s v="I02"/>
    <s v="Nivelles"/>
    <d v="1899-12-30T00:00:07"/>
    <n v="8.0092592592592576E-2"/>
    <s v="E"/>
    <n v="382"/>
    <m/>
    <s v=""/>
    <s v="E"/>
    <n v="0"/>
    <m/>
    <s v=""/>
    <s v="E"/>
    <n v="0"/>
    <m/>
    <s v=""/>
    <s v="E"/>
    <n v="0"/>
    <m/>
    <s v=""/>
    <s v="E"/>
    <n v="0"/>
    <d v="1899-12-30T00:00:09"/>
    <n v="0.10902777777777778"/>
    <s v="E"/>
    <n v="430"/>
    <m/>
    <s v=""/>
    <s v="E"/>
    <n v="0"/>
    <n v="105"/>
    <n v="235"/>
    <m/>
    <n v="0"/>
    <m/>
    <n v="0"/>
    <n v="5.95"/>
    <n v="278"/>
    <n v="0"/>
    <n v="0"/>
    <n v="1"/>
    <n v="0"/>
    <n v="0"/>
    <n v="0"/>
    <n v="0"/>
    <n v="0"/>
    <n v="0"/>
    <n v="0"/>
    <n v="0"/>
    <n v="0"/>
    <n v="0"/>
    <m/>
    <m/>
    <m/>
  </r>
  <r>
    <x v="44"/>
    <s v="STURBOIS"/>
    <s v="Camille"/>
    <s v="F"/>
    <s v="M"/>
    <n v="1999"/>
    <s v="I02"/>
    <s v="Nivelles"/>
    <d v="1899-12-30T00:00:07"/>
    <n v="7.6851851851851852E-2"/>
    <s v="E"/>
    <n v="451"/>
    <m/>
    <s v=""/>
    <s v="E"/>
    <n v="0"/>
    <m/>
    <s v=""/>
    <s v="E"/>
    <n v="0"/>
    <m/>
    <s v=""/>
    <s v="E"/>
    <n v="0"/>
    <m/>
    <s v=""/>
    <s v="E"/>
    <n v="0"/>
    <d v="1899-12-30T00:00:09"/>
    <n v="0.10648148148148147"/>
    <s v="E"/>
    <n v="466"/>
    <m/>
    <s v=""/>
    <s v="E"/>
    <n v="0"/>
    <n v="105"/>
    <n v="235"/>
    <m/>
    <n v="0"/>
    <m/>
    <n v="0"/>
    <n v="6.39"/>
    <n v="307"/>
    <n v="0"/>
    <n v="0"/>
    <n v="1"/>
    <n v="0"/>
    <n v="0"/>
    <n v="0"/>
    <n v="0"/>
    <n v="0"/>
    <n v="0"/>
    <n v="0"/>
    <n v="0"/>
    <n v="0"/>
    <n v="0"/>
    <m/>
    <m/>
    <m/>
  </r>
  <r>
    <x v="27"/>
    <s v="WLODAWER"/>
    <s v="Alex"/>
    <s v="H"/>
    <s v="M"/>
    <s v=""/>
    <s v="I02"/>
    <s v="Nivelles"/>
    <d v="1899-12-30T00:00:06"/>
    <n v="7.152777777777776E-2"/>
    <s v="E"/>
    <n v="575"/>
    <m/>
    <s v=""/>
    <s v="E"/>
    <n v="0"/>
    <m/>
    <s v=""/>
    <s v="E"/>
    <n v="0"/>
    <m/>
    <s v=""/>
    <s v="E"/>
    <n v="0"/>
    <m/>
    <s v=""/>
    <s v="E"/>
    <n v="0"/>
    <d v="1899-12-30T00:00:08"/>
    <n v="9.7106481481481488E-2"/>
    <s v="E"/>
    <n v="613"/>
    <m/>
    <s v=""/>
    <s v="E"/>
    <n v="0"/>
    <n v="130"/>
    <n v="466"/>
    <m/>
    <n v="0"/>
    <m/>
    <n v="0"/>
    <n v="7.74"/>
    <n v="396"/>
    <n v="0"/>
    <n v="0"/>
    <n v="1"/>
    <n v="0"/>
    <n v="0"/>
    <n v="0"/>
    <n v="0"/>
    <n v="0"/>
    <n v="0"/>
    <n v="0"/>
    <n v="0"/>
    <n v="0"/>
    <n v="0"/>
    <m/>
    <m/>
    <m/>
  </r>
  <r>
    <x v="45"/>
    <s v="JARBATH"/>
    <s v="Szaffi"/>
    <s v="F"/>
    <s v="B"/>
    <s v=""/>
    <s v="I02"/>
    <s v="Nivelles"/>
    <d v="1899-12-30T00:00:08"/>
    <n v="9.2939814814814808E-2"/>
    <s v="E"/>
    <n v="160"/>
    <m/>
    <s v=""/>
    <s v="E"/>
    <n v="0"/>
    <m/>
    <s v=""/>
    <s v="E"/>
    <n v="0"/>
    <m/>
    <s v=""/>
    <s v="E"/>
    <n v="0"/>
    <m/>
    <s v=""/>
    <s v="E"/>
    <n v="0"/>
    <m/>
    <s v=""/>
    <s v="E"/>
    <n v="0"/>
    <m/>
    <s v=""/>
    <s v="E"/>
    <n v="0"/>
    <n v="90"/>
    <n v="119"/>
    <m/>
    <n v="0"/>
    <m/>
    <n v="0"/>
    <n v="6.49"/>
    <n v="313"/>
    <n v="0"/>
    <n v="0"/>
    <n v="1"/>
    <n v="0"/>
    <n v="0"/>
    <n v="0"/>
    <n v="0"/>
    <n v="0"/>
    <n v="0"/>
    <n v="0"/>
    <n v="0"/>
    <n v="0"/>
    <n v="0"/>
    <m/>
    <m/>
    <m/>
  </r>
  <r>
    <x v="0"/>
    <s v="SCLAVONT"/>
    <s v="Lastinie"/>
    <s v="F"/>
    <s v="B"/>
    <n v="2002"/>
    <s v="I02"/>
    <s v="Nivelles"/>
    <d v="1899-12-30T00:00:08"/>
    <n v="8.7499999999999994E-2"/>
    <s v="E"/>
    <n v="244"/>
    <m/>
    <s v=""/>
    <s v="E"/>
    <n v="0"/>
    <m/>
    <s v=""/>
    <s v="E"/>
    <n v="0"/>
    <m/>
    <s v=""/>
    <s v="E"/>
    <n v="0"/>
    <m/>
    <s v=""/>
    <s v="E"/>
    <n v="0"/>
    <m/>
    <s v=""/>
    <s v="E"/>
    <n v="0"/>
    <m/>
    <s v=""/>
    <s v="E"/>
    <n v="0"/>
    <n v="85"/>
    <n v="86"/>
    <m/>
    <n v="0"/>
    <m/>
    <n v="0"/>
    <n v="5.68"/>
    <n v="260"/>
    <n v="0"/>
    <n v="0"/>
    <n v="1"/>
    <n v="0"/>
    <n v="0"/>
    <n v="0"/>
    <n v="0"/>
    <n v="0"/>
    <n v="0"/>
    <n v="0"/>
    <n v="0"/>
    <n v="0"/>
    <n v="0"/>
    <m/>
    <m/>
    <m/>
  </r>
  <r>
    <x v="5"/>
    <s v="ALI ISMAEL"/>
    <s v="Amina"/>
    <s v="F"/>
    <s v="B"/>
    <n v="2002"/>
    <s v="I02"/>
    <s v="Nivelles"/>
    <d v="1899-12-30T00:00:08"/>
    <n v="9.5370370370370369E-2"/>
    <s v="E"/>
    <n v="128"/>
    <m/>
    <s v=""/>
    <s v="E"/>
    <n v="0"/>
    <m/>
    <s v=""/>
    <s v="E"/>
    <n v="0"/>
    <m/>
    <s v=""/>
    <s v="E"/>
    <n v="0"/>
    <m/>
    <s v=""/>
    <s v="E"/>
    <n v="0"/>
    <m/>
    <s v=""/>
    <s v="E"/>
    <n v="0"/>
    <m/>
    <s v=""/>
    <s v="E"/>
    <n v="0"/>
    <n v="75"/>
    <n v="28"/>
    <m/>
    <n v="0"/>
    <m/>
    <n v="0"/>
    <n v="5.33"/>
    <n v="237"/>
    <n v="0"/>
    <n v="0"/>
    <n v="1"/>
    <n v="0"/>
    <n v="0"/>
    <n v="0"/>
    <n v="0"/>
    <n v="0"/>
    <n v="0"/>
    <n v="0"/>
    <n v="0"/>
    <n v="0"/>
    <n v="0"/>
    <m/>
    <m/>
    <m/>
  </r>
  <r>
    <x v="2"/>
    <s v="SCLAVONT"/>
    <s v="Ysolde"/>
    <s v="F"/>
    <s v="B"/>
    <n v="2002"/>
    <s v="I02"/>
    <s v="Nivelles"/>
    <d v="1899-12-30T00:00:07"/>
    <n v="8.4953703703703712E-2"/>
    <s v="E"/>
    <n v="288"/>
    <m/>
    <s v=""/>
    <s v="E"/>
    <n v="0"/>
    <m/>
    <s v=""/>
    <s v="E"/>
    <n v="0"/>
    <m/>
    <s v=""/>
    <s v="E"/>
    <n v="0"/>
    <m/>
    <s v=""/>
    <s v="E"/>
    <n v="0"/>
    <m/>
    <s v=""/>
    <s v="E"/>
    <n v="0"/>
    <m/>
    <s v=""/>
    <s v="E"/>
    <n v="0"/>
    <n v="90"/>
    <n v="119"/>
    <m/>
    <n v="0"/>
    <m/>
    <n v="0"/>
    <n v="5.17"/>
    <n v="227"/>
    <n v="0"/>
    <n v="0"/>
    <n v="1"/>
    <n v="0"/>
    <n v="0"/>
    <n v="0"/>
    <n v="0"/>
    <n v="0"/>
    <n v="0"/>
    <n v="0"/>
    <n v="0"/>
    <n v="0"/>
    <n v="0"/>
    <m/>
    <m/>
    <m/>
  </r>
  <r>
    <x v="4"/>
    <s v="DE BOCK"/>
    <s v="Laetitia"/>
    <s v="F"/>
    <s v="B"/>
    <n v="2002"/>
    <s v="I02"/>
    <s v="Nivelles"/>
    <d v="1899-12-30T00:00:08"/>
    <n v="9.3402777777777793E-2"/>
    <s v="E"/>
    <n v="154"/>
    <m/>
    <s v=""/>
    <s v="E"/>
    <n v="0"/>
    <m/>
    <s v=""/>
    <s v="E"/>
    <n v="0"/>
    <m/>
    <s v=""/>
    <s v="E"/>
    <n v="0"/>
    <m/>
    <s v=""/>
    <s v="E"/>
    <n v="0"/>
    <m/>
    <s v=""/>
    <s v="E"/>
    <n v="0"/>
    <m/>
    <s v=""/>
    <s v="E"/>
    <n v="0"/>
    <n v="90"/>
    <n v="119"/>
    <m/>
    <n v="0"/>
    <m/>
    <n v="0"/>
    <n v="5.01"/>
    <n v="216"/>
    <n v="0"/>
    <n v="0"/>
    <n v="1"/>
    <n v="0"/>
    <n v="0"/>
    <n v="0"/>
    <n v="0"/>
    <n v="0"/>
    <n v="0"/>
    <n v="0"/>
    <n v="0"/>
    <n v="0"/>
    <n v="0"/>
    <m/>
    <m/>
    <m/>
  </r>
  <r>
    <x v="46"/>
    <s v="GREGOIRE"/>
    <s v="Marie"/>
    <s v="F"/>
    <s v="B"/>
    <n v="2002"/>
    <s v="I02"/>
    <s v="Nivelles"/>
    <d v="1899-12-30T00:00:08"/>
    <n v="8.8078703703703701E-2"/>
    <s v="E"/>
    <n v="234"/>
    <m/>
    <s v=""/>
    <s v="E"/>
    <n v="0"/>
    <m/>
    <s v=""/>
    <s v="E"/>
    <n v="0"/>
    <m/>
    <s v=""/>
    <s v="E"/>
    <n v="0"/>
    <m/>
    <s v=""/>
    <s v="E"/>
    <n v="0"/>
    <m/>
    <s v=""/>
    <s v="E"/>
    <n v="0"/>
    <m/>
    <s v=""/>
    <s v="E"/>
    <n v="0"/>
    <n v="85"/>
    <n v="86"/>
    <m/>
    <n v="0"/>
    <m/>
    <n v="0"/>
    <n v="4.66"/>
    <n v="194"/>
    <n v="0"/>
    <n v="0"/>
    <n v="1"/>
    <n v="0"/>
    <n v="0"/>
    <n v="0"/>
    <n v="0"/>
    <n v="0"/>
    <n v="0"/>
    <n v="0"/>
    <n v="0"/>
    <n v="0"/>
    <n v="0"/>
    <m/>
    <m/>
    <m/>
  </r>
  <r>
    <x v="3"/>
    <s v="DUPONT"/>
    <s v="Camille"/>
    <s v="F"/>
    <s v="B"/>
    <n v="2003"/>
    <s v="I02"/>
    <s v="Nivelles"/>
    <d v="1899-12-30T00:00:07"/>
    <n v="8.6689814814814817E-2"/>
    <s v="E"/>
    <n v="258"/>
    <m/>
    <s v=""/>
    <s v="E"/>
    <n v="0"/>
    <m/>
    <s v=""/>
    <s v="E"/>
    <n v="0"/>
    <m/>
    <s v=""/>
    <s v="E"/>
    <n v="0"/>
    <m/>
    <s v=""/>
    <s v="E"/>
    <n v="0"/>
    <m/>
    <s v=""/>
    <s v="E"/>
    <n v="0"/>
    <m/>
    <s v=""/>
    <s v="E"/>
    <n v="0"/>
    <n v="90"/>
    <n v="119"/>
    <m/>
    <n v="0"/>
    <m/>
    <n v="0"/>
    <n v="4.3899999999999997"/>
    <n v="176"/>
    <n v="0"/>
    <n v="0"/>
    <n v="1"/>
    <n v="0"/>
    <n v="0"/>
    <n v="0"/>
    <n v="0"/>
    <n v="0"/>
    <n v="0"/>
    <n v="0"/>
    <n v="0"/>
    <n v="0"/>
    <n v="0"/>
    <m/>
    <m/>
    <m/>
  </r>
  <r>
    <x v="47"/>
    <s v="CHOISEZ"/>
    <s v="Lucie"/>
    <s v="F"/>
    <s v="B"/>
    <s v=""/>
    <s v="I02"/>
    <s v="Nivelles"/>
    <d v="1899-12-30T00:00:08"/>
    <n v="9.2708333333333323E-2"/>
    <s v="E"/>
    <n v="164"/>
    <m/>
    <s v=""/>
    <s v="E"/>
    <n v="0"/>
    <m/>
    <s v=""/>
    <s v="E"/>
    <n v="0"/>
    <m/>
    <s v=""/>
    <s v="E"/>
    <n v="0"/>
    <m/>
    <s v=""/>
    <s v="E"/>
    <n v="0"/>
    <m/>
    <s v=""/>
    <s v="E"/>
    <n v="0"/>
    <m/>
    <s v=""/>
    <s v="E"/>
    <n v="0"/>
    <m/>
    <n v="0"/>
    <m/>
    <n v="0"/>
    <m/>
    <n v="0"/>
    <n v="4.37"/>
    <n v="175"/>
    <n v="0"/>
    <n v="0"/>
    <n v="1"/>
    <n v="0"/>
    <n v="0"/>
    <n v="0"/>
    <n v="0"/>
    <n v="0"/>
    <n v="0"/>
    <n v="0"/>
    <n v="0"/>
    <n v="0"/>
    <n v="0"/>
    <m/>
    <m/>
    <m/>
  </r>
  <r>
    <x v="48"/>
    <s v="GERVY"/>
    <s v="Zoe"/>
    <s v="F"/>
    <s v="B"/>
    <s v=""/>
    <s v="I02"/>
    <s v="Nivelles"/>
    <d v="1899-12-30T00:00:08"/>
    <n v="9.0856481481481469E-2"/>
    <s v="E"/>
    <n v="191"/>
    <m/>
    <s v=""/>
    <s v="E"/>
    <n v="0"/>
    <m/>
    <s v=""/>
    <s v="E"/>
    <n v="0"/>
    <m/>
    <s v=""/>
    <s v="E"/>
    <n v="0"/>
    <m/>
    <s v=""/>
    <s v="E"/>
    <n v="0"/>
    <m/>
    <s v=""/>
    <s v="E"/>
    <n v="0"/>
    <m/>
    <s v=""/>
    <s v="E"/>
    <n v="0"/>
    <m/>
    <n v="0"/>
    <m/>
    <n v="0"/>
    <m/>
    <n v="0"/>
    <n v="4.1399999999999997"/>
    <n v="160"/>
    <n v="0"/>
    <n v="0"/>
    <n v="1"/>
    <n v="0"/>
    <n v="0"/>
    <n v="0"/>
    <n v="0"/>
    <n v="0"/>
    <n v="0"/>
    <n v="0"/>
    <n v="0"/>
    <n v="0"/>
    <n v="0"/>
    <m/>
    <m/>
    <m/>
  </r>
  <r>
    <x v="7"/>
    <s v="GEENS"/>
    <s v="Sarah"/>
    <s v="F"/>
    <s v="B"/>
    <s v=""/>
    <s v="I02"/>
    <s v="Nivelles"/>
    <d v="1899-12-30T00:00:08"/>
    <n v="9.2592592592592587E-2"/>
    <s v="E"/>
    <n v="165"/>
    <m/>
    <s v=""/>
    <s v="E"/>
    <n v="0"/>
    <m/>
    <s v=""/>
    <s v="E"/>
    <n v="0"/>
    <m/>
    <s v=""/>
    <s v="E"/>
    <n v="0"/>
    <m/>
    <s v=""/>
    <s v="E"/>
    <n v="0"/>
    <m/>
    <s v=""/>
    <s v="E"/>
    <n v="0"/>
    <m/>
    <s v=""/>
    <s v="E"/>
    <n v="0"/>
    <m/>
    <n v="0"/>
    <m/>
    <n v="0"/>
    <m/>
    <n v="0"/>
    <n v="4.09"/>
    <n v="157"/>
    <n v="0"/>
    <n v="0"/>
    <n v="1"/>
    <n v="0"/>
    <n v="0"/>
    <n v="0"/>
    <n v="0"/>
    <n v="0"/>
    <n v="0"/>
    <n v="0"/>
    <n v="0"/>
    <n v="0"/>
    <n v="0"/>
    <m/>
    <m/>
    <m/>
  </r>
  <r>
    <x v="49"/>
    <s v="BAUDSON"/>
    <s v="Elsa"/>
    <s v="F"/>
    <s v="B"/>
    <n v="2003"/>
    <s v="I02"/>
    <s v="Nivelles"/>
    <d v="1899-12-30T00:00:08"/>
    <n v="9.3749999999999986E-2"/>
    <s v="E"/>
    <n v="149"/>
    <m/>
    <s v=""/>
    <s v="E"/>
    <n v="0"/>
    <m/>
    <s v=""/>
    <s v="E"/>
    <n v="0"/>
    <m/>
    <s v=""/>
    <s v="E"/>
    <n v="0"/>
    <m/>
    <s v=""/>
    <s v="E"/>
    <n v="0"/>
    <m/>
    <s v=""/>
    <s v="E"/>
    <n v="0"/>
    <m/>
    <s v=""/>
    <s v="E"/>
    <n v="0"/>
    <n v="75"/>
    <n v="28"/>
    <m/>
    <n v="0"/>
    <m/>
    <n v="0"/>
    <n v="3.96"/>
    <n v="149"/>
    <n v="0"/>
    <n v="0"/>
    <n v="1"/>
    <n v="0"/>
    <n v="0"/>
    <n v="0"/>
    <n v="0"/>
    <n v="0"/>
    <n v="0"/>
    <n v="0"/>
    <n v="0"/>
    <n v="0"/>
    <n v="0"/>
    <m/>
    <m/>
    <m/>
  </r>
  <r>
    <x v="50"/>
    <s v="GODEAUX"/>
    <s v="Camille"/>
    <s v="F"/>
    <s v="B"/>
    <s v=""/>
    <s v="I02"/>
    <s v="Nivelles"/>
    <d v="1899-12-30T00:00:09"/>
    <n v="9.9768518518518506E-2"/>
    <s v="E"/>
    <n v="78"/>
    <m/>
    <s v=""/>
    <s v="E"/>
    <n v="0"/>
    <m/>
    <s v=""/>
    <s v="E"/>
    <n v="0"/>
    <m/>
    <s v=""/>
    <s v="E"/>
    <n v="0"/>
    <m/>
    <s v=""/>
    <s v="E"/>
    <n v="0"/>
    <m/>
    <s v=""/>
    <s v="E"/>
    <n v="0"/>
    <m/>
    <s v=""/>
    <s v="E"/>
    <n v="0"/>
    <m/>
    <n v="0"/>
    <m/>
    <n v="0"/>
    <m/>
    <n v="0"/>
    <n v="3.33"/>
    <n v="109"/>
    <n v="0"/>
    <n v="0"/>
    <n v="1"/>
    <n v="0"/>
    <n v="0"/>
    <n v="0"/>
    <n v="0"/>
    <n v="0"/>
    <n v="0"/>
    <n v="0"/>
    <n v="0"/>
    <n v="0"/>
    <n v="0"/>
    <m/>
    <m/>
    <m/>
  </r>
  <r>
    <x v="51"/>
    <s v="DUJARDIN"/>
    <s v="Louise"/>
    <s v="F"/>
    <s v="B"/>
    <s v=""/>
    <s v="I02"/>
    <s v="Nivelles"/>
    <d v="1899-12-30T00:00:09"/>
    <n v="0.10706018518518519"/>
    <s v="E"/>
    <n v="21"/>
    <m/>
    <s v=""/>
    <s v="E"/>
    <n v="0"/>
    <m/>
    <s v=""/>
    <s v="E"/>
    <n v="0"/>
    <m/>
    <s v=""/>
    <s v="E"/>
    <n v="0"/>
    <m/>
    <s v=""/>
    <s v="E"/>
    <n v="0"/>
    <m/>
    <s v=""/>
    <s v="E"/>
    <n v="0"/>
    <m/>
    <s v=""/>
    <s v="E"/>
    <n v="0"/>
    <m/>
    <n v="0"/>
    <m/>
    <n v="0"/>
    <m/>
    <n v="0"/>
    <n v="3.06"/>
    <n v="92"/>
    <n v="0"/>
    <n v="0"/>
    <n v="1"/>
    <n v="0"/>
    <n v="0"/>
    <n v="0"/>
    <n v="0"/>
    <n v="0"/>
    <n v="0"/>
    <n v="0"/>
    <n v="0"/>
    <n v="0"/>
    <n v="0"/>
    <m/>
    <m/>
    <m/>
  </r>
  <r>
    <x v="52"/>
    <s v="BOULANGER"/>
    <s v="Elisa"/>
    <s v="F"/>
    <s v="B"/>
    <s v=""/>
    <s v="I02"/>
    <s v="Nivelles"/>
    <d v="1899-12-30T00:00:09"/>
    <n v="0.10752314814814815"/>
    <s v="E"/>
    <n v="18"/>
    <m/>
    <s v=""/>
    <s v="E"/>
    <n v="0"/>
    <m/>
    <s v=""/>
    <s v="E"/>
    <n v="0"/>
    <m/>
    <s v=""/>
    <s v="E"/>
    <n v="0"/>
    <m/>
    <s v=""/>
    <s v="E"/>
    <n v="0"/>
    <m/>
    <s v=""/>
    <s v="E"/>
    <n v="0"/>
    <m/>
    <s v=""/>
    <s v="E"/>
    <n v="0"/>
    <n v="75"/>
    <n v="28"/>
    <m/>
    <n v="0"/>
    <m/>
    <n v="0"/>
    <n v="2.98"/>
    <n v="87"/>
    <n v="0"/>
    <n v="0"/>
    <n v="1"/>
    <n v="0"/>
    <n v="0"/>
    <n v="0"/>
    <n v="0"/>
    <n v="0"/>
    <n v="0"/>
    <n v="0"/>
    <n v="0"/>
    <n v="0"/>
    <n v="0"/>
    <m/>
    <m/>
    <m/>
  </r>
  <r>
    <x v="53"/>
    <s v="LANCELLE"/>
    <s v="Victoria"/>
    <s v="F"/>
    <s v="B"/>
    <s v=""/>
    <s v="I02"/>
    <s v="Nivelles"/>
    <d v="1899-12-30T00:00:09"/>
    <n v="9.8842592592592579E-2"/>
    <s v="E"/>
    <n v="88"/>
    <m/>
    <s v=""/>
    <s v="E"/>
    <n v="0"/>
    <m/>
    <s v=""/>
    <s v="E"/>
    <n v="0"/>
    <m/>
    <s v=""/>
    <s v="E"/>
    <n v="0"/>
    <m/>
    <s v=""/>
    <s v="E"/>
    <n v="0"/>
    <m/>
    <s v=""/>
    <s v="E"/>
    <n v="0"/>
    <m/>
    <s v=""/>
    <s v="E"/>
    <n v="0"/>
    <m/>
    <n v="0"/>
    <m/>
    <n v="0"/>
    <m/>
    <n v="0"/>
    <n v="2.89"/>
    <n v="81"/>
    <n v="0"/>
    <n v="0"/>
    <n v="1"/>
    <n v="0"/>
    <n v="0"/>
    <n v="0"/>
    <n v="0"/>
    <n v="0"/>
    <n v="0"/>
    <n v="0"/>
    <n v="0"/>
    <n v="0"/>
    <n v="0"/>
    <m/>
    <m/>
    <m/>
  </r>
  <r>
    <x v="54"/>
    <s v="KHALADAOUI"/>
    <s v="Agath"/>
    <s v="F"/>
    <s v="B"/>
    <s v=""/>
    <s v="I02"/>
    <s v="Nivelles"/>
    <d v="1899-12-30T00:00:08"/>
    <n v="9.8032407407407429E-2"/>
    <s v="E"/>
    <n v="97"/>
    <m/>
    <s v=""/>
    <s v="E"/>
    <n v="0"/>
    <m/>
    <s v=""/>
    <s v="E"/>
    <n v="0"/>
    <m/>
    <s v=""/>
    <s v="E"/>
    <n v="0"/>
    <m/>
    <s v=""/>
    <s v="E"/>
    <n v="0"/>
    <m/>
    <s v=""/>
    <s v="E"/>
    <n v="0"/>
    <m/>
    <s v=""/>
    <s v="E"/>
    <n v="0"/>
    <m/>
    <n v="0"/>
    <m/>
    <n v="0"/>
    <m/>
    <n v="0"/>
    <n v="2.68"/>
    <n v="69"/>
    <n v="0"/>
    <n v="0"/>
    <n v="1"/>
    <n v="0"/>
    <n v="0"/>
    <n v="0"/>
    <n v="0"/>
    <n v="0"/>
    <n v="0"/>
    <n v="0"/>
    <n v="0"/>
    <n v="0"/>
    <n v="0"/>
    <m/>
    <m/>
    <m/>
  </r>
  <r>
    <x v="55"/>
    <s v="DE BOCK"/>
    <s v="Virginie"/>
    <s v="F"/>
    <s v="B"/>
    <n v="0"/>
    <s v="I02"/>
    <s v="Nivelles"/>
    <d v="1899-12-30T00:00:10"/>
    <n v="0.11782407407407407"/>
    <s v="E"/>
    <n v="0"/>
    <m/>
    <s v=""/>
    <s v="E"/>
    <n v="0"/>
    <m/>
    <s v=""/>
    <s v="E"/>
    <n v="0"/>
    <m/>
    <s v=""/>
    <s v="E"/>
    <n v="0"/>
    <m/>
    <s v=""/>
    <s v="E"/>
    <n v="0"/>
    <m/>
    <s v=""/>
    <s v="E"/>
    <n v="0"/>
    <m/>
    <s v=""/>
    <s v="E"/>
    <n v="0"/>
    <m/>
    <n v="0"/>
    <m/>
    <n v="0"/>
    <m/>
    <n v="0"/>
    <n v="1.95"/>
    <n v="25"/>
    <n v="0"/>
    <n v="0"/>
    <n v="1"/>
    <n v="0"/>
    <n v="0"/>
    <n v="0"/>
    <n v="0"/>
    <n v="0"/>
    <n v="0"/>
    <n v="0"/>
    <n v="0"/>
    <n v="0"/>
    <n v="0"/>
    <m/>
    <m/>
    <m/>
  </r>
  <r>
    <x v="1"/>
    <s v="DEMOL"/>
    <s v="Rachel"/>
    <s v="F"/>
    <s v="B"/>
    <s v=""/>
    <s v="I02"/>
    <s v="Nivelles"/>
    <d v="1899-12-30T00:00:08"/>
    <n v="9.5949074074074076E-2"/>
    <s v="E"/>
    <n v="121"/>
    <m/>
    <s v=""/>
    <s v="E"/>
    <n v="0"/>
    <m/>
    <s v=""/>
    <s v="E"/>
    <n v="0"/>
    <m/>
    <s v=""/>
    <s v="E"/>
    <n v="0"/>
    <m/>
    <s v=""/>
    <s v="E"/>
    <n v="0"/>
    <m/>
    <s v=""/>
    <s v="E"/>
    <n v="0"/>
    <m/>
    <s v=""/>
    <s v="E"/>
    <n v="0"/>
    <n v="75"/>
    <n v="28"/>
    <m/>
    <n v="0"/>
    <m/>
    <n v="0"/>
    <n v="1.65"/>
    <n v="7"/>
    <n v="0"/>
    <n v="0"/>
    <n v="1"/>
    <n v="0"/>
    <n v="0"/>
    <n v="0"/>
    <n v="0"/>
    <n v="0"/>
    <n v="0"/>
    <n v="0"/>
    <n v="0"/>
    <n v="0"/>
    <n v="0"/>
    <m/>
    <m/>
    <m/>
  </r>
  <r>
    <x v="29"/>
    <s v="HOUPPE"/>
    <s v="Grégoire"/>
    <s v="H"/>
    <s v="M"/>
    <n v="1999"/>
    <s v="I02"/>
    <s v="Nivelles"/>
    <d v="1899-12-30T00:00:08"/>
    <n v="9.0509259259259248E-2"/>
    <s v="E"/>
    <n v="196"/>
    <m/>
    <s v=""/>
    <s v="E"/>
    <n v="0"/>
    <m/>
    <s v=""/>
    <s v="E"/>
    <n v="0"/>
    <m/>
    <s v=""/>
    <s v="E"/>
    <n v="0"/>
    <m/>
    <s v=""/>
    <s v="E"/>
    <n v="0"/>
    <d v="1899-12-30T00:00:10"/>
    <n v="0.11423611111111108"/>
    <s v="E"/>
    <n v="359"/>
    <m/>
    <s v=""/>
    <s v="E"/>
    <n v="0"/>
    <m/>
    <n v="0"/>
    <m/>
    <n v="0"/>
    <m/>
    <n v="0"/>
    <n v="6.94"/>
    <n v="343"/>
    <n v="0"/>
    <n v="0"/>
    <n v="1"/>
    <n v="0"/>
    <n v="0"/>
    <n v="0"/>
    <n v="0"/>
    <n v="0"/>
    <n v="0"/>
    <n v="0"/>
    <n v="0"/>
    <n v="0"/>
    <n v="0"/>
    <m/>
    <m/>
    <m/>
  </r>
  <r>
    <x v="28"/>
    <s v="GILBERT"/>
    <s v="Florian"/>
    <s v="H"/>
    <s v="M"/>
    <n v="1999"/>
    <s v="I02"/>
    <s v="Nivelles"/>
    <d v="1899-12-30T00:00:07"/>
    <n v="7.8587962962962957E-2"/>
    <s v="E"/>
    <n v="413"/>
    <m/>
    <s v=""/>
    <s v="E"/>
    <n v="0"/>
    <m/>
    <s v=""/>
    <s v="E"/>
    <n v="0"/>
    <m/>
    <s v=""/>
    <s v="E"/>
    <n v="0"/>
    <m/>
    <s v=""/>
    <s v="E"/>
    <n v="0"/>
    <d v="1899-12-30T00:00:09"/>
    <n v="0.10243055555555555"/>
    <s v="E"/>
    <n v="528"/>
    <m/>
    <s v=""/>
    <s v="E"/>
    <n v="0"/>
    <n v="120"/>
    <n v="369"/>
    <m/>
    <n v="0"/>
    <m/>
    <n v="0"/>
    <n v="6.96"/>
    <n v="344"/>
    <n v="0"/>
    <n v="0"/>
    <n v="1"/>
    <n v="0"/>
    <n v="0"/>
    <n v="0"/>
    <n v="0"/>
    <n v="0"/>
    <n v="0"/>
    <n v="0"/>
    <n v="0"/>
    <n v="0"/>
    <n v="0"/>
    <m/>
    <m/>
    <m/>
  </r>
  <r>
    <x v="30"/>
    <s v="BOUQUIAUX"/>
    <s v="Simon"/>
    <s v="H"/>
    <s v="M"/>
    <n v="1999"/>
    <s v="I02"/>
    <s v="Nivelles"/>
    <d v="1899-12-30T00:00:07"/>
    <n v="8.2986111111111108E-2"/>
    <s v="E"/>
    <n v="325"/>
    <m/>
    <s v=""/>
    <s v="E"/>
    <n v="0"/>
    <m/>
    <s v=""/>
    <s v="E"/>
    <n v="0"/>
    <m/>
    <s v=""/>
    <s v="E"/>
    <n v="0"/>
    <m/>
    <s v=""/>
    <s v="E"/>
    <n v="0"/>
    <d v="1899-12-30T00:00:09"/>
    <n v="0.1056712962962963"/>
    <s v="E"/>
    <n v="478"/>
    <m/>
    <s v=""/>
    <s v="E"/>
    <n v="0"/>
    <n v="120"/>
    <n v="369"/>
    <m/>
    <n v="0"/>
    <m/>
    <n v="0"/>
    <n v="6.81"/>
    <n v="334"/>
    <n v="0"/>
    <n v="0"/>
    <n v="1"/>
    <n v="0"/>
    <n v="0"/>
    <n v="0"/>
    <n v="0"/>
    <n v="0"/>
    <n v="0"/>
    <n v="0"/>
    <n v="0"/>
    <n v="0"/>
    <n v="0"/>
    <m/>
    <m/>
    <m/>
  </r>
  <r>
    <x v="16"/>
    <s v="DAMMAN "/>
    <s v="Benjamin"/>
    <s v="H"/>
    <s v="B"/>
    <n v="2002"/>
    <s v="I02"/>
    <s v="Nivelles"/>
    <d v="1899-12-30T00:00:07"/>
    <n v="8.4143518518518506E-2"/>
    <s v="E"/>
    <n v="303"/>
    <m/>
    <s v=""/>
    <s v="E"/>
    <n v="0"/>
    <m/>
    <s v=""/>
    <s v="E"/>
    <n v="0"/>
    <m/>
    <s v=""/>
    <s v="E"/>
    <n v="0"/>
    <m/>
    <s v=""/>
    <s v="E"/>
    <n v="0"/>
    <m/>
    <s v=""/>
    <s v="E"/>
    <n v="0"/>
    <m/>
    <s v=""/>
    <s v="E"/>
    <n v="0"/>
    <n v="75"/>
    <n v="28"/>
    <m/>
    <n v="0"/>
    <m/>
    <n v="0"/>
    <n v="4"/>
    <n v="151"/>
    <n v="0"/>
    <n v="0"/>
    <n v="1"/>
    <n v="0"/>
    <n v="0"/>
    <n v="0"/>
    <n v="0"/>
    <n v="0"/>
    <n v="0"/>
    <n v="0"/>
    <n v="0"/>
    <n v="0"/>
    <n v="0"/>
    <m/>
    <m/>
    <m/>
  </r>
  <r>
    <x v="21"/>
    <s v="NAVEAU"/>
    <s v="Thomas"/>
    <s v="H"/>
    <s v="B"/>
    <s v=""/>
    <s v="I02"/>
    <s v="Nivelles"/>
    <d v="1899-12-30T00:00:08"/>
    <n v="9.3749999999999986E-2"/>
    <s v="E"/>
    <n v="149"/>
    <m/>
    <s v=""/>
    <s v="E"/>
    <n v="0"/>
    <m/>
    <s v=""/>
    <s v="E"/>
    <n v="0"/>
    <m/>
    <s v=""/>
    <s v="E"/>
    <n v="0"/>
    <m/>
    <s v=""/>
    <s v="E"/>
    <n v="0"/>
    <m/>
    <s v=""/>
    <s v="E"/>
    <n v="0"/>
    <m/>
    <s v=""/>
    <s v="E"/>
    <n v="0"/>
    <m/>
    <n v="0"/>
    <m/>
    <n v="0"/>
    <m/>
    <n v="0"/>
    <n v="2.78"/>
    <n v="75"/>
    <n v="0"/>
    <n v="0"/>
    <n v="1"/>
    <n v="0"/>
    <n v="0"/>
    <n v="0"/>
    <n v="0"/>
    <n v="0"/>
    <n v="0"/>
    <n v="0"/>
    <n v="0"/>
    <n v="0"/>
    <n v="0"/>
    <m/>
    <m/>
    <m/>
  </r>
  <r>
    <x v="56"/>
    <s v="CORNET"/>
    <s v="Roan"/>
    <s v="H"/>
    <s v="B"/>
    <s v=""/>
    <s v="I02"/>
    <s v="Nivelles"/>
    <d v="1899-12-30T00:00:08"/>
    <n v="9.432870370370372E-2"/>
    <s v="E"/>
    <n v="142"/>
    <m/>
    <s v=""/>
    <s v="E"/>
    <n v="0"/>
    <m/>
    <s v=""/>
    <s v="E"/>
    <n v="0"/>
    <m/>
    <s v=""/>
    <s v="E"/>
    <n v="0"/>
    <m/>
    <s v=""/>
    <s v="E"/>
    <n v="0"/>
    <m/>
    <s v=""/>
    <s v="E"/>
    <n v="0"/>
    <m/>
    <s v=""/>
    <s v="E"/>
    <n v="0"/>
    <m/>
    <n v="0"/>
    <m/>
    <n v="0"/>
    <m/>
    <n v="0"/>
    <m/>
    <n v="0"/>
    <n v="0"/>
    <n v="0"/>
    <n v="1"/>
    <n v="0"/>
    <n v="0"/>
    <n v="0"/>
    <n v="0"/>
    <n v="0"/>
    <n v="0"/>
    <n v="0"/>
    <n v="0"/>
    <n v="0"/>
    <n v="0"/>
    <m/>
    <m/>
    <m/>
  </r>
  <r>
    <x v="57"/>
    <s v="STAQUET"/>
    <s v="Lara"/>
    <s v="F"/>
    <s v="M"/>
    <n v="1999"/>
    <s v="I02"/>
    <s v="Nivelles"/>
    <d v="1899-12-30T00:00:06"/>
    <n v="7.3495370370370364E-2"/>
    <s v="E"/>
    <n v="528"/>
    <m/>
    <s v=""/>
    <s v="E"/>
    <n v="0"/>
    <m/>
    <s v=""/>
    <s v="E"/>
    <n v="0"/>
    <m/>
    <s v=""/>
    <s v="E"/>
    <n v="0"/>
    <m/>
    <s v=""/>
    <s v="E"/>
    <n v="0"/>
    <m/>
    <s v=""/>
    <s v="E"/>
    <n v="0"/>
    <m/>
    <s v=""/>
    <s v="E"/>
    <n v="0"/>
    <n v="120"/>
    <n v="369"/>
    <m/>
    <n v="0"/>
    <m/>
    <n v="0"/>
    <n v="6.26"/>
    <n v="298"/>
    <n v="0"/>
    <n v="0"/>
    <n v="1"/>
    <n v="0"/>
    <n v="0"/>
    <n v="0"/>
    <n v="0"/>
    <n v="0"/>
    <n v="0"/>
    <n v="0"/>
    <n v="0"/>
    <n v="0"/>
    <n v="0"/>
    <m/>
    <m/>
    <m/>
  </r>
  <r>
    <x v="32"/>
    <s v=""/>
    <s v=""/>
    <s v=""/>
    <s v=""/>
    <s v=""/>
    <s v="I02"/>
    <s v="Nivelles"/>
    <m/>
    <s v=""/>
    <s v="E"/>
    <n v="0"/>
    <m/>
    <s v=""/>
    <s v="E"/>
    <n v="0"/>
    <m/>
    <s v=""/>
    <s v="E"/>
    <n v="0"/>
    <m/>
    <s v=""/>
    <s v="E"/>
    <n v="0"/>
    <m/>
    <s v=""/>
    <s v="E"/>
    <n v="0"/>
    <m/>
    <s v=""/>
    <s v="E"/>
    <n v="0"/>
    <m/>
    <s v=""/>
    <s v="E"/>
    <n v="0"/>
    <m/>
    <n v="0"/>
    <m/>
    <n v="0"/>
    <m/>
    <n v="0"/>
    <m/>
    <n v="0"/>
    <n v="0"/>
    <n v="0"/>
    <n v="1"/>
    <n v="0"/>
    <n v="0"/>
    <n v="0"/>
    <n v="0"/>
    <n v="0"/>
    <n v="0"/>
    <n v="0"/>
    <n v="0"/>
    <n v="0"/>
    <n v="0"/>
    <m/>
    <m/>
    <m/>
  </r>
  <r>
    <x v="58"/>
    <s v="GARIN"/>
    <s v="Gaspard"/>
    <s v="H"/>
    <s v="B"/>
    <s v=""/>
    <s v="I02"/>
    <s v="Nivelles"/>
    <d v="1899-12-30T00:00:08"/>
    <n v="9.2592592592592587E-2"/>
    <s v="E"/>
    <n v="165"/>
    <m/>
    <s v=""/>
    <s v="E"/>
    <n v="0"/>
    <m/>
    <s v=""/>
    <s v="E"/>
    <n v="0"/>
    <m/>
    <s v=""/>
    <s v="E"/>
    <n v="0"/>
    <m/>
    <s v=""/>
    <s v="E"/>
    <n v="0"/>
    <m/>
    <s v=""/>
    <s v="E"/>
    <n v="0"/>
    <m/>
    <s v=""/>
    <s v="E"/>
    <n v="0"/>
    <n v="75"/>
    <n v="28"/>
    <m/>
    <n v="0"/>
    <m/>
    <n v="0"/>
    <m/>
    <n v="0"/>
    <n v="0"/>
    <n v="0"/>
    <n v="1"/>
    <n v="0"/>
    <n v="0"/>
    <n v="0"/>
    <n v="0"/>
    <n v="0"/>
    <n v="0"/>
    <n v="0"/>
    <n v="0"/>
    <n v="0"/>
    <n v="0"/>
    <m/>
    <m/>
    <m/>
  </r>
  <r>
    <x v="59"/>
    <s v="DUFRASNE"/>
    <s v="Matthieu"/>
    <s v="H"/>
    <s v="B"/>
    <n v="2002"/>
    <s v="I02"/>
    <s v="Nivelles"/>
    <d v="1899-12-30T00:00:08"/>
    <n v="9.432870370370372E-2"/>
    <s v="E"/>
    <n v="142"/>
    <m/>
    <s v=""/>
    <s v="E"/>
    <n v="0"/>
    <m/>
    <s v=""/>
    <s v="E"/>
    <n v="0"/>
    <m/>
    <s v=""/>
    <s v="E"/>
    <n v="0"/>
    <m/>
    <s v=""/>
    <s v="E"/>
    <n v="0"/>
    <m/>
    <s v=""/>
    <s v="E"/>
    <n v="0"/>
    <m/>
    <s v=""/>
    <s v="E"/>
    <n v="0"/>
    <n v="85"/>
    <n v="86"/>
    <m/>
    <n v="0"/>
    <m/>
    <n v="0"/>
    <n v="5.16"/>
    <n v="226"/>
    <n v="0"/>
    <n v="0"/>
    <n v="1"/>
    <n v="0"/>
    <n v="0"/>
    <n v="0"/>
    <n v="0"/>
    <n v="0"/>
    <n v="0"/>
    <n v="0"/>
    <n v="0"/>
    <n v="0"/>
    <n v="0"/>
    <m/>
    <m/>
    <m/>
  </r>
  <r>
    <x v="60"/>
    <s v="VANDENHENDE"/>
    <s v="Victor"/>
    <s v="H"/>
    <s v="B"/>
    <s v=""/>
    <s v="I02"/>
    <s v="Nivelles"/>
    <d v="1899-12-30T00:00:09"/>
    <n v="0.10370370370370371"/>
    <s v="E"/>
    <n v="43"/>
    <m/>
    <s v=""/>
    <s v="E"/>
    <n v="0"/>
    <m/>
    <s v=""/>
    <s v="E"/>
    <n v="0"/>
    <m/>
    <s v=""/>
    <s v="E"/>
    <n v="0"/>
    <m/>
    <s v=""/>
    <s v="E"/>
    <n v="0"/>
    <m/>
    <s v=""/>
    <s v="E"/>
    <n v="0"/>
    <m/>
    <s v=""/>
    <s v="E"/>
    <n v="0"/>
    <n v="75"/>
    <n v="28"/>
    <m/>
    <n v="0"/>
    <m/>
    <n v="0"/>
    <m/>
    <n v="0"/>
    <n v="0"/>
    <n v="0"/>
    <n v="1"/>
    <n v="0"/>
    <n v="0"/>
    <n v="0"/>
    <n v="0"/>
    <n v="0"/>
    <n v="0"/>
    <n v="0"/>
    <n v="0"/>
    <n v="0"/>
    <n v="0"/>
    <m/>
    <m/>
    <m/>
  </r>
  <r>
    <x v="15"/>
    <s v="DEBIERE"/>
    <s v="Milan"/>
    <s v="H"/>
    <s v="B"/>
    <n v="2004"/>
    <s v="I02"/>
    <s v="Nivelles"/>
    <d v="1899-12-30T00:00:08"/>
    <n v="9.5486111111111119E-2"/>
    <s v="E"/>
    <n v="127"/>
    <m/>
    <s v=""/>
    <s v="E"/>
    <n v="0"/>
    <m/>
    <s v=""/>
    <s v="E"/>
    <n v="0"/>
    <m/>
    <s v=""/>
    <s v="E"/>
    <n v="0"/>
    <m/>
    <s v=""/>
    <s v="E"/>
    <n v="0"/>
    <m/>
    <s v=""/>
    <s v="E"/>
    <n v="0"/>
    <m/>
    <s v=""/>
    <s v="E"/>
    <n v="0"/>
    <m/>
    <n v="0"/>
    <m/>
    <n v="0"/>
    <m/>
    <n v="0"/>
    <n v="4.6399999999999997"/>
    <n v="192"/>
    <n v="0"/>
    <n v="0"/>
    <n v="1"/>
    <n v="0"/>
    <n v="0"/>
    <n v="0"/>
    <n v="0"/>
    <n v="0"/>
    <n v="0"/>
    <n v="0"/>
    <n v="0"/>
    <n v="0"/>
    <n v="0"/>
    <m/>
    <m/>
    <m/>
  </r>
  <r>
    <x v="61"/>
    <s v="COLLET"/>
    <s v="Leo Paul"/>
    <s v="H"/>
    <s v="B"/>
    <s v=""/>
    <s v="I02"/>
    <s v="Nivelles"/>
    <d v="1899-12-30T00:00:09"/>
    <n v="0.10219907407407407"/>
    <s v="E"/>
    <n v="55"/>
    <m/>
    <s v=""/>
    <s v="E"/>
    <n v="0"/>
    <m/>
    <s v=""/>
    <s v="E"/>
    <n v="0"/>
    <m/>
    <s v=""/>
    <s v="E"/>
    <n v="0"/>
    <m/>
    <s v=""/>
    <s v="E"/>
    <n v="0"/>
    <m/>
    <s v=""/>
    <s v="E"/>
    <n v="0"/>
    <m/>
    <s v=""/>
    <s v="E"/>
    <n v="0"/>
    <m/>
    <n v="0"/>
    <m/>
    <n v="0"/>
    <m/>
    <n v="0"/>
    <m/>
    <n v="0"/>
    <n v="0"/>
    <n v="0"/>
    <n v="1"/>
    <n v="0"/>
    <n v="0"/>
    <n v="0"/>
    <n v="0"/>
    <n v="0"/>
    <n v="0"/>
    <n v="0"/>
    <n v="0"/>
    <n v="0"/>
    <n v="0"/>
    <m/>
    <m/>
    <m/>
  </r>
  <r>
    <x v="62"/>
    <s v="HEYLAERTS"/>
    <s v="Laurens"/>
    <s v="H"/>
    <s v="B"/>
    <s v=""/>
    <s v="I02"/>
    <s v="Nivelles"/>
    <d v="1899-12-30T00:00:08"/>
    <n v="8.8078703703703701E-2"/>
    <s v="E"/>
    <n v="234"/>
    <m/>
    <s v=""/>
    <s v="E"/>
    <n v="0"/>
    <m/>
    <s v=""/>
    <s v="E"/>
    <n v="0"/>
    <m/>
    <s v=""/>
    <s v="E"/>
    <n v="0"/>
    <m/>
    <s v=""/>
    <s v="E"/>
    <n v="0"/>
    <m/>
    <s v=""/>
    <s v="E"/>
    <n v="0"/>
    <m/>
    <s v=""/>
    <s v="E"/>
    <n v="0"/>
    <n v="90"/>
    <n v="119"/>
    <m/>
    <n v="0"/>
    <m/>
    <n v="0"/>
    <m/>
    <n v="0"/>
    <n v="0"/>
    <n v="0"/>
    <n v="1"/>
    <n v="0"/>
    <n v="0"/>
    <n v="0"/>
    <n v="0"/>
    <n v="0"/>
    <n v="0"/>
    <n v="0"/>
    <n v="0"/>
    <n v="0"/>
    <n v="0"/>
    <m/>
    <m/>
    <m/>
  </r>
  <r>
    <x v="20"/>
    <s v="SOLBREUX"/>
    <s v="Thibaud"/>
    <s v="H"/>
    <s v="B"/>
    <n v="2004"/>
    <s v="I02"/>
    <s v="Nivelles"/>
    <d v="1899-12-30T00:00:08"/>
    <n v="9.7569444444444431E-2"/>
    <s v="E"/>
    <n v="102"/>
    <m/>
    <s v=""/>
    <s v="E"/>
    <n v="0"/>
    <m/>
    <s v=""/>
    <s v="E"/>
    <n v="0"/>
    <m/>
    <s v=""/>
    <s v="E"/>
    <n v="0"/>
    <m/>
    <s v=""/>
    <s v="E"/>
    <n v="0"/>
    <m/>
    <s v=""/>
    <s v="E"/>
    <n v="0"/>
    <m/>
    <s v=""/>
    <s v="E"/>
    <n v="0"/>
    <n v="80"/>
    <n v="55"/>
    <m/>
    <n v="0"/>
    <m/>
    <n v="0"/>
    <n v="4.24"/>
    <n v="167"/>
    <n v="0"/>
    <n v="0"/>
    <n v="1"/>
    <n v="0"/>
    <n v="0"/>
    <n v="0"/>
    <n v="0"/>
    <n v="0"/>
    <n v="0"/>
    <n v="0"/>
    <n v="0"/>
    <n v="0"/>
    <n v="0"/>
    <m/>
    <m/>
    <m/>
  </r>
  <r>
    <x v="18"/>
    <s v="DE LISSNYDER"/>
    <s v="Robin"/>
    <s v="H"/>
    <s v="B"/>
    <n v="2003"/>
    <s v="I02"/>
    <s v="Nivelles"/>
    <d v="1899-12-30T00:00:08"/>
    <n v="9.1550925925925924E-2"/>
    <s v="E"/>
    <n v="180"/>
    <m/>
    <s v=""/>
    <s v="E"/>
    <n v="0"/>
    <m/>
    <s v=""/>
    <s v="E"/>
    <n v="0"/>
    <m/>
    <s v=""/>
    <s v="E"/>
    <n v="0"/>
    <m/>
    <s v=""/>
    <s v="E"/>
    <n v="0"/>
    <m/>
    <s v=""/>
    <s v="E"/>
    <n v="0"/>
    <m/>
    <s v=""/>
    <s v="E"/>
    <n v="0"/>
    <n v="80"/>
    <n v="55"/>
    <m/>
    <n v="0"/>
    <m/>
    <n v="0"/>
    <m/>
    <n v="0"/>
    <n v="0"/>
    <n v="0"/>
    <n v="1"/>
    <n v="0"/>
    <n v="0"/>
    <n v="0"/>
    <n v="0"/>
    <n v="0"/>
    <n v="0"/>
    <n v="0"/>
    <n v="0"/>
    <n v="0"/>
    <n v="0"/>
    <m/>
    <m/>
    <m/>
  </r>
  <r>
    <x v="63"/>
    <s v="CALLEEUWE"/>
    <s v="Theo"/>
    <s v="H"/>
    <s v="B"/>
    <s v=""/>
    <s v="I02"/>
    <s v="Nivelles"/>
    <d v="1899-12-30T00:00:09"/>
    <n v="9.8726851851851857E-2"/>
    <s v="E"/>
    <n v="89"/>
    <m/>
    <s v=""/>
    <s v="E"/>
    <n v="0"/>
    <m/>
    <s v=""/>
    <s v="E"/>
    <n v="0"/>
    <m/>
    <s v=""/>
    <s v="E"/>
    <n v="0"/>
    <m/>
    <s v=""/>
    <s v="E"/>
    <n v="0"/>
    <m/>
    <s v=""/>
    <s v="E"/>
    <n v="0"/>
    <m/>
    <s v=""/>
    <s v="E"/>
    <n v="0"/>
    <m/>
    <n v="0"/>
    <m/>
    <n v="0"/>
    <m/>
    <n v="0"/>
    <n v="4.47"/>
    <n v="181"/>
    <n v="0"/>
    <n v="0"/>
    <n v="1"/>
    <n v="0"/>
    <n v="0"/>
    <n v="0"/>
    <n v="0"/>
    <n v="0"/>
    <n v="0"/>
    <n v="0"/>
    <n v="0"/>
    <n v="0"/>
    <n v="0"/>
    <m/>
    <m/>
    <m/>
  </r>
  <r>
    <x v="64"/>
    <s v="LEVECK"/>
    <s v="Mathias"/>
    <s v="H"/>
    <s v="B"/>
    <s v=""/>
    <s v="I02"/>
    <s v="Nivelles"/>
    <d v="1899-12-30T00:00:09"/>
    <n v="0.10625"/>
    <s v="E"/>
    <n v="25"/>
    <m/>
    <s v=""/>
    <s v="E"/>
    <n v="0"/>
    <m/>
    <s v=""/>
    <s v="E"/>
    <n v="0"/>
    <m/>
    <s v=""/>
    <s v="E"/>
    <n v="0"/>
    <m/>
    <s v=""/>
    <s v="E"/>
    <n v="0"/>
    <m/>
    <s v=""/>
    <s v="E"/>
    <n v="0"/>
    <m/>
    <s v=""/>
    <s v="E"/>
    <n v="0"/>
    <m/>
    <n v="0"/>
    <m/>
    <n v="0"/>
    <m/>
    <n v="0"/>
    <n v="3.82"/>
    <n v="140"/>
    <n v="0"/>
    <n v="0"/>
    <n v="1"/>
    <n v="0"/>
    <n v="0"/>
    <n v="0"/>
    <n v="0"/>
    <n v="0"/>
    <n v="0"/>
    <n v="0"/>
    <n v="0"/>
    <n v="0"/>
    <n v="0"/>
    <m/>
    <m/>
    <m/>
  </r>
  <r>
    <x v="65"/>
    <s v="VERMYLEN"/>
    <s v="Marius"/>
    <s v="H"/>
    <s v="B"/>
    <n v="2002"/>
    <s v="I02"/>
    <s v="Nivelles"/>
    <d v="1899-12-30T00:00:07"/>
    <n v="8.3101851851851843E-2"/>
    <s v="E"/>
    <n v="323"/>
    <m/>
    <s v=""/>
    <s v="E"/>
    <n v="0"/>
    <m/>
    <s v=""/>
    <s v="E"/>
    <n v="0"/>
    <m/>
    <s v=""/>
    <s v="E"/>
    <n v="0"/>
    <m/>
    <s v=""/>
    <s v="E"/>
    <n v="0"/>
    <m/>
    <s v=""/>
    <s v="E"/>
    <n v="0"/>
    <m/>
    <s v=""/>
    <s v="E"/>
    <n v="0"/>
    <n v="100"/>
    <n v="194"/>
    <m/>
    <n v="0"/>
    <m/>
    <n v="0"/>
    <n v="7.36"/>
    <n v="371"/>
    <n v="0"/>
    <n v="0"/>
    <n v="1"/>
    <n v="0"/>
    <n v="0"/>
    <n v="0"/>
    <n v="0"/>
    <n v="0"/>
    <n v="0"/>
    <n v="0"/>
    <n v="0"/>
    <n v="0"/>
    <n v="0"/>
    <m/>
    <m/>
    <m/>
  </r>
  <r>
    <x v="66"/>
    <s v="BOUCHE"/>
    <s v="Romain"/>
    <s v="H"/>
    <s v="B"/>
    <s v=""/>
    <s v="I02"/>
    <s v="Nivelles"/>
    <d v="1899-12-30T00:00:08"/>
    <n v="8.8773148148148143E-2"/>
    <s v="E"/>
    <n v="223"/>
    <m/>
    <s v=""/>
    <s v="E"/>
    <n v="0"/>
    <m/>
    <s v=""/>
    <s v="E"/>
    <n v="0"/>
    <m/>
    <s v=""/>
    <s v="E"/>
    <n v="0"/>
    <m/>
    <s v=""/>
    <s v="E"/>
    <n v="0"/>
    <m/>
    <s v=""/>
    <s v="E"/>
    <n v="0"/>
    <m/>
    <s v=""/>
    <s v="E"/>
    <n v="0"/>
    <n v="85"/>
    <n v="86"/>
    <m/>
    <n v="0"/>
    <m/>
    <n v="0"/>
    <m/>
    <n v="0"/>
    <n v="0"/>
    <n v="0"/>
    <n v="1"/>
    <n v="0"/>
    <n v="0"/>
    <n v="0"/>
    <n v="0"/>
    <n v="0"/>
    <n v="0"/>
    <n v="0"/>
    <n v="0"/>
    <n v="0"/>
    <n v="0"/>
    <m/>
    <m/>
    <m/>
  </r>
  <r>
    <x v="67"/>
    <s v="MORAUX"/>
    <s v="Pierre"/>
    <s v="H"/>
    <s v="B"/>
    <s v=""/>
    <s v="I02"/>
    <s v="Nivelles"/>
    <d v="1899-12-30T00:00:08"/>
    <n v="9.0856481481481469E-2"/>
    <s v="E"/>
    <n v="191"/>
    <m/>
    <s v=""/>
    <s v="E"/>
    <n v="0"/>
    <m/>
    <s v=""/>
    <s v="E"/>
    <n v="0"/>
    <m/>
    <s v=""/>
    <s v="E"/>
    <n v="0"/>
    <m/>
    <s v=""/>
    <s v="E"/>
    <n v="0"/>
    <m/>
    <s v=""/>
    <s v="E"/>
    <n v="0"/>
    <m/>
    <s v=""/>
    <s v="E"/>
    <n v="0"/>
    <m/>
    <n v="0"/>
    <m/>
    <n v="0"/>
    <m/>
    <n v="0"/>
    <n v="7.15"/>
    <n v="357"/>
    <n v="0"/>
    <n v="0"/>
    <n v="1"/>
    <n v="0"/>
    <n v="0"/>
    <n v="0"/>
    <n v="0"/>
    <n v="0"/>
    <n v="0"/>
    <n v="0"/>
    <n v="0"/>
    <n v="0"/>
    <n v="0"/>
    <m/>
    <m/>
    <m/>
  </r>
  <r>
    <x v="68"/>
    <s v="BAILLET"/>
    <s v="Gaetan"/>
    <s v="H"/>
    <s v="B"/>
    <n v="0"/>
    <s v="I02"/>
    <s v="Nivelles"/>
    <d v="1899-12-30T00:00:08"/>
    <n v="9.1782407407407396E-2"/>
    <s v="E"/>
    <n v="177"/>
    <m/>
    <s v=""/>
    <s v="E"/>
    <n v="0"/>
    <m/>
    <s v=""/>
    <s v="E"/>
    <n v="0"/>
    <m/>
    <s v=""/>
    <s v="E"/>
    <n v="0"/>
    <m/>
    <s v=""/>
    <s v="E"/>
    <n v="0"/>
    <m/>
    <s v=""/>
    <s v="E"/>
    <n v="0"/>
    <m/>
    <s v=""/>
    <s v="E"/>
    <n v="0"/>
    <n v="80"/>
    <n v="55"/>
    <m/>
    <n v="0"/>
    <m/>
    <n v="0"/>
    <m/>
    <n v="0"/>
    <n v="0"/>
    <n v="0"/>
    <n v="1"/>
    <n v="0"/>
    <n v="0"/>
    <n v="0"/>
    <n v="0"/>
    <n v="0"/>
    <n v="0"/>
    <n v="0"/>
    <n v="0"/>
    <n v="0"/>
    <n v="0"/>
    <m/>
    <m/>
    <m/>
  </r>
  <r>
    <x v="69"/>
    <s v="CHARELS"/>
    <s v="Hugo"/>
    <s v="H"/>
    <s v="B"/>
    <s v=""/>
    <s v="I02"/>
    <s v="Nivelles"/>
    <d v="1899-12-30T00:00:08"/>
    <n v="9.0277777777777776E-2"/>
    <s v="E"/>
    <n v="199"/>
    <m/>
    <s v=""/>
    <s v="E"/>
    <n v="0"/>
    <m/>
    <s v=""/>
    <s v="E"/>
    <n v="0"/>
    <m/>
    <s v=""/>
    <s v="E"/>
    <n v="0"/>
    <m/>
    <s v=""/>
    <s v="E"/>
    <n v="0"/>
    <m/>
    <s v=""/>
    <s v="E"/>
    <n v="0"/>
    <m/>
    <s v=""/>
    <s v="E"/>
    <n v="0"/>
    <n v="80"/>
    <n v="55"/>
    <m/>
    <n v="0"/>
    <m/>
    <n v="0"/>
    <m/>
    <n v="0"/>
    <n v="0"/>
    <n v="0"/>
    <n v="1"/>
    <n v="0"/>
    <n v="0"/>
    <n v="0"/>
    <n v="0"/>
    <n v="0"/>
    <n v="0"/>
    <n v="0"/>
    <n v="0"/>
    <n v="0"/>
    <n v="0"/>
    <m/>
    <m/>
    <m/>
  </r>
  <r>
    <x v="19"/>
    <s v="DUMONT"/>
    <s v="Tom"/>
    <s v="H"/>
    <s v="B"/>
    <s v=""/>
    <s v="I02"/>
    <s v="Nivelles"/>
    <d v="1899-12-30T00:00:09"/>
    <n v="9.9652777777777771E-2"/>
    <s v="E"/>
    <n v="80"/>
    <m/>
    <s v=""/>
    <s v="E"/>
    <n v="0"/>
    <m/>
    <s v=""/>
    <s v="E"/>
    <n v="0"/>
    <m/>
    <s v=""/>
    <s v="E"/>
    <n v="0"/>
    <m/>
    <s v=""/>
    <s v="E"/>
    <n v="0"/>
    <m/>
    <s v=""/>
    <s v="E"/>
    <n v="0"/>
    <m/>
    <s v=""/>
    <s v="E"/>
    <n v="0"/>
    <n v="80"/>
    <n v="55"/>
    <m/>
    <n v="0"/>
    <m/>
    <n v="0"/>
    <n v="4.9000000000000004"/>
    <n v="209"/>
    <n v="0"/>
    <n v="0"/>
    <n v="1"/>
    <n v="0"/>
    <n v="0"/>
    <n v="0"/>
    <n v="0"/>
    <n v="0"/>
    <n v="0"/>
    <n v="0"/>
    <n v="0"/>
    <n v="0"/>
    <n v="0"/>
    <m/>
    <m/>
    <m/>
  </r>
  <r>
    <x v="70"/>
    <s v="MIESSE"/>
    <s v="Louis"/>
    <s v="H"/>
    <s v="B"/>
    <s v=""/>
    <s v="I02"/>
    <s v="Nivelles"/>
    <d v="1899-12-30T00:00:09"/>
    <n v="0.10879629629629631"/>
    <s v="E"/>
    <n v="12"/>
    <m/>
    <s v=""/>
    <s v="E"/>
    <n v="0"/>
    <m/>
    <s v=""/>
    <s v="E"/>
    <n v="0"/>
    <m/>
    <s v=""/>
    <s v="E"/>
    <n v="0"/>
    <m/>
    <s v=""/>
    <s v="E"/>
    <n v="0"/>
    <m/>
    <s v=""/>
    <s v="E"/>
    <n v="0"/>
    <m/>
    <s v=""/>
    <s v="E"/>
    <n v="0"/>
    <m/>
    <n v="0"/>
    <m/>
    <n v="0"/>
    <m/>
    <n v="0"/>
    <n v="2.65"/>
    <n v="67"/>
    <n v="0"/>
    <n v="0"/>
    <n v="1"/>
    <n v="0"/>
    <n v="0"/>
    <n v="0"/>
    <n v="0"/>
    <n v="0"/>
    <n v="0"/>
    <n v="0"/>
    <n v="0"/>
    <n v="0"/>
    <n v="0"/>
    <m/>
    <m/>
    <m/>
  </r>
  <r>
    <x v="71"/>
    <s v="PENSERINI"/>
    <s v="Manon"/>
    <s v="F"/>
    <s v="P"/>
    <s v=""/>
    <s v="I02"/>
    <s v="Nivelles"/>
    <d v="1899-12-30T00:00:08"/>
    <n v="9.3171296296296321E-2"/>
    <s v="E"/>
    <n v="157"/>
    <m/>
    <s v=""/>
    <s v="E"/>
    <n v="0"/>
    <m/>
    <s v=""/>
    <s v="E"/>
    <n v="0"/>
    <m/>
    <s v=""/>
    <s v="E"/>
    <n v="0"/>
    <m/>
    <s v=""/>
    <s v="E"/>
    <n v="0"/>
    <m/>
    <s v=""/>
    <s v="E"/>
    <n v="0"/>
    <m/>
    <s v=""/>
    <s v="E"/>
    <n v="0"/>
    <n v="90"/>
    <n v="119"/>
    <m/>
    <n v="0"/>
    <m/>
    <n v="0"/>
    <m/>
    <n v="0"/>
    <n v="0"/>
    <n v="0"/>
    <n v="1"/>
    <n v="0"/>
    <n v="0"/>
    <n v="0"/>
    <n v="0"/>
    <n v="0"/>
    <n v="0"/>
    <n v="0"/>
    <n v="0"/>
    <n v="0"/>
    <n v="0"/>
    <m/>
    <m/>
    <m/>
  </r>
  <r>
    <x v="72"/>
    <s v="CHOISEZ"/>
    <s v="Elodie"/>
    <s v="F"/>
    <s v="P"/>
    <s v=""/>
    <s v="I02"/>
    <s v="Nivelles"/>
    <d v="1899-12-30T00:00:07"/>
    <n v="8.1712962962962959E-2"/>
    <s v="E"/>
    <n v="350"/>
    <m/>
    <s v=""/>
    <s v="E"/>
    <n v="0"/>
    <m/>
    <s v=""/>
    <s v="E"/>
    <n v="0"/>
    <m/>
    <s v=""/>
    <s v="E"/>
    <n v="0"/>
    <m/>
    <s v=""/>
    <s v="E"/>
    <n v="0"/>
    <m/>
    <s v=""/>
    <s v="E"/>
    <n v="0"/>
    <m/>
    <s v=""/>
    <s v="E"/>
    <n v="0"/>
    <m/>
    <n v="0"/>
    <m/>
    <n v="0"/>
    <m/>
    <n v="0"/>
    <m/>
    <n v="0"/>
    <n v="0"/>
    <n v="0"/>
    <n v="1"/>
    <n v="0"/>
    <n v="0"/>
    <n v="0"/>
    <n v="0"/>
    <n v="0"/>
    <n v="0"/>
    <n v="0"/>
    <n v="0"/>
    <n v="0"/>
    <n v="0"/>
    <m/>
    <m/>
    <m/>
  </r>
  <r>
    <x v="73"/>
    <s v="AGAZZI"/>
    <s v="Aurélien"/>
    <s v="H"/>
    <s v="P"/>
    <s v=""/>
    <s v="I02"/>
    <s v="Nivelles"/>
    <d v="1899-12-30T00:00:07"/>
    <n v="8.4143518518518506E-2"/>
    <s v="E"/>
    <n v="303"/>
    <m/>
    <s v=""/>
    <s v="E"/>
    <n v="0"/>
    <m/>
    <s v=""/>
    <s v="E"/>
    <n v="0"/>
    <m/>
    <s v=""/>
    <s v="E"/>
    <n v="0"/>
    <m/>
    <s v=""/>
    <s v="E"/>
    <n v="0"/>
    <m/>
    <s v=""/>
    <s v="E"/>
    <n v="0"/>
    <m/>
    <s v=""/>
    <s v="E"/>
    <n v="0"/>
    <m/>
    <n v="0"/>
    <m/>
    <n v="0"/>
    <m/>
    <n v="0"/>
    <n v="7.15"/>
    <n v="357"/>
    <n v="0"/>
    <n v="0"/>
    <n v="1"/>
    <n v="0"/>
    <n v="0"/>
    <n v="0"/>
    <n v="0"/>
    <n v="0"/>
    <n v="0"/>
    <n v="0"/>
    <n v="0"/>
    <n v="0"/>
    <n v="0"/>
    <m/>
    <m/>
    <m/>
  </r>
  <r>
    <x v="26"/>
    <s v="DE LISSNYDER"/>
    <s v="Nathan"/>
    <s v="H"/>
    <s v="P"/>
    <n v="2000"/>
    <s v="I02"/>
    <s v="Nivelles"/>
    <d v="1899-12-30T00:00:07"/>
    <n v="8.5416666666666682E-2"/>
    <s v="E"/>
    <n v="280"/>
    <m/>
    <s v=""/>
    <s v="E"/>
    <n v="0"/>
    <m/>
    <s v=""/>
    <s v="E"/>
    <n v="0"/>
    <m/>
    <s v=""/>
    <s v="E"/>
    <n v="0"/>
    <m/>
    <s v=""/>
    <s v="E"/>
    <n v="0"/>
    <m/>
    <s v=""/>
    <s v="E"/>
    <n v="0"/>
    <m/>
    <s v=""/>
    <s v="E"/>
    <n v="0"/>
    <m/>
    <n v="0"/>
    <m/>
    <n v="0"/>
    <m/>
    <n v="0"/>
    <n v="5.21"/>
    <n v="229"/>
    <n v="0"/>
    <n v="0"/>
    <n v="1"/>
    <n v="0"/>
    <n v="0"/>
    <n v="0"/>
    <n v="0"/>
    <n v="0"/>
    <n v="0"/>
    <n v="0"/>
    <n v="0"/>
    <n v="0"/>
    <n v="0"/>
    <m/>
    <m/>
    <m/>
  </r>
  <r>
    <x v="74"/>
    <s v="LANCELLE"/>
    <s v="Arthur"/>
    <s v="H"/>
    <s v="P"/>
    <s v=""/>
    <s v="I02"/>
    <s v="Nivelles"/>
    <d v="1899-12-30T00:00:08"/>
    <n v="9.120370370370369E-2"/>
    <s v="E"/>
    <n v="185"/>
    <m/>
    <s v=""/>
    <s v="E"/>
    <n v="0"/>
    <m/>
    <s v=""/>
    <s v="E"/>
    <n v="0"/>
    <m/>
    <s v=""/>
    <s v="E"/>
    <n v="0"/>
    <m/>
    <s v=""/>
    <s v="E"/>
    <n v="0"/>
    <m/>
    <s v=""/>
    <s v="E"/>
    <n v="0"/>
    <m/>
    <s v=""/>
    <s v="E"/>
    <n v="0"/>
    <m/>
    <n v="0"/>
    <m/>
    <n v="0"/>
    <m/>
    <n v="0"/>
    <n v="5.19"/>
    <n v="228"/>
    <n v="0"/>
    <n v="0"/>
    <n v="1"/>
    <n v="0"/>
    <n v="0"/>
    <n v="0"/>
    <n v="0"/>
    <n v="0"/>
    <n v="0"/>
    <n v="0"/>
    <n v="0"/>
    <n v="0"/>
    <n v="0"/>
    <m/>
    <m/>
    <m/>
  </r>
  <r>
    <x v="75"/>
    <s v="LANNOY"/>
    <s v="Victor"/>
    <s v="H"/>
    <s v="P"/>
    <s v=""/>
    <s v="I02"/>
    <s v="Nivelles"/>
    <d v="1899-12-30T00:00:08"/>
    <n v="8.6921296296296302E-2"/>
    <s v="E"/>
    <n v="254"/>
    <m/>
    <s v=""/>
    <s v="E"/>
    <n v="0"/>
    <m/>
    <s v=""/>
    <s v="E"/>
    <n v="0"/>
    <m/>
    <s v=""/>
    <s v="E"/>
    <n v="0"/>
    <m/>
    <s v=""/>
    <s v="E"/>
    <n v="0"/>
    <m/>
    <s v=""/>
    <s v="E"/>
    <n v="0"/>
    <m/>
    <s v=""/>
    <s v="E"/>
    <n v="0"/>
    <m/>
    <n v="0"/>
    <m/>
    <n v="0"/>
    <m/>
    <n v="0"/>
    <n v="4.9000000000000004"/>
    <n v="209"/>
    <n v="0"/>
    <n v="0"/>
    <n v="1"/>
    <n v="0"/>
    <n v="0"/>
    <n v="0"/>
    <n v="0"/>
    <n v="0"/>
    <n v="0"/>
    <n v="0"/>
    <n v="0"/>
    <n v="0"/>
    <n v="0"/>
    <m/>
    <m/>
    <m/>
  </r>
  <r>
    <x v="76"/>
    <s v="DE COCK"/>
    <s v="Loic"/>
    <s v="H"/>
    <s v="P"/>
    <s v=""/>
    <s v="I02"/>
    <s v="Nivelles"/>
    <d v="1899-12-30T00:00:08"/>
    <n v="8.8773148148148143E-2"/>
    <s v="E"/>
    <n v="223"/>
    <m/>
    <s v=""/>
    <s v="E"/>
    <n v="0"/>
    <m/>
    <s v=""/>
    <s v="E"/>
    <n v="0"/>
    <m/>
    <s v=""/>
    <s v="E"/>
    <n v="0"/>
    <m/>
    <s v=""/>
    <s v="E"/>
    <n v="0"/>
    <m/>
    <s v=""/>
    <s v="E"/>
    <n v="0"/>
    <m/>
    <s v=""/>
    <s v="E"/>
    <n v="0"/>
    <n v="90"/>
    <n v="119"/>
    <m/>
    <n v="0"/>
    <m/>
    <n v="0"/>
    <n v="4.68"/>
    <n v="195"/>
    <n v="0"/>
    <n v="0"/>
    <n v="1"/>
    <n v="0"/>
    <n v="0"/>
    <n v="0"/>
    <n v="0"/>
    <n v="0"/>
    <n v="0"/>
    <n v="0"/>
    <n v="0"/>
    <n v="0"/>
    <n v="0"/>
    <m/>
    <m/>
    <m/>
  </r>
  <r>
    <x v="77"/>
    <s v="VAN BEVER"/>
    <s v="Nina"/>
    <s v="F"/>
    <s v="P"/>
    <n v="0"/>
    <s v="I02"/>
    <s v="Nivelles"/>
    <d v="1899-12-30T00:00:07"/>
    <n v="8.5069444444444434E-2"/>
    <s v="E"/>
    <n v="286"/>
    <m/>
    <s v=""/>
    <s v="E"/>
    <n v="0"/>
    <m/>
    <s v=""/>
    <s v="E"/>
    <n v="0"/>
    <m/>
    <s v=""/>
    <s v="E"/>
    <n v="0"/>
    <m/>
    <s v=""/>
    <s v="E"/>
    <n v="0"/>
    <m/>
    <s v=""/>
    <s v="E"/>
    <n v="0"/>
    <m/>
    <s v=""/>
    <s v="E"/>
    <n v="0"/>
    <m/>
    <n v="0"/>
    <m/>
    <n v="0"/>
    <m/>
    <n v="0"/>
    <m/>
    <n v="0"/>
    <n v="0"/>
    <n v="0"/>
    <n v="1"/>
    <n v="0"/>
    <n v="0"/>
    <n v="0"/>
    <n v="0"/>
    <n v="0"/>
    <n v="0"/>
    <n v="0"/>
    <n v="0"/>
    <n v="0"/>
    <n v="0"/>
    <m/>
    <m/>
    <m/>
  </r>
  <r>
    <x v="78"/>
    <s v="HENDRICK"/>
    <s v="Alice"/>
    <s v="F"/>
    <s v="P"/>
    <s v=""/>
    <s v="I02"/>
    <s v="Nivelles"/>
    <d v="1899-12-30T00:00:08"/>
    <n v="8.773148148148148E-2"/>
    <s v="E"/>
    <n v="240"/>
    <m/>
    <s v=""/>
    <s v="E"/>
    <n v="0"/>
    <m/>
    <s v=""/>
    <s v="E"/>
    <n v="0"/>
    <m/>
    <s v=""/>
    <s v="E"/>
    <n v="0"/>
    <m/>
    <s v=""/>
    <s v="E"/>
    <n v="0"/>
    <m/>
    <s v=""/>
    <s v="E"/>
    <n v="0"/>
    <m/>
    <s v=""/>
    <s v="E"/>
    <n v="0"/>
    <m/>
    <n v="0"/>
    <m/>
    <n v="0"/>
    <m/>
    <n v="0"/>
    <m/>
    <n v="0"/>
    <n v="0"/>
    <n v="0"/>
    <n v="1"/>
    <n v="0"/>
    <n v="0"/>
    <n v="0"/>
    <n v="0"/>
    <n v="0"/>
    <n v="0"/>
    <n v="0"/>
    <n v="0"/>
    <n v="0"/>
    <n v="0"/>
    <m/>
    <m/>
    <m/>
  </r>
  <r>
    <x v="79"/>
    <s v="CLEMENT"/>
    <s v="Sophie"/>
    <s v="F"/>
    <s v="P"/>
    <s v=""/>
    <s v="I02"/>
    <s v="Nivelles"/>
    <d v="1899-12-30T00:00:07"/>
    <n v="8.5185185185185197E-2"/>
    <s v="E"/>
    <n v="284"/>
    <m/>
    <s v=""/>
    <s v="E"/>
    <n v="0"/>
    <m/>
    <s v=""/>
    <s v="E"/>
    <n v="0"/>
    <m/>
    <s v=""/>
    <s v="E"/>
    <n v="0"/>
    <m/>
    <s v=""/>
    <s v="E"/>
    <n v="0"/>
    <m/>
    <s v=""/>
    <s v="E"/>
    <n v="0"/>
    <m/>
    <s v=""/>
    <s v="E"/>
    <n v="0"/>
    <m/>
    <n v="0"/>
    <m/>
    <n v="0"/>
    <m/>
    <n v="0"/>
    <m/>
    <n v="0"/>
    <n v="0"/>
    <n v="0"/>
    <n v="1"/>
    <n v="0"/>
    <n v="0"/>
    <n v="0"/>
    <n v="0"/>
    <n v="0"/>
    <n v="0"/>
    <n v="0"/>
    <n v="0"/>
    <n v="0"/>
    <n v="0"/>
    <m/>
    <m/>
    <m/>
  </r>
  <r>
    <x v="80"/>
    <s v="BOULANGER"/>
    <s v="Martin"/>
    <s v="H"/>
    <s v="P"/>
    <s v=""/>
    <s v="I02"/>
    <s v="Nivelles"/>
    <d v="1899-12-30T00:00:08"/>
    <n v="9.5601851851851855E-2"/>
    <s v="E"/>
    <n v="125"/>
    <m/>
    <s v=""/>
    <s v="E"/>
    <n v="0"/>
    <m/>
    <s v=""/>
    <s v="E"/>
    <n v="0"/>
    <m/>
    <s v=""/>
    <s v="E"/>
    <n v="0"/>
    <m/>
    <s v=""/>
    <s v="E"/>
    <n v="0"/>
    <m/>
    <s v=""/>
    <s v="E"/>
    <n v="0"/>
    <m/>
    <s v=""/>
    <s v="E"/>
    <n v="0"/>
    <n v="90"/>
    <n v="119"/>
    <m/>
    <n v="0"/>
    <m/>
    <n v="0"/>
    <m/>
    <n v="0"/>
    <n v="0"/>
    <n v="0"/>
    <n v="1"/>
    <n v="0"/>
    <n v="0"/>
    <n v="0"/>
    <n v="0"/>
    <n v="0"/>
    <n v="0"/>
    <n v="0"/>
    <n v="0"/>
    <n v="0"/>
    <n v="0"/>
    <m/>
    <m/>
    <m/>
  </r>
  <r>
    <x v="81"/>
    <s v="PUYLAERT"/>
    <s v="Simon"/>
    <s v="H"/>
    <s v="P"/>
    <s v=""/>
    <s v="I02"/>
    <s v="Nivelles"/>
    <d v="1899-12-30T00:00:07"/>
    <n v="8.472222222222224E-2"/>
    <s v="E"/>
    <n v="293"/>
    <m/>
    <s v=""/>
    <s v="E"/>
    <n v="0"/>
    <m/>
    <s v=""/>
    <s v="E"/>
    <n v="0"/>
    <m/>
    <s v=""/>
    <s v="E"/>
    <n v="0"/>
    <m/>
    <s v=""/>
    <s v="E"/>
    <n v="0"/>
    <m/>
    <s v=""/>
    <s v="E"/>
    <n v="0"/>
    <m/>
    <s v=""/>
    <s v="E"/>
    <n v="0"/>
    <m/>
    <n v="0"/>
    <m/>
    <n v="0"/>
    <m/>
    <n v="0"/>
    <m/>
    <n v="0"/>
    <n v="0"/>
    <n v="0"/>
    <n v="1"/>
    <n v="0"/>
    <n v="0"/>
    <n v="0"/>
    <n v="0"/>
    <n v="0"/>
    <n v="0"/>
    <n v="0"/>
    <n v="0"/>
    <n v="0"/>
    <n v="0"/>
    <m/>
    <m/>
    <m/>
  </r>
  <r>
    <x v="82"/>
    <s v="MUSCH"/>
    <s v="Elise"/>
    <s v="F"/>
    <s v="M"/>
    <s v=""/>
    <s v="I02"/>
    <s v="Nivelles"/>
    <d v="1899-12-30T00:00:08"/>
    <n v="8.773148148148148E-2"/>
    <s v="E"/>
    <n v="240"/>
    <m/>
    <s v=""/>
    <s v="E"/>
    <n v="0"/>
    <m/>
    <s v=""/>
    <s v="E"/>
    <n v="0"/>
    <m/>
    <s v=""/>
    <s v="E"/>
    <n v="0"/>
    <m/>
    <s v=""/>
    <s v="E"/>
    <n v="0"/>
    <m/>
    <s v=""/>
    <s v="E"/>
    <n v="0"/>
    <m/>
    <s v=""/>
    <s v="E"/>
    <n v="0"/>
    <m/>
    <n v="0"/>
    <m/>
    <n v="0"/>
    <m/>
    <n v="0"/>
    <m/>
    <n v="0"/>
    <n v="0"/>
    <n v="0"/>
    <n v="1"/>
    <n v="0"/>
    <n v="0"/>
    <n v="0"/>
    <n v="0"/>
    <n v="0"/>
    <n v="0"/>
    <n v="0"/>
    <n v="0"/>
    <n v="0"/>
    <n v="0"/>
    <m/>
    <m/>
    <m/>
  </r>
  <r>
    <x v="83"/>
    <s v="SAUCEZ"/>
    <s v="Thea"/>
    <s v="F"/>
    <s v="M"/>
    <n v="1999"/>
    <s v="I02"/>
    <s v="Nivelles"/>
    <d v="1899-12-30T00:00:07"/>
    <n v="7.9282407407407399E-2"/>
    <s v="E"/>
    <n v="399"/>
    <m/>
    <s v=""/>
    <s v="E"/>
    <n v="0"/>
    <m/>
    <s v=""/>
    <s v="E"/>
    <n v="0"/>
    <m/>
    <s v=""/>
    <s v="E"/>
    <n v="0"/>
    <m/>
    <s v=""/>
    <s v="E"/>
    <n v="0"/>
    <m/>
    <s v=""/>
    <s v="E"/>
    <n v="0"/>
    <m/>
    <s v=""/>
    <s v="E"/>
    <n v="0"/>
    <m/>
    <n v="0"/>
    <m/>
    <n v="0"/>
    <m/>
    <n v="0"/>
    <m/>
    <n v="0"/>
    <n v="0"/>
    <n v="0"/>
    <n v="1"/>
    <n v="0"/>
    <n v="0"/>
    <n v="0"/>
    <n v="0"/>
    <n v="0"/>
    <n v="0"/>
    <n v="0"/>
    <n v="0"/>
    <n v="0"/>
    <n v="0"/>
    <m/>
    <m/>
    <m/>
  </r>
  <r>
    <x v="31"/>
    <s v="ROUSSEAUX"/>
    <s v="Sarah"/>
    <s v="F"/>
    <s v="M"/>
    <n v="1999"/>
    <s v="I02"/>
    <s v="Nivelles"/>
    <d v="1899-12-30T00:00:07"/>
    <n v="8.4374999999999992E-2"/>
    <s v="E"/>
    <n v="299"/>
    <m/>
    <s v=""/>
    <s v="E"/>
    <n v="0"/>
    <m/>
    <s v=""/>
    <s v="E"/>
    <n v="0"/>
    <m/>
    <s v=""/>
    <s v="E"/>
    <n v="0"/>
    <m/>
    <s v=""/>
    <s v="E"/>
    <n v="0"/>
    <m/>
    <s v=""/>
    <s v="E"/>
    <n v="0"/>
    <m/>
    <s v=""/>
    <s v="E"/>
    <n v="0"/>
    <n v="110"/>
    <n v="278"/>
    <m/>
    <n v="0"/>
    <m/>
    <n v="0"/>
    <n v="7.04"/>
    <n v="350"/>
    <n v="0"/>
    <n v="0"/>
    <n v="1"/>
    <n v="0"/>
    <n v="0"/>
    <n v="0"/>
    <n v="0"/>
    <n v="0"/>
    <n v="0"/>
    <n v="0"/>
    <n v="0"/>
    <n v="0"/>
    <n v="0"/>
    <m/>
    <m/>
    <m/>
  </r>
  <r>
    <x v="84"/>
    <s v="JANSSENS"/>
    <s v="Manon"/>
    <s v="F"/>
    <s v="M"/>
    <s v=""/>
    <s v="I02"/>
    <s v="Nivelles"/>
    <d v="1899-12-30T00:00:07"/>
    <n v="7.5694444444444453E-2"/>
    <s v="E"/>
    <n v="477"/>
    <m/>
    <s v=""/>
    <s v="E"/>
    <n v="0"/>
    <m/>
    <s v=""/>
    <s v="E"/>
    <n v="0"/>
    <m/>
    <s v=""/>
    <s v="E"/>
    <n v="0"/>
    <m/>
    <s v=""/>
    <s v="E"/>
    <n v="0"/>
    <m/>
    <s v=""/>
    <s v="E"/>
    <n v="0"/>
    <m/>
    <s v=""/>
    <s v="E"/>
    <n v="0"/>
    <m/>
    <n v="0"/>
    <m/>
    <n v="0"/>
    <m/>
    <n v="0"/>
    <n v="6.3"/>
    <n v="301"/>
    <n v="0"/>
    <n v="0"/>
    <n v="1"/>
    <n v="0"/>
    <n v="0"/>
    <n v="0"/>
    <n v="0"/>
    <n v="0"/>
    <n v="0"/>
    <n v="0"/>
    <n v="0"/>
    <n v="0"/>
    <n v="0"/>
    <m/>
    <m/>
    <m/>
  </r>
  <r>
    <x v="85"/>
    <s v="CHABEAU"/>
    <s v="Pauline"/>
    <s v="F"/>
    <s v="M"/>
    <s v=""/>
    <s v="I02"/>
    <s v="Nivelles"/>
    <d v="1899-12-30T00:00:07"/>
    <n v="7.662037037037038E-2"/>
    <s v="E"/>
    <n v="456"/>
    <m/>
    <s v=""/>
    <s v="E"/>
    <n v="0"/>
    <m/>
    <s v=""/>
    <s v="E"/>
    <n v="0"/>
    <m/>
    <s v=""/>
    <s v="E"/>
    <n v="0"/>
    <m/>
    <s v=""/>
    <s v="E"/>
    <n v="0"/>
    <m/>
    <s v=""/>
    <s v="E"/>
    <n v="0"/>
    <m/>
    <s v=""/>
    <s v="E"/>
    <n v="0"/>
    <m/>
    <n v="0"/>
    <m/>
    <n v="0"/>
    <m/>
    <n v="0"/>
    <m/>
    <n v="0"/>
    <n v="0"/>
    <n v="0"/>
    <n v="1"/>
    <n v="0"/>
    <n v="0"/>
    <n v="0"/>
    <n v="0"/>
    <n v="0"/>
    <n v="0"/>
    <n v="0"/>
    <n v="0"/>
    <n v="0"/>
    <n v="0"/>
    <m/>
    <m/>
    <m/>
  </r>
  <r>
    <x v="86"/>
    <s v="PIROTTE"/>
    <s v="Julien"/>
    <s v="H"/>
    <s v="M"/>
    <s v=""/>
    <s v="I02"/>
    <s v="Nivelles"/>
    <d v="1899-12-30T00:00:06"/>
    <n v="7.3842592592592599E-2"/>
    <s v="E"/>
    <n v="520"/>
    <m/>
    <s v=""/>
    <s v="E"/>
    <n v="0"/>
    <m/>
    <s v=""/>
    <s v="E"/>
    <n v="0"/>
    <m/>
    <s v=""/>
    <s v="E"/>
    <n v="0"/>
    <m/>
    <s v=""/>
    <s v="E"/>
    <n v="0"/>
    <m/>
    <s v=""/>
    <s v="E"/>
    <n v="0"/>
    <m/>
    <s v=""/>
    <s v="E"/>
    <n v="0"/>
    <n v="110"/>
    <n v="278"/>
    <m/>
    <n v="0"/>
    <m/>
    <n v="0"/>
    <n v="6.52"/>
    <n v="315"/>
    <n v="0"/>
    <n v="0"/>
    <n v="1"/>
    <n v="0"/>
    <n v="0"/>
    <n v="0"/>
    <n v="0"/>
    <n v="0"/>
    <n v="0"/>
    <n v="0"/>
    <n v="0"/>
    <n v="0"/>
    <n v="0"/>
    <m/>
    <m/>
    <m/>
  </r>
  <r>
    <x v="87"/>
    <s v="MITEVOY"/>
    <s v="Noah"/>
    <s v="H"/>
    <s v="M"/>
    <s v=""/>
    <s v="I02"/>
    <s v="Nivelles"/>
    <d v="1899-12-30T00:00:06"/>
    <n v="7.0601851851851846E-2"/>
    <s v="E"/>
    <n v="598"/>
    <m/>
    <s v=""/>
    <s v="E"/>
    <n v="0"/>
    <m/>
    <s v=""/>
    <s v="E"/>
    <n v="0"/>
    <m/>
    <s v=""/>
    <s v="E"/>
    <n v="0"/>
    <m/>
    <s v=""/>
    <s v="E"/>
    <n v="0"/>
    <m/>
    <s v=""/>
    <s v="E"/>
    <n v="0"/>
    <m/>
    <s v=""/>
    <s v="E"/>
    <n v="0"/>
    <n v="115"/>
    <n v="323"/>
    <m/>
    <n v="0"/>
    <m/>
    <n v="0"/>
    <n v="7.32"/>
    <n v="368"/>
    <n v="0"/>
    <n v="0"/>
    <n v="1"/>
    <n v="0"/>
    <n v="0"/>
    <n v="0"/>
    <n v="0"/>
    <n v="0"/>
    <n v="0"/>
    <n v="0"/>
    <n v="0"/>
    <n v="0"/>
    <n v="0"/>
    <m/>
    <m/>
    <m/>
  </r>
  <r>
    <x v="32"/>
    <s v=""/>
    <s v=""/>
    <s v=""/>
    <s v=""/>
    <s v=""/>
    <s v="I02"/>
    <s v="Nivelles"/>
    <m/>
    <s v=""/>
    <s v="E"/>
    <n v="0"/>
    <m/>
    <s v=""/>
    <s v="E"/>
    <n v="0"/>
    <m/>
    <s v=""/>
    <s v="E"/>
    <n v="0"/>
    <m/>
    <s v=""/>
    <s v="E"/>
    <n v="0"/>
    <m/>
    <s v=""/>
    <s v="E"/>
    <n v="0"/>
    <m/>
    <s v=""/>
    <s v="E"/>
    <n v="0"/>
    <m/>
    <s v=""/>
    <s v="E"/>
    <n v="0"/>
    <m/>
    <n v="0"/>
    <m/>
    <n v="0"/>
    <m/>
    <n v="0"/>
    <m/>
    <n v="0"/>
    <n v="0"/>
    <n v="0"/>
    <n v="1"/>
    <n v="0"/>
    <n v="0"/>
    <n v="0"/>
    <n v="0"/>
    <n v="0"/>
    <n v="0"/>
    <n v="0"/>
    <n v="0"/>
    <n v="0"/>
    <n v="0"/>
    <m/>
    <m/>
    <m/>
  </r>
  <r>
    <x v="88"/>
    <s v="JOSSE"/>
    <s v="Nathan"/>
    <s v="H"/>
    <s v="M"/>
    <s v=""/>
    <s v="I02"/>
    <s v="Nivelles"/>
    <d v="1899-12-30T00:00:07"/>
    <n v="8.0324074074074062E-2"/>
    <s v="E"/>
    <n v="377"/>
    <m/>
    <s v=""/>
    <s v="E"/>
    <n v="0"/>
    <m/>
    <s v=""/>
    <s v="E"/>
    <n v="0"/>
    <m/>
    <s v=""/>
    <s v="E"/>
    <n v="0"/>
    <m/>
    <s v=""/>
    <s v="E"/>
    <n v="0"/>
    <m/>
    <s v=""/>
    <s v="E"/>
    <n v="0"/>
    <m/>
    <s v=""/>
    <s v="E"/>
    <n v="0"/>
    <n v="110"/>
    <n v="278"/>
    <m/>
    <n v="0"/>
    <m/>
    <n v="0"/>
    <m/>
    <n v="0"/>
    <n v="0"/>
    <n v="0"/>
    <n v="1"/>
    <n v="0"/>
    <n v="0"/>
    <n v="0"/>
    <n v="0"/>
    <n v="0"/>
    <n v="0"/>
    <n v="0"/>
    <n v="0"/>
    <n v="0"/>
    <n v="0"/>
    <m/>
    <m/>
    <m/>
  </r>
  <r>
    <x v="89"/>
    <s v="VERHESLT"/>
    <s v="Diego"/>
    <s v="H"/>
    <s v="M"/>
    <n v="1999"/>
    <s v="I02"/>
    <s v="Nivelles"/>
    <d v="1899-12-30T00:00:06"/>
    <n v="7.3263888888888892E-2"/>
    <s v="E"/>
    <n v="533"/>
    <m/>
    <s v=""/>
    <s v="E"/>
    <n v="0"/>
    <m/>
    <s v=""/>
    <s v="E"/>
    <n v="0"/>
    <m/>
    <s v=""/>
    <s v="E"/>
    <n v="0"/>
    <m/>
    <s v=""/>
    <s v="E"/>
    <n v="0"/>
    <m/>
    <s v=""/>
    <s v="E"/>
    <n v="0"/>
    <m/>
    <s v=""/>
    <s v="E"/>
    <n v="0"/>
    <m/>
    <n v="0"/>
    <m/>
    <n v="0"/>
    <m/>
    <n v="0"/>
    <m/>
    <n v="0"/>
    <n v="0"/>
    <n v="0"/>
    <n v="1"/>
    <n v="0"/>
    <n v="0"/>
    <n v="0"/>
    <n v="0"/>
    <n v="0"/>
    <n v="0"/>
    <n v="0"/>
    <n v="0"/>
    <n v="0"/>
    <n v="0"/>
    <m/>
    <m/>
    <m/>
  </r>
  <r>
    <x v="90"/>
    <s v="CALLEEUWE"/>
    <s v="Tom"/>
    <s v="H"/>
    <s v="M"/>
    <s v=""/>
    <s v="I02"/>
    <s v="Nivelles"/>
    <d v="1899-12-30T00:00:07"/>
    <n v="7.6388888888888881E-2"/>
    <s v="E"/>
    <n v="461"/>
    <m/>
    <s v=""/>
    <s v="E"/>
    <n v="0"/>
    <m/>
    <s v=""/>
    <s v="E"/>
    <n v="0"/>
    <m/>
    <s v=""/>
    <s v="E"/>
    <n v="0"/>
    <m/>
    <s v=""/>
    <s v="E"/>
    <n v="0"/>
    <m/>
    <s v=""/>
    <s v="E"/>
    <n v="0"/>
    <m/>
    <s v=""/>
    <s v="E"/>
    <n v="0"/>
    <n v="115"/>
    <n v="323"/>
    <m/>
    <n v="0"/>
    <m/>
    <n v="0"/>
    <n v="5.44"/>
    <n v="244"/>
    <n v="0"/>
    <n v="0"/>
    <n v="1"/>
    <n v="0"/>
    <n v="0"/>
    <n v="0"/>
    <n v="0"/>
    <n v="0"/>
    <n v="0"/>
    <n v="0"/>
    <n v="0"/>
    <n v="0"/>
    <n v="0"/>
    <m/>
    <m/>
    <m/>
  </r>
  <r>
    <x v="91"/>
    <s v="THIBAUT"/>
    <s v="Quentin"/>
    <s v="H"/>
    <s v="M"/>
    <s v=""/>
    <s v="I02"/>
    <s v="Nivelles"/>
    <d v="1899-12-30T00:00:07"/>
    <n v="8.0439814814814811E-2"/>
    <s v="E"/>
    <n v="375"/>
    <m/>
    <s v=""/>
    <s v="E"/>
    <n v="0"/>
    <m/>
    <s v=""/>
    <s v="E"/>
    <n v="0"/>
    <m/>
    <s v=""/>
    <s v="E"/>
    <n v="0"/>
    <m/>
    <s v=""/>
    <s v="E"/>
    <n v="0"/>
    <m/>
    <s v=""/>
    <s v="E"/>
    <n v="0"/>
    <m/>
    <s v=""/>
    <s v="E"/>
    <n v="0"/>
    <m/>
    <n v="0"/>
    <m/>
    <n v="0"/>
    <m/>
    <n v="0"/>
    <m/>
    <n v="0"/>
    <n v="0"/>
    <n v="0"/>
    <n v="1"/>
    <n v="0"/>
    <n v="0"/>
    <n v="0"/>
    <n v="0"/>
    <n v="0"/>
    <n v="0"/>
    <n v="0"/>
    <n v="0"/>
    <n v="0"/>
    <n v="0"/>
    <m/>
    <m/>
    <m/>
  </r>
  <r>
    <x v="92"/>
    <s v="PHILIPPO"/>
    <s v="Brieuc"/>
    <s v="H"/>
    <s v="M"/>
    <n v="1999"/>
    <s v="I02"/>
    <s v="Nivelles"/>
    <m/>
    <s v=""/>
    <s v="E"/>
    <n v="0"/>
    <m/>
    <s v=""/>
    <s v="E"/>
    <n v="0"/>
    <m/>
    <s v=""/>
    <s v="E"/>
    <n v="0"/>
    <m/>
    <s v=""/>
    <s v="E"/>
    <n v="0"/>
    <m/>
    <s v=""/>
    <s v="E"/>
    <n v="0"/>
    <m/>
    <s v=""/>
    <s v="E"/>
    <n v="0"/>
    <m/>
    <s v=""/>
    <s v="E"/>
    <n v="0"/>
    <n v="110"/>
    <n v="278"/>
    <m/>
    <n v="0"/>
    <m/>
    <n v="0"/>
    <m/>
    <n v="0"/>
    <n v="0"/>
    <n v="0"/>
    <n v="1"/>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2"/>
    <s v="SCLAVONT"/>
    <s v="Ysolde"/>
    <s v="F"/>
    <s v="B"/>
    <n v="2002"/>
    <s v="I07"/>
    <s v="Wavre"/>
    <d v="1899-12-30T00:00:08"/>
    <n v="8.6805555555555552E-2"/>
    <s v="M"/>
    <n v="210"/>
    <m/>
    <s v=""/>
    <s v="M"/>
    <n v="0"/>
    <m/>
    <s v=""/>
    <s v="M"/>
    <n v="0"/>
    <m/>
    <s v=""/>
    <s v="M"/>
    <n v="0"/>
    <m/>
    <s v=""/>
    <s v="M"/>
    <n v="0"/>
    <m/>
    <s v=""/>
    <s v="M"/>
    <n v="0"/>
    <m/>
    <s v=""/>
    <s v="M"/>
    <n v="0"/>
    <m/>
    <n v="0"/>
    <m/>
    <n v="0"/>
    <m/>
    <n v="0"/>
    <n v="5.6"/>
    <n v="255"/>
    <n v="0"/>
    <n v="0"/>
    <n v="0"/>
    <n v="0"/>
    <n v="0"/>
    <n v="0"/>
    <n v="0"/>
    <n v="1"/>
    <n v="0"/>
    <n v="0"/>
    <n v="0"/>
    <n v="0"/>
    <n v="0"/>
    <m/>
    <m/>
    <m/>
  </r>
  <r>
    <x v="5"/>
    <s v="ALI ISMAEL"/>
    <s v="Amina"/>
    <s v="F"/>
    <s v="B"/>
    <n v="2002"/>
    <s v="I07"/>
    <s v="Wavre"/>
    <d v="1899-12-30T00:00:08"/>
    <n v="9.1435185185185189E-2"/>
    <s v="M"/>
    <n v="143"/>
    <m/>
    <s v=""/>
    <s v="M"/>
    <n v="0"/>
    <m/>
    <s v=""/>
    <s v="M"/>
    <n v="0"/>
    <m/>
    <s v=""/>
    <s v="M"/>
    <n v="0"/>
    <m/>
    <s v=""/>
    <s v="M"/>
    <n v="0"/>
    <m/>
    <s v=""/>
    <s v="M"/>
    <n v="0"/>
    <m/>
    <s v=""/>
    <s v="M"/>
    <n v="0"/>
    <m/>
    <n v="0"/>
    <m/>
    <n v="0"/>
    <m/>
    <n v="0"/>
    <n v="4.4000000000000004"/>
    <n v="177"/>
    <n v="0"/>
    <n v="0"/>
    <n v="0"/>
    <n v="0"/>
    <n v="0"/>
    <n v="0"/>
    <n v="0"/>
    <n v="1"/>
    <n v="0"/>
    <n v="0"/>
    <n v="0"/>
    <n v="0"/>
    <n v="0"/>
    <m/>
    <m/>
    <m/>
  </r>
  <r>
    <x v="0"/>
    <s v="SCLAVONT"/>
    <s v="Lastinie"/>
    <s v="F"/>
    <s v="B"/>
    <n v="2002"/>
    <s v="I07"/>
    <s v="Wavre"/>
    <d v="1899-12-30T00:00:07"/>
    <n v="8.2175925925925916E-2"/>
    <s v="M"/>
    <n v="288"/>
    <m/>
    <s v=""/>
    <s v="M"/>
    <n v="0"/>
    <m/>
    <s v=""/>
    <s v="M"/>
    <n v="0"/>
    <m/>
    <s v=""/>
    <s v="M"/>
    <n v="0"/>
    <m/>
    <s v=""/>
    <s v="M"/>
    <n v="0"/>
    <m/>
    <s v=""/>
    <s v="M"/>
    <n v="0"/>
    <m/>
    <s v=""/>
    <s v="M"/>
    <n v="0"/>
    <m/>
    <n v="0"/>
    <m/>
    <n v="0"/>
    <m/>
    <n v="0"/>
    <n v="5.51"/>
    <n v="249"/>
    <n v="0"/>
    <n v="0"/>
    <n v="0"/>
    <n v="0"/>
    <n v="0"/>
    <n v="0"/>
    <n v="0"/>
    <n v="1"/>
    <n v="0"/>
    <n v="0"/>
    <n v="0"/>
    <n v="0"/>
    <n v="0"/>
    <m/>
    <m/>
    <m/>
  </r>
  <r>
    <x v="45"/>
    <s v="JARBATH"/>
    <s v="Szaffi"/>
    <s v="F"/>
    <s v="B"/>
    <s v=""/>
    <s v="I07"/>
    <s v="Wavre"/>
    <d v="1899-12-30T00:00:08"/>
    <n v="8.9120370370370378E-2"/>
    <s v="M"/>
    <n v="175"/>
    <m/>
    <s v=""/>
    <s v="M"/>
    <n v="0"/>
    <m/>
    <s v=""/>
    <s v="M"/>
    <n v="0"/>
    <m/>
    <s v=""/>
    <s v="M"/>
    <n v="0"/>
    <m/>
    <s v=""/>
    <s v="M"/>
    <n v="0"/>
    <m/>
    <s v=""/>
    <s v="M"/>
    <n v="0"/>
    <m/>
    <s v=""/>
    <s v="M"/>
    <n v="0"/>
    <m/>
    <n v="0"/>
    <m/>
    <n v="0"/>
    <m/>
    <n v="0"/>
    <n v="4.97"/>
    <n v="214"/>
    <n v="0"/>
    <n v="0"/>
    <n v="0"/>
    <n v="0"/>
    <n v="0"/>
    <n v="0"/>
    <n v="0"/>
    <n v="1"/>
    <n v="0"/>
    <n v="0"/>
    <n v="0"/>
    <n v="0"/>
    <n v="0"/>
    <m/>
    <m/>
    <m/>
  </r>
  <r>
    <x v="47"/>
    <s v="CHOISEZ"/>
    <s v="Lucie"/>
    <s v="F"/>
    <s v="B"/>
    <s v=""/>
    <s v="I07"/>
    <s v="Wavre"/>
    <d v="1899-12-30T00:00:08"/>
    <n v="9.0277777777777776E-2"/>
    <s v="M"/>
    <n v="159"/>
    <m/>
    <s v=""/>
    <s v="M"/>
    <n v="0"/>
    <m/>
    <s v=""/>
    <s v="M"/>
    <n v="0"/>
    <m/>
    <s v=""/>
    <s v="M"/>
    <n v="0"/>
    <m/>
    <s v=""/>
    <s v="M"/>
    <n v="0"/>
    <m/>
    <s v=""/>
    <s v="M"/>
    <n v="0"/>
    <m/>
    <s v=""/>
    <s v="M"/>
    <n v="0"/>
    <m/>
    <n v="0"/>
    <m/>
    <n v="0"/>
    <m/>
    <n v="0"/>
    <n v="3.97"/>
    <n v="149"/>
    <n v="0"/>
    <n v="0"/>
    <n v="0"/>
    <n v="0"/>
    <n v="0"/>
    <n v="0"/>
    <n v="0"/>
    <n v="1"/>
    <n v="0"/>
    <n v="0"/>
    <n v="0"/>
    <n v="0"/>
    <n v="0"/>
    <m/>
    <m/>
    <m/>
  </r>
  <r>
    <x v="7"/>
    <s v="GEENS"/>
    <s v="Sarah"/>
    <s v="F"/>
    <s v="B"/>
    <s v=""/>
    <s v="I07"/>
    <s v="Wavre"/>
    <d v="1899-12-30T00:00:08"/>
    <n v="8.6805555555555552E-2"/>
    <s v="M"/>
    <n v="210"/>
    <m/>
    <s v=""/>
    <s v="M"/>
    <n v="0"/>
    <m/>
    <s v=""/>
    <s v="M"/>
    <n v="0"/>
    <m/>
    <s v=""/>
    <s v="M"/>
    <n v="0"/>
    <m/>
    <s v=""/>
    <s v="M"/>
    <n v="0"/>
    <m/>
    <s v=""/>
    <s v="M"/>
    <n v="0"/>
    <m/>
    <s v=""/>
    <s v="M"/>
    <n v="0"/>
    <m/>
    <n v="0"/>
    <m/>
    <n v="0"/>
    <m/>
    <n v="0"/>
    <n v="5.19"/>
    <n v="228"/>
    <n v="0"/>
    <n v="0"/>
    <n v="0"/>
    <n v="0"/>
    <n v="0"/>
    <n v="0"/>
    <n v="0"/>
    <n v="1"/>
    <n v="0"/>
    <n v="0"/>
    <n v="0"/>
    <n v="0"/>
    <n v="0"/>
    <m/>
    <m/>
    <m/>
  </r>
  <r>
    <x v="4"/>
    <s v="DE BOCK"/>
    <s v="Laetitia"/>
    <s v="F"/>
    <s v="B"/>
    <n v="2002"/>
    <s v="I07"/>
    <s v="Wavre"/>
    <d v="1899-12-30T00:00:08"/>
    <n v="8.9120370370370378E-2"/>
    <s v="M"/>
    <n v="175"/>
    <m/>
    <s v=""/>
    <s v="M"/>
    <n v="0"/>
    <m/>
    <s v=""/>
    <s v="M"/>
    <n v="0"/>
    <m/>
    <s v=""/>
    <s v="M"/>
    <n v="0"/>
    <m/>
    <s v=""/>
    <s v="M"/>
    <n v="0"/>
    <m/>
    <s v=""/>
    <s v="M"/>
    <n v="0"/>
    <m/>
    <s v=""/>
    <s v="M"/>
    <n v="0"/>
    <m/>
    <n v="0"/>
    <m/>
    <n v="0"/>
    <m/>
    <n v="0"/>
    <n v="4.72"/>
    <n v="198"/>
    <n v="0"/>
    <n v="0"/>
    <n v="0"/>
    <n v="0"/>
    <n v="0"/>
    <n v="0"/>
    <n v="0"/>
    <n v="1"/>
    <n v="0"/>
    <n v="0"/>
    <n v="0"/>
    <n v="0"/>
    <n v="0"/>
    <m/>
    <m/>
    <m/>
  </r>
  <r>
    <x v="55"/>
    <s v="DE BOCK"/>
    <s v="Virginie"/>
    <s v="F"/>
    <s v="B"/>
    <n v="0"/>
    <s v="I07"/>
    <s v="Wavre"/>
    <d v="1899-12-30T00:00:10"/>
    <n v="0.1111111111111111"/>
    <s v="M"/>
    <n v="0"/>
    <m/>
    <s v=""/>
    <s v="M"/>
    <n v="0"/>
    <m/>
    <s v=""/>
    <s v="M"/>
    <n v="0"/>
    <m/>
    <s v=""/>
    <s v="M"/>
    <n v="0"/>
    <m/>
    <s v=""/>
    <s v="M"/>
    <n v="0"/>
    <m/>
    <s v=""/>
    <s v="M"/>
    <n v="0"/>
    <m/>
    <s v=""/>
    <s v="M"/>
    <n v="0"/>
    <m/>
    <n v="0"/>
    <m/>
    <n v="0"/>
    <m/>
    <n v="0"/>
    <n v="2.93"/>
    <n v="84"/>
    <n v="0"/>
    <n v="0"/>
    <n v="0"/>
    <n v="0"/>
    <n v="0"/>
    <n v="0"/>
    <n v="0"/>
    <n v="1"/>
    <n v="0"/>
    <n v="0"/>
    <n v="0"/>
    <n v="0"/>
    <n v="0"/>
    <m/>
    <m/>
    <m/>
  </r>
  <r>
    <x v="51"/>
    <s v="DUJARDIN"/>
    <s v="Louise"/>
    <s v="F"/>
    <s v="B"/>
    <s v=""/>
    <s v="I07"/>
    <s v="Wavre"/>
    <d v="1899-12-30T00:00:09"/>
    <n v="0.10069444444444443"/>
    <s v="M"/>
    <n v="45"/>
    <m/>
    <s v=""/>
    <s v="M"/>
    <n v="0"/>
    <m/>
    <s v=""/>
    <s v="M"/>
    <n v="0"/>
    <m/>
    <s v=""/>
    <s v="M"/>
    <n v="0"/>
    <m/>
    <s v=""/>
    <s v="M"/>
    <n v="0"/>
    <m/>
    <s v=""/>
    <s v="M"/>
    <n v="0"/>
    <m/>
    <s v=""/>
    <s v="M"/>
    <n v="0"/>
    <m/>
    <n v="0"/>
    <m/>
    <n v="0"/>
    <m/>
    <n v="0"/>
    <n v="2.61"/>
    <n v="64"/>
    <n v="0"/>
    <n v="0"/>
    <n v="0"/>
    <n v="0"/>
    <n v="0"/>
    <n v="0"/>
    <n v="0"/>
    <n v="1"/>
    <n v="0"/>
    <n v="0"/>
    <n v="0"/>
    <n v="0"/>
    <n v="0"/>
    <m/>
    <m/>
    <m/>
  </r>
  <r>
    <x v="3"/>
    <s v="DUPONT"/>
    <s v="Camille"/>
    <s v="F"/>
    <s v="B"/>
    <n v="2003"/>
    <s v="I07"/>
    <s v="Wavre"/>
    <d v="1899-12-30T00:00:07"/>
    <n v="8.2175925925925916E-2"/>
    <s v="M"/>
    <n v="288"/>
    <m/>
    <s v=""/>
    <s v="M"/>
    <n v="0"/>
    <m/>
    <s v=""/>
    <s v="M"/>
    <n v="0"/>
    <m/>
    <s v=""/>
    <s v="M"/>
    <n v="0"/>
    <m/>
    <s v=""/>
    <s v="M"/>
    <n v="0"/>
    <m/>
    <s v=""/>
    <s v="M"/>
    <n v="0"/>
    <m/>
    <s v=""/>
    <s v="M"/>
    <n v="0"/>
    <m/>
    <n v="0"/>
    <m/>
    <n v="0"/>
    <m/>
    <n v="0"/>
    <n v="4.66"/>
    <n v="194"/>
    <n v="0"/>
    <n v="0"/>
    <n v="0"/>
    <n v="0"/>
    <n v="0"/>
    <n v="0"/>
    <n v="0"/>
    <n v="1"/>
    <n v="0"/>
    <n v="0"/>
    <n v="0"/>
    <n v="0"/>
    <n v="0"/>
    <m/>
    <m/>
    <m/>
  </r>
  <r>
    <x v="63"/>
    <s v="CALLEEUWE"/>
    <s v="Theo"/>
    <s v="H"/>
    <s v="B"/>
    <s v=""/>
    <s v="I07"/>
    <s v="Wavre"/>
    <d v="1899-12-30T00:00:08"/>
    <n v="9.1435185185185189E-2"/>
    <s v="M"/>
    <n v="143"/>
    <m/>
    <s v=""/>
    <s v="M"/>
    <n v="0"/>
    <m/>
    <s v=""/>
    <s v="M"/>
    <n v="0"/>
    <m/>
    <s v=""/>
    <s v="M"/>
    <n v="0"/>
    <m/>
    <s v=""/>
    <s v="M"/>
    <n v="0"/>
    <m/>
    <s v=""/>
    <s v="M"/>
    <n v="0"/>
    <m/>
    <s v=""/>
    <s v="M"/>
    <n v="0"/>
    <m/>
    <n v="0"/>
    <m/>
    <n v="0"/>
    <m/>
    <n v="0"/>
    <n v="3.43"/>
    <n v="115"/>
    <n v="0"/>
    <n v="0"/>
    <n v="0"/>
    <n v="0"/>
    <n v="0"/>
    <n v="0"/>
    <n v="0"/>
    <n v="1"/>
    <n v="0"/>
    <n v="0"/>
    <n v="0"/>
    <n v="0"/>
    <n v="0"/>
    <m/>
    <m/>
    <m/>
  </r>
  <r>
    <x v="16"/>
    <s v="DAMMAN "/>
    <s v="Benjamin"/>
    <s v="H"/>
    <s v="B"/>
    <n v="2002"/>
    <s v="I07"/>
    <s v="Wavre"/>
    <d v="1899-12-30T00:00:07"/>
    <n v="8.4490740740740727E-2"/>
    <s v="M"/>
    <n v="248"/>
    <m/>
    <s v=""/>
    <s v="M"/>
    <n v="0"/>
    <m/>
    <s v=""/>
    <s v="M"/>
    <n v="0"/>
    <m/>
    <s v=""/>
    <s v="M"/>
    <n v="0"/>
    <m/>
    <s v=""/>
    <s v="M"/>
    <n v="0"/>
    <m/>
    <s v=""/>
    <s v="M"/>
    <n v="0"/>
    <m/>
    <s v=""/>
    <s v="M"/>
    <n v="0"/>
    <m/>
    <n v="0"/>
    <m/>
    <n v="0"/>
    <m/>
    <n v="0"/>
    <n v="4.87"/>
    <n v="207"/>
    <n v="0"/>
    <n v="0"/>
    <n v="0"/>
    <n v="0"/>
    <n v="0"/>
    <n v="0"/>
    <n v="0"/>
    <n v="1"/>
    <n v="0"/>
    <n v="0"/>
    <n v="0"/>
    <n v="0"/>
    <n v="0"/>
    <m/>
    <m/>
    <m/>
  </r>
  <r>
    <x v="65"/>
    <s v="VERMYLEN"/>
    <s v="Marius"/>
    <s v="H"/>
    <s v="B"/>
    <n v="2002"/>
    <s v="I07"/>
    <s v="Wavre"/>
    <d v="1899-12-30T00:00:07"/>
    <n v="8.3333333333333329E-2"/>
    <s v="M"/>
    <n v="268"/>
    <m/>
    <s v=""/>
    <s v="M"/>
    <n v="0"/>
    <m/>
    <s v=""/>
    <s v="M"/>
    <n v="0"/>
    <m/>
    <s v=""/>
    <s v="M"/>
    <n v="0"/>
    <m/>
    <s v=""/>
    <s v="M"/>
    <n v="0"/>
    <m/>
    <s v=""/>
    <s v="M"/>
    <n v="0"/>
    <m/>
    <s v=""/>
    <s v="M"/>
    <n v="0"/>
    <m/>
    <n v="0"/>
    <m/>
    <n v="0"/>
    <m/>
    <n v="0"/>
    <n v="7.53"/>
    <n v="382"/>
    <n v="0"/>
    <n v="0"/>
    <n v="0"/>
    <n v="0"/>
    <n v="0"/>
    <n v="0"/>
    <n v="0"/>
    <n v="1"/>
    <n v="0"/>
    <n v="0"/>
    <n v="0"/>
    <n v="0"/>
    <n v="0"/>
    <m/>
    <m/>
    <m/>
  </r>
  <r>
    <x v="19"/>
    <s v="DUMONT"/>
    <s v="Tom"/>
    <s v="H"/>
    <s v="B"/>
    <s v=""/>
    <s v="I07"/>
    <s v="Wavre"/>
    <d v="1899-12-30T00:00:08"/>
    <n v="9.2592592592592587E-2"/>
    <s v="M"/>
    <n v="128"/>
    <m/>
    <s v=""/>
    <s v="M"/>
    <n v="0"/>
    <m/>
    <s v=""/>
    <s v="M"/>
    <n v="0"/>
    <m/>
    <s v=""/>
    <s v="M"/>
    <n v="0"/>
    <m/>
    <s v=""/>
    <s v="M"/>
    <n v="0"/>
    <m/>
    <s v=""/>
    <s v="M"/>
    <n v="0"/>
    <m/>
    <s v=""/>
    <s v="M"/>
    <n v="0"/>
    <m/>
    <n v="0"/>
    <m/>
    <n v="0"/>
    <m/>
    <n v="0"/>
    <n v="4.92"/>
    <n v="210"/>
    <n v="0"/>
    <n v="0"/>
    <n v="0"/>
    <n v="0"/>
    <n v="0"/>
    <n v="0"/>
    <n v="0"/>
    <n v="1"/>
    <n v="0"/>
    <n v="0"/>
    <n v="0"/>
    <n v="0"/>
    <n v="0"/>
    <m/>
    <m/>
    <m/>
  </r>
  <r>
    <x v="21"/>
    <s v="NAVEAU"/>
    <s v="Thomas"/>
    <s v="H"/>
    <s v="B"/>
    <s v=""/>
    <s v="I07"/>
    <s v="Wavre"/>
    <d v="1899-12-30T00:00:08"/>
    <n v="8.9120370370370378E-2"/>
    <s v="M"/>
    <n v="175"/>
    <m/>
    <s v=""/>
    <s v="M"/>
    <n v="0"/>
    <m/>
    <s v=""/>
    <s v="M"/>
    <n v="0"/>
    <m/>
    <s v=""/>
    <s v="M"/>
    <n v="0"/>
    <m/>
    <s v=""/>
    <s v="M"/>
    <n v="0"/>
    <m/>
    <s v=""/>
    <s v="M"/>
    <n v="0"/>
    <m/>
    <s v=""/>
    <s v="M"/>
    <n v="0"/>
    <m/>
    <n v="0"/>
    <m/>
    <n v="0"/>
    <m/>
    <n v="0"/>
    <n v="3.96"/>
    <n v="149"/>
    <n v="0"/>
    <n v="0"/>
    <n v="0"/>
    <n v="0"/>
    <n v="0"/>
    <n v="0"/>
    <n v="0"/>
    <n v="1"/>
    <n v="0"/>
    <n v="0"/>
    <n v="0"/>
    <n v="0"/>
    <n v="0"/>
    <m/>
    <m/>
    <m/>
  </r>
  <r>
    <x v="20"/>
    <s v="SOLBREUX"/>
    <s v="Thibaud"/>
    <s v="H"/>
    <s v="B"/>
    <n v="2004"/>
    <s v="I07"/>
    <s v="Wavre"/>
    <d v="1899-12-30T00:00:09"/>
    <n v="0.10185185185185185"/>
    <s v="M"/>
    <n v="36"/>
    <m/>
    <s v=""/>
    <s v="M"/>
    <n v="0"/>
    <m/>
    <s v=""/>
    <s v="M"/>
    <n v="0"/>
    <m/>
    <s v=""/>
    <s v="M"/>
    <n v="0"/>
    <m/>
    <s v=""/>
    <s v="M"/>
    <n v="0"/>
    <m/>
    <s v=""/>
    <s v="M"/>
    <n v="0"/>
    <m/>
    <s v=""/>
    <s v="M"/>
    <n v="0"/>
    <m/>
    <n v="0"/>
    <m/>
    <n v="0"/>
    <m/>
    <n v="0"/>
    <n v="4.07"/>
    <n v="156"/>
    <n v="0"/>
    <n v="0"/>
    <n v="0"/>
    <n v="0"/>
    <n v="0"/>
    <n v="0"/>
    <n v="0"/>
    <n v="1"/>
    <n v="0"/>
    <n v="0"/>
    <n v="0"/>
    <n v="0"/>
    <n v="0"/>
    <m/>
    <m/>
    <m/>
  </r>
  <r>
    <x v="12"/>
    <s v="BROUWERS"/>
    <s v="Elise"/>
    <s v="F"/>
    <s v="P"/>
    <n v="2000"/>
    <s v="I07"/>
    <s v="Wavre"/>
    <d v="1899-12-30T00:00:07"/>
    <n v="7.8703703703703706E-2"/>
    <s v="M"/>
    <n v="354"/>
    <m/>
    <s v=""/>
    <s v="M"/>
    <n v="0"/>
    <m/>
    <s v=""/>
    <s v="M"/>
    <n v="0"/>
    <m/>
    <s v=""/>
    <s v="M"/>
    <n v="0"/>
    <m/>
    <s v=""/>
    <s v="M"/>
    <n v="0"/>
    <m/>
    <s v=""/>
    <s v="M"/>
    <n v="0"/>
    <m/>
    <s v=""/>
    <s v="M"/>
    <n v="0"/>
    <n v="100"/>
    <n v="194"/>
    <m/>
    <n v="0"/>
    <m/>
    <n v="0"/>
    <n v="4.62"/>
    <n v="191"/>
    <n v="0"/>
    <n v="0"/>
    <n v="0"/>
    <n v="0"/>
    <n v="0"/>
    <n v="0"/>
    <n v="0"/>
    <n v="1"/>
    <n v="0"/>
    <n v="0"/>
    <n v="0"/>
    <n v="0"/>
    <n v="0"/>
    <m/>
    <m/>
    <m/>
  </r>
  <r>
    <x v="8"/>
    <s v="NAJM"/>
    <s v="Clara"/>
    <s v="F"/>
    <s v="P"/>
    <n v="2000"/>
    <s v="I07"/>
    <s v="Wavre"/>
    <d v="1899-12-30T00:00:07"/>
    <n v="7.7546296296296308E-2"/>
    <s v="M"/>
    <n v="377"/>
    <m/>
    <s v=""/>
    <s v="M"/>
    <n v="0"/>
    <m/>
    <s v=""/>
    <s v="M"/>
    <n v="0"/>
    <m/>
    <s v=""/>
    <s v="M"/>
    <n v="0"/>
    <m/>
    <s v=""/>
    <s v="M"/>
    <n v="0"/>
    <m/>
    <s v=""/>
    <s v="M"/>
    <n v="0"/>
    <m/>
    <s v=""/>
    <s v="M"/>
    <n v="0"/>
    <n v="100"/>
    <n v="194"/>
    <m/>
    <n v="0"/>
    <m/>
    <n v="0"/>
    <n v="5.05"/>
    <n v="219"/>
    <n v="0"/>
    <n v="0"/>
    <n v="0"/>
    <n v="0"/>
    <n v="0"/>
    <n v="0"/>
    <n v="0"/>
    <n v="1"/>
    <n v="0"/>
    <n v="0"/>
    <n v="0"/>
    <n v="0"/>
    <n v="0"/>
    <m/>
    <m/>
    <m/>
  </r>
  <r>
    <x v="14"/>
    <s v="HERMAND"/>
    <s v="Emeline"/>
    <s v="F"/>
    <s v="P"/>
    <n v="2000"/>
    <s v="I07"/>
    <s v="Wavre"/>
    <d v="1899-12-30T00:00:07"/>
    <n v="7.8703703703703706E-2"/>
    <s v="M"/>
    <n v="354"/>
    <m/>
    <s v=""/>
    <s v="M"/>
    <n v="0"/>
    <m/>
    <s v=""/>
    <s v="M"/>
    <n v="0"/>
    <m/>
    <s v=""/>
    <s v="M"/>
    <n v="0"/>
    <m/>
    <s v=""/>
    <s v="M"/>
    <n v="0"/>
    <m/>
    <s v=""/>
    <s v="M"/>
    <n v="0"/>
    <m/>
    <s v=""/>
    <s v="M"/>
    <n v="0"/>
    <n v="100"/>
    <n v="194"/>
    <m/>
    <n v="0"/>
    <m/>
    <n v="0"/>
    <n v="7.04"/>
    <n v="350"/>
    <n v="0"/>
    <n v="0"/>
    <n v="0"/>
    <n v="0"/>
    <n v="0"/>
    <n v="0"/>
    <n v="0"/>
    <n v="1"/>
    <n v="0"/>
    <n v="0"/>
    <n v="0"/>
    <n v="0"/>
    <n v="0"/>
    <m/>
    <m/>
    <m/>
  </r>
  <r>
    <x v="9"/>
    <s v="DELPORTE"/>
    <s v="Anyte"/>
    <s v="F"/>
    <s v="P"/>
    <s v=""/>
    <s v="I07"/>
    <s v="Wavre"/>
    <d v="1899-12-30T00:00:07"/>
    <n v="7.8703703703703706E-2"/>
    <s v="M"/>
    <n v="354"/>
    <m/>
    <s v=""/>
    <s v="M"/>
    <n v="0"/>
    <m/>
    <s v=""/>
    <s v="M"/>
    <n v="0"/>
    <m/>
    <s v=""/>
    <s v="M"/>
    <n v="0"/>
    <m/>
    <s v=""/>
    <s v="M"/>
    <n v="0"/>
    <m/>
    <s v=""/>
    <s v="M"/>
    <n v="0"/>
    <m/>
    <s v=""/>
    <s v="M"/>
    <n v="0"/>
    <n v="110"/>
    <n v="278"/>
    <m/>
    <n v="0"/>
    <m/>
    <n v="0"/>
    <n v="5.32"/>
    <n v="236"/>
    <n v="0"/>
    <n v="0"/>
    <n v="0"/>
    <n v="0"/>
    <n v="0"/>
    <n v="0"/>
    <n v="0"/>
    <n v="1"/>
    <n v="0"/>
    <n v="0"/>
    <n v="0"/>
    <n v="0"/>
    <n v="0"/>
    <m/>
    <m/>
    <m/>
  </r>
  <r>
    <x v="72"/>
    <s v="CHOISEZ"/>
    <s v="Elodie"/>
    <s v="F"/>
    <s v="P"/>
    <s v=""/>
    <s v="I07"/>
    <s v="Wavre"/>
    <d v="1899-12-30T00:00:07"/>
    <n v="8.1018518518518517E-2"/>
    <s v="M"/>
    <n v="310"/>
    <m/>
    <s v=""/>
    <s v="M"/>
    <n v="0"/>
    <m/>
    <s v=""/>
    <s v="M"/>
    <n v="0"/>
    <m/>
    <s v=""/>
    <s v="M"/>
    <n v="0"/>
    <m/>
    <s v=""/>
    <s v="M"/>
    <n v="0"/>
    <m/>
    <s v=""/>
    <s v="M"/>
    <n v="0"/>
    <m/>
    <s v=""/>
    <s v="M"/>
    <n v="0"/>
    <n v="100"/>
    <n v="194"/>
    <m/>
    <n v="0"/>
    <m/>
    <n v="0"/>
    <n v="3.92"/>
    <n v="146"/>
    <n v="0"/>
    <n v="0"/>
    <n v="0"/>
    <n v="0"/>
    <n v="0"/>
    <n v="0"/>
    <n v="0"/>
    <n v="1"/>
    <n v="0"/>
    <n v="0"/>
    <n v="0"/>
    <n v="0"/>
    <n v="0"/>
    <m/>
    <m/>
    <m/>
  </r>
  <r>
    <x v="11"/>
    <s v="DEBIERE"/>
    <s v="Romane"/>
    <s v="F"/>
    <s v="P"/>
    <n v="2000"/>
    <s v="I07"/>
    <s v="Wavre"/>
    <d v="1899-12-30T00:00:07"/>
    <n v="7.8703703703703706E-2"/>
    <s v="M"/>
    <n v="354"/>
    <m/>
    <s v=""/>
    <s v="M"/>
    <n v="0"/>
    <m/>
    <s v=""/>
    <s v="M"/>
    <n v="0"/>
    <m/>
    <s v=""/>
    <s v="M"/>
    <n v="0"/>
    <m/>
    <s v=""/>
    <s v="M"/>
    <n v="0"/>
    <m/>
    <s v=""/>
    <s v="M"/>
    <n v="0"/>
    <m/>
    <s v=""/>
    <s v="M"/>
    <n v="0"/>
    <n v="120"/>
    <n v="369"/>
    <m/>
    <n v="0"/>
    <m/>
    <n v="0"/>
    <n v="4.8899999999999997"/>
    <n v="208"/>
    <n v="0"/>
    <n v="0"/>
    <n v="0"/>
    <n v="0"/>
    <n v="0"/>
    <n v="0"/>
    <n v="0"/>
    <n v="1"/>
    <n v="0"/>
    <n v="0"/>
    <n v="0"/>
    <n v="0"/>
    <n v="0"/>
    <m/>
    <m/>
    <m/>
  </r>
  <r>
    <x v="93"/>
    <s v="DJACQUIERE"/>
    <s v="Alice"/>
    <s v="F"/>
    <s v="P"/>
    <s v=""/>
    <s v="I07"/>
    <s v="Wavre"/>
    <d v="1899-12-30T00:00:08"/>
    <n v="9.0277777777777776E-2"/>
    <s v="M"/>
    <n v="159"/>
    <m/>
    <s v=""/>
    <s v="M"/>
    <n v="0"/>
    <m/>
    <s v=""/>
    <s v="M"/>
    <n v="0"/>
    <m/>
    <s v=""/>
    <s v="M"/>
    <n v="0"/>
    <m/>
    <s v=""/>
    <s v="M"/>
    <n v="0"/>
    <m/>
    <s v=""/>
    <s v="M"/>
    <n v="0"/>
    <m/>
    <s v=""/>
    <s v="M"/>
    <n v="0"/>
    <m/>
    <n v="0"/>
    <m/>
    <n v="0"/>
    <m/>
    <n v="0"/>
    <n v="3.39"/>
    <n v="113"/>
    <n v="0"/>
    <n v="0"/>
    <n v="0"/>
    <n v="0"/>
    <n v="0"/>
    <n v="0"/>
    <n v="0"/>
    <n v="1"/>
    <n v="0"/>
    <n v="0"/>
    <n v="0"/>
    <n v="0"/>
    <n v="0"/>
    <m/>
    <m/>
    <m/>
  </r>
  <r>
    <x v="13"/>
    <s v="DUCHENE"/>
    <s v="Aurore"/>
    <s v="F"/>
    <s v="P"/>
    <s v=""/>
    <s v="I07"/>
    <s v="Wavre"/>
    <d v="1899-12-30T00:00:07"/>
    <n v="7.9861111111111119E-2"/>
    <s v="M"/>
    <n v="331"/>
    <m/>
    <s v=""/>
    <s v="M"/>
    <n v="0"/>
    <m/>
    <s v=""/>
    <s v="M"/>
    <n v="0"/>
    <m/>
    <s v=""/>
    <s v="M"/>
    <n v="0"/>
    <m/>
    <s v=""/>
    <s v="M"/>
    <n v="0"/>
    <m/>
    <s v=""/>
    <s v="M"/>
    <n v="0"/>
    <m/>
    <s v=""/>
    <s v="M"/>
    <n v="0"/>
    <n v="100"/>
    <n v="194"/>
    <m/>
    <n v="0"/>
    <m/>
    <n v="0"/>
    <n v="5.75"/>
    <n v="264"/>
    <n v="0"/>
    <n v="0"/>
    <n v="0"/>
    <n v="0"/>
    <n v="0"/>
    <n v="0"/>
    <n v="0"/>
    <n v="1"/>
    <n v="0"/>
    <n v="0"/>
    <n v="0"/>
    <n v="0"/>
    <n v="0"/>
    <m/>
    <m/>
    <m/>
  </r>
  <r>
    <x v="25"/>
    <s v="SOLBREUX"/>
    <s v="Antoine"/>
    <s v="H"/>
    <s v="P"/>
    <n v="2001"/>
    <s v="I07"/>
    <s v="Wavre"/>
    <d v="1899-12-30T00:00:07"/>
    <n v="8.2175925925925916E-2"/>
    <s v="M"/>
    <n v="288"/>
    <m/>
    <s v=""/>
    <s v="M"/>
    <n v="0"/>
    <m/>
    <s v=""/>
    <s v="M"/>
    <n v="0"/>
    <m/>
    <s v=""/>
    <s v="M"/>
    <n v="0"/>
    <m/>
    <s v=""/>
    <s v="M"/>
    <n v="0"/>
    <m/>
    <s v=""/>
    <s v="M"/>
    <n v="0"/>
    <m/>
    <s v=""/>
    <s v="M"/>
    <n v="0"/>
    <m/>
    <n v="0"/>
    <m/>
    <n v="0"/>
    <m/>
    <n v="0"/>
    <n v="7.7"/>
    <n v="393"/>
    <n v="0"/>
    <n v="0"/>
    <n v="0"/>
    <n v="0"/>
    <n v="0"/>
    <n v="0"/>
    <n v="0"/>
    <n v="1"/>
    <n v="0"/>
    <n v="0"/>
    <n v="0"/>
    <n v="0"/>
    <n v="0"/>
    <m/>
    <m/>
    <m/>
  </r>
  <r>
    <x v="22"/>
    <s v="ADENS"/>
    <s v="Bastien"/>
    <s v="H"/>
    <s v="P"/>
    <n v="2000"/>
    <s v="I07"/>
    <s v="Wavre"/>
    <d v="1899-12-30T00:00:07"/>
    <n v="7.5231481481481483E-2"/>
    <s v="M"/>
    <n v="426"/>
    <m/>
    <s v=""/>
    <s v="M"/>
    <n v="0"/>
    <m/>
    <s v=""/>
    <s v="M"/>
    <n v="0"/>
    <m/>
    <s v=""/>
    <s v="M"/>
    <n v="0"/>
    <m/>
    <s v=""/>
    <s v="M"/>
    <n v="0"/>
    <m/>
    <s v=""/>
    <s v="M"/>
    <n v="0"/>
    <m/>
    <s v=""/>
    <s v="M"/>
    <n v="0"/>
    <n v="120"/>
    <n v="369"/>
    <m/>
    <n v="0"/>
    <m/>
    <n v="0"/>
    <n v="5.29"/>
    <n v="234"/>
    <n v="0"/>
    <n v="0"/>
    <n v="0"/>
    <n v="0"/>
    <n v="0"/>
    <n v="0"/>
    <n v="0"/>
    <n v="1"/>
    <n v="0"/>
    <n v="0"/>
    <n v="0"/>
    <n v="0"/>
    <n v="0"/>
    <m/>
    <m/>
    <m/>
  </r>
  <r>
    <x v="24"/>
    <s v="BESEME"/>
    <s v="Cyprien"/>
    <s v="H"/>
    <s v="P"/>
    <n v="2000"/>
    <s v="I07"/>
    <s v="Wavre"/>
    <d v="1899-12-30T00:00:07"/>
    <n v="7.8703703703703706E-2"/>
    <s v="M"/>
    <n v="354"/>
    <m/>
    <s v=""/>
    <s v="M"/>
    <n v="0"/>
    <m/>
    <s v=""/>
    <s v="M"/>
    <n v="0"/>
    <m/>
    <s v=""/>
    <s v="M"/>
    <n v="0"/>
    <m/>
    <s v=""/>
    <s v="M"/>
    <n v="0"/>
    <m/>
    <s v=""/>
    <s v="M"/>
    <n v="0"/>
    <m/>
    <s v=""/>
    <s v="M"/>
    <n v="0"/>
    <n v="110"/>
    <n v="278"/>
    <m/>
    <n v="0"/>
    <m/>
    <n v="0"/>
    <n v="7.17"/>
    <n v="358"/>
    <n v="0"/>
    <n v="0"/>
    <n v="0"/>
    <n v="0"/>
    <n v="0"/>
    <n v="0"/>
    <n v="0"/>
    <n v="1"/>
    <n v="0"/>
    <n v="0"/>
    <n v="0"/>
    <n v="0"/>
    <n v="0"/>
    <m/>
    <m/>
    <m/>
  </r>
  <r>
    <x v="37"/>
    <s v="BARDIAU"/>
    <s v="Maxime"/>
    <s v="H"/>
    <s v="P"/>
    <s v=""/>
    <s v="I07"/>
    <s v="Wavre"/>
    <d v="1899-12-30T00:00:07"/>
    <n v="7.8703703703703706E-2"/>
    <s v="M"/>
    <n v="354"/>
    <m/>
    <s v=""/>
    <s v="M"/>
    <n v="0"/>
    <m/>
    <s v=""/>
    <s v="M"/>
    <n v="0"/>
    <m/>
    <s v=""/>
    <s v="M"/>
    <n v="0"/>
    <m/>
    <s v=""/>
    <s v="M"/>
    <n v="0"/>
    <m/>
    <s v=""/>
    <s v="M"/>
    <n v="0"/>
    <m/>
    <s v=""/>
    <s v="M"/>
    <n v="0"/>
    <n v="90"/>
    <n v="119"/>
    <m/>
    <n v="0"/>
    <m/>
    <n v="0"/>
    <n v="4.5599999999999996"/>
    <n v="187"/>
    <n v="0"/>
    <n v="0"/>
    <n v="0"/>
    <n v="0"/>
    <n v="0"/>
    <n v="0"/>
    <n v="0"/>
    <n v="1"/>
    <n v="0"/>
    <n v="0"/>
    <n v="0"/>
    <n v="0"/>
    <n v="0"/>
    <m/>
    <m/>
    <m/>
  </r>
  <r>
    <x v="26"/>
    <s v="DE LISSNYDER"/>
    <s v="Nathan"/>
    <s v="H"/>
    <s v="P"/>
    <n v="2000"/>
    <s v="I07"/>
    <s v="Wavre"/>
    <d v="1899-12-30T00:00:07"/>
    <n v="8.1018518518518517E-2"/>
    <s v="M"/>
    <n v="310"/>
    <m/>
    <s v=""/>
    <s v="M"/>
    <n v="0"/>
    <m/>
    <s v=""/>
    <s v="M"/>
    <n v="0"/>
    <m/>
    <s v=""/>
    <s v="M"/>
    <n v="0"/>
    <m/>
    <s v=""/>
    <s v="M"/>
    <n v="0"/>
    <m/>
    <s v=""/>
    <s v="M"/>
    <n v="0"/>
    <m/>
    <s v=""/>
    <s v="M"/>
    <n v="0"/>
    <n v="95"/>
    <n v="156"/>
    <m/>
    <n v="0"/>
    <m/>
    <n v="0"/>
    <n v="5.27"/>
    <n v="233"/>
    <n v="0"/>
    <n v="0"/>
    <n v="0"/>
    <n v="0"/>
    <n v="0"/>
    <n v="0"/>
    <n v="0"/>
    <n v="1"/>
    <n v="0"/>
    <n v="0"/>
    <n v="0"/>
    <n v="0"/>
    <n v="0"/>
    <m/>
    <m/>
    <m/>
  </r>
  <r>
    <x v="23"/>
    <s v="PLUMIER"/>
    <s v="Merlin"/>
    <s v="H"/>
    <s v="P"/>
    <s v=""/>
    <s v="I07"/>
    <s v="Wavre"/>
    <d v="1899-12-30T00:00:08"/>
    <n v="9.1435185185185189E-2"/>
    <s v="M"/>
    <n v="143"/>
    <m/>
    <s v=""/>
    <s v="M"/>
    <n v="0"/>
    <m/>
    <s v=""/>
    <s v="M"/>
    <n v="0"/>
    <m/>
    <s v=""/>
    <s v="M"/>
    <n v="0"/>
    <m/>
    <s v=""/>
    <s v="M"/>
    <n v="0"/>
    <m/>
    <s v=""/>
    <s v="M"/>
    <n v="0"/>
    <m/>
    <s v=""/>
    <s v="M"/>
    <n v="0"/>
    <n v="100"/>
    <n v="194"/>
    <m/>
    <n v="0"/>
    <m/>
    <n v="0"/>
    <m/>
    <n v="0"/>
    <n v="0"/>
    <n v="0"/>
    <n v="0"/>
    <n v="0"/>
    <n v="0"/>
    <n v="0"/>
    <n v="0"/>
    <n v="1"/>
    <n v="0"/>
    <n v="0"/>
    <n v="0"/>
    <n v="0"/>
    <n v="0"/>
    <m/>
    <m/>
    <m/>
  </r>
  <r>
    <x v="33"/>
    <s v="JABARTH"/>
    <s v="Danielo"/>
    <s v="H"/>
    <s v="P"/>
    <n v="0"/>
    <s v="I07"/>
    <s v="Wavre"/>
    <d v="1899-12-30T00:00:07"/>
    <n v="7.8703703703703706E-2"/>
    <s v="M"/>
    <n v="354"/>
    <m/>
    <s v=""/>
    <s v="M"/>
    <n v="0"/>
    <m/>
    <s v=""/>
    <s v="M"/>
    <n v="0"/>
    <m/>
    <s v=""/>
    <s v="M"/>
    <n v="0"/>
    <m/>
    <s v=""/>
    <s v="M"/>
    <n v="0"/>
    <m/>
    <s v=""/>
    <s v="M"/>
    <n v="0"/>
    <m/>
    <s v=""/>
    <s v="M"/>
    <n v="0"/>
    <n v="115"/>
    <n v="323"/>
    <m/>
    <n v="0"/>
    <m/>
    <n v="0"/>
    <n v="5.53"/>
    <n v="250"/>
    <n v="0"/>
    <n v="0"/>
    <n v="0"/>
    <n v="0"/>
    <n v="0"/>
    <n v="0"/>
    <n v="0"/>
    <n v="1"/>
    <n v="0"/>
    <n v="0"/>
    <n v="0"/>
    <n v="0"/>
    <n v="0"/>
    <m/>
    <m/>
    <m/>
  </r>
  <r>
    <x v="44"/>
    <s v="STURBOIS"/>
    <s v="Camille"/>
    <s v="F"/>
    <s v="M"/>
    <n v="1999"/>
    <s v="I07"/>
    <s v="Wavre"/>
    <d v="1899-12-30T00:00:06"/>
    <n v="7.407407407407407E-2"/>
    <s v="M"/>
    <n v="451"/>
    <m/>
    <s v=""/>
    <s v="M"/>
    <n v="0"/>
    <m/>
    <s v=""/>
    <s v="M"/>
    <n v="0"/>
    <m/>
    <s v=""/>
    <s v="M"/>
    <n v="0"/>
    <m/>
    <s v=""/>
    <s v="M"/>
    <n v="0"/>
    <m/>
    <s v=""/>
    <s v="M"/>
    <n v="0"/>
    <m/>
    <s v=""/>
    <s v="M"/>
    <n v="0"/>
    <n v="110"/>
    <n v="278"/>
    <m/>
    <n v="0"/>
    <m/>
    <n v="0"/>
    <n v="6.33"/>
    <n v="303"/>
    <n v="0"/>
    <n v="0"/>
    <n v="0"/>
    <n v="0"/>
    <n v="0"/>
    <n v="0"/>
    <n v="0"/>
    <n v="1"/>
    <n v="0"/>
    <n v="0"/>
    <n v="0"/>
    <n v="0"/>
    <n v="0"/>
    <m/>
    <m/>
    <m/>
  </r>
  <r>
    <x v="43"/>
    <s v="DETRY"/>
    <s v="Delphine"/>
    <s v="F"/>
    <s v="M"/>
    <s v=""/>
    <s v="I07"/>
    <s v="Wavre"/>
    <d v="1899-12-30T00:00:07"/>
    <n v="7.9861111111111119E-2"/>
    <s v="M"/>
    <n v="331"/>
    <m/>
    <s v=""/>
    <s v="M"/>
    <n v="0"/>
    <m/>
    <s v=""/>
    <s v="M"/>
    <n v="0"/>
    <m/>
    <s v=""/>
    <s v="M"/>
    <n v="0"/>
    <m/>
    <s v=""/>
    <s v="M"/>
    <n v="0"/>
    <m/>
    <s v=""/>
    <s v="M"/>
    <n v="0"/>
    <m/>
    <s v=""/>
    <s v="M"/>
    <n v="0"/>
    <n v="115"/>
    <n v="323"/>
    <m/>
    <n v="0"/>
    <m/>
    <n v="0"/>
    <n v="5.72"/>
    <n v="263"/>
    <n v="0"/>
    <n v="0"/>
    <n v="0"/>
    <n v="0"/>
    <n v="0"/>
    <n v="0"/>
    <n v="0"/>
    <n v="1"/>
    <n v="0"/>
    <n v="0"/>
    <n v="0"/>
    <n v="0"/>
    <n v="0"/>
    <m/>
    <m/>
    <m/>
  </r>
  <r>
    <x v="40"/>
    <s v="PIERRET"/>
    <s v="Mélusine"/>
    <s v="F"/>
    <s v="M"/>
    <s v=""/>
    <s v="I07"/>
    <s v="Wavre"/>
    <d v="1899-12-30T00:00:06"/>
    <n v="7.0601851851851846E-2"/>
    <s v="M"/>
    <n v="531"/>
    <m/>
    <s v=""/>
    <s v="M"/>
    <n v="0"/>
    <m/>
    <s v=""/>
    <s v="M"/>
    <n v="0"/>
    <m/>
    <s v=""/>
    <s v="M"/>
    <n v="0"/>
    <m/>
    <s v=""/>
    <s v="M"/>
    <n v="0"/>
    <m/>
    <s v=""/>
    <s v="M"/>
    <n v="0"/>
    <m/>
    <s v=""/>
    <s v="M"/>
    <n v="0"/>
    <n v="125"/>
    <n v="417"/>
    <m/>
    <n v="0"/>
    <m/>
    <n v="0"/>
    <n v="6.87"/>
    <n v="338"/>
    <n v="0"/>
    <n v="0"/>
    <n v="0"/>
    <n v="0"/>
    <n v="0"/>
    <n v="0"/>
    <n v="0"/>
    <n v="1"/>
    <n v="0"/>
    <n v="0"/>
    <n v="0"/>
    <n v="0"/>
    <n v="0"/>
    <m/>
    <m/>
    <m/>
  </r>
  <r>
    <x v="94"/>
    <s v="EGHELS"/>
    <s v="Odile"/>
    <s v="F"/>
    <s v="M"/>
    <n v="1998"/>
    <s v="I07"/>
    <s v="Wavre"/>
    <d v="1899-12-30T00:00:07"/>
    <n v="7.9861111111111119E-2"/>
    <s v="M"/>
    <n v="331"/>
    <m/>
    <s v=""/>
    <s v="M"/>
    <n v="0"/>
    <m/>
    <s v=""/>
    <s v="M"/>
    <n v="0"/>
    <m/>
    <s v=""/>
    <s v="M"/>
    <n v="0"/>
    <m/>
    <s v=""/>
    <s v="M"/>
    <n v="0"/>
    <m/>
    <s v=""/>
    <s v="M"/>
    <n v="0"/>
    <m/>
    <s v=""/>
    <s v="M"/>
    <n v="0"/>
    <m/>
    <n v="0"/>
    <m/>
    <n v="0"/>
    <m/>
    <n v="0"/>
    <n v="3.46"/>
    <n v="117"/>
    <n v="0"/>
    <n v="0"/>
    <n v="0"/>
    <n v="0"/>
    <n v="0"/>
    <n v="0"/>
    <n v="0"/>
    <n v="1"/>
    <n v="0"/>
    <n v="0"/>
    <n v="0"/>
    <n v="0"/>
    <n v="0"/>
    <m/>
    <m/>
    <m/>
  </r>
  <r>
    <x v="57"/>
    <s v="STAQUET"/>
    <s v="Lara"/>
    <s v="F"/>
    <s v="M"/>
    <n v="1999"/>
    <s v="I07"/>
    <s v="Wavre"/>
    <d v="1899-12-30T00:00:06"/>
    <n v="7.2916666666666671E-2"/>
    <s v="M"/>
    <n v="477"/>
    <m/>
    <s v=""/>
    <s v="M"/>
    <n v="0"/>
    <m/>
    <s v=""/>
    <s v="M"/>
    <n v="0"/>
    <m/>
    <s v=""/>
    <s v="M"/>
    <n v="0"/>
    <m/>
    <s v=""/>
    <s v="M"/>
    <n v="0"/>
    <m/>
    <s v=""/>
    <s v="M"/>
    <n v="0"/>
    <m/>
    <s v=""/>
    <s v="M"/>
    <n v="0"/>
    <n v="130"/>
    <n v="466"/>
    <m/>
    <n v="0"/>
    <m/>
    <n v="0"/>
    <n v="5.99"/>
    <n v="280"/>
    <n v="0"/>
    <n v="0"/>
    <n v="0"/>
    <n v="0"/>
    <n v="0"/>
    <n v="0"/>
    <n v="0"/>
    <n v="1"/>
    <n v="0"/>
    <n v="0"/>
    <n v="0"/>
    <n v="0"/>
    <n v="0"/>
    <m/>
    <m/>
    <m/>
  </r>
  <r>
    <x v="90"/>
    <s v="CALLEEUWE"/>
    <s v="Tom"/>
    <s v="H"/>
    <s v="M"/>
    <s v=""/>
    <s v="I07"/>
    <s v="Wavre"/>
    <d v="1899-12-30T00:00:07"/>
    <n v="7.5231481481481483E-2"/>
    <s v="M"/>
    <n v="426"/>
    <m/>
    <s v=""/>
    <s v="M"/>
    <n v="0"/>
    <m/>
    <s v=""/>
    <s v="M"/>
    <n v="0"/>
    <m/>
    <s v=""/>
    <s v="M"/>
    <n v="0"/>
    <m/>
    <s v=""/>
    <s v="M"/>
    <n v="0"/>
    <m/>
    <s v=""/>
    <s v="M"/>
    <n v="0"/>
    <m/>
    <s v=""/>
    <s v="M"/>
    <n v="0"/>
    <n v="115"/>
    <n v="323"/>
    <m/>
    <n v="0"/>
    <m/>
    <n v="0"/>
    <m/>
    <n v="0"/>
    <n v="0"/>
    <n v="0"/>
    <n v="0"/>
    <n v="0"/>
    <n v="0"/>
    <n v="0"/>
    <n v="0"/>
    <n v="1"/>
    <n v="0"/>
    <n v="0"/>
    <n v="0"/>
    <n v="0"/>
    <n v="0"/>
    <m/>
    <m/>
    <m/>
  </r>
  <r>
    <x v="29"/>
    <s v="HOUPPE"/>
    <s v="Grégoire"/>
    <s v="H"/>
    <s v="M"/>
    <n v="1999"/>
    <s v="I07"/>
    <s v="Wavre"/>
    <d v="1899-12-30T00:00:07"/>
    <n v="8.5648148148148154E-2"/>
    <s v="M"/>
    <n v="229"/>
    <m/>
    <s v=""/>
    <s v="M"/>
    <n v="0"/>
    <m/>
    <s v=""/>
    <s v="M"/>
    <n v="0"/>
    <m/>
    <s v=""/>
    <s v="M"/>
    <n v="0"/>
    <m/>
    <s v=""/>
    <s v="M"/>
    <n v="0"/>
    <m/>
    <s v=""/>
    <s v="M"/>
    <n v="0"/>
    <m/>
    <s v=""/>
    <s v="M"/>
    <n v="0"/>
    <m/>
    <n v="0"/>
    <m/>
    <n v="0"/>
    <m/>
    <n v="0"/>
    <n v="6.93"/>
    <n v="342"/>
    <n v="0"/>
    <n v="0"/>
    <n v="0"/>
    <n v="0"/>
    <n v="0"/>
    <n v="0"/>
    <n v="0"/>
    <n v="1"/>
    <n v="0"/>
    <n v="0"/>
    <n v="0"/>
    <n v="0"/>
    <n v="0"/>
    <m/>
    <m/>
    <m/>
  </r>
  <r>
    <x v="28"/>
    <s v="GILBERT"/>
    <s v="Florian"/>
    <s v="H"/>
    <s v="M"/>
    <n v="1999"/>
    <s v="I07"/>
    <s v="Wavre"/>
    <d v="1899-12-30T00:00:07"/>
    <n v="7.8703703703703706E-2"/>
    <s v="M"/>
    <n v="354"/>
    <m/>
    <s v=""/>
    <s v="M"/>
    <n v="0"/>
    <m/>
    <s v=""/>
    <s v="M"/>
    <n v="0"/>
    <m/>
    <s v=""/>
    <s v="M"/>
    <n v="0"/>
    <m/>
    <s v=""/>
    <s v="M"/>
    <n v="0"/>
    <m/>
    <s v=""/>
    <s v="M"/>
    <n v="0"/>
    <m/>
    <s v=""/>
    <s v="M"/>
    <n v="0"/>
    <n v="130"/>
    <n v="466"/>
    <m/>
    <n v="0"/>
    <m/>
    <n v="0"/>
    <n v="8.01"/>
    <n v="414"/>
    <n v="0"/>
    <n v="0"/>
    <n v="0"/>
    <n v="0"/>
    <n v="0"/>
    <n v="0"/>
    <n v="0"/>
    <n v="1"/>
    <n v="0"/>
    <n v="0"/>
    <n v="0"/>
    <n v="0"/>
    <n v="0"/>
    <m/>
    <m/>
    <m/>
  </r>
  <r>
    <x v="73"/>
    <s v="AGAZZI"/>
    <s v="Aurélien"/>
    <s v="H"/>
    <s v="P"/>
    <s v=""/>
    <s v="I07"/>
    <s v="Wavre"/>
    <m/>
    <s v=""/>
    <s v="M"/>
    <n v="0"/>
    <m/>
    <s v=""/>
    <s v="M"/>
    <n v="0"/>
    <m/>
    <s v=""/>
    <s v="M"/>
    <n v="0"/>
    <m/>
    <s v=""/>
    <s v="M"/>
    <n v="0"/>
    <m/>
    <s v=""/>
    <s v="M"/>
    <n v="0"/>
    <m/>
    <s v=""/>
    <s v="M"/>
    <n v="0"/>
    <m/>
    <s v=""/>
    <s v="M"/>
    <n v="0"/>
    <m/>
    <n v="0"/>
    <m/>
    <n v="0"/>
    <m/>
    <n v="0"/>
    <n v="8.59"/>
    <n v="453"/>
    <n v="0"/>
    <n v="0"/>
    <n v="0"/>
    <n v="0"/>
    <n v="0"/>
    <n v="0"/>
    <n v="0"/>
    <n v="1"/>
    <n v="0"/>
    <n v="0"/>
    <n v="0"/>
    <n v="0"/>
    <n v="0"/>
    <m/>
    <m/>
    <m/>
  </r>
  <r>
    <x v="30"/>
    <s v="BOUQUIAUX"/>
    <s v="Simon"/>
    <s v="H"/>
    <s v="M"/>
    <n v="1999"/>
    <s v="I07"/>
    <s v="Wavre"/>
    <m/>
    <s v=""/>
    <s v="M"/>
    <n v="0"/>
    <m/>
    <s v=""/>
    <s v="M"/>
    <n v="0"/>
    <m/>
    <s v=""/>
    <s v="M"/>
    <n v="0"/>
    <m/>
    <s v=""/>
    <s v="M"/>
    <n v="0"/>
    <m/>
    <s v=""/>
    <s v="M"/>
    <n v="0"/>
    <m/>
    <s v=""/>
    <s v="M"/>
    <n v="0"/>
    <m/>
    <s v=""/>
    <s v="M"/>
    <n v="0"/>
    <n v="110"/>
    <n v="278"/>
    <m/>
    <n v="0"/>
    <m/>
    <n v="0"/>
    <n v="8.0299999999999994"/>
    <n v="415"/>
    <n v="0"/>
    <n v="0"/>
    <n v="0"/>
    <n v="0"/>
    <n v="0"/>
    <n v="0"/>
    <n v="0"/>
    <n v="1"/>
    <n v="0"/>
    <n v="0"/>
    <n v="0"/>
    <n v="0"/>
    <n v="0"/>
    <m/>
    <m/>
    <m/>
  </r>
  <r>
    <x v="22"/>
    <s v="ADENS"/>
    <s v="Bastien"/>
    <s v="H"/>
    <s v="P"/>
    <n v="2000"/>
    <s v="I08"/>
    <s v="Waterloo"/>
    <d v="1899-12-30T00:00:06"/>
    <n v="7.407407407407407E-2"/>
    <s v="M"/>
    <n v="451"/>
    <m/>
    <s v=""/>
    <s v="M"/>
    <n v="0"/>
    <m/>
    <s v=""/>
    <s v="M"/>
    <n v="0"/>
    <m/>
    <s v=""/>
    <s v="M"/>
    <n v="0"/>
    <m/>
    <s v=""/>
    <s v="M"/>
    <n v="0"/>
    <m/>
    <s v=""/>
    <s v="M"/>
    <n v="0"/>
    <m/>
    <s v=""/>
    <s v="M"/>
    <n v="0"/>
    <m/>
    <n v="0"/>
    <m/>
    <n v="0"/>
    <m/>
    <n v="0"/>
    <n v="5.0199999999999996"/>
    <n v="217"/>
    <n v="0"/>
    <n v="0"/>
    <n v="0"/>
    <n v="0"/>
    <n v="0"/>
    <n v="0"/>
    <n v="0"/>
    <n v="0"/>
    <n v="1"/>
    <n v="0"/>
    <n v="0"/>
    <n v="0"/>
    <n v="0"/>
    <m/>
    <m/>
    <m/>
  </r>
  <r>
    <x v="73"/>
    <s v="AGAZZI"/>
    <s v="Aurélien"/>
    <s v="H"/>
    <s v="P"/>
    <s v=""/>
    <s v="I08"/>
    <s v="Waterloo"/>
    <d v="1899-12-30T00:00:08"/>
    <n v="8.9120370370370378E-2"/>
    <s v="M"/>
    <n v="175"/>
    <m/>
    <s v=""/>
    <s v="M"/>
    <n v="0"/>
    <m/>
    <s v=""/>
    <s v="M"/>
    <n v="0"/>
    <m/>
    <s v=""/>
    <s v="M"/>
    <n v="0"/>
    <m/>
    <s v=""/>
    <s v="M"/>
    <n v="0"/>
    <m/>
    <s v=""/>
    <s v="M"/>
    <n v="0"/>
    <m/>
    <s v=""/>
    <s v="M"/>
    <n v="0"/>
    <m/>
    <n v="0"/>
    <m/>
    <n v="0"/>
    <m/>
    <n v="0"/>
    <n v="9.7100000000000009"/>
    <n v="529"/>
    <n v="0"/>
    <n v="0"/>
    <n v="0"/>
    <n v="0"/>
    <n v="0"/>
    <n v="0"/>
    <n v="0"/>
    <n v="0"/>
    <n v="1"/>
    <n v="0"/>
    <n v="0"/>
    <n v="0"/>
    <n v="0"/>
    <m/>
    <m/>
    <m/>
  </r>
  <r>
    <x v="5"/>
    <s v="ALI ISMAEL"/>
    <s v="Amina"/>
    <s v="F"/>
    <s v="B"/>
    <n v="2002"/>
    <s v="I08"/>
    <s v="Waterloo"/>
    <d v="1899-12-30T00:00:08"/>
    <n v="9.2592592592592587E-2"/>
    <s v="M"/>
    <n v="128"/>
    <m/>
    <s v=""/>
    <s v="M"/>
    <n v="0"/>
    <m/>
    <s v=""/>
    <s v="M"/>
    <n v="0"/>
    <m/>
    <s v=""/>
    <s v="M"/>
    <n v="0"/>
    <m/>
    <s v=""/>
    <s v="M"/>
    <n v="0"/>
    <m/>
    <s v=""/>
    <s v="M"/>
    <n v="0"/>
    <m/>
    <s v=""/>
    <s v="M"/>
    <n v="0"/>
    <m/>
    <n v="0"/>
    <m/>
    <n v="0"/>
    <m/>
    <n v="0"/>
    <n v="4.32"/>
    <n v="172"/>
    <n v="0"/>
    <n v="0"/>
    <n v="0"/>
    <n v="0"/>
    <n v="0"/>
    <n v="0"/>
    <n v="0"/>
    <n v="0"/>
    <n v="1"/>
    <n v="0"/>
    <n v="0"/>
    <n v="0"/>
    <n v="0"/>
    <m/>
    <m/>
    <m/>
  </r>
  <r>
    <x v="24"/>
    <s v="BESEME"/>
    <s v="Cyprien"/>
    <s v="H"/>
    <s v="P"/>
    <n v="2000"/>
    <s v="I08"/>
    <s v="Waterloo"/>
    <d v="1899-12-30T00:00:07"/>
    <n v="7.9861111111111119E-2"/>
    <s v="M"/>
    <n v="331"/>
    <m/>
    <s v=""/>
    <s v="M"/>
    <n v="0"/>
    <m/>
    <s v=""/>
    <s v="M"/>
    <n v="0"/>
    <m/>
    <s v=""/>
    <s v="M"/>
    <n v="0"/>
    <m/>
    <s v=""/>
    <s v="M"/>
    <n v="0"/>
    <m/>
    <s v=""/>
    <s v="M"/>
    <n v="0"/>
    <m/>
    <s v=""/>
    <s v="M"/>
    <n v="0"/>
    <m/>
    <n v="0"/>
    <m/>
    <n v="0"/>
    <m/>
    <n v="0"/>
    <n v="6.9"/>
    <n v="340"/>
    <n v="0"/>
    <n v="0"/>
    <n v="0"/>
    <n v="0"/>
    <n v="0"/>
    <n v="0"/>
    <n v="0"/>
    <n v="0"/>
    <n v="1"/>
    <n v="0"/>
    <n v="0"/>
    <n v="0"/>
    <n v="0"/>
    <m/>
    <m/>
    <m/>
  </r>
  <r>
    <x v="12"/>
    <s v="BROUWERS"/>
    <s v="Elise"/>
    <s v="F"/>
    <s v="P"/>
    <n v="2000"/>
    <s v="I08"/>
    <s v="Waterloo"/>
    <d v="1899-12-30T00:00:07"/>
    <n v="8.1018518518518517E-2"/>
    <s v="M"/>
    <n v="310"/>
    <m/>
    <s v=""/>
    <s v="M"/>
    <n v="0"/>
    <m/>
    <s v=""/>
    <s v="M"/>
    <n v="0"/>
    <m/>
    <s v=""/>
    <s v="M"/>
    <n v="0"/>
    <m/>
    <s v=""/>
    <s v="M"/>
    <n v="0"/>
    <m/>
    <s v=""/>
    <s v="M"/>
    <n v="0"/>
    <m/>
    <s v=""/>
    <s v="M"/>
    <n v="0"/>
    <m/>
    <n v="0"/>
    <m/>
    <n v="0"/>
    <m/>
    <n v="0"/>
    <n v="4.0199999999999996"/>
    <n v="153"/>
    <n v="0"/>
    <n v="0"/>
    <n v="0"/>
    <n v="0"/>
    <n v="0"/>
    <n v="0"/>
    <n v="0"/>
    <n v="0"/>
    <n v="1"/>
    <n v="0"/>
    <n v="0"/>
    <n v="0"/>
    <n v="0"/>
    <m/>
    <m/>
    <m/>
  </r>
  <r>
    <x v="90"/>
    <s v="CALLEEUWE"/>
    <s v="Tom"/>
    <s v="H"/>
    <s v="M"/>
    <s v=""/>
    <s v="I08"/>
    <s v="Waterloo"/>
    <d v="1899-12-30T00:00:07"/>
    <n v="7.6388888888888881E-2"/>
    <s v="M"/>
    <n v="401"/>
    <m/>
    <s v=""/>
    <s v="M"/>
    <n v="0"/>
    <m/>
    <s v=""/>
    <s v="M"/>
    <n v="0"/>
    <m/>
    <s v=""/>
    <s v="M"/>
    <n v="0"/>
    <m/>
    <s v=""/>
    <s v="M"/>
    <n v="0"/>
    <m/>
    <s v=""/>
    <s v="M"/>
    <n v="0"/>
    <m/>
    <s v=""/>
    <s v="M"/>
    <n v="0"/>
    <n v="120"/>
    <n v="369"/>
    <m/>
    <n v="0"/>
    <m/>
    <n v="0"/>
    <m/>
    <n v="0"/>
    <n v="0"/>
    <n v="0"/>
    <n v="0"/>
    <n v="0"/>
    <n v="0"/>
    <n v="0"/>
    <n v="0"/>
    <n v="0"/>
    <n v="1"/>
    <n v="0"/>
    <n v="0"/>
    <n v="0"/>
    <n v="0"/>
    <m/>
    <m/>
    <m/>
  </r>
  <r>
    <x v="72"/>
    <s v="CHOISEZ"/>
    <s v="Elodie"/>
    <s v="F"/>
    <s v="P"/>
    <s v=""/>
    <s v="I08"/>
    <s v="Waterloo"/>
    <d v="1899-12-30T00:00:07"/>
    <n v="7.8703703703703706E-2"/>
    <s v="M"/>
    <n v="354"/>
    <m/>
    <s v=""/>
    <s v="M"/>
    <n v="0"/>
    <m/>
    <s v=""/>
    <s v="M"/>
    <n v="0"/>
    <m/>
    <s v=""/>
    <s v="M"/>
    <n v="0"/>
    <m/>
    <s v=""/>
    <s v="M"/>
    <n v="0"/>
    <m/>
    <s v=""/>
    <s v="M"/>
    <n v="0"/>
    <m/>
    <s v=""/>
    <s v="M"/>
    <n v="0"/>
    <m/>
    <n v="0"/>
    <m/>
    <n v="0"/>
    <m/>
    <n v="0"/>
    <n v="4.58"/>
    <n v="188"/>
    <n v="0"/>
    <n v="0"/>
    <n v="0"/>
    <n v="0"/>
    <n v="0"/>
    <n v="0"/>
    <n v="0"/>
    <n v="0"/>
    <n v="1"/>
    <n v="0"/>
    <n v="0"/>
    <n v="0"/>
    <n v="0"/>
    <m/>
    <m/>
    <m/>
  </r>
  <r>
    <x v="47"/>
    <s v="CHOISEZ"/>
    <s v="Lucie"/>
    <s v="F"/>
    <s v="B"/>
    <s v=""/>
    <s v="I08"/>
    <s v="Waterloo"/>
    <d v="1899-12-30T00:00:08"/>
    <n v="9.0277777777777776E-2"/>
    <s v="M"/>
    <n v="159"/>
    <m/>
    <s v=""/>
    <s v="M"/>
    <n v="0"/>
    <m/>
    <s v=""/>
    <s v="M"/>
    <n v="0"/>
    <m/>
    <s v=""/>
    <s v="M"/>
    <n v="0"/>
    <m/>
    <s v=""/>
    <s v="M"/>
    <n v="0"/>
    <m/>
    <s v=""/>
    <s v="M"/>
    <n v="0"/>
    <m/>
    <s v=""/>
    <s v="M"/>
    <n v="0"/>
    <m/>
    <n v="0"/>
    <m/>
    <n v="0"/>
    <m/>
    <n v="0"/>
    <n v="3.95"/>
    <n v="148"/>
    <n v="0"/>
    <n v="0"/>
    <n v="0"/>
    <n v="0"/>
    <n v="0"/>
    <n v="0"/>
    <n v="0"/>
    <n v="0"/>
    <n v="1"/>
    <n v="0"/>
    <n v="0"/>
    <n v="0"/>
    <n v="0"/>
    <m/>
    <m/>
    <m/>
  </r>
  <r>
    <x v="16"/>
    <s v="DAMMAN "/>
    <s v="Benjamin"/>
    <s v="H"/>
    <s v="B"/>
    <n v="2002"/>
    <s v="I08"/>
    <s v="Waterloo"/>
    <d v="1899-12-30T00:00:07"/>
    <n v="8.1018518518518517E-2"/>
    <s v="M"/>
    <n v="310"/>
    <m/>
    <s v=""/>
    <s v="M"/>
    <n v="0"/>
    <m/>
    <s v=""/>
    <s v="M"/>
    <n v="0"/>
    <m/>
    <s v=""/>
    <s v="M"/>
    <n v="0"/>
    <m/>
    <s v=""/>
    <s v="M"/>
    <n v="0"/>
    <m/>
    <s v=""/>
    <s v="M"/>
    <n v="0"/>
    <m/>
    <s v=""/>
    <s v="M"/>
    <n v="0"/>
    <m/>
    <n v="0"/>
    <m/>
    <n v="0"/>
    <m/>
    <n v="0"/>
    <n v="5.14"/>
    <n v="225"/>
    <n v="0"/>
    <n v="0"/>
    <n v="0"/>
    <n v="0"/>
    <n v="0"/>
    <n v="0"/>
    <n v="0"/>
    <n v="0"/>
    <n v="1"/>
    <n v="0"/>
    <n v="0"/>
    <n v="0"/>
    <n v="0"/>
    <m/>
    <m/>
    <m/>
  </r>
  <r>
    <x v="4"/>
    <s v="DE BOCK"/>
    <s v="Laetitia"/>
    <s v="F"/>
    <s v="B"/>
    <n v="2002"/>
    <s v="I08"/>
    <s v="Waterloo"/>
    <d v="1899-12-30T00:00:08"/>
    <n v="9.1435185185185189E-2"/>
    <s v="M"/>
    <n v="143"/>
    <m/>
    <s v=""/>
    <s v="M"/>
    <n v="0"/>
    <m/>
    <s v=""/>
    <s v="M"/>
    <n v="0"/>
    <m/>
    <s v=""/>
    <s v="M"/>
    <n v="0"/>
    <m/>
    <s v=""/>
    <s v="M"/>
    <n v="0"/>
    <m/>
    <s v=""/>
    <s v="M"/>
    <n v="0"/>
    <m/>
    <s v=""/>
    <s v="M"/>
    <n v="0"/>
    <m/>
    <n v="0"/>
    <m/>
    <n v="0"/>
    <m/>
    <n v="0"/>
    <n v="5"/>
    <n v="216"/>
    <n v="0"/>
    <n v="0"/>
    <n v="0"/>
    <n v="0"/>
    <n v="0"/>
    <n v="0"/>
    <n v="0"/>
    <n v="0"/>
    <n v="1"/>
    <n v="0"/>
    <n v="0"/>
    <n v="0"/>
    <n v="0"/>
    <m/>
    <m/>
    <m/>
  </r>
  <r>
    <x v="95"/>
    <s v="DEBOCK"/>
    <s v="Virginie"/>
    <s v="F"/>
    <s v="B"/>
    <n v="2004"/>
    <s v="I08"/>
    <s v="Waterloo"/>
    <d v="1899-12-30T00:00:10"/>
    <n v="0.1122685185185185"/>
    <s v="M"/>
    <n v="0"/>
    <m/>
    <s v=""/>
    <s v="M"/>
    <n v="0"/>
    <m/>
    <s v=""/>
    <s v="M"/>
    <n v="0"/>
    <m/>
    <s v=""/>
    <s v="M"/>
    <n v="0"/>
    <m/>
    <s v=""/>
    <s v="M"/>
    <n v="0"/>
    <m/>
    <s v=""/>
    <s v="M"/>
    <n v="0"/>
    <m/>
    <s v=""/>
    <s v="M"/>
    <n v="0"/>
    <m/>
    <n v="0"/>
    <m/>
    <n v="0"/>
    <m/>
    <n v="0"/>
    <n v="2.5099999999999998"/>
    <n v="58"/>
    <n v="0"/>
    <n v="0"/>
    <n v="0"/>
    <n v="0"/>
    <n v="0"/>
    <n v="0"/>
    <n v="0"/>
    <n v="0"/>
    <n v="1"/>
    <n v="0"/>
    <n v="0"/>
    <n v="0"/>
    <n v="0"/>
    <m/>
    <m/>
    <m/>
  </r>
  <r>
    <x v="15"/>
    <s v="DEBIERE"/>
    <s v="Milan"/>
    <s v="H"/>
    <s v="B"/>
    <n v="2004"/>
    <s v="I08"/>
    <s v="Waterloo"/>
    <d v="1899-12-30T00:00:08"/>
    <n v="9.2592592592592587E-2"/>
    <s v="M"/>
    <n v="128"/>
    <m/>
    <s v=""/>
    <s v="M"/>
    <n v="0"/>
    <m/>
    <s v=""/>
    <s v="M"/>
    <n v="0"/>
    <m/>
    <s v=""/>
    <s v="M"/>
    <n v="0"/>
    <m/>
    <s v=""/>
    <s v="M"/>
    <n v="0"/>
    <m/>
    <s v=""/>
    <s v="M"/>
    <n v="0"/>
    <m/>
    <s v=""/>
    <s v="M"/>
    <n v="0"/>
    <m/>
    <n v="0"/>
    <m/>
    <n v="0"/>
    <m/>
    <n v="0"/>
    <n v="5.14"/>
    <n v="225"/>
    <n v="0"/>
    <n v="0"/>
    <n v="0"/>
    <n v="0"/>
    <n v="0"/>
    <n v="0"/>
    <n v="0"/>
    <n v="0"/>
    <n v="1"/>
    <n v="0"/>
    <n v="0"/>
    <n v="0"/>
    <n v="0"/>
    <m/>
    <m/>
    <m/>
  </r>
  <r>
    <x v="11"/>
    <s v="DEBIERE"/>
    <s v="Romane"/>
    <s v="F"/>
    <s v="P"/>
    <n v="2000"/>
    <s v="I08"/>
    <s v="Waterloo"/>
    <d v="1899-12-30T00:00:07"/>
    <n v="8.4490740740740727E-2"/>
    <s v="M"/>
    <n v="248"/>
    <m/>
    <s v=""/>
    <s v="M"/>
    <n v="0"/>
    <m/>
    <s v=""/>
    <s v="M"/>
    <n v="0"/>
    <m/>
    <s v=""/>
    <s v="M"/>
    <n v="0"/>
    <m/>
    <s v=""/>
    <s v="M"/>
    <n v="0"/>
    <m/>
    <s v=""/>
    <s v="M"/>
    <n v="0"/>
    <m/>
    <s v=""/>
    <s v="M"/>
    <n v="0"/>
    <m/>
    <n v="0"/>
    <m/>
    <n v="0"/>
    <m/>
    <n v="0"/>
    <n v="5.25"/>
    <n v="232"/>
    <n v="0"/>
    <n v="0"/>
    <n v="0"/>
    <n v="0"/>
    <n v="0"/>
    <n v="0"/>
    <n v="0"/>
    <n v="0"/>
    <n v="1"/>
    <n v="0"/>
    <n v="0"/>
    <n v="0"/>
    <n v="0"/>
    <m/>
    <m/>
    <m/>
  </r>
  <r>
    <x v="9"/>
    <s v="DELPORTE"/>
    <s v="Anyte"/>
    <s v="F"/>
    <s v="P"/>
    <s v=""/>
    <s v="I08"/>
    <s v="Waterloo"/>
    <d v="1899-12-30T00:00:07"/>
    <n v="7.6388888888888881E-2"/>
    <s v="M"/>
    <n v="401"/>
    <m/>
    <s v=""/>
    <s v="M"/>
    <n v="0"/>
    <m/>
    <s v=""/>
    <s v="M"/>
    <n v="0"/>
    <m/>
    <s v=""/>
    <s v="M"/>
    <n v="0"/>
    <m/>
    <s v=""/>
    <s v="M"/>
    <n v="0"/>
    <m/>
    <s v=""/>
    <s v="M"/>
    <n v="0"/>
    <m/>
    <s v=""/>
    <s v="M"/>
    <n v="0"/>
    <m/>
    <n v="0"/>
    <m/>
    <n v="0"/>
    <m/>
    <n v="0"/>
    <n v="5.37"/>
    <n v="240"/>
    <n v="0"/>
    <n v="0"/>
    <n v="0"/>
    <n v="0"/>
    <n v="0"/>
    <n v="0"/>
    <n v="0"/>
    <n v="0"/>
    <n v="1"/>
    <n v="0"/>
    <n v="0"/>
    <n v="0"/>
    <n v="0"/>
    <m/>
    <m/>
    <m/>
  </r>
  <r>
    <x v="3"/>
    <s v="DUPONT"/>
    <s v="Camille"/>
    <s v="F"/>
    <s v="B"/>
    <n v="2003"/>
    <s v="I08"/>
    <s v="Waterloo"/>
    <d v="1899-12-30T00:00:07"/>
    <n v="8.3333333333333329E-2"/>
    <s v="M"/>
    <n v="268"/>
    <m/>
    <s v=""/>
    <s v="M"/>
    <n v="0"/>
    <m/>
    <s v=""/>
    <s v="M"/>
    <n v="0"/>
    <m/>
    <s v=""/>
    <s v="M"/>
    <n v="0"/>
    <m/>
    <s v=""/>
    <s v="M"/>
    <n v="0"/>
    <m/>
    <s v=""/>
    <s v="M"/>
    <n v="0"/>
    <m/>
    <s v=""/>
    <s v="M"/>
    <n v="0"/>
    <m/>
    <n v="0"/>
    <m/>
    <n v="0"/>
    <m/>
    <n v="0"/>
    <n v="4.91"/>
    <n v="210"/>
    <n v="0"/>
    <n v="0"/>
    <n v="0"/>
    <n v="0"/>
    <n v="0"/>
    <n v="0"/>
    <n v="0"/>
    <n v="0"/>
    <n v="1"/>
    <n v="0"/>
    <n v="0"/>
    <n v="0"/>
    <n v="0"/>
    <m/>
    <m/>
    <m/>
  </r>
  <r>
    <x v="7"/>
    <s v="GEENS"/>
    <s v="Sarah"/>
    <s v="F"/>
    <s v="B"/>
    <s v=""/>
    <s v="I08"/>
    <s v="Waterloo"/>
    <d v="1899-12-30T00:00:08"/>
    <n v="9.0277777777777776E-2"/>
    <s v="M"/>
    <n v="159"/>
    <m/>
    <s v=""/>
    <s v="M"/>
    <n v="0"/>
    <m/>
    <s v=""/>
    <s v="M"/>
    <n v="0"/>
    <m/>
    <s v=""/>
    <s v="M"/>
    <n v="0"/>
    <m/>
    <s v=""/>
    <s v="M"/>
    <n v="0"/>
    <m/>
    <s v=""/>
    <s v="M"/>
    <n v="0"/>
    <m/>
    <s v=""/>
    <s v="M"/>
    <n v="0"/>
    <m/>
    <n v="0"/>
    <m/>
    <n v="0"/>
    <m/>
    <n v="0"/>
    <n v="6.16"/>
    <n v="291"/>
    <n v="0"/>
    <n v="0"/>
    <n v="0"/>
    <n v="0"/>
    <n v="0"/>
    <n v="0"/>
    <n v="0"/>
    <n v="0"/>
    <n v="1"/>
    <n v="0"/>
    <n v="0"/>
    <n v="0"/>
    <n v="0"/>
    <m/>
    <m/>
    <m/>
  </r>
  <r>
    <x v="28"/>
    <s v="GILBERT"/>
    <s v="Florian"/>
    <s v="H"/>
    <s v="M"/>
    <n v="1999"/>
    <s v="I08"/>
    <s v="Waterloo"/>
    <d v="1899-12-30T00:00:07"/>
    <n v="7.7546296296296308E-2"/>
    <s v="M"/>
    <n v="377"/>
    <m/>
    <s v=""/>
    <s v="M"/>
    <n v="0"/>
    <m/>
    <s v=""/>
    <s v="M"/>
    <n v="0"/>
    <m/>
    <s v=""/>
    <s v="M"/>
    <n v="0"/>
    <m/>
    <s v=""/>
    <s v="M"/>
    <n v="0"/>
    <m/>
    <s v=""/>
    <s v="M"/>
    <n v="0"/>
    <m/>
    <s v=""/>
    <s v="M"/>
    <n v="0"/>
    <n v="130"/>
    <n v="466"/>
    <m/>
    <n v="0"/>
    <m/>
    <n v="0"/>
    <n v="8.58"/>
    <n v="452"/>
    <n v="0"/>
    <n v="0"/>
    <n v="0"/>
    <n v="0"/>
    <n v="0"/>
    <n v="0"/>
    <n v="0"/>
    <n v="0"/>
    <n v="1"/>
    <n v="0"/>
    <n v="0"/>
    <n v="0"/>
    <n v="0"/>
    <m/>
    <m/>
    <m/>
  </r>
  <r>
    <x v="14"/>
    <s v="HERMAND"/>
    <s v="Emeline"/>
    <s v="F"/>
    <s v="P"/>
    <n v="2000"/>
    <s v="I08"/>
    <s v="Waterloo"/>
    <d v="1899-12-30T00:00:07"/>
    <n v="7.6388888888888881E-2"/>
    <s v="M"/>
    <n v="401"/>
    <m/>
    <s v=""/>
    <s v="M"/>
    <n v="0"/>
    <m/>
    <s v=""/>
    <s v="M"/>
    <n v="0"/>
    <m/>
    <s v=""/>
    <s v="M"/>
    <n v="0"/>
    <m/>
    <s v=""/>
    <s v="M"/>
    <n v="0"/>
    <m/>
    <s v=""/>
    <s v="M"/>
    <n v="0"/>
    <m/>
    <s v=""/>
    <s v="M"/>
    <n v="0"/>
    <m/>
    <n v="0"/>
    <m/>
    <n v="0"/>
    <m/>
    <n v="0"/>
    <n v="6.31"/>
    <n v="301"/>
    <n v="0"/>
    <n v="0"/>
    <n v="0"/>
    <n v="0"/>
    <n v="0"/>
    <n v="0"/>
    <n v="0"/>
    <n v="0"/>
    <n v="1"/>
    <n v="0"/>
    <n v="0"/>
    <n v="0"/>
    <n v="0"/>
    <m/>
    <m/>
    <m/>
  </r>
  <r>
    <x v="8"/>
    <s v="NAJM"/>
    <s v="Clara"/>
    <s v="F"/>
    <s v="P"/>
    <n v="2000"/>
    <s v="I08"/>
    <s v="Waterloo"/>
    <d v="1899-12-30T00:00:07"/>
    <n v="7.9861111111111119E-2"/>
    <s v="M"/>
    <n v="331"/>
    <m/>
    <s v=""/>
    <s v="M"/>
    <n v="0"/>
    <m/>
    <s v=""/>
    <s v="M"/>
    <n v="0"/>
    <m/>
    <s v=""/>
    <s v="M"/>
    <n v="0"/>
    <m/>
    <s v=""/>
    <s v="M"/>
    <n v="0"/>
    <m/>
    <s v=""/>
    <s v="M"/>
    <n v="0"/>
    <m/>
    <s v=""/>
    <s v="M"/>
    <n v="0"/>
    <m/>
    <n v="0"/>
    <m/>
    <n v="0"/>
    <m/>
    <n v="0"/>
    <n v="6.6"/>
    <n v="320"/>
    <n v="0"/>
    <n v="0"/>
    <n v="0"/>
    <n v="0"/>
    <n v="0"/>
    <n v="0"/>
    <n v="0"/>
    <n v="0"/>
    <n v="1"/>
    <n v="0"/>
    <n v="0"/>
    <n v="0"/>
    <n v="0"/>
    <m/>
    <m/>
    <m/>
  </r>
  <r>
    <x v="21"/>
    <s v="NAVEAU"/>
    <s v="Thomas"/>
    <s v="H"/>
    <s v="B"/>
    <s v=""/>
    <s v="I08"/>
    <s v="Waterloo"/>
    <d v="1899-12-30T00:00:08"/>
    <n v="8.9120370370370378E-2"/>
    <s v="M"/>
    <n v="175"/>
    <m/>
    <s v=""/>
    <s v="M"/>
    <n v="0"/>
    <m/>
    <s v=""/>
    <s v="M"/>
    <n v="0"/>
    <m/>
    <s v=""/>
    <s v="M"/>
    <n v="0"/>
    <m/>
    <s v=""/>
    <s v="M"/>
    <n v="0"/>
    <m/>
    <s v=""/>
    <s v="M"/>
    <n v="0"/>
    <m/>
    <s v=""/>
    <s v="M"/>
    <n v="0"/>
    <m/>
    <n v="0"/>
    <m/>
    <n v="0"/>
    <m/>
    <n v="0"/>
    <n v="3.69"/>
    <n v="132"/>
    <n v="0"/>
    <n v="0"/>
    <n v="0"/>
    <n v="0"/>
    <n v="0"/>
    <n v="0"/>
    <n v="0"/>
    <n v="0"/>
    <n v="1"/>
    <n v="0"/>
    <n v="0"/>
    <n v="0"/>
    <n v="0"/>
    <m/>
    <m/>
    <m/>
  </r>
  <r>
    <x v="40"/>
    <s v="PIERRET"/>
    <s v="Mélusine"/>
    <s v="F"/>
    <s v="M"/>
    <s v=""/>
    <s v="I08"/>
    <s v="Waterloo"/>
    <d v="1899-12-30T00:00:06"/>
    <n v="7.0601851851851846E-2"/>
    <s v="M"/>
    <n v="531"/>
    <m/>
    <s v=""/>
    <s v="M"/>
    <n v="0"/>
    <m/>
    <s v=""/>
    <s v="M"/>
    <n v="0"/>
    <m/>
    <s v=""/>
    <s v="M"/>
    <n v="0"/>
    <m/>
    <s v=""/>
    <s v="M"/>
    <n v="0"/>
    <m/>
    <s v=""/>
    <s v="M"/>
    <n v="0"/>
    <m/>
    <s v=""/>
    <s v="M"/>
    <n v="0"/>
    <n v="135"/>
    <n v="516"/>
    <m/>
    <n v="0"/>
    <m/>
    <n v="0"/>
    <n v="8.68"/>
    <n v="459"/>
    <n v="0"/>
    <n v="0"/>
    <n v="0"/>
    <n v="0"/>
    <n v="0"/>
    <n v="0"/>
    <n v="0"/>
    <n v="0"/>
    <n v="1"/>
    <n v="0"/>
    <n v="0"/>
    <n v="0"/>
    <n v="0"/>
    <m/>
    <m/>
    <m/>
  </r>
  <r>
    <x v="31"/>
    <s v="ROUSSEAUX"/>
    <s v="Sarah"/>
    <s v="F"/>
    <s v="M"/>
    <n v="1999"/>
    <s v="I08"/>
    <s v="Waterloo"/>
    <d v="1899-12-30T00:00:07"/>
    <n v="8.3333333333333329E-2"/>
    <s v="M"/>
    <n v="268"/>
    <m/>
    <s v=""/>
    <s v="M"/>
    <n v="0"/>
    <m/>
    <s v=""/>
    <s v="M"/>
    <n v="0"/>
    <m/>
    <s v=""/>
    <s v="M"/>
    <n v="0"/>
    <m/>
    <s v=""/>
    <s v="M"/>
    <n v="0"/>
    <m/>
    <s v=""/>
    <s v="M"/>
    <n v="0"/>
    <m/>
    <s v=""/>
    <s v="M"/>
    <n v="0"/>
    <n v="110"/>
    <n v="278"/>
    <m/>
    <n v="0"/>
    <m/>
    <n v="0"/>
    <n v="8.2799999999999994"/>
    <n v="432"/>
    <n v="0"/>
    <n v="0"/>
    <n v="0"/>
    <n v="0"/>
    <n v="0"/>
    <n v="0"/>
    <n v="0"/>
    <n v="0"/>
    <n v="1"/>
    <n v="0"/>
    <n v="0"/>
    <n v="0"/>
    <n v="0"/>
    <m/>
    <m/>
    <m/>
  </r>
  <r>
    <x v="0"/>
    <s v="SCLAVONT"/>
    <s v="Lastinie"/>
    <s v="F"/>
    <s v="B"/>
    <n v="2002"/>
    <s v="I08"/>
    <s v="Waterloo"/>
    <d v="1899-12-30T00:00:07"/>
    <n v="8.4490740740740727E-2"/>
    <s v="M"/>
    <n v="248"/>
    <m/>
    <s v=""/>
    <s v="M"/>
    <n v="0"/>
    <m/>
    <s v=""/>
    <s v="M"/>
    <n v="0"/>
    <m/>
    <s v=""/>
    <s v="M"/>
    <n v="0"/>
    <m/>
    <s v=""/>
    <s v="M"/>
    <n v="0"/>
    <m/>
    <s v=""/>
    <s v="M"/>
    <n v="0"/>
    <m/>
    <s v=""/>
    <s v="M"/>
    <n v="0"/>
    <m/>
    <n v="0"/>
    <m/>
    <n v="0"/>
    <m/>
    <n v="0"/>
    <n v="6.25"/>
    <n v="297"/>
    <n v="0"/>
    <n v="0"/>
    <n v="0"/>
    <n v="0"/>
    <n v="0"/>
    <n v="0"/>
    <n v="0"/>
    <n v="0"/>
    <n v="1"/>
    <n v="0"/>
    <n v="0"/>
    <n v="0"/>
    <n v="0"/>
    <m/>
    <m/>
    <m/>
  </r>
  <r>
    <x v="2"/>
    <s v="SCLAVONT"/>
    <s v="Ysolde"/>
    <s v="F"/>
    <s v="B"/>
    <n v="2002"/>
    <s v="I08"/>
    <s v="Waterloo"/>
    <d v="1899-12-30T00:00:07"/>
    <n v="8.4490740740740727E-2"/>
    <s v="M"/>
    <n v="248"/>
    <m/>
    <s v=""/>
    <s v="M"/>
    <n v="0"/>
    <m/>
    <s v=""/>
    <s v="M"/>
    <n v="0"/>
    <m/>
    <s v=""/>
    <s v="M"/>
    <n v="0"/>
    <m/>
    <s v=""/>
    <s v="M"/>
    <n v="0"/>
    <m/>
    <s v=""/>
    <s v="M"/>
    <n v="0"/>
    <m/>
    <s v=""/>
    <s v="M"/>
    <n v="0"/>
    <m/>
    <n v="0"/>
    <m/>
    <n v="0"/>
    <m/>
    <n v="0"/>
    <n v="5.03"/>
    <n v="218"/>
    <n v="0"/>
    <n v="0"/>
    <n v="0"/>
    <n v="0"/>
    <n v="0"/>
    <n v="0"/>
    <n v="0"/>
    <n v="0"/>
    <n v="1"/>
    <n v="0"/>
    <n v="0"/>
    <n v="0"/>
    <n v="0"/>
    <m/>
    <m/>
    <m/>
  </r>
  <r>
    <x v="57"/>
    <s v="STAQUET"/>
    <s v="Lara"/>
    <s v="F"/>
    <s v="M"/>
    <n v="1999"/>
    <s v="I08"/>
    <s v="Waterloo"/>
    <d v="1899-12-30T00:00:06"/>
    <n v="7.1759259259259259E-2"/>
    <s v="M"/>
    <n v="503"/>
    <m/>
    <s v=""/>
    <s v="M"/>
    <n v="0"/>
    <m/>
    <s v=""/>
    <s v="M"/>
    <n v="0"/>
    <m/>
    <s v=""/>
    <s v="M"/>
    <n v="0"/>
    <m/>
    <s v=""/>
    <s v="M"/>
    <n v="0"/>
    <m/>
    <s v=""/>
    <s v="M"/>
    <n v="0"/>
    <m/>
    <s v=""/>
    <s v="M"/>
    <n v="0"/>
    <n v="130"/>
    <n v="466"/>
    <m/>
    <n v="0"/>
    <m/>
    <n v="0"/>
    <n v="6.61"/>
    <n v="321"/>
    <n v="0"/>
    <n v="0"/>
    <n v="0"/>
    <n v="0"/>
    <n v="0"/>
    <n v="0"/>
    <n v="0"/>
    <n v="0"/>
    <n v="1"/>
    <n v="0"/>
    <n v="0"/>
    <n v="0"/>
    <n v="0"/>
    <m/>
    <m/>
    <m/>
  </r>
  <r>
    <x v="96"/>
    <s v="VAN LEEMPUT"/>
    <s v="Thomas"/>
    <s v="H"/>
    <s v="B"/>
    <n v="2004"/>
    <s v="I08"/>
    <s v="Waterloo"/>
    <d v="1899-12-30T00:00:08"/>
    <n v="8.9120370370370378E-2"/>
    <s v="M"/>
    <n v="175"/>
    <m/>
    <s v=""/>
    <s v="M"/>
    <n v="0"/>
    <m/>
    <s v=""/>
    <s v="M"/>
    <n v="0"/>
    <m/>
    <s v=""/>
    <s v="M"/>
    <n v="0"/>
    <m/>
    <s v=""/>
    <s v="M"/>
    <n v="0"/>
    <m/>
    <s v=""/>
    <s v="M"/>
    <n v="0"/>
    <m/>
    <s v=""/>
    <s v="M"/>
    <n v="0"/>
    <m/>
    <n v="0"/>
    <m/>
    <n v="0"/>
    <m/>
    <n v="0"/>
    <n v="5.13"/>
    <n v="224"/>
    <n v="0"/>
    <n v="0"/>
    <n v="0"/>
    <n v="0"/>
    <n v="0"/>
    <n v="0"/>
    <n v="0"/>
    <n v="0"/>
    <n v="1"/>
    <n v="0"/>
    <n v="0"/>
    <n v="0"/>
    <n v="0"/>
    <m/>
    <m/>
    <m/>
  </r>
  <r>
    <x v="89"/>
    <s v="VERHESLT"/>
    <s v="Diego"/>
    <s v="H"/>
    <s v="M"/>
    <n v="1999"/>
    <s v="I08"/>
    <s v="Waterloo"/>
    <d v="1899-12-30T00:00:06"/>
    <n v="7.2916666666666671E-2"/>
    <s v="M"/>
    <n v="477"/>
    <m/>
    <s v=""/>
    <s v="M"/>
    <n v="0"/>
    <m/>
    <s v=""/>
    <s v="M"/>
    <n v="0"/>
    <m/>
    <s v=""/>
    <s v="M"/>
    <n v="0"/>
    <m/>
    <s v=""/>
    <s v="M"/>
    <n v="0"/>
    <m/>
    <s v=""/>
    <s v="M"/>
    <n v="0"/>
    <m/>
    <s v=""/>
    <s v="M"/>
    <n v="0"/>
    <m/>
    <n v="0"/>
    <m/>
    <n v="0"/>
    <m/>
    <n v="0"/>
    <n v="6.19"/>
    <n v="293"/>
    <n v="0"/>
    <n v="0"/>
    <n v="0"/>
    <n v="0"/>
    <n v="0"/>
    <n v="0"/>
    <n v="0"/>
    <n v="0"/>
    <n v="1"/>
    <n v="0"/>
    <n v="0"/>
    <n v="0"/>
    <n v="0"/>
    <m/>
    <m/>
    <m/>
  </r>
  <r>
    <x v="65"/>
    <s v="VERMYLEN"/>
    <s v="Marius"/>
    <s v="H"/>
    <s v="B"/>
    <n v="2002"/>
    <s v="I08"/>
    <s v="Waterloo"/>
    <d v="1899-12-30T00:00:07"/>
    <n v="8.1018518518518517E-2"/>
    <s v="M"/>
    <n v="310"/>
    <m/>
    <s v=""/>
    <s v="M"/>
    <n v="0"/>
    <m/>
    <s v=""/>
    <s v="M"/>
    <n v="0"/>
    <m/>
    <s v=""/>
    <s v="M"/>
    <n v="0"/>
    <m/>
    <s v=""/>
    <s v="M"/>
    <n v="0"/>
    <m/>
    <s v=""/>
    <s v="M"/>
    <n v="0"/>
    <m/>
    <s v=""/>
    <s v="M"/>
    <n v="0"/>
    <m/>
    <n v="0"/>
    <m/>
    <n v="0"/>
    <m/>
    <n v="0"/>
    <n v="7.99"/>
    <n v="413"/>
    <n v="0"/>
    <n v="0"/>
    <n v="0"/>
    <n v="0"/>
    <n v="0"/>
    <n v="0"/>
    <n v="0"/>
    <n v="0"/>
    <n v="1"/>
    <n v="0"/>
    <n v="0"/>
    <n v="0"/>
    <n v="0"/>
    <m/>
    <m/>
    <m/>
  </r>
  <r>
    <x v="6"/>
    <s v="VOLKAERT"/>
    <s v="Lucie"/>
    <s v="F"/>
    <s v="B"/>
    <n v="2003"/>
    <s v="I08"/>
    <s v="Waterloo"/>
    <d v="1899-12-30T00:00:09"/>
    <n v="0.10416666666666667"/>
    <s v="M"/>
    <n v="21"/>
    <m/>
    <s v=""/>
    <s v="M"/>
    <n v="0"/>
    <m/>
    <s v=""/>
    <s v="M"/>
    <n v="0"/>
    <m/>
    <s v=""/>
    <s v="M"/>
    <n v="0"/>
    <m/>
    <s v=""/>
    <s v="M"/>
    <n v="0"/>
    <m/>
    <s v=""/>
    <s v="M"/>
    <n v="0"/>
    <m/>
    <s v=""/>
    <s v="M"/>
    <n v="0"/>
    <m/>
    <n v="0"/>
    <m/>
    <n v="0"/>
    <m/>
    <n v="0"/>
    <n v="3.31"/>
    <n v="108"/>
    <n v="0"/>
    <n v="0"/>
    <n v="0"/>
    <n v="0"/>
    <n v="0"/>
    <n v="0"/>
    <n v="0"/>
    <n v="0"/>
    <n v="1"/>
    <n v="0"/>
    <n v="0"/>
    <n v="0"/>
    <n v="0"/>
    <m/>
    <m/>
    <m/>
  </r>
  <r>
    <x v="27"/>
    <s v="WLODAWER"/>
    <s v="Alex"/>
    <s v="H"/>
    <s v="M"/>
    <s v=""/>
    <s v="I08"/>
    <s v="Waterloo"/>
    <d v="1899-12-30T00:00:06"/>
    <n v="7.0601851851851846E-2"/>
    <s v="M"/>
    <n v="531"/>
    <m/>
    <s v=""/>
    <s v="M"/>
    <n v="0"/>
    <m/>
    <s v=""/>
    <s v="M"/>
    <n v="0"/>
    <m/>
    <s v=""/>
    <s v="M"/>
    <n v="0"/>
    <m/>
    <s v=""/>
    <s v="M"/>
    <n v="0"/>
    <m/>
    <s v=""/>
    <s v="M"/>
    <n v="0"/>
    <m/>
    <s v=""/>
    <s v="M"/>
    <n v="0"/>
    <n v="125"/>
    <n v="417"/>
    <m/>
    <n v="0"/>
    <m/>
    <n v="0"/>
    <n v="7.14"/>
    <n v="356"/>
    <n v="0"/>
    <n v="0"/>
    <n v="0"/>
    <n v="0"/>
    <n v="0"/>
    <n v="0"/>
    <n v="0"/>
    <n v="0"/>
    <n v="1"/>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s v=""/>
    <s v=""/>
    <n v="0"/>
    <m/>
    <s v=""/>
    <s v=""/>
    <n v="0"/>
    <m/>
    <s v=""/>
    <s v=""/>
    <n v="0"/>
    <m/>
    <s v=""/>
    <s v=""/>
    <n v="0"/>
    <m/>
    <s v=""/>
    <s v=""/>
    <n v="0"/>
    <m/>
    <s v=""/>
    <s v=""/>
    <n v="0"/>
    <m/>
    <s v=""/>
    <s v=""/>
    <n v="0"/>
    <m/>
    <n v="0"/>
    <m/>
    <n v="0"/>
    <m/>
    <n v="0"/>
    <m/>
    <n v="0"/>
    <n v="0"/>
    <n v="0"/>
    <n v="0"/>
    <n v="0"/>
    <n v="0"/>
    <n v="0"/>
    <n v="0"/>
    <n v="0"/>
    <n v="0"/>
    <n v="0"/>
    <n v="0"/>
    <n v="0"/>
    <n v="0"/>
    <m/>
    <m/>
    <m/>
  </r>
  <r>
    <x v="32"/>
    <s v=""/>
    <s v=""/>
    <s v=""/>
    <s v=""/>
    <s v=""/>
    <m/>
    <s v=""/>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3" cacheId="12" autoFormatId="4112" applyNumberFormats="1" applyBorderFormats="1" applyFontFormats="1" applyPatternFormats="1" applyAlignmentFormats="1" applyWidthHeightFormats="1" dataCaption="Data" updatedVersion="3" minRefreshableVersion="3" asteriskTotals="1" showMultipleLabel="0" showMemberPropertyTips="0" useAutoFormatting="1" itemPrintTitles="1" createdVersion="3" indent="0" compact="0" compactData="0" gridDropZones="1">
  <location ref="A11:AG109" firstHeaderRow="0" firstDataRow="1" firstDataCol="1"/>
  <pivotFields count="60">
    <pivotField axis="axisRow" compact="0" outline="0" subtotalTop="0" showAll="0" includeNewItemsInFilter="1" sortType="ascending" rankBy="0">
      <items count="394">
        <item x="52"/>
        <item x="0"/>
        <item x="7"/>
        <item x="2"/>
        <item x="1"/>
        <item m="1" x="187"/>
        <item m="1" x="202"/>
        <item m="1" x="309"/>
        <item m="1" x="318"/>
        <item m="1" x="330"/>
        <item m="1" x="346"/>
        <item x="16"/>
        <item m="1" x="102"/>
        <item x="20"/>
        <item x="65"/>
        <item m="1" x="355"/>
        <item m="1" x="208"/>
        <item m="1" x="255"/>
        <item m="1" x="108"/>
        <item m="1" x="340"/>
        <item m="1" x="192"/>
        <item m="1" x="123"/>
        <item m="1" x="209"/>
        <item m="1" x="366"/>
        <item m="1" x="347"/>
        <item m="1" x="197"/>
        <item m="1" x="316"/>
        <item m="1" x="341"/>
        <item x="3"/>
        <item m="1" x="274"/>
        <item m="1" x="193"/>
        <item x="21"/>
        <item m="1" x="124"/>
        <item x="61"/>
        <item m="1" x="134"/>
        <item m="1" x="367"/>
        <item m="1" x="174"/>
        <item m="1" x="292"/>
        <item m="1" x="103"/>
        <item m="1" x="220"/>
        <item m="1" x="125"/>
        <item m="1" x="303"/>
        <item x="49"/>
        <item x="4"/>
        <item m="1" x="256"/>
        <item x="58"/>
        <item m="1" x="179"/>
        <item m="1" x="109"/>
        <item x="5"/>
        <item x="6"/>
        <item m="1" x="379"/>
        <item x="63"/>
        <item m="1" x="327"/>
        <item x="48"/>
        <item m="1" x="224"/>
        <item x="47"/>
        <item x="15"/>
        <item x="69"/>
        <item x="67"/>
        <item m="1" x="328"/>
        <item m="1" x="351"/>
        <item x="50"/>
        <item m="1" x="297"/>
        <item m="1" x="203"/>
        <item m="1" x="247"/>
        <item m="1" x="140"/>
        <item x="59"/>
        <item x="66"/>
        <item x="46"/>
        <item m="1" x="210"/>
        <item m="1" x="251"/>
        <item m="1" x="293"/>
        <item x="51"/>
        <item x="95"/>
        <item x="96"/>
        <item x="19"/>
        <item m="1" x="241"/>
        <item m="1" x="371"/>
        <item m="1" x="159"/>
        <item m="1" x="184"/>
        <item m="1" x="298"/>
        <item m="1" x="126"/>
        <item m="1" x="252"/>
        <item m="1" x="380"/>
        <item m="1" x="275"/>
        <item m="1" x="97"/>
        <item m="1" x="225"/>
        <item m="1" x="263"/>
        <item m="1" x="135"/>
        <item m="1" x="331"/>
        <item m="1" x="148"/>
        <item m="1" x="175"/>
        <item m="1" x="221"/>
        <item m="1" x="323"/>
        <item m="1" x="141"/>
        <item m="1" x="310"/>
        <item m="1" x="248"/>
        <item m="1" x="376"/>
        <item m="1" x="329"/>
        <item m="1" x="372"/>
        <item m="1" x="194"/>
        <item m="1" x="277"/>
        <item m="1" x="228"/>
        <item m="1" x="352"/>
        <item m="1" x="171"/>
        <item m="1" x="304"/>
        <item m="1" x="129"/>
        <item m="1" x="257"/>
        <item m="1" x="385"/>
        <item m="1" x="211"/>
        <item m="1" x="336"/>
        <item m="1" x="154"/>
        <item m="1" x="287"/>
        <item m="1" x="112"/>
        <item m="1" x="242"/>
        <item m="1" x="99"/>
        <item m="1" x="264"/>
        <item m="1" x="386"/>
        <item m="1" x="229"/>
        <item m="1" x="381"/>
        <item m="1" x="204"/>
        <item m="1" x="332"/>
        <item m="1" x="118"/>
        <item m="1" x="249"/>
        <item m="1" x="377"/>
        <item m="1" x="363"/>
        <item m="1" x="348"/>
        <item m="1" x="188"/>
        <item m="1" x="165"/>
        <item m="1" x="113"/>
        <item m="1" x="288"/>
        <item m="1" x="176"/>
        <item m="1" x="243"/>
        <item m="1" x="311"/>
        <item m="1" x="373"/>
        <item m="1" x="312"/>
        <item m="1" x="253"/>
        <item m="1" x="317"/>
        <item m="1" x="382"/>
        <item m="1" x="205"/>
        <item m="1" x="333"/>
        <item m="1" x="313"/>
        <item m="1" x="278"/>
        <item m="1" x="383"/>
        <item m="1" x="212"/>
        <item m="1" x="189"/>
        <item m="1" x="258"/>
        <item m="1" x="319"/>
        <item m="1" x="299"/>
        <item m="1" x="364"/>
        <item m="1" x="127"/>
        <item m="1" x="353"/>
        <item m="1" x="324"/>
        <item m="1" x="213"/>
        <item m="1" x="279"/>
        <item m="1" x="342"/>
        <item m="1" x="160"/>
        <item m="1" x="139"/>
        <item x="77"/>
        <item m="1" x="161"/>
        <item m="1" x="119"/>
        <item m="1" x="180"/>
        <item x="8"/>
        <item m="1" x="206"/>
        <item m="1" x="269"/>
        <item x="13"/>
        <item m="1" x="390"/>
        <item m="1" x="217"/>
        <item m="1" x="233"/>
        <item m="1" x="234"/>
        <item x="12"/>
        <item m="1" x="207"/>
        <item x="93"/>
        <item x="10"/>
        <item x="11"/>
        <item x="79"/>
        <item x="14"/>
        <item x="72"/>
        <item x="71"/>
        <item x="9"/>
        <item x="78"/>
        <item m="1" x="230"/>
        <item m="1" x="294"/>
        <item m="1" x="360"/>
        <item x="39"/>
        <item x="34"/>
        <item x="36"/>
        <item x="24"/>
        <item x="25"/>
        <item m="1" x="268"/>
        <item m="1" x="185"/>
        <item m="1" x="284"/>
        <item x="80"/>
        <item m="1" x="136"/>
        <item m="1" x="166"/>
        <item m="1" x="195"/>
        <item m="1" x="265"/>
        <item m="1" x="325"/>
        <item m="1" x="387"/>
        <item m="1" x="142"/>
        <item m="1" x="214"/>
        <item m="1" x="259"/>
        <item m="1" x="162"/>
        <item x="22"/>
        <item m="1" x="334"/>
        <item m="1" x="337"/>
        <item m="1" x="177"/>
        <item m="1" x="244"/>
        <item m="1" x="198"/>
        <item x="73"/>
        <item m="1" x="388"/>
        <item m="1" x="270"/>
        <item m="1" x="143"/>
        <item m="1" x="335"/>
        <item m="1" x="215"/>
        <item m="1" x="391"/>
        <item m="1" x="280"/>
        <item m="1" x="149"/>
        <item m="1" x="343"/>
        <item m="1" x="199"/>
        <item m="1" x="155"/>
        <item m="1" x="349"/>
        <item x="81"/>
        <item x="37"/>
        <item x="23"/>
        <item m="1" x="120"/>
        <item m="1" x="132"/>
        <item m="1" x="245"/>
        <item x="38"/>
        <item m="1" x="305"/>
        <item m="1" x="181"/>
        <item m="1" x="368"/>
        <item m="1" x="250"/>
        <item m="1" x="130"/>
        <item m="1" x="314"/>
        <item m="1" x="190"/>
        <item x="35"/>
        <item x="76"/>
        <item m="1" x="271"/>
        <item m="1" x="216"/>
        <item m="1" x="289"/>
        <item m="1" x="167"/>
        <item m="1" x="356"/>
        <item m="1" x="235"/>
        <item m="1" x="114"/>
        <item m="1" x="384"/>
        <item m="1" x="231"/>
        <item m="1" x="110"/>
        <item m="1" x="350"/>
        <item m="1" x="226"/>
        <item m="1" x="131"/>
        <item m="1" x="320"/>
        <item m="1" x="306"/>
        <item m="1" x="378"/>
        <item m="1" x="104"/>
        <item m="1" x="357"/>
        <item m="1" x="236"/>
        <item m="1" x="121"/>
        <item m="1" x="307"/>
        <item m="1" x="182"/>
        <item m="1" x="144"/>
        <item m="1" x="246"/>
        <item m="1" x="186"/>
        <item m="1" x="374"/>
        <item m="1" x="266"/>
        <item m="1" x="172"/>
        <item m="1" x="285"/>
        <item m="1" x="105"/>
        <item m="1" x="290"/>
        <item m="1" x="168"/>
        <item m="1" x="358"/>
        <item m="1" x="237"/>
        <item m="1" x="115"/>
        <item m="1" x="300"/>
        <item m="1" x="260"/>
        <item m="1" x="137"/>
        <item m="1" x="321"/>
        <item m="1" x="200"/>
        <item m="1" x="344"/>
        <item m="1" x="222"/>
        <item m="1" x="163"/>
        <item m="1" x="308"/>
        <item m="1" x="183"/>
        <item m="1" x="369"/>
        <item m="1" x="191"/>
        <item m="1" x="301"/>
        <item m="1" x="267"/>
        <item m="1" x="354"/>
        <item m="1" x="232"/>
        <item m="1" x="111"/>
        <item m="1" x="295"/>
        <item m="1" x="173"/>
        <item m="1" x="361"/>
        <item m="1" x="239"/>
        <item m="1" x="122"/>
        <item m="1" x="218"/>
        <item m="1" x="296"/>
        <item m="1" x="276"/>
        <item m="1" x="145"/>
        <item m="1" x="338"/>
        <item m="1" x="150"/>
        <item m="1" x="100"/>
        <item m="1" x="286"/>
        <item m="1" x="392"/>
        <item m="1" x="281"/>
        <item x="43"/>
        <item x="41"/>
        <item x="31"/>
        <item x="57"/>
        <item x="44"/>
        <item m="1" x="196"/>
        <item m="1" x="375"/>
        <item x="94"/>
        <item x="40"/>
        <item x="83"/>
        <item m="1" x="227"/>
        <item m="1" x="106"/>
        <item m="1" x="291"/>
        <item m="1" x="169"/>
        <item m="1" x="359"/>
        <item m="1" x="238"/>
        <item m="1" x="116"/>
        <item m="1" x="302"/>
        <item m="1" x="178"/>
        <item m="1" x="365"/>
        <item x="85"/>
        <item m="1" x="151"/>
        <item m="1" x="370"/>
        <item m="1" x="98"/>
        <item m="1" x="283"/>
        <item m="1" x="156"/>
        <item m="1" x="254"/>
        <item m="1" x="133"/>
        <item m="1" x="272"/>
        <item m="1" x="240"/>
        <item m="1" x="261"/>
        <item m="1" x="138"/>
        <item m="1" x="322"/>
        <item m="1" x="201"/>
        <item m="1" x="164"/>
        <item m="1" x="262"/>
        <item m="1" x="157"/>
        <item x="92"/>
        <item x="28"/>
        <item x="86"/>
        <item x="29"/>
        <item x="89"/>
        <item x="88"/>
        <item x="30"/>
        <item x="27"/>
        <item m="1" x="146"/>
        <item m="1" x="339"/>
        <item m="1" x="389"/>
        <item m="1" x="273"/>
        <item m="1" x="362"/>
        <item x="87"/>
        <item m="1" x="223"/>
        <item x="90"/>
        <item m="1" x="282"/>
        <item m="1" x="152"/>
        <item x="91"/>
        <item m="1" x="345"/>
        <item m="1" x="219"/>
        <item m="1" x="170"/>
        <item m="1" x="117"/>
        <item m="1" x="315"/>
        <item m="1" x="147"/>
        <item m="1" x="153"/>
        <item m="1" x="158"/>
        <item m="1" x="101"/>
        <item m="1" x="107"/>
        <item m="1" x="326"/>
        <item x="17"/>
        <item x="26"/>
        <item x="18"/>
        <item x="53"/>
        <item x="74"/>
        <item x="42"/>
        <item x="55"/>
        <item x="64"/>
        <item x="33"/>
        <item x="45"/>
        <item x="82"/>
        <item x="54"/>
        <item x="70"/>
        <item m="1" x="128"/>
        <item x="56"/>
        <item x="62"/>
        <item x="68"/>
        <item x="75"/>
        <item x="84"/>
        <item x="60"/>
        <item x="3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s>
  <rowFields count="1">
    <field x="0"/>
  </rowFields>
  <rowItems count="98">
    <i>
      <x/>
    </i>
    <i>
      <x v="1"/>
    </i>
    <i>
      <x v="2"/>
    </i>
    <i>
      <x v="3"/>
    </i>
    <i>
      <x v="4"/>
    </i>
    <i>
      <x v="11"/>
    </i>
    <i>
      <x v="13"/>
    </i>
    <i>
      <x v="14"/>
    </i>
    <i>
      <x v="28"/>
    </i>
    <i>
      <x v="31"/>
    </i>
    <i>
      <x v="33"/>
    </i>
    <i>
      <x v="42"/>
    </i>
    <i>
      <x v="43"/>
    </i>
    <i>
      <x v="45"/>
    </i>
    <i>
      <x v="48"/>
    </i>
    <i>
      <x v="49"/>
    </i>
    <i>
      <x v="51"/>
    </i>
    <i>
      <x v="53"/>
    </i>
    <i>
      <x v="55"/>
    </i>
    <i>
      <x v="56"/>
    </i>
    <i>
      <x v="57"/>
    </i>
    <i>
      <x v="58"/>
    </i>
    <i>
      <x v="61"/>
    </i>
    <i>
      <x v="66"/>
    </i>
    <i>
      <x v="67"/>
    </i>
    <i>
      <x v="68"/>
    </i>
    <i>
      <x v="72"/>
    </i>
    <i>
      <x v="73"/>
    </i>
    <i>
      <x v="74"/>
    </i>
    <i>
      <x v="75"/>
    </i>
    <i>
      <x v="158"/>
    </i>
    <i>
      <x v="162"/>
    </i>
    <i>
      <x v="165"/>
    </i>
    <i>
      <x v="170"/>
    </i>
    <i>
      <x v="172"/>
    </i>
    <i>
      <x v="173"/>
    </i>
    <i>
      <x v="174"/>
    </i>
    <i>
      <x v="175"/>
    </i>
    <i>
      <x v="176"/>
    </i>
    <i>
      <x v="177"/>
    </i>
    <i>
      <x v="178"/>
    </i>
    <i>
      <x v="179"/>
    </i>
    <i>
      <x v="180"/>
    </i>
    <i>
      <x v="184"/>
    </i>
    <i>
      <x v="185"/>
    </i>
    <i>
      <x v="186"/>
    </i>
    <i>
      <x v="187"/>
    </i>
    <i>
      <x v="188"/>
    </i>
    <i>
      <x v="192"/>
    </i>
    <i>
      <x v="203"/>
    </i>
    <i>
      <x v="209"/>
    </i>
    <i>
      <x v="222"/>
    </i>
    <i>
      <x v="223"/>
    </i>
    <i>
      <x v="224"/>
    </i>
    <i>
      <x v="228"/>
    </i>
    <i>
      <x v="236"/>
    </i>
    <i>
      <x v="237"/>
    </i>
    <i>
      <x v="305"/>
    </i>
    <i>
      <x v="306"/>
    </i>
    <i>
      <x v="307"/>
    </i>
    <i>
      <x v="308"/>
    </i>
    <i>
      <x v="309"/>
    </i>
    <i>
      <x v="312"/>
    </i>
    <i>
      <x v="313"/>
    </i>
    <i>
      <x v="314"/>
    </i>
    <i>
      <x v="325"/>
    </i>
    <i>
      <x v="342"/>
    </i>
    <i>
      <x v="343"/>
    </i>
    <i>
      <x v="344"/>
    </i>
    <i>
      <x v="345"/>
    </i>
    <i>
      <x v="346"/>
    </i>
    <i>
      <x v="347"/>
    </i>
    <i>
      <x v="348"/>
    </i>
    <i>
      <x v="349"/>
    </i>
    <i>
      <x v="355"/>
    </i>
    <i>
      <x v="357"/>
    </i>
    <i>
      <x v="360"/>
    </i>
    <i>
      <x v="372"/>
    </i>
    <i>
      <x v="373"/>
    </i>
    <i>
      <x v="374"/>
    </i>
    <i>
      <x v="375"/>
    </i>
    <i>
      <x v="376"/>
    </i>
    <i>
      <x v="377"/>
    </i>
    <i>
      <x v="378"/>
    </i>
    <i>
      <x v="379"/>
    </i>
    <i>
      <x v="380"/>
    </i>
    <i>
      <x v="381"/>
    </i>
    <i>
      <x v="382"/>
    </i>
    <i>
      <x v="383"/>
    </i>
    <i>
      <x v="384"/>
    </i>
    <i>
      <x v="386"/>
    </i>
    <i>
      <x v="387"/>
    </i>
    <i>
      <x v="388"/>
    </i>
    <i>
      <x v="389"/>
    </i>
    <i>
      <x v="390"/>
    </i>
    <i>
      <x v="391"/>
    </i>
    <i>
      <x v="392"/>
    </i>
    <i t="grand">
      <x/>
    </i>
  </rowItems>
  <colFields count="1">
    <field x="-2"/>
  </colFields>
  <colItems count="32">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i i="25">
      <x v="25"/>
    </i>
    <i i="26">
      <x v="26"/>
    </i>
    <i i="27">
      <x v="27"/>
    </i>
    <i i="28">
      <x v="28"/>
    </i>
    <i i="29">
      <x v="29"/>
    </i>
    <i i="30">
      <x v="30"/>
    </i>
    <i i="31">
      <x v="31"/>
    </i>
  </colItems>
  <dataFields count="32">
    <dataField name="Max of 40_" fld="11" subtotal="max" baseField="0" baseItem="0"/>
    <dataField name="Max of 60_" fld="15" subtotal="max" baseField="0" baseItem="0"/>
    <dataField name="Max of 80_" fld="19" subtotal="max" baseField="0" baseItem="0"/>
    <dataField name="Max of 150_" fld="23" subtotal="max" baseField="0" baseItem="0"/>
    <dataField name="Max of 1000_" fld="27" subtotal="max" baseField="0" baseItem="0"/>
    <dataField name="Max of 40H_" fld="31" subtotal="max" baseField="0" baseItem="0"/>
    <dataField name="Max of 60H_" fld="35" subtotal="max" baseField="0" baseItem="0"/>
    <dataField name="Max of haut" fld="37" subtotal="max" baseField="0" baseItem="0"/>
    <dataField name="Max of long" fld="39" subtotal="max" baseField="0" baseItem="0"/>
    <dataField name="Max of perc" fld="41" subtotal="max" baseField="0" baseItem="0"/>
    <dataField name="Max of poid" fld="43" subtotal="max" baseField="0" baseItem="0"/>
    <dataField name="Min of 40_I" fld="9" subtotal="min" baseField="0" baseItem="0"/>
    <dataField name="Min of 60_I" fld="13" subtotal="min" baseField="0" baseItem="0"/>
    <dataField name="Min of 80_I" fld="17" subtotal="min" baseField="0" baseItem="0"/>
    <dataField name="Min of 150_I" fld="21" subtotal="min" baseField="0" baseItem="0"/>
    <dataField name="Min of 1000_I" fld="25" subtotal="min" baseField="0" baseItem="0"/>
    <dataField name="Min of 40H_I" fld="29" subtotal="min" baseField="0" baseItem="0"/>
    <dataField name="Min of 60H_I" fld="33" subtotal="min" baseField="0" baseItem="0"/>
    <dataField name="Max of hautR" fld="36" subtotal="max" baseField="0" baseItem="0"/>
    <dataField name="Max of longR" fld="38" subtotal="max" baseField="0" baseItem="0"/>
    <dataField name="Max of percR" fld="40" subtotal="max" baseField="0" baseItem="0"/>
    <dataField name="Max of poidR" fld="42" subtotal="max" baseField="0" baseItem="0"/>
    <dataField name="Sum of I01" fld="45" baseField="0" baseItem="0"/>
    <dataField name="Sum of I02" fld="46" baseField="0" baseItem="0"/>
    <dataField name="Sum of I03" fld="47" baseField="0" baseItem="0"/>
    <dataField name="Sum of I04" fld="48" baseField="0" baseItem="0"/>
    <dataField name="Sum of I05" fld="49" baseField="0" baseItem="0"/>
    <dataField name="Sum of I06" fld="50" baseField="0" baseItem="0"/>
    <dataField name="Sum of I07" fld="51" baseField="0" baseItem="0"/>
    <dataField name="Sum of I08" fld="52" baseField="0" baseItem="0"/>
    <dataField name="Sum of I09" fld="53" baseField="0" baseItem="0"/>
    <dataField name="Sum of I10" fld="54" baseField="0" baseItem="0"/>
  </dataFields>
  <formats count="48">
    <format>
      <pivotArea field="0" type="button" dataOnly="0" labelOnly="1" outline="0" axis="axisRow" fieldPosition="0"/>
    </format>
    <format>
      <pivotArea dataOnly="0" labelOnly="1" outline="0" fieldPosition="0">
        <references count="1">
          <reference field="4294967294" count="1">
            <x v="0"/>
          </reference>
        </references>
      </pivotArea>
    </format>
    <format>
      <pivotArea dataOnly="0" labelOnly="1" outline="0" fieldPosition="0">
        <references count="1">
          <reference field="4294967294" count="1">
            <x v="1"/>
          </reference>
        </references>
      </pivotArea>
    </format>
    <format>
      <pivotArea dataOnly="0" labelOnly="1" outline="0" fieldPosition="0">
        <references count="1">
          <reference field="4294967294" count="1">
            <x v="2"/>
          </reference>
        </references>
      </pivotArea>
    </format>
    <format>
      <pivotArea dataOnly="0" labelOnly="1" outline="0" fieldPosition="0">
        <references count="1">
          <reference field="4294967294" count="1">
            <x v="3"/>
          </reference>
        </references>
      </pivotArea>
    </format>
    <format>
      <pivotArea dataOnly="0" labelOnly="1" outline="0" fieldPosition="0">
        <references count="1">
          <reference field="4294967294" count="1">
            <x v="4"/>
          </reference>
        </references>
      </pivotArea>
    </format>
    <format>
      <pivotArea dataOnly="0" labelOnly="1" outline="0" fieldPosition="0">
        <references count="1">
          <reference field="4294967294" count="1">
            <x v="5"/>
          </reference>
        </references>
      </pivotArea>
    </format>
    <format>
      <pivotArea dataOnly="0" labelOnly="1" outline="0" fieldPosition="0">
        <references count="1">
          <reference field="4294967294" count="1">
            <x v="6"/>
          </reference>
        </references>
      </pivotArea>
    </format>
    <format>
      <pivotArea dataOnly="0" labelOnly="1" outline="0" fieldPosition="0">
        <references count="1">
          <reference field="4294967294" count="1">
            <x v="7"/>
          </reference>
        </references>
      </pivotArea>
    </format>
    <format>
      <pivotArea dataOnly="0" labelOnly="1" outline="0" fieldPosition="0">
        <references count="1">
          <reference field="4294967294" count="1">
            <x v="8"/>
          </reference>
        </references>
      </pivotArea>
    </format>
    <format>
      <pivotArea dataOnly="0" labelOnly="1" outline="0" fieldPosition="0">
        <references count="1">
          <reference field="4294967294" count="1">
            <x v="9"/>
          </reference>
        </references>
      </pivotArea>
    </format>
    <format>
      <pivotArea dataOnly="0" labelOnly="1" outline="0" fieldPosition="0">
        <references count="1">
          <reference field="4294967294" count="1">
            <x v="10"/>
          </reference>
        </references>
      </pivotArea>
    </format>
    <format>
      <pivotArea dataOnly="0" labelOnly="1" outline="0" fieldPosition="0">
        <references count="1">
          <reference field="4294967294" count="1">
            <x v="11"/>
          </reference>
        </references>
      </pivotArea>
    </format>
    <format>
      <pivotArea dataOnly="0" labelOnly="1" outline="0" fieldPosition="0">
        <references count="1">
          <reference field="4294967294" count="1">
            <x v="12"/>
          </reference>
        </references>
      </pivotArea>
    </format>
    <format>
      <pivotArea dataOnly="0" labelOnly="1" outline="0" fieldPosition="0">
        <references count="1">
          <reference field="4294967294" count="1">
            <x v="13"/>
          </reference>
        </references>
      </pivotArea>
    </format>
    <format>
      <pivotArea dataOnly="0" labelOnly="1" outline="0" fieldPosition="0">
        <references count="1">
          <reference field="4294967294" count="1">
            <x v="14"/>
          </reference>
        </references>
      </pivotArea>
    </format>
    <format>
      <pivotArea dataOnly="0" labelOnly="1" outline="0" fieldPosition="0">
        <references count="1">
          <reference field="4294967294" count="1">
            <x v="15"/>
          </reference>
        </references>
      </pivotArea>
    </format>
    <format>
      <pivotArea dataOnly="0" labelOnly="1" outline="0" fieldPosition="0">
        <references count="1">
          <reference field="4294967294" count="1">
            <x v="16"/>
          </reference>
        </references>
      </pivotArea>
    </format>
    <format>
      <pivotArea dataOnly="0" labelOnly="1" outline="0" fieldPosition="0">
        <references count="1">
          <reference field="4294967294" count="1">
            <x v="17"/>
          </reference>
        </references>
      </pivotArea>
    </format>
    <format>
      <pivotArea dataOnly="0" labelOnly="1" outline="0" fieldPosition="0">
        <references count="1">
          <reference field="4294967294" count="1">
            <x v="18"/>
          </reference>
        </references>
      </pivotArea>
    </format>
    <format>
      <pivotArea dataOnly="0" labelOnly="1" outline="0" fieldPosition="0">
        <references count="1">
          <reference field="4294967294" count="1">
            <x v="19"/>
          </reference>
        </references>
      </pivotArea>
    </format>
    <format>
      <pivotArea dataOnly="0" labelOnly="1" outline="0" fieldPosition="0">
        <references count="1">
          <reference field="4294967294" count="1">
            <x v="20"/>
          </reference>
        </references>
      </pivotArea>
    </format>
    <format>
      <pivotArea dataOnly="0" labelOnly="1" outline="0" fieldPosition="0">
        <references count="1">
          <reference field="4294967294" count="1">
            <x v="21"/>
          </reference>
        </references>
      </pivotArea>
    </format>
    <format>
      <pivotArea dataOnly="0" labelOnly="1" outline="0" fieldPosition="0">
        <references count="1">
          <reference field="4294967294" count="1">
            <x v="22"/>
          </reference>
        </references>
      </pivotArea>
    </format>
    <format>
      <pivotArea dataOnly="0" labelOnly="1" outline="0" fieldPosition="0">
        <references count="1">
          <reference field="4294967294" count="1">
            <x v="23"/>
          </reference>
        </references>
      </pivotArea>
    </format>
    <format>
      <pivotArea dataOnly="0" labelOnly="1" outline="0" fieldPosition="0">
        <references count="1">
          <reference field="4294967294" count="1">
            <x v="24"/>
          </reference>
        </references>
      </pivotArea>
    </format>
    <format>
      <pivotArea dataOnly="0" labelOnly="1" outline="0" fieldPosition="0">
        <references count="1">
          <reference field="4294967294" count="1">
            <x v="25"/>
          </reference>
        </references>
      </pivotArea>
    </format>
    <format>
      <pivotArea dataOnly="0" labelOnly="1" outline="0" fieldPosition="0">
        <references count="1">
          <reference field="4294967294" count="1">
            <x v="26"/>
          </reference>
        </references>
      </pivotArea>
    </format>
    <format>
      <pivotArea dataOnly="0" labelOnly="1" outline="0" fieldPosition="0">
        <references count="1">
          <reference field="4294967294" count="1">
            <x v="27"/>
          </reference>
        </references>
      </pivotArea>
    </format>
    <format>
      <pivotArea dataOnly="0" labelOnly="1" outline="0" fieldPosition="0">
        <references count="1">
          <reference field="4294967294" count="1">
            <x v="28"/>
          </reference>
        </references>
      </pivotArea>
    </format>
    <format>
      <pivotArea dataOnly="0" labelOnly="1" outline="0" fieldPosition="0">
        <references count="1">
          <reference field="4294967294" count="1">
            <x v="29"/>
          </reference>
        </references>
      </pivotArea>
    </format>
    <format>
      <pivotArea dataOnly="0" labelOnly="1" outline="0" fieldPosition="0">
        <references count="1">
          <reference field="4294967294" count="1">
            <x v="30"/>
          </reference>
        </references>
      </pivotArea>
    </format>
    <format>
      <pivotArea dataOnly="0" labelOnly="1" outline="0" fieldPosition="0">
        <references count="1">
          <reference field="4294967294" count="1">
            <x v="31"/>
          </reference>
        </references>
      </pivotArea>
    </format>
    <format dxfId="18">
      <pivotArea dataOnly="0" labelOnly="1" outline="0" fieldPosition="0">
        <references count="1">
          <reference field="0" count="1">
            <x v="323"/>
          </reference>
        </references>
      </pivotArea>
    </format>
    <format dxfId="17">
      <pivotArea dataOnly="0" labelOnly="1" outline="0" fieldPosition="0">
        <references count="1">
          <reference field="0" count="1">
            <x v="326"/>
          </reference>
        </references>
      </pivotArea>
    </format>
    <format dxfId="16">
      <pivotArea dataOnly="0" labelOnly="1" outline="0" fieldPosition="0">
        <references count="1">
          <reference field="0" count="1">
            <x v="364"/>
          </reference>
        </references>
      </pivotArea>
    </format>
    <format dxfId="15">
      <pivotArea dataOnly="0" labelOnly="1" outline="0" fieldPosition="0">
        <references count="1">
          <reference field="0" count="1">
            <x v="277"/>
          </reference>
        </references>
      </pivotArea>
    </format>
    <format dxfId="14">
      <pivotArea dataOnly="0" labelOnly="1" outline="0" fieldPosition="0">
        <references count="1">
          <reference field="0" count="1">
            <x v="227"/>
          </reference>
        </references>
      </pivotArea>
    </format>
    <format dxfId="13">
      <pivotArea dataOnly="0" labelOnly="1" outline="0" fieldPosition="0">
        <references count="1">
          <reference field="0" count="50">
            <x v="5"/>
            <x v="6"/>
            <x v="7"/>
            <x v="8"/>
            <x v="9"/>
            <x v="10"/>
            <x v="12"/>
            <x v="13"/>
            <x v="16"/>
            <x v="22"/>
            <x v="23"/>
            <x v="24"/>
            <x v="25"/>
            <x v="26"/>
            <x v="27"/>
            <x v="29"/>
            <x v="34"/>
            <x v="35"/>
            <x v="36"/>
            <x v="37"/>
            <x v="38"/>
            <x v="39"/>
            <x v="40"/>
            <x v="41"/>
            <x v="44"/>
            <x v="46"/>
            <x v="47"/>
            <x v="54"/>
            <x v="62"/>
            <x v="63"/>
            <x v="65"/>
            <x v="131"/>
            <x v="132"/>
            <x v="133"/>
            <x v="134"/>
            <x v="136"/>
            <x v="138"/>
            <x v="139"/>
            <x v="140"/>
            <x v="142"/>
            <x v="143"/>
            <x v="144"/>
            <x v="147"/>
            <x v="148"/>
            <x v="149"/>
            <x v="150"/>
            <x v="151"/>
            <x v="152"/>
            <x v="153"/>
            <x v="154"/>
          </reference>
        </references>
      </pivotArea>
    </format>
    <format dxfId="12">
      <pivotArea dataOnly="0" labelOnly="1" outline="0" fieldPosition="0">
        <references count="1">
          <reference field="0" count="50">
            <x v="155"/>
            <x v="156"/>
            <x v="159"/>
            <x v="160"/>
            <x v="161"/>
            <x v="163"/>
            <x v="164"/>
            <x v="166"/>
            <x v="167"/>
            <x v="168"/>
            <x v="169"/>
            <x v="171"/>
            <x v="172"/>
            <x v="240"/>
            <x v="241"/>
            <x v="242"/>
            <x v="243"/>
            <x v="244"/>
            <x v="245"/>
            <x v="252"/>
            <x v="253"/>
            <x v="255"/>
            <x v="256"/>
            <x v="257"/>
            <x v="258"/>
            <x v="259"/>
            <x v="267"/>
            <x v="268"/>
            <x v="269"/>
            <x v="270"/>
            <x v="271"/>
            <x v="272"/>
            <x v="273"/>
            <x v="274"/>
            <x v="275"/>
            <x v="276"/>
            <x v="278"/>
            <x v="279"/>
            <x v="280"/>
            <x v="281"/>
            <x v="282"/>
            <x v="283"/>
            <x v="284"/>
            <x v="285"/>
            <x v="286"/>
            <x v="295"/>
            <x v="367"/>
            <x v="369"/>
            <x v="370"/>
            <x v="385"/>
          </reference>
        </references>
      </pivotArea>
    </format>
    <format dxfId="11">
      <pivotArea dataOnly="0" labelOnly="1" outline="0" fieldPosition="0">
        <references count="1">
          <reference field="0" count="50">
            <x v="5"/>
            <x v="6"/>
            <x v="7"/>
            <x v="8"/>
            <x v="9"/>
            <x v="10"/>
            <x v="12"/>
            <x v="13"/>
            <x v="16"/>
            <x v="22"/>
            <x v="23"/>
            <x v="24"/>
            <x v="25"/>
            <x v="26"/>
            <x v="27"/>
            <x v="29"/>
            <x v="30"/>
            <x v="32"/>
            <x v="34"/>
            <x v="35"/>
            <x v="36"/>
            <x v="37"/>
            <x v="38"/>
            <x v="39"/>
            <x v="40"/>
            <x v="41"/>
            <x v="44"/>
            <x v="46"/>
            <x v="47"/>
            <x v="54"/>
            <x v="62"/>
            <x v="63"/>
            <x v="131"/>
            <x v="132"/>
            <x v="133"/>
            <x v="134"/>
            <x v="136"/>
            <x v="137"/>
            <x v="138"/>
            <x v="139"/>
            <x v="140"/>
            <x v="142"/>
            <x v="143"/>
            <x v="144"/>
            <x v="146"/>
            <x v="147"/>
            <x v="148"/>
            <x v="149"/>
            <x v="150"/>
            <x v="151"/>
          </reference>
        </references>
      </pivotArea>
    </format>
    <format dxfId="10">
      <pivotArea dataOnly="0" labelOnly="1" outline="0" fieldPosition="0">
        <references count="1">
          <reference field="0" count="50">
            <x v="5"/>
            <x v="6"/>
            <x v="7"/>
            <x v="8"/>
            <x v="9"/>
            <x v="12"/>
            <x v="13"/>
            <x v="16"/>
            <x v="17"/>
            <x v="22"/>
            <x v="23"/>
            <x v="24"/>
            <x v="25"/>
            <x v="26"/>
            <x v="29"/>
            <x v="30"/>
            <x v="32"/>
            <x v="34"/>
            <x v="35"/>
            <x v="36"/>
            <x v="37"/>
            <x v="38"/>
            <x v="39"/>
            <x v="40"/>
            <x v="41"/>
            <x v="44"/>
            <x v="46"/>
            <x v="47"/>
            <x v="54"/>
            <x v="62"/>
            <x v="64"/>
            <x v="128"/>
            <x v="131"/>
            <x v="132"/>
            <x v="133"/>
            <x v="134"/>
            <x v="136"/>
            <x v="137"/>
            <x v="138"/>
            <x v="139"/>
            <x v="140"/>
            <x v="142"/>
            <x v="143"/>
            <x v="144"/>
            <x v="146"/>
            <x v="147"/>
            <x v="148"/>
            <x v="149"/>
            <x v="150"/>
            <x v="151"/>
          </reference>
        </references>
      </pivotArea>
    </format>
    <format dxfId="9">
      <pivotArea dataOnly="0" labelOnly="1" outline="0" fieldPosition="0">
        <references count="1">
          <reference field="0" count="50">
            <x v="152"/>
            <x v="153"/>
            <x v="154"/>
            <x v="155"/>
            <x v="156"/>
            <x v="159"/>
            <x v="160"/>
            <x v="161"/>
            <x v="163"/>
            <x v="164"/>
            <x v="166"/>
            <x v="167"/>
            <x v="168"/>
            <x v="169"/>
            <x v="171"/>
            <x v="172"/>
            <x v="240"/>
            <x v="241"/>
            <x v="242"/>
            <x v="243"/>
            <x v="244"/>
            <x v="245"/>
            <x v="252"/>
            <x v="253"/>
            <x v="255"/>
            <x v="256"/>
            <x v="257"/>
            <x v="258"/>
            <x v="259"/>
            <x v="267"/>
            <x v="268"/>
            <x v="269"/>
            <x v="270"/>
            <x v="271"/>
            <x v="272"/>
            <x v="273"/>
            <x v="274"/>
            <x v="275"/>
            <x v="276"/>
            <x v="278"/>
            <x v="279"/>
            <x v="280"/>
            <x v="281"/>
            <x v="282"/>
            <x v="283"/>
            <x v="284"/>
            <x v="285"/>
            <x v="286"/>
            <x v="295"/>
            <x v="367"/>
          </reference>
        </references>
      </pivotArea>
    </format>
    <format dxfId="8">
      <pivotArea field="0" type="button" dataOnly="0" labelOnly="1" outline="0" axis="axisRow" fieldPosition="0"/>
    </format>
    <format dxfId="7">
      <pivotArea dataOnly="0" labelOnly="1" outline="0" fieldPosition="0">
        <references count="1">
          <reference field="0" count="50">
            <x v="5"/>
            <x v="6"/>
            <x v="7"/>
            <x v="8"/>
            <x v="9"/>
            <x v="12"/>
            <x v="13"/>
            <x v="16"/>
            <x v="17"/>
            <x v="22"/>
            <x v="23"/>
            <x v="24"/>
            <x v="25"/>
            <x v="26"/>
            <x v="29"/>
            <x v="30"/>
            <x v="32"/>
            <x v="34"/>
            <x v="35"/>
            <x v="36"/>
            <x v="37"/>
            <x v="38"/>
            <x v="39"/>
            <x v="40"/>
            <x v="41"/>
            <x v="44"/>
            <x v="46"/>
            <x v="47"/>
            <x v="54"/>
            <x v="62"/>
            <x v="64"/>
            <x v="128"/>
            <x v="129"/>
            <x v="131"/>
            <x v="132"/>
            <x v="133"/>
            <x v="134"/>
            <x v="136"/>
            <x v="137"/>
            <x v="138"/>
            <x v="139"/>
            <x v="140"/>
            <x v="142"/>
            <x v="143"/>
            <x v="144"/>
            <x v="146"/>
            <x v="147"/>
            <x v="148"/>
            <x v="149"/>
            <x v="150"/>
          </reference>
        </references>
      </pivotArea>
    </format>
    <format dxfId="6">
      <pivotArea dataOnly="0" labelOnly="1" outline="0" fieldPosition="0">
        <references count="1">
          <reference field="0" count="50">
            <x v="151"/>
            <x v="152"/>
            <x v="153"/>
            <x v="154"/>
            <x v="155"/>
            <x v="156"/>
            <x v="159"/>
            <x v="160"/>
            <x v="161"/>
            <x v="163"/>
            <x v="164"/>
            <x v="166"/>
            <x v="167"/>
            <x v="168"/>
            <x v="169"/>
            <x v="171"/>
            <x v="172"/>
            <x v="240"/>
            <x v="241"/>
            <x v="242"/>
            <x v="243"/>
            <x v="244"/>
            <x v="245"/>
            <x v="252"/>
            <x v="253"/>
            <x v="255"/>
            <x v="256"/>
            <x v="257"/>
            <x v="258"/>
            <x v="259"/>
            <x v="267"/>
            <x v="268"/>
            <x v="269"/>
            <x v="270"/>
            <x v="271"/>
            <x v="272"/>
            <x v="273"/>
            <x v="274"/>
            <x v="275"/>
            <x v="276"/>
            <x v="278"/>
            <x v="279"/>
            <x v="280"/>
            <x v="281"/>
            <x v="282"/>
            <x v="283"/>
            <x v="284"/>
            <x v="285"/>
            <x v="286"/>
            <x v="295"/>
          </reference>
        </references>
      </pivotArea>
    </format>
    <format dxfId="5">
      <pivotArea dataOnly="0" labelOnly="1" outline="0" fieldPosition="0">
        <references count="1">
          <reference field="0" count="5">
            <x v="367"/>
            <x v="369"/>
            <x v="370"/>
            <x v="385"/>
            <x v="392"/>
          </reference>
        </references>
      </pivotArea>
    </format>
    <format dxfId="4">
      <pivotArea dataOnly="0" labelOnly="1" grandRow="1" outline="0" fieldPosition="0"/>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ulien.goffaux@cabw.be"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6.v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B33"/>
  <sheetViews>
    <sheetView workbookViewId="0">
      <pane ySplit="1" topLeftCell="A4" activePane="bottomLeft" state="frozen"/>
      <selection pane="bottomLeft" activeCell="B20" sqref="B20"/>
    </sheetView>
  </sheetViews>
  <sheetFormatPr defaultColWidth="20.7109375" defaultRowHeight="12.75"/>
  <cols>
    <col min="1" max="1" width="20.7109375" customWidth="1"/>
    <col min="2" max="2" width="100.7109375" customWidth="1"/>
  </cols>
  <sheetData>
    <row r="1" spans="1:2" s="829" customFormat="1" ht="11.25">
      <c r="A1" s="829" t="s">
        <v>349</v>
      </c>
      <c r="B1" s="829" t="s">
        <v>697</v>
      </c>
    </row>
    <row r="2" spans="1:2">
      <c r="A2" t="s">
        <v>154</v>
      </c>
      <c r="B2" t="s">
        <v>702</v>
      </c>
    </row>
    <row r="3" spans="1:2">
      <c r="A3" t="s">
        <v>12</v>
      </c>
      <c r="B3" t="s">
        <v>703</v>
      </c>
    </row>
    <row r="4" spans="1:2">
      <c r="B4" t="s">
        <v>704</v>
      </c>
    </row>
    <row r="5" spans="1:2">
      <c r="B5" t="s">
        <v>705</v>
      </c>
    </row>
    <row r="6" spans="1:2">
      <c r="B6" t="s">
        <v>706</v>
      </c>
    </row>
    <row r="7" spans="1:2">
      <c r="B7" t="s">
        <v>707</v>
      </c>
    </row>
    <row r="8" spans="1:2">
      <c r="B8" t="s">
        <v>698</v>
      </c>
    </row>
    <row r="9" spans="1:2">
      <c r="B9" t="s">
        <v>699</v>
      </c>
    </row>
    <row r="10" spans="1:2">
      <c r="A10" t="s">
        <v>708</v>
      </c>
      <c r="B10" t="s">
        <v>766</v>
      </c>
    </row>
    <row r="11" spans="1:2">
      <c r="B11" t="s">
        <v>767</v>
      </c>
    </row>
    <row r="12" spans="1:2">
      <c r="B12" t="s">
        <v>768</v>
      </c>
    </row>
    <row r="13" spans="1:2" s="830" customFormat="1" ht="11.25">
      <c r="A13" s="830" t="s">
        <v>112</v>
      </c>
      <c r="B13" s="830" t="s">
        <v>709</v>
      </c>
    </row>
    <row r="14" spans="1:2">
      <c r="A14" t="s">
        <v>8</v>
      </c>
      <c r="B14" t="s">
        <v>700</v>
      </c>
    </row>
    <row r="15" spans="1:2">
      <c r="A15" t="s">
        <v>385</v>
      </c>
      <c r="B15" t="s">
        <v>710</v>
      </c>
    </row>
    <row r="16" spans="1:2">
      <c r="A16" t="s">
        <v>11</v>
      </c>
      <c r="B16" t="s">
        <v>711</v>
      </c>
    </row>
    <row r="17" spans="1:2">
      <c r="A17" t="s">
        <v>715</v>
      </c>
      <c r="B17" t="s">
        <v>714</v>
      </c>
    </row>
    <row r="18" spans="1:2">
      <c r="A18" t="s">
        <v>712</v>
      </c>
      <c r="B18" t="s">
        <v>713</v>
      </c>
    </row>
    <row r="24" spans="1:2">
      <c r="A24" t="s">
        <v>701</v>
      </c>
      <c r="B24" t="s">
        <v>1017</v>
      </c>
    </row>
    <row r="25" spans="1:2">
      <c r="B25" s="831" t="s">
        <v>1156</v>
      </c>
    </row>
    <row r="33" spans="2:2">
      <c r="B33" s="831"/>
    </row>
  </sheetData>
  <sheetProtection sheet="1" objects="1" scenarios="1"/>
  <phoneticPr fontId="49" type="noConversion"/>
  <hyperlinks>
    <hyperlink ref="B25" r:id="rId1"/>
  </hyperlinks>
  <pageMargins left="0.74803149606299213" right="0.74803149606299213" top="0.78740157480314965" bottom="0.59055118110236227" header="0.51181102362204722" footer="0.51181102362204722"/>
  <pageSetup paperSize="9" orientation="landscape" r:id="rId2"/>
  <headerFooter alignWithMargins="0">
    <oddHeader>&amp;L&amp;"Arial,Gras"&amp;8&amp;F - &amp;A&amp;C&amp;"Arial,Gras"&amp;8imprimé le &amp;D&amp;R&amp;"Arial,Gras"&amp;8&amp;P / &amp;N</oddHeader>
  </headerFooter>
</worksheet>
</file>

<file path=xl/worksheets/sheet10.xml><?xml version="1.0" encoding="utf-8"?>
<worksheet xmlns="http://schemas.openxmlformats.org/spreadsheetml/2006/main" xmlns:r="http://schemas.openxmlformats.org/officeDocument/2006/relationships">
  <sheetPr codeName="Sheet8"/>
  <dimension ref="A1:J23"/>
  <sheetViews>
    <sheetView workbookViewId="0">
      <pane xSplit="5" ySplit="11" topLeftCell="G12" activePane="bottomRight" state="frozen"/>
      <selection pane="topRight"/>
      <selection pane="bottomLeft"/>
      <selection pane="bottomRight" activeCell="A2" sqref="A2:XFD10"/>
    </sheetView>
  </sheetViews>
  <sheetFormatPr defaultColWidth="10.7109375" defaultRowHeight="12.75"/>
  <cols>
    <col min="1" max="1" width="10.7109375" style="96" customWidth="1"/>
    <col min="2" max="2" width="5.7109375" style="92" customWidth="1"/>
    <col min="3" max="4" width="10.7109375" style="77" customWidth="1"/>
    <col min="5" max="5" width="15.42578125" style="96" bestFit="1" customWidth="1"/>
    <col min="6" max="6" width="28.7109375" style="96" customWidth="1"/>
    <col min="7" max="7" width="25.7109375" style="96" customWidth="1"/>
    <col min="8" max="8" width="10.7109375" style="280" customWidth="1"/>
    <col min="9" max="9" width="6.7109375" style="92" hidden="1" customWidth="1"/>
    <col min="10" max="10" width="2.7109375" style="280" customWidth="1"/>
    <col min="11" max="16384" width="10.7109375" style="77"/>
  </cols>
  <sheetData>
    <row r="1" spans="1:10" ht="13.5" thickBot="1">
      <c r="A1" s="74" t="s">
        <v>9</v>
      </c>
      <c r="B1" s="74"/>
      <c r="C1" s="75"/>
      <c r="D1" s="75"/>
      <c r="E1" s="640" t="str">
        <f ca="1">IF(SUM(P:P)=P3,"2 derniers indoor = "&amp;D6&amp;" et "&amp;D7,"ERREUR : un indoor ne figure pas dans l'ordre croissant des dates ou 'faute'  !")</f>
        <v>2 derniers indoor = Wavre (13/2) et Waterloo (13/3)</v>
      </c>
      <c r="F1" s="76"/>
      <c r="G1" s="76"/>
      <c r="H1" s="278"/>
      <c r="I1" s="76"/>
      <c r="J1" s="278"/>
    </row>
    <row r="2" spans="1:10" s="80" customFormat="1" ht="9.75" hidden="1" customHeight="1">
      <c r="A2" s="325" t="s">
        <v>12</v>
      </c>
      <c r="B2" s="326" t="s">
        <v>492</v>
      </c>
      <c r="C2" s="624" t="s">
        <v>491</v>
      </c>
      <c r="D2" s="326" t="s">
        <v>10</v>
      </c>
      <c r="E2" s="326" t="s">
        <v>208</v>
      </c>
      <c r="F2" s="326" t="s">
        <v>24</v>
      </c>
      <c r="G2" s="326" t="s">
        <v>203</v>
      </c>
      <c r="H2" s="326" t="s">
        <v>109</v>
      </c>
      <c r="I2" s="326" t="s">
        <v>497</v>
      </c>
      <c r="J2" s="664"/>
    </row>
    <row r="3" spans="1:10" s="80" customFormat="1" ht="9.75" hidden="1" customHeight="1">
      <c r="A3" s="325">
        <f t="shared" ref="A3:I3" ca="1" si="0">CELL("col",A2)-CELL("col",$A2)+1</f>
        <v>1</v>
      </c>
      <c r="B3" s="326">
        <f ca="1">CELL("col",B2)-CELL("col",$A2)+1</f>
        <v>2</v>
      </c>
      <c r="C3" s="326">
        <f ca="1">CELL("col",C2)-CELL("col",$A2)+1</f>
        <v>3</v>
      </c>
      <c r="D3" s="326">
        <f t="shared" ca="1" si="0"/>
        <v>4</v>
      </c>
      <c r="E3" s="326">
        <f t="shared" ca="1" si="0"/>
        <v>5</v>
      </c>
      <c r="F3" s="326">
        <f ca="1">CELL("col",F2)-CELL("col",$A2)+1</f>
        <v>6</v>
      </c>
      <c r="G3" s="326">
        <f ca="1">CELL("col",G2)-CELL("col",$A2)+1</f>
        <v>7</v>
      </c>
      <c r="H3" s="326">
        <f t="shared" ca="1" si="0"/>
        <v>8</v>
      </c>
      <c r="I3" s="326">
        <f t="shared" ca="1" si="0"/>
        <v>9</v>
      </c>
      <c r="J3" s="664"/>
    </row>
    <row r="4" spans="1:10" s="143" customFormat="1" ht="9.75" hidden="1" customHeight="1">
      <c r="A4" s="281"/>
      <c r="B4" s="281"/>
      <c r="C4" s="630" t="s">
        <v>493</v>
      </c>
      <c r="D4" s="637">
        <f>DATE(année_réf-1,11,1)</f>
        <v>40483</v>
      </c>
      <c r="E4" s="638"/>
      <c r="F4" s="281"/>
      <c r="G4" s="281"/>
      <c r="H4" s="281"/>
      <c r="I4" s="281"/>
      <c r="J4" s="292"/>
    </row>
    <row r="5" spans="1:10" s="143" customFormat="1" ht="9.75" hidden="1" customHeight="1">
      <c r="A5" s="639" t="s">
        <v>506</v>
      </c>
      <c r="B5" s="638"/>
      <c r="C5" s="630" t="s">
        <v>494</v>
      </c>
      <c r="D5" s="637">
        <f>DATE(année_réf,3,31)</f>
        <v>40633</v>
      </c>
      <c r="E5" s="638"/>
      <c r="F5" s="142"/>
      <c r="G5" s="142"/>
      <c r="H5" s="142"/>
      <c r="I5" s="142"/>
      <c r="J5" s="309"/>
    </row>
    <row r="6" spans="1:10" s="143" customFormat="1" ht="9.75" hidden="1" customHeight="1">
      <c r="A6" s="763">
        <v>1</v>
      </c>
      <c r="B6" s="764"/>
      <c r="C6" s="631" t="s">
        <v>495</v>
      </c>
      <c r="D6" s="639" t="str">
        <f ca="1">IF(ISERROR(DAY(VLOOKUP(1,cal_Indoor!$B$11:$J$23,D3-B3+1,0))),     "-",     VLOOKUP(1,cal_Indoor!$B$11:$J$23,E3-B3+1,0)&amp;" ("&amp;DAY(VLOOKUP(1,cal_Indoor!$B$11:$J$23,D3-B3+1,0))&amp;"/"&amp;MONTH(VLOOKUP(1,cal_Indoor!$B$11:$J$23,D3-B3+1,0))&amp;")")</f>
        <v>Wavre (13/2)</v>
      </c>
      <c r="E6" s="638"/>
      <c r="F6" s="142"/>
      <c r="G6" s="142"/>
      <c r="H6" s="142"/>
      <c r="I6" s="142"/>
      <c r="J6" s="309"/>
    </row>
    <row r="7" spans="1:10" s="143" customFormat="1" ht="9.75" hidden="1" customHeight="1">
      <c r="A7" s="87">
        <v>1</v>
      </c>
      <c r="B7" s="89"/>
      <c r="C7" s="631" t="s">
        <v>496</v>
      </c>
      <c r="D7" s="639" t="str">
        <f ca="1">VLOOKUP(2,cal_Indoor!$B$11:$J$23,E3-B3+1,0)&amp;" ("&amp;DAY(VLOOKUP(2,cal_Indoor!$B$11:$J$23,D3-B3+1,0))&amp;"/"&amp;MONTH(VLOOKUP(2,cal_Indoor!$B$11:$J$23,D3-B3+1,0))&amp;")"</f>
        <v>Waterloo (13/3)</v>
      </c>
      <c r="E7" s="638"/>
      <c r="F7" s="142"/>
      <c r="G7" s="142"/>
      <c r="H7" s="142"/>
      <c r="I7" s="142"/>
      <c r="J7" s="309"/>
    </row>
    <row r="8" spans="1:10" s="143" customFormat="1" ht="9.75" hidden="1" customHeight="1">
      <c r="A8" s="325">
        <v>0</v>
      </c>
      <c r="B8" s="765"/>
      <c r="C8" s="624"/>
      <c r="D8" s="639" t="s">
        <v>507</v>
      </c>
      <c r="E8" s="765"/>
      <c r="F8" s="142"/>
      <c r="G8" s="142"/>
      <c r="H8" s="142"/>
      <c r="I8" s="142"/>
      <c r="J8" s="309"/>
    </row>
    <row r="9" spans="1:10" s="143" customFormat="1" ht="9" hidden="1" customHeight="1">
      <c r="A9" s="142"/>
      <c r="B9" s="142"/>
      <c r="C9" s="142"/>
      <c r="D9" s="142"/>
      <c r="E9" s="142"/>
      <c r="F9" s="142"/>
      <c r="G9" s="142"/>
      <c r="H9" s="142"/>
      <c r="I9" s="142"/>
      <c r="J9" s="309"/>
    </row>
    <row r="10" spans="1:10" s="91" customFormat="1" ht="13.5" hidden="1" thickBot="1">
      <c r="A10" s="90" t="s">
        <v>11</v>
      </c>
      <c r="B10" s="629"/>
      <c r="E10" s="92"/>
      <c r="F10" s="92"/>
      <c r="G10" s="92"/>
      <c r="H10" s="282"/>
      <c r="I10" s="92"/>
      <c r="J10" s="309"/>
    </row>
    <row r="11" spans="1:10" s="330" customFormat="1" ht="13.5" thickBot="1">
      <c r="A11" s="327" t="s">
        <v>12</v>
      </c>
      <c r="B11" s="668" t="s">
        <v>492</v>
      </c>
      <c r="C11" s="328" t="s">
        <v>10</v>
      </c>
      <c r="D11" s="328" t="s">
        <v>10</v>
      </c>
      <c r="E11" s="329" t="s">
        <v>208</v>
      </c>
      <c r="F11" s="329" t="s">
        <v>24</v>
      </c>
      <c r="G11" s="329" t="s">
        <v>203</v>
      </c>
      <c r="H11" s="417" t="s">
        <v>109</v>
      </c>
      <c r="I11" s="668" t="s">
        <v>503</v>
      </c>
      <c r="J11" s="665"/>
    </row>
    <row r="12" spans="1:10" ht="13.5" thickBot="1">
      <c r="A12" s="669" t="s">
        <v>311</v>
      </c>
      <c r="B12" s="642">
        <f t="shared" ref="B12:B19" si="1">IF(AND(OR(H12="E",H12="M"),OR(H13="",AND(H13="annulé",H14=""))),2,          IF(B13=2,IF(H2&lt;&gt;"annulé",1,0),        IF(B14=2,IF(H13="annulé",1,0),           0)))</f>
        <v>0</v>
      </c>
      <c r="C12" s="667" t="str">
        <f t="shared" ref="C12:C22" si="2">IF(D12&gt;0,D12,"")</f>
        <v>-</v>
      </c>
      <c r="D12" s="438" t="s">
        <v>266</v>
      </c>
      <c r="E12" s="240" t="s">
        <v>266</v>
      </c>
      <c r="F12" s="240" t="s">
        <v>266</v>
      </c>
      <c r="G12" s="240"/>
      <c r="H12" s="418"/>
      <c r="I12" s="671">
        <f t="shared" ref="I12:I22" si="3">IF(OR(C12="-",C12="",AND(H12="",H13="")),0,IF(AND(C12&gt;=date_min,C12&lt;=date_max,OR(C12&gt;C11,C11="-"),OR(H12="E",H12="M",H12="annulé")),0,1))</f>
        <v>0</v>
      </c>
      <c r="J12" s="666"/>
    </row>
    <row r="13" spans="1:10">
      <c r="A13" s="670" t="s">
        <v>13</v>
      </c>
      <c r="B13" s="642">
        <f t="shared" si="1"/>
        <v>0</v>
      </c>
      <c r="C13" s="667">
        <f t="shared" si="2"/>
        <v>40524</v>
      </c>
      <c r="D13" s="115">
        <v>40524</v>
      </c>
      <c r="E13" s="116" t="s">
        <v>1071</v>
      </c>
      <c r="F13" s="116" t="s">
        <v>1071</v>
      </c>
      <c r="G13" s="116" t="s">
        <v>1074</v>
      </c>
      <c r="H13" s="416" t="s">
        <v>1157</v>
      </c>
      <c r="I13" s="671">
        <f t="shared" si="3"/>
        <v>0</v>
      </c>
      <c r="J13" s="666"/>
    </row>
    <row r="14" spans="1:10">
      <c r="A14" s="670" t="s">
        <v>14</v>
      </c>
      <c r="B14" s="642">
        <f t="shared" si="1"/>
        <v>0</v>
      </c>
      <c r="C14" s="667">
        <f t="shared" si="2"/>
        <v>40558</v>
      </c>
      <c r="D14" s="115">
        <v>40558</v>
      </c>
      <c r="E14" s="116" t="s">
        <v>1062</v>
      </c>
      <c r="F14" s="116" t="s">
        <v>1062</v>
      </c>
      <c r="G14" s="116" t="s">
        <v>206</v>
      </c>
      <c r="H14" s="416" t="s">
        <v>1157</v>
      </c>
      <c r="I14" s="671">
        <f t="shared" si="3"/>
        <v>0</v>
      </c>
      <c r="J14" s="347"/>
    </row>
    <row r="15" spans="1:10">
      <c r="A15" s="670" t="s">
        <v>19</v>
      </c>
      <c r="B15" s="642">
        <f>IF(AND(OR(H15="E",H15="M"),OR(H16="",AND(H16="annulé",H18=""))),2,          IF(B16=2,IF(H5&lt;&gt;"annulé",1,0),        IF(B18=2,IF(H16="annulé",1,0),           0)))</f>
        <v>1</v>
      </c>
      <c r="C15" s="667">
        <f>IF(D15&gt;0,D15,"")</f>
        <v>40587</v>
      </c>
      <c r="D15" s="115">
        <v>40587</v>
      </c>
      <c r="E15" s="116" t="s">
        <v>1072</v>
      </c>
      <c r="F15" s="116" t="s">
        <v>1072</v>
      </c>
      <c r="G15" s="116" t="s">
        <v>1075</v>
      </c>
      <c r="H15" s="416" t="s">
        <v>5</v>
      </c>
      <c r="I15" s="671">
        <f t="shared" si="3"/>
        <v>0</v>
      </c>
      <c r="J15" s="347"/>
    </row>
    <row r="16" spans="1:10">
      <c r="A16" s="670" t="s">
        <v>20</v>
      </c>
      <c r="B16" s="642">
        <f t="shared" si="1"/>
        <v>2</v>
      </c>
      <c r="C16" s="667">
        <f>IF(D16&gt;0,D16,"")</f>
        <v>40615</v>
      </c>
      <c r="D16" s="115">
        <v>40615</v>
      </c>
      <c r="E16" s="116" t="s">
        <v>1073</v>
      </c>
      <c r="F16" s="116" t="s">
        <v>1073</v>
      </c>
      <c r="G16" s="116" t="s">
        <v>1061</v>
      </c>
      <c r="H16" s="416" t="s">
        <v>5</v>
      </c>
      <c r="I16" s="671">
        <f>IF(OR(C16="-",C16="",AND(H16="",H18="")),0,IF(AND(C16&gt;=date_min,C16&lt;=date_max,OR(C16&gt;C15,C15="-"),OR(H16="E",H16="M",H16="annulé")),0,1))</f>
        <v>0</v>
      </c>
      <c r="J16" s="347"/>
    </row>
    <row r="17" spans="1:10" s="847" customFormat="1">
      <c r="A17" s="670" t="s">
        <v>16</v>
      </c>
      <c r="B17" s="642">
        <f t="shared" si="1"/>
        <v>0</v>
      </c>
      <c r="C17" s="667" t="str">
        <f>IF(D17&gt;0,D17,"")</f>
        <v/>
      </c>
      <c r="D17" s="115"/>
      <c r="E17" s="116"/>
      <c r="F17" s="1148"/>
      <c r="G17" s="116"/>
      <c r="H17" s="416"/>
      <c r="I17" s="1146">
        <f>IF(OR(C17="-",C17="",AND(H17="",H19="")),0,IF(AND(C17&gt;=date_min,C17&lt;=date_max,OR(C17&gt;C18,C18="-"),OR(H17="E",H17="M",H17="annulé")),0,1))</f>
        <v>0</v>
      </c>
      <c r="J17" s="347"/>
    </row>
    <row r="18" spans="1:10">
      <c r="A18" s="670" t="s">
        <v>15</v>
      </c>
      <c r="B18" s="642">
        <f t="shared" si="1"/>
        <v>0</v>
      </c>
      <c r="C18" s="667" t="str">
        <f t="shared" si="2"/>
        <v/>
      </c>
      <c r="D18" s="115"/>
      <c r="E18" s="116"/>
      <c r="F18" s="1147"/>
      <c r="G18" s="116"/>
      <c r="H18" s="416"/>
      <c r="I18" s="671">
        <f>IF(OR(C18="-",C18="",AND(H18="",H17="")),0,IF(AND(C18&gt;=date_min,C18&lt;=date_max,OR(C18&gt;C16,C16="-"),OR(H18="E",H18="M",H18="annulé")),0,1))</f>
        <v>0</v>
      </c>
      <c r="J18" s="347"/>
    </row>
    <row r="19" spans="1:10">
      <c r="A19" s="670" t="s">
        <v>17</v>
      </c>
      <c r="B19" s="642">
        <f t="shared" si="1"/>
        <v>0</v>
      </c>
      <c r="C19" s="667" t="str">
        <f t="shared" si="2"/>
        <v/>
      </c>
      <c r="D19" s="115"/>
      <c r="E19" s="116"/>
      <c r="F19" s="116"/>
      <c r="G19" s="116"/>
      <c r="H19" s="416"/>
      <c r="I19" s="671">
        <f>IF(OR(C19="-",C19="",AND(H19="",H20="")),0,IF(AND(C19&gt;=date_min,C19&lt;=date_max,OR(C19&gt;C17,C17="-"),OR(H19="E",H19="M",H19="annulé")),0,1))</f>
        <v>0</v>
      </c>
      <c r="J19" s="347"/>
    </row>
    <row r="20" spans="1:10">
      <c r="A20" s="670" t="s">
        <v>18</v>
      </c>
      <c r="B20" s="642">
        <f>IF(AND(OR(H20="E",H20="M"),OR(H21="",AND(H21="annulé",H22=""))),2,          IF(B21=2,IF(H10&lt;&gt;"annulé",1,0),        IF(B22=2,IF(H21="annulé",1,0),           0)))</f>
        <v>0</v>
      </c>
      <c r="C20" s="667" t="str">
        <f t="shared" si="2"/>
        <v/>
      </c>
      <c r="D20" s="115"/>
      <c r="E20" s="116"/>
      <c r="F20" s="116"/>
      <c r="G20" s="116"/>
      <c r="H20" s="416"/>
      <c r="I20" s="671">
        <f t="shared" si="3"/>
        <v>0</v>
      </c>
      <c r="J20" s="347"/>
    </row>
    <row r="21" spans="1:10">
      <c r="A21" s="670" t="s">
        <v>21</v>
      </c>
      <c r="B21" s="642">
        <f>IF(AND(OR(H21="E",H21="M"),OR(H22="",AND(H22="annulé",H23=""))),2,          IF(B22=2,IF(H11&lt;&gt;"annulé",1,0),        IF(B23=2,IF(H22="annulé",1,0),           0)))</f>
        <v>0</v>
      </c>
      <c r="C21" s="667" t="str">
        <f t="shared" si="2"/>
        <v/>
      </c>
      <c r="D21" s="115"/>
      <c r="E21" s="116"/>
      <c r="F21" s="116"/>
      <c r="G21" s="116"/>
      <c r="H21" s="416"/>
      <c r="I21" s="671">
        <f t="shared" si="3"/>
        <v>0</v>
      </c>
      <c r="J21" s="347"/>
    </row>
    <row r="22" spans="1:10">
      <c r="A22" s="670" t="s">
        <v>22</v>
      </c>
      <c r="B22" s="642">
        <f>IF(AND(OR(H22="E",H22="M"),OR(H23="",AND(H23="annulé",H24=""))),2,          IF(B23=2,IF(H12&lt;&gt;"annulé",1,0),        IF(B24=2,IF(H23="annulé",1,0),           0)))</f>
        <v>0</v>
      </c>
      <c r="C22" s="667" t="str">
        <f t="shared" si="2"/>
        <v/>
      </c>
      <c r="D22" s="115"/>
      <c r="E22" s="116"/>
      <c r="F22" s="116"/>
      <c r="G22" s="116"/>
      <c r="H22" s="416"/>
      <c r="I22" s="671">
        <f t="shared" si="3"/>
        <v>0</v>
      </c>
      <c r="J22" s="347"/>
    </row>
    <row r="23" spans="1:10" ht="13.5" thickBot="1">
      <c r="A23" s="331"/>
      <c r="B23" s="332"/>
      <c r="C23" s="332"/>
      <c r="D23" s="332"/>
      <c r="E23" s="333"/>
      <c r="F23" s="333"/>
      <c r="G23" s="333"/>
      <c r="H23" s="419"/>
      <c r="I23" s="632"/>
      <c r="J23" s="349"/>
    </row>
  </sheetData>
  <phoneticPr fontId="0" type="noConversion"/>
  <conditionalFormatting sqref="I1">
    <cfRule type="expression" dxfId="1" priority="1" stopIfTrue="1">
      <formula>LEFT($F$1,6)="ERREUR"</formula>
    </cfRule>
  </conditionalFormatting>
  <conditionalFormatting sqref="E1">
    <cfRule type="expression" dxfId="0" priority="2" stopIfTrue="1">
      <formula>LEFT($E$1,6)="ERREUR"</formula>
    </cfRule>
  </conditionalFormatting>
  <pageMargins left="0.75" right="0.75" top="1" bottom="1" header="0.5" footer="0.5"/>
  <pageSetup paperSize="9" orientation="landscape" r:id="rId1"/>
  <headerFooter alignWithMargins="0">
    <oddHeader>&amp;L&amp;"Arial,Gras"&amp;8&amp;F - &amp;A&amp;C&amp;"Arial,Gras"&amp;8imprimé le &amp;D&amp;R&amp;"Arial,Gras"&amp;8&amp;P / &amp;N</oddHeader>
  </headerFooter>
  <legacyDrawing r:id="rId2"/>
</worksheet>
</file>

<file path=xl/worksheets/sheet11.xml><?xml version="1.0" encoding="utf-8"?>
<worksheet xmlns="http://schemas.openxmlformats.org/spreadsheetml/2006/main" xmlns:r="http://schemas.openxmlformats.org/officeDocument/2006/relationships">
  <sheetPr codeName="Sheet1"/>
  <dimension ref="A1:Y279"/>
  <sheetViews>
    <sheetView workbookViewId="0">
      <pane ySplit="11" topLeftCell="A18" activePane="bottomLeft" state="frozen"/>
      <selection pane="bottomLeft" activeCell="A34" sqref="A34"/>
    </sheetView>
  </sheetViews>
  <sheetFormatPr defaultColWidth="10.7109375" defaultRowHeight="12.75"/>
  <cols>
    <col min="1" max="7" width="10.7109375" style="77" customWidth="1"/>
    <col min="8" max="8" width="12.7109375" style="77" customWidth="1"/>
    <col min="9" max="9" width="15.7109375" style="516" hidden="1" customWidth="1"/>
    <col min="10" max="10" width="50.7109375" style="607" customWidth="1"/>
    <col min="11" max="12" width="12.7109375" style="469" customWidth="1"/>
    <col min="13" max="13" width="18.7109375" style="467" customWidth="1"/>
    <col min="14" max="14" width="12.7109375" style="469" customWidth="1"/>
    <col min="15" max="17" width="15.7109375" style="469" hidden="1" customWidth="1"/>
    <col min="18" max="19" width="10.7109375" style="469" customWidth="1"/>
    <col min="20" max="22" width="12.7109375" style="469" customWidth="1"/>
    <col min="23" max="16384" width="10.7109375" style="77"/>
  </cols>
  <sheetData>
    <row r="1" spans="1:25" s="75" customFormat="1">
      <c r="A1" s="74" t="s">
        <v>263</v>
      </c>
      <c r="C1" s="76"/>
      <c r="D1" s="76"/>
      <c r="F1" s="76"/>
      <c r="G1" s="76"/>
      <c r="H1" s="76"/>
      <c r="I1" s="512"/>
      <c r="J1" s="74" t="s">
        <v>691</v>
      </c>
      <c r="K1" s="74" t="s">
        <v>339</v>
      </c>
      <c r="L1" s="76"/>
      <c r="M1" s="76"/>
      <c r="N1" s="76"/>
      <c r="O1" s="823"/>
      <c r="P1" s="823"/>
      <c r="Q1" s="823"/>
      <c r="R1" s="76"/>
      <c r="S1" s="76"/>
      <c r="T1" s="76"/>
      <c r="U1" s="76"/>
      <c r="V1" s="76"/>
      <c r="X1" s="74" t="s">
        <v>472</v>
      </c>
    </row>
    <row r="2" spans="1:25" s="80" customFormat="1" ht="9" hidden="1" customHeight="1">
      <c r="A2" s="78" t="s">
        <v>170</v>
      </c>
      <c r="B2" s="79" t="s">
        <v>26</v>
      </c>
      <c r="C2" s="79" t="s">
        <v>7</v>
      </c>
      <c r="D2" s="79" t="s">
        <v>167</v>
      </c>
      <c r="E2" s="79" t="s">
        <v>168</v>
      </c>
      <c r="F2" s="79" t="s">
        <v>169</v>
      </c>
      <c r="G2" s="79" t="s">
        <v>3</v>
      </c>
      <c r="H2" s="79" t="s">
        <v>3</v>
      </c>
      <c r="I2" s="513" t="s">
        <v>341</v>
      </c>
      <c r="J2" s="604"/>
      <c r="R2" s="469"/>
      <c r="S2" s="469"/>
      <c r="T2" s="469"/>
      <c r="U2" s="469"/>
      <c r="V2" s="469"/>
      <c r="X2" s="79" t="s">
        <v>167</v>
      </c>
      <c r="Y2" s="79" t="s">
        <v>168</v>
      </c>
    </row>
    <row r="3" spans="1:25" s="80" customFormat="1" ht="9" hidden="1" customHeight="1" thickBot="1">
      <c r="A3" s="81">
        <f t="shared" ref="A3:F3" ca="1" si="0">CELL("col",A2)-CELL("col",$A2)+1</f>
        <v>1</v>
      </c>
      <c r="B3" s="82">
        <f t="shared" ca="1" si="0"/>
        <v>2</v>
      </c>
      <c r="C3" s="82">
        <f t="shared" ca="1" si="0"/>
        <v>3</v>
      </c>
      <c r="D3" s="82">
        <f t="shared" ca="1" si="0"/>
        <v>4</v>
      </c>
      <c r="E3" s="82">
        <f t="shared" ca="1" si="0"/>
        <v>5</v>
      </c>
      <c r="F3" s="82">
        <f t="shared" ca="1" si="0"/>
        <v>6</v>
      </c>
      <c r="G3" s="82">
        <f ca="1">CELL("col",G2)-CELL("col",$A2)+1</f>
        <v>7</v>
      </c>
      <c r="H3" s="82">
        <f ca="1">CELL("col",H2)-CELL("col",$A2)+1</f>
        <v>8</v>
      </c>
      <c r="I3" s="514">
        <f ca="1">CELL("col",I2)-CELL("col",$A2)+1</f>
        <v>9</v>
      </c>
      <c r="J3" s="605"/>
      <c r="R3" s="469"/>
      <c r="S3" s="469"/>
      <c r="T3" s="469"/>
      <c r="U3" s="469"/>
      <c r="V3" s="469"/>
      <c r="X3" s="82">
        <f ca="1">CELL("col",X2)-CELL("col",$A2)+1</f>
        <v>24</v>
      </c>
      <c r="Y3" s="82">
        <f ca="1">CELL("col",Y2)-CELL("col",$A2)+1</f>
        <v>25</v>
      </c>
    </row>
    <row r="4" spans="1:25" s="80" customFormat="1" ht="9" hidden="1" customHeight="1">
      <c r="A4" s="78" t="s">
        <v>4</v>
      </c>
      <c r="B4" s="79" t="s">
        <v>26</v>
      </c>
      <c r="C4" s="79" t="s">
        <v>422</v>
      </c>
      <c r="D4" s="79"/>
      <c r="E4" s="79"/>
      <c r="F4" s="79"/>
      <c r="G4" s="79"/>
      <c r="H4" s="79"/>
      <c r="I4" s="513"/>
      <c r="J4" s="604"/>
      <c r="R4" s="469"/>
      <c r="S4" s="469"/>
      <c r="T4" s="469"/>
      <c r="U4" s="469"/>
      <c r="V4" s="469"/>
      <c r="X4" s="79"/>
      <c r="Y4" s="79"/>
    </row>
    <row r="5" spans="1:25" s="80" customFormat="1" ht="9" hidden="1" customHeight="1" thickBot="1">
      <c r="A5" s="81">
        <f ca="1">CELL("col",A4)-CELL("col",$A4)+1</f>
        <v>1</v>
      </c>
      <c r="B5" s="82">
        <f ca="1">CELL("col",B4)-CELL("col",$A4)+1</f>
        <v>2</v>
      </c>
      <c r="C5" s="82">
        <f ca="1">CELL("col",C4)-CELL("col",$A4)+1</f>
        <v>3</v>
      </c>
      <c r="D5" s="82"/>
      <c r="E5" s="82"/>
      <c r="F5" s="82"/>
      <c r="G5" s="82"/>
      <c r="H5" s="82"/>
      <c r="I5" s="514"/>
      <c r="J5" s="605"/>
      <c r="R5" s="469"/>
      <c r="S5" s="469"/>
      <c r="T5" s="469"/>
      <c r="U5" s="469"/>
      <c r="V5" s="469"/>
      <c r="X5" s="82"/>
      <c r="Y5" s="82"/>
    </row>
    <row r="6" spans="1:25" s="143" customFormat="1" ht="9" hidden="1" customHeight="1">
      <c r="A6" s="142"/>
      <c r="B6" s="142"/>
      <c r="C6" s="142"/>
      <c r="D6" s="142"/>
      <c r="E6" s="142"/>
      <c r="F6" s="142"/>
      <c r="I6" s="515"/>
      <c r="J6" s="606"/>
      <c r="R6" s="469"/>
      <c r="S6" s="469"/>
      <c r="T6" s="469"/>
      <c r="U6" s="469"/>
      <c r="V6" s="469"/>
      <c r="X6" s="142"/>
      <c r="Y6" s="142"/>
    </row>
    <row r="7" spans="1:25" s="143" customFormat="1" ht="9" hidden="1" customHeight="1">
      <c r="A7" s="142"/>
      <c r="B7" s="142"/>
      <c r="C7" s="142"/>
      <c r="D7" s="142"/>
      <c r="E7" s="142"/>
      <c r="F7" s="142"/>
      <c r="I7" s="515"/>
      <c r="J7" s="606"/>
      <c r="R7" s="469"/>
      <c r="S7" s="469"/>
      <c r="T7" s="469"/>
      <c r="U7" s="469"/>
      <c r="V7" s="469"/>
      <c r="X7" s="142"/>
      <c r="Y7" s="142"/>
    </row>
    <row r="8" spans="1:25" s="143" customFormat="1" ht="9" hidden="1" customHeight="1">
      <c r="A8" s="142"/>
      <c r="B8" s="142"/>
      <c r="C8" s="142"/>
      <c r="D8" s="142"/>
      <c r="E8" s="142"/>
      <c r="F8" s="142"/>
      <c r="I8" s="515"/>
      <c r="J8" s="606"/>
      <c r="R8" s="469"/>
      <c r="S8" s="469"/>
      <c r="T8" s="469"/>
      <c r="U8" s="469"/>
      <c r="V8" s="469"/>
      <c r="X8" s="142"/>
      <c r="Y8" s="142"/>
    </row>
    <row r="9" spans="1:25" s="143" customFormat="1" ht="9" hidden="1" customHeight="1">
      <c r="A9" s="142"/>
      <c r="B9" s="142"/>
      <c r="C9" s="142"/>
      <c r="D9" s="142"/>
      <c r="E9" s="142"/>
      <c r="F9" s="142"/>
      <c r="I9" s="515"/>
      <c r="J9" s="606"/>
      <c r="R9" s="469"/>
      <c r="S9" s="469"/>
      <c r="T9" s="469"/>
      <c r="U9" s="469"/>
      <c r="V9" s="469"/>
      <c r="X9" s="142"/>
      <c r="Y9" s="142"/>
    </row>
    <row r="10" spans="1:25">
      <c r="A10" s="90" t="s">
        <v>171</v>
      </c>
      <c r="B10" s="352"/>
      <c r="C10" s="96"/>
      <c r="D10" s="96"/>
      <c r="E10" s="96"/>
      <c r="F10" s="96"/>
      <c r="K10" s="510" t="s">
        <v>339</v>
      </c>
      <c r="X10" s="96"/>
      <c r="Y10" s="96"/>
    </row>
    <row r="11" spans="1:25">
      <c r="A11" s="353" t="s">
        <v>170</v>
      </c>
      <c r="B11" s="354" t="s">
        <v>26</v>
      </c>
      <c r="C11" s="354" t="s">
        <v>7</v>
      </c>
      <c r="D11" s="354" t="s">
        <v>167</v>
      </c>
      <c r="E11" s="354" t="s">
        <v>168</v>
      </c>
      <c r="F11" s="354" t="s">
        <v>169</v>
      </c>
      <c r="G11" s="354" t="s">
        <v>335</v>
      </c>
      <c r="H11" s="354" t="s">
        <v>337</v>
      </c>
      <c r="I11" s="517" t="s">
        <v>341</v>
      </c>
      <c r="K11" s="511" t="s">
        <v>340</v>
      </c>
      <c r="T11" s="470" t="s">
        <v>7</v>
      </c>
      <c r="U11" s="471" t="s">
        <v>325</v>
      </c>
      <c r="V11" s="471" t="s">
        <v>326</v>
      </c>
      <c r="X11" s="354" t="s">
        <v>167</v>
      </c>
      <c r="Y11" s="354" t="s">
        <v>168</v>
      </c>
    </row>
    <row r="12" spans="1:25">
      <c r="A12" s="355" t="str">
        <f t="shared" ref="A12:A17" si="1">B12&amp;"_"&amp;C12</f>
        <v>B_F</v>
      </c>
      <c r="B12" s="356" t="s">
        <v>155</v>
      </c>
      <c r="C12" s="356" t="s">
        <v>157</v>
      </c>
      <c r="D12" s="356">
        <f t="shared" ref="D12:D17" si="2">E12/4</f>
        <v>250</v>
      </c>
      <c r="E12" s="356">
        <v>1000</v>
      </c>
      <c r="F12" s="356">
        <f ca="1">cal_Cross!L3</f>
        <v>12</v>
      </c>
      <c r="G12" s="356" t="s">
        <v>327</v>
      </c>
      <c r="H12" s="356" t="str">
        <f t="shared" ref="H12:H17" si="3">G12&amp;" "&amp;C12</f>
        <v>Benjamines F</v>
      </c>
      <c r="I12" s="518">
        <v>2000000</v>
      </c>
      <c r="T12" s="472" t="s">
        <v>157</v>
      </c>
      <c r="U12" s="473" t="s">
        <v>328</v>
      </c>
      <c r="V12" s="473" t="s">
        <v>329</v>
      </c>
      <c r="X12" s="356">
        <v>250</v>
      </c>
      <c r="Y12" s="356">
        <v>1000</v>
      </c>
    </row>
    <row r="13" spans="1:25">
      <c r="A13" s="187" t="str">
        <f t="shared" si="1"/>
        <v>B_H</v>
      </c>
      <c r="B13" s="205" t="s">
        <v>155</v>
      </c>
      <c r="C13" s="205" t="s">
        <v>6</v>
      </c>
      <c r="D13" s="205">
        <f t="shared" si="2"/>
        <v>250</v>
      </c>
      <c r="E13" s="205">
        <v>1000</v>
      </c>
      <c r="F13" s="205">
        <f ca="1">cal_Cross!M3</f>
        <v>13</v>
      </c>
      <c r="G13" s="205" t="s">
        <v>330</v>
      </c>
      <c r="H13" s="205" t="str">
        <f t="shared" si="3"/>
        <v>Benjamins H</v>
      </c>
      <c r="I13" s="519">
        <v>1000000</v>
      </c>
      <c r="M13" s="468" t="s">
        <v>313</v>
      </c>
      <c r="T13" s="474" t="s">
        <v>6</v>
      </c>
      <c r="U13" s="475" t="s">
        <v>331</v>
      </c>
      <c r="V13" s="475" t="s">
        <v>332</v>
      </c>
      <c r="X13" s="205">
        <v>300</v>
      </c>
      <c r="Y13" s="205">
        <v>1200</v>
      </c>
    </row>
    <row r="14" spans="1:25">
      <c r="A14" s="187" t="str">
        <f t="shared" si="1"/>
        <v>P_F</v>
      </c>
      <c r="B14" s="205" t="s">
        <v>156</v>
      </c>
      <c r="C14" s="205" t="s">
        <v>157</v>
      </c>
      <c r="D14" s="205">
        <f t="shared" si="2"/>
        <v>350</v>
      </c>
      <c r="E14" s="205">
        <v>1400</v>
      </c>
      <c r="F14" s="205">
        <f ca="1">cal_Cross!N3</f>
        <v>14</v>
      </c>
      <c r="G14" s="205" t="s">
        <v>333</v>
      </c>
      <c r="H14" s="205" t="str">
        <f t="shared" si="3"/>
        <v>Pupilles F</v>
      </c>
      <c r="I14" s="518">
        <v>4000000</v>
      </c>
      <c r="X14" s="205">
        <v>375</v>
      </c>
      <c r="Y14" s="205">
        <v>1500</v>
      </c>
    </row>
    <row r="15" spans="1:25">
      <c r="A15" s="187" t="str">
        <f t="shared" si="1"/>
        <v>P_H</v>
      </c>
      <c r="B15" s="205" t="s">
        <v>156</v>
      </c>
      <c r="C15" s="205" t="s">
        <v>6</v>
      </c>
      <c r="D15" s="205">
        <f t="shared" si="2"/>
        <v>350</v>
      </c>
      <c r="E15" s="205">
        <v>1400</v>
      </c>
      <c r="F15" s="205">
        <f ca="1">cal_Cross!O3</f>
        <v>15</v>
      </c>
      <c r="G15" s="205" t="s">
        <v>333</v>
      </c>
      <c r="H15" s="205" t="str">
        <f t="shared" si="3"/>
        <v>Pupilles H</v>
      </c>
      <c r="I15" s="519">
        <v>3000000</v>
      </c>
      <c r="K15" s="508" t="s">
        <v>3</v>
      </c>
      <c r="L15" s="505" t="s">
        <v>338</v>
      </c>
      <c r="X15" s="205">
        <v>400</v>
      </c>
      <c r="Y15" s="205">
        <v>1600</v>
      </c>
    </row>
    <row r="16" spans="1:25">
      <c r="A16" s="187" t="str">
        <f t="shared" si="1"/>
        <v>M_F</v>
      </c>
      <c r="B16" s="205" t="s">
        <v>5</v>
      </c>
      <c r="C16" s="205" t="s">
        <v>157</v>
      </c>
      <c r="D16" s="205">
        <f t="shared" si="2"/>
        <v>450</v>
      </c>
      <c r="E16" s="205">
        <v>1800</v>
      </c>
      <c r="F16" s="205">
        <f ca="1">cal_Cross!P3</f>
        <v>16</v>
      </c>
      <c r="G16" s="205" t="s">
        <v>334</v>
      </c>
      <c r="H16" s="205" t="str">
        <f t="shared" si="3"/>
        <v>Minimes F</v>
      </c>
      <c r="I16" s="518">
        <v>6000000</v>
      </c>
      <c r="K16" s="509" t="s">
        <v>26</v>
      </c>
      <c r="L16" s="506" t="str">
        <f>LEFT(L15,1)</f>
        <v>M</v>
      </c>
      <c r="X16" s="205">
        <v>500</v>
      </c>
      <c r="Y16" s="205">
        <v>2000</v>
      </c>
    </row>
    <row r="17" spans="1:25">
      <c r="A17" s="188" t="str">
        <f t="shared" si="1"/>
        <v>M_H</v>
      </c>
      <c r="B17" s="206" t="s">
        <v>5</v>
      </c>
      <c r="C17" s="206" t="s">
        <v>6</v>
      </c>
      <c r="D17" s="206">
        <f t="shared" si="2"/>
        <v>450</v>
      </c>
      <c r="E17" s="206">
        <v>1800</v>
      </c>
      <c r="F17" s="206">
        <f ca="1">cal_Cross!Q3</f>
        <v>17</v>
      </c>
      <c r="G17" s="206" t="s">
        <v>334</v>
      </c>
      <c r="H17" s="206" t="str">
        <f t="shared" si="3"/>
        <v>Minimes H</v>
      </c>
      <c r="I17" s="520">
        <v>5000000</v>
      </c>
      <c r="K17" s="509" t="s">
        <v>7</v>
      </c>
      <c r="L17" s="507" t="str">
        <f>RIGHT(L15,1)</f>
        <v>H</v>
      </c>
      <c r="X17" s="206">
        <v>625</v>
      </c>
      <c r="Y17" s="206">
        <v>2500</v>
      </c>
    </row>
    <row r="18" spans="1:25">
      <c r="K18" s="509" t="s">
        <v>170</v>
      </c>
      <c r="L18" s="506" t="str">
        <f>L16&amp;"_"&amp;L17</f>
        <v>M_H</v>
      </c>
    </row>
    <row r="20" spans="1:25" ht="13.5" thickBot="1">
      <c r="A20" s="90" t="s">
        <v>421</v>
      </c>
      <c r="K20" s="90" t="s">
        <v>692</v>
      </c>
      <c r="L20" s="821"/>
      <c r="M20" s="822"/>
      <c r="N20" s="820"/>
    </row>
    <row r="21" spans="1:25">
      <c r="A21" s="353" t="s">
        <v>4</v>
      </c>
      <c r="B21" s="354" t="s">
        <v>26</v>
      </c>
      <c r="C21" s="590" t="s">
        <v>422</v>
      </c>
      <c r="K21" s="476" t="s">
        <v>201</v>
      </c>
      <c r="L21" s="477" t="s">
        <v>314</v>
      </c>
      <c r="M21" s="478" t="s">
        <v>27</v>
      </c>
      <c r="O21" s="479" t="s">
        <v>315</v>
      </c>
      <c r="P21" s="479" t="s">
        <v>315</v>
      </c>
    </row>
    <row r="22" spans="1:25">
      <c r="A22" s="186">
        <f>année_réf-13</f>
        <v>1998</v>
      </c>
      <c r="B22" s="591" t="s">
        <v>5</v>
      </c>
      <c r="C22" s="583">
        <v>2</v>
      </c>
      <c r="K22" s="480" t="s">
        <v>316</v>
      </c>
      <c r="L22" s="481" t="s">
        <v>317</v>
      </c>
      <c r="M22" s="482" t="s">
        <v>318</v>
      </c>
      <c r="O22" s="483" t="str">
        <f>VLOOKUP(L17,premier_dernier,2,0)</f>
        <v>le premier</v>
      </c>
      <c r="P22" s="483" t="str">
        <f>VLOOKUP(L17,premier_dernier,3,0)</f>
        <v>le dernier</v>
      </c>
    </row>
    <row r="23" spans="1:25" ht="13.5" thickBot="1">
      <c r="A23" s="187">
        <f t="shared" ref="A23:A30" si="4">A22+1</f>
        <v>1999</v>
      </c>
      <c r="B23" s="205" t="s">
        <v>5</v>
      </c>
      <c r="C23" s="592">
        <v>1</v>
      </c>
      <c r="K23" s="464">
        <v>3</v>
      </c>
      <c r="L23" s="465">
        <v>9</v>
      </c>
      <c r="M23" s="484">
        <f ca="1">IF(OR(K23="",K23=0),"",ROUND(VLOOKUP(K23,K30:M279,3,0),0))</f>
        <v>1463</v>
      </c>
      <c r="O23" s="466">
        <f ca="1">VLOOKUP(L18,Cross_cat_sexe,E3,0)</f>
        <v>1800</v>
      </c>
      <c r="P23" s="466">
        <f ca="1">VLOOKUP(L18,Cross_cat_sexe,D3,0)</f>
        <v>450</v>
      </c>
    </row>
    <row r="24" spans="1:25">
      <c r="A24" s="187">
        <f t="shared" si="4"/>
        <v>2000</v>
      </c>
      <c r="B24" s="205" t="s">
        <v>156</v>
      </c>
      <c r="C24" s="592">
        <v>2</v>
      </c>
      <c r="N24" s="467"/>
      <c r="P24" s="467"/>
    </row>
    <row r="25" spans="1:25">
      <c r="A25" s="187">
        <f t="shared" si="4"/>
        <v>2001</v>
      </c>
      <c r="B25" s="205" t="s">
        <v>156</v>
      </c>
      <c r="C25" s="592">
        <v>1</v>
      </c>
      <c r="M25" s="485" t="s">
        <v>319</v>
      </c>
      <c r="O25" s="486"/>
      <c r="P25" s="487" t="s">
        <v>336</v>
      </c>
      <c r="Q25" s="488"/>
    </row>
    <row r="26" spans="1:25">
      <c r="A26" s="187">
        <f t="shared" si="4"/>
        <v>2002</v>
      </c>
      <c r="B26" s="205" t="s">
        <v>155</v>
      </c>
      <c r="C26" s="592">
        <v>2</v>
      </c>
      <c r="K26" s="383" t="s">
        <v>201</v>
      </c>
      <c r="L26" s="383" t="s">
        <v>144</v>
      </c>
      <c r="M26" s="489" t="str">
        <f ca="1">$O$23&amp;" points"</f>
        <v>1800 points</v>
      </c>
      <c r="O26" s="490" t="s">
        <v>320</v>
      </c>
      <c r="P26" s="489" t="s">
        <v>320</v>
      </c>
      <c r="Q26" s="489" t="str">
        <f ca="1">$O$23&amp;" points"</f>
        <v>1800 points</v>
      </c>
    </row>
    <row r="27" spans="1:25">
      <c r="A27" s="187">
        <f t="shared" si="4"/>
        <v>2003</v>
      </c>
      <c r="B27" s="205" t="s">
        <v>155</v>
      </c>
      <c r="C27" s="592">
        <v>1</v>
      </c>
      <c r="K27" s="491" t="s">
        <v>316</v>
      </c>
      <c r="L27" s="491" t="s">
        <v>321</v>
      </c>
      <c r="M27" s="492" t="str">
        <f>"pour "&amp;VLOOKUP(L17,premier_dernier,2,0)</f>
        <v>pour le premier</v>
      </c>
      <c r="O27" s="493" t="s">
        <v>322</v>
      </c>
      <c r="P27" s="492" t="s">
        <v>323</v>
      </c>
      <c r="Q27" s="491" t="str">
        <f>"pour "&amp;VLOOKUP(L17,premier_dernier,2,0)</f>
        <v>pour le premier</v>
      </c>
    </row>
    <row r="28" spans="1:25">
      <c r="A28" s="187">
        <f t="shared" si="4"/>
        <v>2004</v>
      </c>
      <c r="B28" s="205" t="s">
        <v>155</v>
      </c>
      <c r="C28" s="592">
        <v>1</v>
      </c>
      <c r="K28" s="491"/>
      <c r="L28" s="491" t="s">
        <v>317</v>
      </c>
      <c r="M28" s="492" t="str">
        <f ca="1">$P$23&amp;" points"</f>
        <v>450 points</v>
      </c>
      <c r="O28" s="493"/>
      <c r="P28" s="492">
        <f ca="1">O23</f>
        <v>1800</v>
      </c>
      <c r="Q28" s="492" t="str">
        <f>0&amp;" points"</f>
        <v>0 points</v>
      </c>
    </row>
    <row r="29" spans="1:25">
      <c r="A29" s="187">
        <f t="shared" si="4"/>
        <v>2005</v>
      </c>
      <c r="B29" s="205" t="s">
        <v>155</v>
      </c>
      <c r="C29" s="592">
        <v>1</v>
      </c>
      <c r="K29" s="386"/>
      <c r="L29" s="386"/>
      <c r="M29" s="494" t="str">
        <f>"pour "&amp;VLOOKUP(L17,premier_dernier,3,0)</f>
        <v>pour le dernier</v>
      </c>
      <c r="O29" s="495" t="s">
        <v>324</v>
      </c>
      <c r="P29" s="386"/>
      <c r="Q29" s="494" t="str">
        <f>"pour "&amp;VLOOKUP(L17,premier_dernier,3,0)</f>
        <v>pour le dernier</v>
      </c>
    </row>
    <row r="30" spans="1:25">
      <c r="A30" s="188">
        <f t="shared" si="4"/>
        <v>2006</v>
      </c>
      <c r="B30" s="206" t="s">
        <v>155</v>
      </c>
      <c r="C30" s="593">
        <v>1</v>
      </c>
      <c r="K30" s="496">
        <v>1</v>
      </c>
      <c r="L30" s="496">
        <f>$L$23</f>
        <v>9</v>
      </c>
      <c r="M30" s="497">
        <f t="shared" ref="M30:M93" ca="1" si="5">IF(OR(K30="",K30=0),"",ROUND(P$23+Q30*($O$23-$P$23)/$O$23,0))</f>
        <v>1800</v>
      </c>
      <c r="O30" s="498">
        <f t="shared" ref="O30:O93" si="6">IF(L30="","",(K30-1)/(L30-1))</f>
        <v>0</v>
      </c>
      <c r="P30" s="499">
        <f ca="1">O30*$O$23</f>
        <v>0</v>
      </c>
      <c r="Q30" s="499">
        <f ca="1">O$23-P30</f>
        <v>1800</v>
      </c>
    </row>
    <row r="31" spans="1:25">
      <c r="A31" s="96"/>
      <c r="K31" s="500">
        <f t="shared" ref="K31:K94" si="7">IF(K30="","",IF(K30+1&lt;=$L$23,K30+1,""))</f>
        <v>2</v>
      </c>
      <c r="L31" s="500">
        <f t="shared" ref="L31:L94" si="8">IF(L30="","",IF(K31&lt;=$L$23,$L$23,""))</f>
        <v>9</v>
      </c>
      <c r="M31" s="497">
        <f t="shared" ca="1" si="5"/>
        <v>1631</v>
      </c>
      <c r="O31" s="501">
        <f t="shared" si="6"/>
        <v>0.125</v>
      </c>
      <c r="P31" s="497">
        <f t="shared" ref="P31:P94" ca="1" si="9">IF(L31="","",O31*$O$23)</f>
        <v>225</v>
      </c>
      <c r="Q31" s="497">
        <f t="shared" ref="Q31:Q94" ca="1" si="10">IF(L31="","",O$23-P31)</f>
        <v>1575</v>
      </c>
    </row>
    <row r="32" spans="1:25">
      <c r="A32" s="90" t="s">
        <v>473</v>
      </c>
      <c r="K32" s="500">
        <f t="shared" si="7"/>
        <v>3</v>
      </c>
      <c r="L32" s="500">
        <f t="shared" si="8"/>
        <v>9</v>
      </c>
      <c r="M32" s="497">
        <f t="shared" ca="1" si="5"/>
        <v>1463</v>
      </c>
      <c r="O32" s="501">
        <f t="shared" si="6"/>
        <v>0.25</v>
      </c>
      <c r="P32" s="497">
        <f t="shared" ca="1" si="9"/>
        <v>450</v>
      </c>
      <c r="Q32" s="497">
        <f t="shared" ca="1" si="10"/>
        <v>1350</v>
      </c>
    </row>
    <row r="33" spans="1:17">
      <c r="A33" s="96">
        <v>2011</v>
      </c>
      <c r="K33" s="500">
        <f t="shared" si="7"/>
        <v>4</v>
      </c>
      <c r="L33" s="500">
        <f t="shared" si="8"/>
        <v>9</v>
      </c>
      <c r="M33" s="497">
        <f t="shared" ca="1" si="5"/>
        <v>1294</v>
      </c>
      <c r="O33" s="501">
        <f t="shared" si="6"/>
        <v>0.375</v>
      </c>
      <c r="P33" s="497">
        <f t="shared" ca="1" si="9"/>
        <v>675</v>
      </c>
      <c r="Q33" s="497">
        <f t="shared" ca="1" si="10"/>
        <v>1125</v>
      </c>
    </row>
    <row r="34" spans="1:17">
      <c r="K34" s="500">
        <f t="shared" si="7"/>
        <v>5</v>
      </c>
      <c r="L34" s="500">
        <f t="shared" si="8"/>
        <v>9</v>
      </c>
      <c r="M34" s="497">
        <f t="shared" ca="1" si="5"/>
        <v>1125</v>
      </c>
      <c r="O34" s="501">
        <f t="shared" si="6"/>
        <v>0.5</v>
      </c>
      <c r="P34" s="497">
        <f t="shared" ca="1" si="9"/>
        <v>900</v>
      </c>
      <c r="Q34" s="497">
        <f t="shared" ca="1" si="10"/>
        <v>900</v>
      </c>
    </row>
    <row r="35" spans="1:17">
      <c r="K35" s="500">
        <f t="shared" si="7"/>
        <v>6</v>
      </c>
      <c r="L35" s="500">
        <f t="shared" si="8"/>
        <v>9</v>
      </c>
      <c r="M35" s="497">
        <f t="shared" ca="1" si="5"/>
        <v>956</v>
      </c>
      <c r="O35" s="501">
        <f t="shared" si="6"/>
        <v>0.625</v>
      </c>
      <c r="P35" s="497">
        <f t="shared" ca="1" si="9"/>
        <v>1125</v>
      </c>
      <c r="Q35" s="497">
        <f t="shared" ca="1" si="10"/>
        <v>675</v>
      </c>
    </row>
    <row r="36" spans="1:17">
      <c r="K36" s="500">
        <f t="shared" si="7"/>
        <v>7</v>
      </c>
      <c r="L36" s="500">
        <f t="shared" si="8"/>
        <v>9</v>
      </c>
      <c r="M36" s="497">
        <f t="shared" ca="1" si="5"/>
        <v>788</v>
      </c>
      <c r="O36" s="501">
        <f t="shared" si="6"/>
        <v>0.75</v>
      </c>
      <c r="P36" s="497">
        <f t="shared" ca="1" si="9"/>
        <v>1350</v>
      </c>
      <c r="Q36" s="497">
        <f t="shared" ca="1" si="10"/>
        <v>450</v>
      </c>
    </row>
    <row r="37" spans="1:17">
      <c r="K37" s="500">
        <f>IF(K36="","",IF(K36+1&lt;=$L$23,K36+1,""))</f>
        <v>8</v>
      </c>
      <c r="L37" s="500">
        <f>IF(L36="","",IF(K37&lt;=$L$23,$L$23,""))</f>
        <v>9</v>
      </c>
      <c r="M37" s="497">
        <f t="shared" ca="1" si="5"/>
        <v>619</v>
      </c>
      <c r="O37" s="501">
        <f t="shared" si="6"/>
        <v>0.875</v>
      </c>
      <c r="P37" s="497">
        <f t="shared" ca="1" si="9"/>
        <v>1575</v>
      </c>
      <c r="Q37" s="497">
        <f t="shared" ca="1" si="10"/>
        <v>225</v>
      </c>
    </row>
    <row r="38" spans="1:17">
      <c r="A38" s="980" t="s">
        <v>883</v>
      </c>
      <c r="B38" s="980"/>
      <c r="C38" s="980"/>
      <c r="K38" s="500">
        <f t="shared" si="7"/>
        <v>9</v>
      </c>
      <c r="L38" s="500">
        <f t="shared" si="8"/>
        <v>9</v>
      </c>
      <c r="M38" s="497">
        <f t="shared" ca="1" si="5"/>
        <v>450</v>
      </c>
      <c r="O38" s="501">
        <f t="shared" si="6"/>
        <v>1</v>
      </c>
      <c r="P38" s="497">
        <f t="shared" ca="1" si="9"/>
        <v>1800</v>
      </c>
      <c r="Q38" s="497">
        <f t="shared" ca="1" si="10"/>
        <v>0</v>
      </c>
    </row>
    <row r="39" spans="1:17">
      <c r="A39" s="77" t="s">
        <v>1054</v>
      </c>
      <c r="B39" s="77" t="str">
        <f>MID(A39,   1, FIND(" ",A39,5)-1)</f>
        <v>NOM4</v>
      </c>
      <c r="C39" s="77" t="str">
        <f>MID(A39,   FIND(" ",A39,5)+1,   99)</f>
        <v>PRENOM</v>
      </c>
      <c r="K39" s="500" t="str">
        <f t="shared" si="7"/>
        <v/>
      </c>
      <c r="L39" s="500" t="str">
        <f t="shared" si="8"/>
        <v/>
      </c>
      <c r="M39" s="497" t="str">
        <f t="shared" si="5"/>
        <v/>
      </c>
      <c r="O39" s="501" t="str">
        <f t="shared" si="6"/>
        <v/>
      </c>
      <c r="P39" s="497" t="str">
        <f t="shared" si="9"/>
        <v/>
      </c>
      <c r="Q39" s="497" t="str">
        <f t="shared" si="10"/>
        <v/>
      </c>
    </row>
    <row r="40" spans="1:17">
      <c r="K40" s="500" t="str">
        <f t="shared" si="7"/>
        <v/>
      </c>
      <c r="L40" s="500" t="str">
        <f t="shared" si="8"/>
        <v/>
      </c>
      <c r="M40" s="497" t="str">
        <f t="shared" si="5"/>
        <v/>
      </c>
      <c r="O40" s="501" t="str">
        <f t="shared" si="6"/>
        <v/>
      </c>
      <c r="P40" s="497" t="str">
        <f t="shared" si="9"/>
        <v/>
      </c>
      <c r="Q40" s="497" t="str">
        <f t="shared" si="10"/>
        <v/>
      </c>
    </row>
    <row r="41" spans="1:17">
      <c r="K41" s="500" t="str">
        <f t="shared" si="7"/>
        <v/>
      </c>
      <c r="L41" s="500" t="str">
        <f t="shared" si="8"/>
        <v/>
      </c>
      <c r="M41" s="497" t="str">
        <f t="shared" si="5"/>
        <v/>
      </c>
      <c r="O41" s="501" t="str">
        <f t="shared" si="6"/>
        <v/>
      </c>
      <c r="P41" s="497" t="str">
        <f t="shared" si="9"/>
        <v/>
      </c>
      <c r="Q41" s="497" t="str">
        <f t="shared" si="10"/>
        <v/>
      </c>
    </row>
    <row r="42" spans="1:17">
      <c r="K42" s="500" t="str">
        <f t="shared" si="7"/>
        <v/>
      </c>
      <c r="L42" s="500" t="str">
        <f t="shared" si="8"/>
        <v/>
      </c>
      <c r="M42" s="497" t="str">
        <f t="shared" si="5"/>
        <v/>
      </c>
      <c r="O42" s="501" t="str">
        <f t="shared" si="6"/>
        <v/>
      </c>
      <c r="P42" s="497" t="str">
        <f t="shared" si="9"/>
        <v/>
      </c>
      <c r="Q42" s="497" t="str">
        <f t="shared" si="10"/>
        <v/>
      </c>
    </row>
    <row r="43" spans="1:17">
      <c r="K43" s="500" t="str">
        <f t="shared" si="7"/>
        <v/>
      </c>
      <c r="L43" s="500" t="str">
        <f t="shared" si="8"/>
        <v/>
      </c>
      <c r="M43" s="497" t="str">
        <f t="shared" si="5"/>
        <v/>
      </c>
      <c r="O43" s="501" t="str">
        <f t="shared" si="6"/>
        <v/>
      </c>
      <c r="P43" s="497" t="str">
        <f t="shared" si="9"/>
        <v/>
      </c>
      <c r="Q43" s="497" t="str">
        <f t="shared" si="10"/>
        <v/>
      </c>
    </row>
    <row r="44" spans="1:17">
      <c r="K44" s="500" t="str">
        <f t="shared" si="7"/>
        <v/>
      </c>
      <c r="L44" s="500" t="str">
        <f t="shared" si="8"/>
        <v/>
      </c>
      <c r="M44" s="497" t="str">
        <f t="shared" si="5"/>
        <v/>
      </c>
      <c r="O44" s="501" t="str">
        <f t="shared" si="6"/>
        <v/>
      </c>
      <c r="P44" s="497" t="str">
        <f t="shared" si="9"/>
        <v/>
      </c>
      <c r="Q44" s="497" t="str">
        <f t="shared" si="10"/>
        <v/>
      </c>
    </row>
    <row r="45" spans="1:17">
      <c r="K45" s="500" t="str">
        <f t="shared" si="7"/>
        <v/>
      </c>
      <c r="L45" s="500" t="str">
        <f t="shared" si="8"/>
        <v/>
      </c>
      <c r="M45" s="497" t="str">
        <f t="shared" si="5"/>
        <v/>
      </c>
      <c r="O45" s="501" t="str">
        <f t="shared" si="6"/>
        <v/>
      </c>
      <c r="P45" s="497" t="str">
        <f t="shared" si="9"/>
        <v/>
      </c>
      <c r="Q45" s="497" t="str">
        <f t="shared" si="10"/>
        <v/>
      </c>
    </row>
    <row r="46" spans="1:17">
      <c r="K46" s="500" t="str">
        <f t="shared" si="7"/>
        <v/>
      </c>
      <c r="L46" s="500" t="str">
        <f t="shared" si="8"/>
        <v/>
      </c>
      <c r="M46" s="497" t="str">
        <f t="shared" si="5"/>
        <v/>
      </c>
      <c r="O46" s="501" t="str">
        <f t="shared" si="6"/>
        <v/>
      </c>
      <c r="P46" s="497" t="str">
        <f t="shared" si="9"/>
        <v/>
      </c>
      <c r="Q46" s="497" t="str">
        <f t="shared" si="10"/>
        <v/>
      </c>
    </row>
    <row r="47" spans="1:17">
      <c r="K47" s="500" t="str">
        <f t="shared" si="7"/>
        <v/>
      </c>
      <c r="L47" s="500" t="str">
        <f t="shared" si="8"/>
        <v/>
      </c>
      <c r="M47" s="497" t="str">
        <f t="shared" si="5"/>
        <v/>
      </c>
      <c r="O47" s="501" t="str">
        <f t="shared" si="6"/>
        <v/>
      </c>
      <c r="P47" s="497" t="str">
        <f t="shared" si="9"/>
        <v/>
      </c>
      <c r="Q47" s="497" t="str">
        <f t="shared" si="10"/>
        <v/>
      </c>
    </row>
    <row r="48" spans="1:17">
      <c r="K48" s="500" t="str">
        <f t="shared" si="7"/>
        <v/>
      </c>
      <c r="L48" s="500" t="str">
        <f t="shared" si="8"/>
        <v/>
      </c>
      <c r="M48" s="497" t="str">
        <f t="shared" si="5"/>
        <v/>
      </c>
      <c r="O48" s="501" t="str">
        <f t="shared" si="6"/>
        <v/>
      </c>
      <c r="P48" s="497" t="str">
        <f t="shared" si="9"/>
        <v/>
      </c>
      <c r="Q48" s="497" t="str">
        <f t="shared" si="10"/>
        <v/>
      </c>
    </row>
    <row r="49" spans="11:17">
      <c r="K49" s="500" t="str">
        <f t="shared" si="7"/>
        <v/>
      </c>
      <c r="L49" s="500" t="str">
        <f t="shared" si="8"/>
        <v/>
      </c>
      <c r="M49" s="497" t="str">
        <f t="shared" si="5"/>
        <v/>
      </c>
      <c r="O49" s="501" t="str">
        <f t="shared" si="6"/>
        <v/>
      </c>
      <c r="P49" s="497" t="str">
        <f t="shared" si="9"/>
        <v/>
      </c>
      <c r="Q49" s="497" t="str">
        <f t="shared" si="10"/>
        <v/>
      </c>
    </row>
    <row r="50" spans="11:17">
      <c r="K50" s="500" t="str">
        <f t="shared" si="7"/>
        <v/>
      </c>
      <c r="L50" s="500" t="str">
        <f t="shared" si="8"/>
        <v/>
      </c>
      <c r="M50" s="497" t="str">
        <f t="shared" si="5"/>
        <v/>
      </c>
      <c r="O50" s="501" t="str">
        <f t="shared" si="6"/>
        <v/>
      </c>
      <c r="P50" s="497" t="str">
        <f t="shared" si="9"/>
        <v/>
      </c>
      <c r="Q50" s="497" t="str">
        <f t="shared" si="10"/>
        <v/>
      </c>
    </row>
    <row r="51" spans="11:17">
      <c r="K51" s="500" t="str">
        <f t="shared" si="7"/>
        <v/>
      </c>
      <c r="L51" s="500" t="str">
        <f t="shared" si="8"/>
        <v/>
      </c>
      <c r="M51" s="497" t="str">
        <f t="shared" si="5"/>
        <v/>
      </c>
      <c r="O51" s="501" t="str">
        <f t="shared" si="6"/>
        <v/>
      </c>
      <c r="P51" s="497" t="str">
        <f t="shared" si="9"/>
        <v/>
      </c>
      <c r="Q51" s="497" t="str">
        <f t="shared" si="10"/>
        <v/>
      </c>
    </row>
    <row r="52" spans="11:17">
      <c r="K52" s="500" t="str">
        <f t="shared" si="7"/>
        <v/>
      </c>
      <c r="L52" s="500" t="str">
        <f t="shared" si="8"/>
        <v/>
      </c>
      <c r="M52" s="497" t="str">
        <f t="shared" si="5"/>
        <v/>
      </c>
      <c r="O52" s="501" t="str">
        <f t="shared" si="6"/>
        <v/>
      </c>
      <c r="P52" s="497" t="str">
        <f t="shared" si="9"/>
        <v/>
      </c>
      <c r="Q52" s="497" t="str">
        <f t="shared" si="10"/>
        <v/>
      </c>
    </row>
    <row r="53" spans="11:17">
      <c r="K53" s="500" t="str">
        <f t="shared" si="7"/>
        <v/>
      </c>
      <c r="L53" s="500" t="str">
        <f t="shared" si="8"/>
        <v/>
      </c>
      <c r="M53" s="497" t="str">
        <f t="shared" si="5"/>
        <v/>
      </c>
      <c r="O53" s="501" t="str">
        <f t="shared" si="6"/>
        <v/>
      </c>
      <c r="P53" s="497" t="str">
        <f t="shared" si="9"/>
        <v/>
      </c>
      <c r="Q53" s="497" t="str">
        <f t="shared" si="10"/>
        <v/>
      </c>
    </row>
    <row r="54" spans="11:17">
      <c r="K54" s="500" t="str">
        <f t="shared" si="7"/>
        <v/>
      </c>
      <c r="L54" s="500" t="str">
        <f t="shared" si="8"/>
        <v/>
      </c>
      <c r="M54" s="497" t="str">
        <f t="shared" si="5"/>
        <v/>
      </c>
      <c r="O54" s="501" t="str">
        <f t="shared" si="6"/>
        <v/>
      </c>
      <c r="P54" s="497" t="str">
        <f t="shared" si="9"/>
        <v/>
      </c>
      <c r="Q54" s="497" t="str">
        <f t="shared" si="10"/>
        <v/>
      </c>
    </row>
    <row r="55" spans="11:17">
      <c r="K55" s="500" t="str">
        <f t="shared" si="7"/>
        <v/>
      </c>
      <c r="L55" s="500" t="str">
        <f t="shared" si="8"/>
        <v/>
      </c>
      <c r="M55" s="497" t="str">
        <f t="shared" si="5"/>
        <v/>
      </c>
      <c r="O55" s="501" t="str">
        <f t="shared" si="6"/>
        <v/>
      </c>
      <c r="P55" s="497" t="str">
        <f t="shared" si="9"/>
        <v/>
      </c>
      <c r="Q55" s="497" t="str">
        <f t="shared" si="10"/>
        <v/>
      </c>
    </row>
    <row r="56" spans="11:17">
      <c r="K56" s="500" t="str">
        <f t="shared" si="7"/>
        <v/>
      </c>
      <c r="L56" s="500" t="str">
        <f t="shared" si="8"/>
        <v/>
      </c>
      <c r="M56" s="497" t="str">
        <f t="shared" si="5"/>
        <v/>
      </c>
      <c r="O56" s="501" t="str">
        <f t="shared" si="6"/>
        <v/>
      </c>
      <c r="P56" s="497" t="str">
        <f t="shared" si="9"/>
        <v/>
      </c>
      <c r="Q56" s="497" t="str">
        <f t="shared" si="10"/>
        <v/>
      </c>
    </row>
    <row r="57" spans="11:17">
      <c r="K57" s="500" t="str">
        <f t="shared" si="7"/>
        <v/>
      </c>
      <c r="L57" s="500" t="str">
        <f t="shared" si="8"/>
        <v/>
      </c>
      <c r="M57" s="497" t="str">
        <f t="shared" si="5"/>
        <v/>
      </c>
      <c r="O57" s="501" t="str">
        <f t="shared" si="6"/>
        <v/>
      </c>
      <c r="P57" s="497" t="str">
        <f t="shared" si="9"/>
        <v/>
      </c>
      <c r="Q57" s="497" t="str">
        <f t="shared" si="10"/>
        <v/>
      </c>
    </row>
    <row r="58" spans="11:17">
      <c r="K58" s="500" t="str">
        <f t="shared" si="7"/>
        <v/>
      </c>
      <c r="L58" s="500" t="str">
        <f t="shared" si="8"/>
        <v/>
      </c>
      <c r="M58" s="497" t="str">
        <f t="shared" si="5"/>
        <v/>
      </c>
      <c r="O58" s="501" t="str">
        <f t="shared" si="6"/>
        <v/>
      </c>
      <c r="P58" s="497" t="str">
        <f t="shared" si="9"/>
        <v/>
      </c>
      <c r="Q58" s="497" t="str">
        <f t="shared" si="10"/>
        <v/>
      </c>
    </row>
    <row r="59" spans="11:17">
      <c r="K59" s="500" t="str">
        <f t="shared" si="7"/>
        <v/>
      </c>
      <c r="L59" s="500" t="str">
        <f t="shared" si="8"/>
        <v/>
      </c>
      <c r="M59" s="497" t="str">
        <f t="shared" si="5"/>
        <v/>
      </c>
      <c r="O59" s="501" t="str">
        <f t="shared" si="6"/>
        <v/>
      </c>
      <c r="P59" s="497" t="str">
        <f t="shared" si="9"/>
        <v/>
      </c>
      <c r="Q59" s="497" t="str">
        <f t="shared" si="10"/>
        <v/>
      </c>
    </row>
    <row r="60" spans="11:17">
      <c r="K60" s="500" t="str">
        <f t="shared" si="7"/>
        <v/>
      </c>
      <c r="L60" s="500" t="str">
        <f t="shared" si="8"/>
        <v/>
      </c>
      <c r="M60" s="497" t="str">
        <f t="shared" si="5"/>
        <v/>
      </c>
      <c r="O60" s="501" t="str">
        <f t="shared" si="6"/>
        <v/>
      </c>
      <c r="P60" s="497" t="str">
        <f t="shared" si="9"/>
        <v/>
      </c>
      <c r="Q60" s="497" t="str">
        <f t="shared" si="10"/>
        <v/>
      </c>
    </row>
    <row r="61" spans="11:17">
      <c r="K61" s="500" t="str">
        <f t="shared" si="7"/>
        <v/>
      </c>
      <c r="L61" s="500" t="str">
        <f t="shared" si="8"/>
        <v/>
      </c>
      <c r="M61" s="497" t="str">
        <f t="shared" si="5"/>
        <v/>
      </c>
      <c r="O61" s="501" t="str">
        <f t="shared" si="6"/>
        <v/>
      </c>
      <c r="P61" s="497" t="str">
        <f t="shared" si="9"/>
        <v/>
      </c>
      <c r="Q61" s="497" t="str">
        <f t="shared" si="10"/>
        <v/>
      </c>
    </row>
    <row r="62" spans="11:17">
      <c r="K62" s="500" t="str">
        <f t="shared" si="7"/>
        <v/>
      </c>
      <c r="L62" s="500" t="str">
        <f t="shared" si="8"/>
        <v/>
      </c>
      <c r="M62" s="497" t="str">
        <f t="shared" si="5"/>
        <v/>
      </c>
      <c r="O62" s="501" t="str">
        <f t="shared" si="6"/>
        <v/>
      </c>
      <c r="P62" s="497" t="str">
        <f t="shared" si="9"/>
        <v/>
      </c>
      <c r="Q62" s="497" t="str">
        <f t="shared" si="10"/>
        <v/>
      </c>
    </row>
    <row r="63" spans="11:17">
      <c r="K63" s="500" t="str">
        <f t="shared" si="7"/>
        <v/>
      </c>
      <c r="L63" s="500" t="str">
        <f t="shared" si="8"/>
        <v/>
      </c>
      <c r="M63" s="497" t="str">
        <f t="shared" si="5"/>
        <v/>
      </c>
      <c r="O63" s="501" t="str">
        <f t="shared" si="6"/>
        <v/>
      </c>
      <c r="P63" s="497" t="str">
        <f t="shared" si="9"/>
        <v/>
      </c>
      <c r="Q63" s="497" t="str">
        <f t="shared" si="10"/>
        <v/>
      </c>
    </row>
    <row r="64" spans="11:17">
      <c r="K64" s="500" t="str">
        <f t="shared" si="7"/>
        <v/>
      </c>
      <c r="L64" s="500" t="str">
        <f t="shared" si="8"/>
        <v/>
      </c>
      <c r="M64" s="497" t="str">
        <f t="shared" si="5"/>
        <v/>
      </c>
      <c r="O64" s="501" t="str">
        <f t="shared" si="6"/>
        <v/>
      </c>
      <c r="P64" s="497" t="str">
        <f t="shared" si="9"/>
        <v/>
      </c>
      <c r="Q64" s="497" t="str">
        <f t="shared" si="10"/>
        <v/>
      </c>
    </row>
    <row r="65" spans="11:17">
      <c r="K65" s="500" t="str">
        <f t="shared" si="7"/>
        <v/>
      </c>
      <c r="L65" s="500" t="str">
        <f t="shared" si="8"/>
        <v/>
      </c>
      <c r="M65" s="497" t="str">
        <f t="shared" si="5"/>
        <v/>
      </c>
      <c r="O65" s="501" t="str">
        <f t="shared" si="6"/>
        <v/>
      </c>
      <c r="P65" s="497" t="str">
        <f t="shared" si="9"/>
        <v/>
      </c>
      <c r="Q65" s="497" t="str">
        <f t="shared" si="10"/>
        <v/>
      </c>
    </row>
    <row r="66" spans="11:17">
      <c r="K66" s="500" t="str">
        <f t="shared" si="7"/>
        <v/>
      </c>
      <c r="L66" s="500" t="str">
        <f t="shared" si="8"/>
        <v/>
      </c>
      <c r="M66" s="497" t="str">
        <f t="shared" si="5"/>
        <v/>
      </c>
      <c r="O66" s="501" t="str">
        <f t="shared" si="6"/>
        <v/>
      </c>
      <c r="P66" s="497" t="str">
        <f t="shared" si="9"/>
        <v/>
      </c>
      <c r="Q66" s="497" t="str">
        <f t="shared" si="10"/>
        <v/>
      </c>
    </row>
    <row r="67" spans="11:17">
      <c r="K67" s="500" t="str">
        <f t="shared" si="7"/>
        <v/>
      </c>
      <c r="L67" s="500" t="str">
        <f t="shared" si="8"/>
        <v/>
      </c>
      <c r="M67" s="497" t="str">
        <f t="shared" si="5"/>
        <v/>
      </c>
      <c r="O67" s="501" t="str">
        <f t="shared" si="6"/>
        <v/>
      </c>
      <c r="P67" s="497" t="str">
        <f t="shared" si="9"/>
        <v/>
      </c>
      <c r="Q67" s="497" t="str">
        <f t="shared" si="10"/>
        <v/>
      </c>
    </row>
    <row r="68" spans="11:17">
      <c r="K68" s="500" t="str">
        <f t="shared" si="7"/>
        <v/>
      </c>
      <c r="L68" s="500" t="str">
        <f t="shared" si="8"/>
        <v/>
      </c>
      <c r="M68" s="497" t="str">
        <f t="shared" si="5"/>
        <v/>
      </c>
      <c r="O68" s="501" t="str">
        <f t="shared" si="6"/>
        <v/>
      </c>
      <c r="P68" s="497" t="str">
        <f t="shared" si="9"/>
        <v/>
      </c>
      <c r="Q68" s="497" t="str">
        <f t="shared" si="10"/>
        <v/>
      </c>
    </row>
    <row r="69" spans="11:17">
      <c r="K69" s="500" t="str">
        <f t="shared" si="7"/>
        <v/>
      </c>
      <c r="L69" s="500" t="str">
        <f t="shared" si="8"/>
        <v/>
      </c>
      <c r="M69" s="497" t="str">
        <f t="shared" si="5"/>
        <v/>
      </c>
      <c r="O69" s="501" t="str">
        <f t="shared" si="6"/>
        <v/>
      </c>
      <c r="P69" s="497" t="str">
        <f t="shared" si="9"/>
        <v/>
      </c>
      <c r="Q69" s="497" t="str">
        <f t="shared" si="10"/>
        <v/>
      </c>
    </row>
    <row r="70" spans="11:17">
      <c r="K70" s="500" t="str">
        <f t="shared" si="7"/>
        <v/>
      </c>
      <c r="L70" s="500" t="str">
        <f t="shared" si="8"/>
        <v/>
      </c>
      <c r="M70" s="497" t="str">
        <f t="shared" si="5"/>
        <v/>
      </c>
      <c r="O70" s="501" t="str">
        <f t="shared" si="6"/>
        <v/>
      </c>
      <c r="P70" s="497" t="str">
        <f t="shared" si="9"/>
        <v/>
      </c>
      <c r="Q70" s="497" t="str">
        <f t="shared" si="10"/>
        <v/>
      </c>
    </row>
    <row r="71" spans="11:17">
      <c r="K71" s="500" t="str">
        <f t="shared" si="7"/>
        <v/>
      </c>
      <c r="L71" s="500" t="str">
        <f t="shared" si="8"/>
        <v/>
      </c>
      <c r="M71" s="497" t="str">
        <f t="shared" si="5"/>
        <v/>
      </c>
      <c r="O71" s="501" t="str">
        <f t="shared" si="6"/>
        <v/>
      </c>
      <c r="P71" s="497" t="str">
        <f t="shared" si="9"/>
        <v/>
      </c>
      <c r="Q71" s="497" t="str">
        <f t="shared" si="10"/>
        <v/>
      </c>
    </row>
    <row r="72" spans="11:17">
      <c r="K72" s="500" t="str">
        <f t="shared" si="7"/>
        <v/>
      </c>
      <c r="L72" s="500" t="str">
        <f t="shared" si="8"/>
        <v/>
      </c>
      <c r="M72" s="497" t="str">
        <f t="shared" si="5"/>
        <v/>
      </c>
      <c r="O72" s="501" t="str">
        <f t="shared" si="6"/>
        <v/>
      </c>
      <c r="P72" s="497" t="str">
        <f t="shared" si="9"/>
        <v/>
      </c>
      <c r="Q72" s="497" t="str">
        <f t="shared" si="10"/>
        <v/>
      </c>
    </row>
    <row r="73" spans="11:17">
      <c r="K73" s="500" t="str">
        <f t="shared" si="7"/>
        <v/>
      </c>
      <c r="L73" s="500" t="str">
        <f t="shared" si="8"/>
        <v/>
      </c>
      <c r="M73" s="497" t="str">
        <f t="shared" si="5"/>
        <v/>
      </c>
      <c r="O73" s="501" t="str">
        <f t="shared" si="6"/>
        <v/>
      </c>
      <c r="P73" s="497" t="str">
        <f t="shared" si="9"/>
        <v/>
      </c>
      <c r="Q73" s="497" t="str">
        <f t="shared" si="10"/>
        <v/>
      </c>
    </row>
    <row r="74" spans="11:17">
      <c r="K74" s="500" t="str">
        <f t="shared" si="7"/>
        <v/>
      </c>
      <c r="L74" s="500" t="str">
        <f t="shared" si="8"/>
        <v/>
      </c>
      <c r="M74" s="497" t="str">
        <f t="shared" si="5"/>
        <v/>
      </c>
      <c r="O74" s="501" t="str">
        <f t="shared" si="6"/>
        <v/>
      </c>
      <c r="P74" s="497" t="str">
        <f t="shared" si="9"/>
        <v/>
      </c>
      <c r="Q74" s="497" t="str">
        <f t="shared" si="10"/>
        <v/>
      </c>
    </row>
    <row r="75" spans="11:17">
      <c r="K75" s="500" t="str">
        <f t="shared" si="7"/>
        <v/>
      </c>
      <c r="L75" s="500" t="str">
        <f t="shared" si="8"/>
        <v/>
      </c>
      <c r="M75" s="497" t="str">
        <f t="shared" si="5"/>
        <v/>
      </c>
      <c r="O75" s="501" t="str">
        <f t="shared" si="6"/>
        <v/>
      </c>
      <c r="P75" s="497" t="str">
        <f t="shared" si="9"/>
        <v/>
      </c>
      <c r="Q75" s="497" t="str">
        <f t="shared" si="10"/>
        <v/>
      </c>
    </row>
    <row r="76" spans="11:17">
      <c r="K76" s="500" t="str">
        <f t="shared" si="7"/>
        <v/>
      </c>
      <c r="L76" s="500" t="str">
        <f t="shared" si="8"/>
        <v/>
      </c>
      <c r="M76" s="497" t="str">
        <f t="shared" si="5"/>
        <v/>
      </c>
      <c r="O76" s="501" t="str">
        <f t="shared" si="6"/>
        <v/>
      </c>
      <c r="P76" s="497" t="str">
        <f t="shared" si="9"/>
        <v/>
      </c>
      <c r="Q76" s="497" t="str">
        <f t="shared" si="10"/>
        <v/>
      </c>
    </row>
    <row r="77" spans="11:17">
      <c r="K77" s="500" t="str">
        <f t="shared" si="7"/>
        <v/>
      </c>
      <c r="L77" s="500" t="str">
        <f t="shared" si="8"/>
        <v/>
      </c>
      <c r="M77" s="497" t="str">
        <f t="shared" si="5"/>
        <v/>
      </c>
      <c r="O77" s="501" t="str">
        <f t="shared" si="6"/>
        <v/>
      </c>
      <c r="P77" s="497" t="str">
        <f t="shared" si="9"/>
        <v/>
      </c>
      <c r="Q77" s="497" t="str">
        <f t="shared" si="10"/>
        <v/>
      </c>
    </row>
    <row r="78" spans="11:17">
      <c r="K78" s="500" t="str">
        <f t="shared" si="7"/>
        <v/>
      </c>
      <c r="L78" s="500" t="str">
        <f t="shared" si="8"/>
        <v/>
      </c>
      <c r="M78" s="497" t="str">
        <f t="shared" si="5"/>
        <v/>
      </c>
      <c r="O78" s="501" t="str">
        <f t="shared" si="6"/>
        <v/>
      </c>
      <c r="P78" s="497" t="str">
        <f t="shared" si="9"/>
        <v/>
      </c>
      <c r="Q78" s="497" t="str">
        <f t="shared" si="10"/>
        <v/>
      </c>
    </row>
    <row r="79" spans="11:17">
      <c r="K79" s="500" t="str">
        <f t="shared" si="7"/>
        <v/>
      </c>
      <c r="L79" s="500" t="str">
        <f t="shared" si="8"/>
        <v/>
      </c>
      <c r="M79" s="497" t="str">
        <f t="shared" si="5"/>
        <v/>
      </c>
      <c r="O79" s="501" t="str">
        <f t="shared" si="6"/>
        <v/>
      </c>
      <c r="P79" s="497" t="str">
        <f t="shared" si="9"/>
        <v/>
      </c>
      <c r="Q79" s="497" t="str">
        <f t="shared" si="10"/>
        <v/>
      </c>
    </row>
    <row r="80" spans="11:17">
      <c r="K80" s="500" t="str">
        <f t="shared" si="7"/>
        <v/>
      </c>
      <c r="L80" s="500" t="str">
        <f t="shared" si="8"/>
        <v/>
      </c>
      <c r="M80" s="497" t="str">
        <f t="shared" si="5"/>
        <v/>
      </c>
      <c r="O80" s="501" t="str">
        <f t="shared" si="6"/>
        <v/>
      </c>
      <c r="P80" s="497" t="str">
        <f t="shared" si="9"/>
        <v/>
      </c>
      <c r="Q80" s="497" t="str">
        <f t="shared" si="10"/>
        <v/>
      </c>
    </row>
    <row r="81" spans="11:17">
      <c r="K81" s="500" t="str">
        <f t="shared" si="7"/>
        <v/>
      </c>
      <c r="L81" s="500" t="str">
        <f t="shared" si="8"/>
        <v/>
      </c>
      <c r="M81" s="497" t="str">
        <f t="shared" si="5"/>
        <v/>
      </c>
      <c r="O81" s="501" t="str">
        <f t="shared" si="6"/>
        <v/>
      </c>
      <c r="P81" s="497" t="str">
        <f t="shared" si="9"/>
        <v/>
      </c>
      <c r="Q81" s="497" t="str">
        <f t="shared" si="10"/>
        <v/>
      </c>
    </row>
    <row r="82" spans="11:17">
      <c r="K82" s="500" t="str">
        <f t="shared" si="7"/>
        <v/>
      </c>
      <c r="L82" s="500" t="str">
        <f t="shared" si="8"/>
        <v/>
      </c>
      <c r="M82" s="497" t="str">
        <f t="shared" si="5"/>
        <v/>
      </c>
      <c r="O82" s="501" t="str">
        <f t="shared" si="6"/>
        <v/>
      </c>
      <c r="P82" s="497" t="str">
        <f t="shared" si="9"/>
        <v/>
      </c>
      <c r="Q82" s="497" t="str">
        <f t="shared" si="10"/>
        <v/>
      </c>
    </row>
    <row r="83" spans="11:17">
      <c r="K83" s="500" t="str">
        <f t="shared" si="7"/>
        <v/>
      </c>
      <c r="L83" s="500" t="str">
        <f t="shared" si="8"/>
        <v/>
      </c>
      <c r="M83" s="497" t="str">
        <f t="shared" si="5"/>
        <v/>
      </c>
      <c r="O83" s="501" t="str">
        <f t="shared" si="6"/>
        <v/>
      </c>
      <c r="P83" s="497" t="str">
        <f t="shared" si="9"/>
        <v/>
      </c>
      <c r="Q83" s="497" t="str">
        <f t="shared" si="10"/>
        <v/>
      </c>
    </row>
    <row r="84" spans="11:17">
      <c r="K84" s="500" t="str">
        <f t="shared" si="7"/>
        <v/>
      </c>
      <c r="L84" s="500" t="str">
        <f t="shared" si="8"/>
        <v/>
      </c>
      <c r="M84" s="497" t="str">
        <f t="shared" si="5"/>
        <v/>
      </c>
      <c r="O84" s="501" t="str">
        <f t="shared" si="6"/>
        <v/>
      </c>
      <c r="P84" s="497" t="str">
        <f t="shared" si="9"/>
        <v/>
      </c>
      <c r="Q84" s="497" t="str">
        <f t="shared" si="10"/>
        <v/>
      </c>
    </row>
    <row r="85" spans="11:17">
      <c r="K85" s="500" t="str">
        <f t="shared" si="7"/>
        <v/>
      </c>
      <c r="L85" s="500" t="str">
        <f t="shared" si="8"/>
        <v/>
      </c>
      <c r="M85" s="497" t="str">
        <f t="shared" si="5"/>
        <v/>
      </c>
      <c r="O85" s="501" t="str">
        <f t="shared" si="6"/>
        <v/>
      </c>
      <c r="P85" s="497" t="str">
        <f t="shared" si="9"/>
        <v/>
      </c>
      <c r="Q85" s="497" t="str">
        <f t="shared" si="10"/>
        <v/>
      </c>
    </row>
    <row r="86" spans="11:17">
      <c r="K86" s="500" t="str">
        <f t="shared" si="7"/>
        <v/>
      </c>
      <c r="L86" s="500" t="str">
        <f t="shared" si="8"/>
        <v/>
      </c>
      <c r="M86" s="497" t="str">
        <f t="shared" si="5"/>
        <v/>
      </c>
      <c r="O86" s="501" t="str">
        <f t="shared" si="6"/>
        <v/>
      </c>
      <c r="P86" s="497" t="str">
        <f t="shared" si="9"/>
        <v/>
      </c>
      <c r="Q86" s="497" t="str">
        <f t="shared" si="10"/>
        <v/>
      </c>
    </row>
    <row r="87" spans="11:17">
      <c r="K87" s="500" t="str">
        <f t="shared" si="7"/>
        <v/>
      </c>
      <c r="L87" s="500" t="str">
        <f t="shared" si="8"/>
        <v/>
      </c>
      <c r="M87" s="497" t="str">
        <f t="shared" si="5"/>
        <v/>
      </c>
      <c r="O87" s="501" t="str">
        <f t="shared" si="6"/>
        <v/>
      </c>
      <c r="P87" s="497" t="str">
        <f t="shared" si="9"/>
        <v/>
      </c>
      <c r="Q87" s="497" t="str">
        <f t="shared" si="10"/>
        <v/>
      </c>
    </row>
    <row r="88" spans="11:17">
      <c r="K88" s="500" t="str">
        <f t="shared" si="7"/>
        <v/>
      </c>
      <c r="L88" s="500" t="str">
        <f t="shared" si="8"/>
        <v/>
      </c>
      <c r="M88" s="497" t="str">
        <f t="shared" si="5"/>
        <v/>
      </c>
      <c r="O88" s="501" t="str">
        <f t="shared" si="6"/>
        <v/>
      </c>
      <c r="P88" s="497" t="str">
        <f t="shared" si="9"/>
        <v/>
      </c>
      <c r="Q88" s="497" t="str">
        <f t="shared" si="10"/>
        <v/>
      </c>
    </row>
    <row r="89" spans="11:17">
      <c r="K89" s="500" t="str">
        <f t="shared" si="7"/>
        <v/>
      </c>
      <c r="L89" s="500" t="str">
        <f t="shared" si="8"/>
        <v/>
      </c>
      <c r="M89" s="497" t="str">
        <f t="shared" si="5"/>
        <v/>
      </c>
      <c r="O89" s="501" t="str">
        <f t="shared" si="6"/>
        <v/>
      </c>
      <c r="P89" s="497" t="str">
        <f t="shared" si="9"/>
        <v/>
      </c>
      <c r="Q89" s="497" t="str">
        <f t="shared" si="10"/>
        <v/>
      </c>
    </row>
    <row r="90" spans="11:17">
      <c r="K90" s="500" t="str">
        <f t="shared" si="7"/>
        <v/>
      </c>
      <c r="L90" s="500" t="str">
        <f t="shared" si="8"/>
        <v/>
      </c>
      <c r="M90" s="497" t="str">
        <f t="shared" si="5"/>
        <v/>
      </c>
      <c r="O90" s="501" t="str">
        <f t="shared" si="6"/>
        <v/>
      </c>
      <c r="P90" s="497" t="str">
        <f t="shared" si="9"/>
        <v/>
      </c>
      <c r="Q90" s="497" t="str">
        <f t="shared" si="10"/>
        <v/>
      </c>
    </row>
    <row r="91" spans="11:17">
      <c r="K91" s="500" t="str">
        <f t="shared" si="7"/>
        <v/>
      </c>
      <c r="L91" s="500" t="str">
        <f t="shared" si="8"/>
        <v/>
      </c>
      <c r="M91" s="497" t="str">
        <f t="shared" si="5"/>
        <v/>
      </c>
      <c r="O91" s="501" t="str">
        <f t="shared" si="6"/>
        <v/>
      </c>
      <c r="P91" s="497" t="str">
        <f t="shared" si="9"/>
        <v/>
      </c>
      <c r="Q91" s="497" t="str">
        <f t="shared" si="10"/>
        <v/>
      </c>
    </row>
    <row r="92" spans="11:17">
      <c r="K92" s="500" t="str">
        <f t="shared" si="7"/>
        <v/>
      </c>
      <c r="L92" s="500" t="str">
        <f t="shared" si="8"/>
        <v/>
      </c>
      <c r="M92" s="497" t="str">
        <f t="shared" si="5"/>
        <v/>
      </c>
      <c r="O92" s="501" t="str">
        <f t="shared" si="6"/>
        <v/>
      </c>
      <c r="P92" s="497" t="str">
        <f t="shared" si="9"/>
        <v/>
      </c>
      <c r="Q92" s="497" t="str">
        <f t="shared" si="10"/>
        <v/>
      </c>
    </row>
    <row r="93" spans="11:17">
      <c r="K93" s="500" t="str">
        <f t="shared" si="7"/>
        <v/>
      </c>
      <c r="L93" s="500" t="str">
        <f t="shared" si="8"/>
        <v/>
      </c>
      <c r="M93" s="497" t="str">
        <f t="shared" si="5"/>
        <v/>
      </c>
      <c r="O93" s="501" t="str">
        <f t="shared" si="6"/>
        <v/>
      </c>
      <c r="P93" s="497" t="str">
        <f t="shared" si="9"/>
        <v/>
      </c>
      <c r="Q93" s="497" t="str">
        <f t="shared" si="10"/>
        <v/>
      </c>
    </row>
    <row r="94" spans="11:17">
      <c r="K94" s="500" t="str">
        <f t="shared" si="7"/>
        <v/>
      </c>
      <c r="L94" s="500" t="str">
        <f t="shared" si="8"/>
        <v/>
      </c>
      <c r="M94" s="497" t="str">
        <f t="shared" ref="M94:M157" si="11">IF(OR(K94="",K94=0),"",ROUND(P$23+Q94*($O$23-$P$23)/$O$23,0))</f>
        <v/>
      </c>
      <c r="O94" s="501" t="str">
        <f t="shared" ref="O94:O157" si="12">IF(L94="","",(K94-1)/(L94-1))</f>
        <v/>
      </c>
      <c r="P94" s="497" t="str">
        <f t="shared" si="9"/>
        <v/>
      </c>
      <c r="Q94" s="497" t="str">
        <f t="shared" si="10"/>
        <v/>
      </c>
    </row>
    <row r="95" spans="11:17">
      <c r="K95" s="500" t="str">
        <f t="shared" ref="K95:K158" si="13">IF(K94="","",IF(K94+1&lt;=$L$23,K94+1,""))</f>
        <v/>
      </c>
      <c r="L95" s="500" t="str">
        <f t="shared" ref="L95:L158" si="14">IF(L94="","",IF(K95&lt;=$L$23,$L$23,""))</f>
        <v/>
      </c>
      <c r="M95" s="497" t="str">
        <f t="shared" si="11"/>
        <v/>
      </c>
      <c r="O95" s="501" t="str">
        <f t="shared" si="12"/>
        <v/>
      </c>
      <c r="P95" s="497" t="str">
        <f t="shared" ref="P95:P158" si="15">IF(L95="","",O95*$O$23)</f>
        <v/>
      </c>
      <c r="Q95" s="497" t="str">
        <f t="shared" ref="Q95:Q158" si="16">IF(L95="","",O$23-P95)</f>
        <v/>
      </c>
    </row>
    <row r="96" spans="11:17">
      <c r="K96" s="500" t="str">
        <f t="shared" si="13"/>
        <v/>
      </c>
      <c r="L96" s="500" t="str">
        <f t="shared" si="14"/>
        <v/>
      </c>
      <c r="M96" s="497" t="str">
        <f t="shared" si="11"/>
        <v/>
      </c>
      <c r="O96" s="501" t="str">
        <f t="shared" si="12"/>
        <v/>
      </c>
      <c r="P96" s="497" t="str">
        <f t="shared" si="15"/>
        <v/>
      </c>
      <c r="Q96" s="497" t="str">
        <f t="shared" si="16"/>
        <v/>
      </c>
    </row>
    <row r="97" spans="11:17">
      <c r="K97" s="500" t="str">
        <f t="shared" si="13"/>
        <v/>
      </c>
      <c r="L97" s="500" t="str">
        <f t="shared" si="14"/>
        <v/>
      </c>
      <c r="M97" s="497" t="str">
        <f t="shared" si="11"/>
        <v/>
      </c>
      <c r="O97" s="501" t="str">
        <f t="shared" si="12"/>
        <v/>
      </c>
      <c r="P97" s="497" t="str">
        <f t="shared" si="15"/>
        <v/>
      </c>
      <c r="Q97" s="497" t="str">
        <f t="shared" si="16"/>
        <v/>
      </c>
    </row>
    <row r="98" spans="11:17">
      <c r="K98" s="500" t="str">
        <f t="shared" si="13"/>
        <v/>
      </c>
      <c r="L98" s="500" t="str">
        <f t="shared" si="14"/>
        <v/>
      </c>
      <c r="M98" s="497" t="str">
        <f t="shared" si="11"/>
        <v/>
      </c>
      <c r="O98" s="501" t="str">
        <f t="shared" si="12"/>
        <v/>
      </c>
      <c r="P98" s="497" t="str">
        <f t="shared" si="15"/>
        <v/>
      </c>
      <c r="Q98" s="497" t="str">
        <f t="shared" si="16"/>
        <v/>
      </c>
    </row>
    <row r="99" spans="11:17">
      <c r="K99" s="500" t="str">
        <f t="shared" si="13"/>
        <v/>
      </c>
      <c r="L99" s="500" t="str">
        <f t="shared" si="14"/>
        <v/>
      </c>
      <c r="M99" s="497" t="str">
        <f t="shared" si="11"/>
        <v/>
      </c>
      <c r="O99" s="501" t="str">
        <f t="shared" si="12"/>
        <v/>
      </c>
      <c r="P99" s="497" t="str">
        <f t="shared" si="15"/>
        <v/>
      </c>
      <c r="Q99" s="497" t="str">
        <f t="shared" si="16"/>
        <v/>
      </c>
    </row>
    <row r="100" spans="11:17">
      <c r="K100" s="500" t="str">
        <f t="shared" si="13"/>
        <v/>
      </c>
      <c r="L100" s="500" t="str">
        <f t="shared" si="14"/>
        <v/>
      </c>
      <c r="M100" s="497" t="str">
        <f t="shared" si="11"/>
        <v/>
      </c>
      <c r="O100" s="501" t="str">
        <f t="shared" si="12"/>
        <v/>
      </c>
      <c r="P100" s="497" t="str">
        <f t="shared" si="15"/>
        <v/>
      </c>
      <c r="Q100" s="497" t="str">
        <f t="shared" si="16"/>
        <v/>
      </c>
    </row>
    <row r="101" spans="11:17">
      <c r="K101" s="500" t="str">
        <f t="shared" si="13"/>
        <v/>
      </c>
      <c r="L101" s="500" t="str">
        <f t="shared" si="14"/>
        <v/>
      </c>
      <c r="M101" s="497" t="str">
        <f t="shared" si="11"/>
        <v/>
      </c>
      <c r="O101" s="501" t="str">
        <f t="shared" si="12"/>
        <v/>
      </c>
      <c r="P101" s="497" t="str">
        <f t="shared" si="15"/>
        <v/>
      </c>
      <c r="Q101" s="497" t="str">
        <f t="shared" si="16"/>
        <v/>
      </c>
    </row>
    <row r="102" spans="11:17">
      <c r="K102" s="500" t="str">
        <f t="shared" si="13"/>
        <v/>
      </c>
      <c r="L102" s="500" t="str">
        <f t="shared" si="14"/>
        <v/>
      </c>
      <c r="M102" s="497" t="str">
        <f t="shared" si="11"/>
        <v/>
      </c>
      <c r="O102" s="501" t="str">
        <f t="shared" si="12"/>
        <v/>
      </c>
      <c r="P102" s="497" t="str">
        <f t="shared" si="15"/>
        <v/>
      </c>
      <c r="Q102" s="497" t="str">
        <f t="shared" si="16"/>
        <v/>
      </c>
    </row>
    <row r="103" spans="11:17">
      <c r="K103" s="500" t="str">
        <f t="shared" si="13"/>
        <v/>
      </c>
      <c r="L103" s="500" t="str">
        <f t="shared" si="14"/>
        <v/>
      </c>
      <c r="M103" s="497" t="str">
        <f t="shared" si="11"/>
        <v/>
      </c>
      <c r="O103" s="501" t="str">
        <f t="shared" si="12"/>
        <v/>
      </c>
      <c r="P103" s="497" t="str">
        <f t="shared" si="15"/>
        <v/>
      </c>
      <c r="Q103" s="497" t="str">
        <f t="shared" si="16"/>
        <v/>
      </c>
    </row>
    <row r="104" spans="11:17">
      <c r="K104" s="500" t="str">
        <f t="shared" si="13"/>
        <v/>
      </c>
      <c r="L104" s="500" t="str">
        <f t="shared" si="14"/>
        <v/>
      </c>
      <c r="M104" s="497" t="str">
        <f t="shared" si="11"/>
        <v/>
      </c>
      <c r="O104" s="501" t="str">
        <f t="shared" si="12"/>
        <v/>
      </c>
      <c r="P104" s="497" t="str">
        <f t="shared" si="15"/>
        <v/>
      </c>
      <c r="Q104" s="497" t="str">
        <f t="shared" si="16"/>
        <v/>
      </c>
    </row>
    <row r="105" spans="11:17">
      <c r="K105" s="500" t="str">
        <f t="shared" si="13"/>
        <v/>
      </c>
      <c r="L105" s="500" t="str">
        <f t="shared" si="14"/>
        <v/>
      </c>
      <c r="M105" s="497" t="str">
        <f t="shared" si="11"/>
        <v/>
      </c>
      <c r="O105" s="501" t="str">
        <f t="shared" si="12"/>
        <v/>
      </c>
      <c r="P105" s="497" t="str">
        <f t="shared" si="15"/>
        <v/>
      </c>
      <c r="Q105" s="497" t="str">
        <f t="shared" si="16"/>
        <v/>
      </c>
    </row>
    <row r="106" spans="11:17">
      <c r="K106" s="500" t="str">
        <f t="shared" si="13"/>
        <v/>
      </c>
      <c r="L106" s="500" t="str">
        <f t="shared" si="14"/>
        <v/>
      </c>
      <c r="M106" s="497" t="str">
        <f t="shared" si="11"/>
        <v/>
      </c>
      <c r="O106" s="501" t="str">
        <f t="shared" si="12"/>
        <v/>
      </c>
      <c r="P106" s="497" t="str">
        <f t="shared" si="15"/>
        <v/>
      </c>
      <c r="Q106" s="497" t="str">
        <f t="shared" si="16"/>
        <v/>
      </c>
    </row>
    <row r="107" spans="11:17">
      <c r="K107" s="500" t="str">
        <f t="shared" si="13"/>
        <v/>
      </c>
      <c r="L107" s="500" t="str">
        <f t="shared" si="14"/>
        <v/>
      </c>
      <c r="M107" s="497" t="str">
        <f t="shared" si="11"/>
        <v/>
      </c>
      <c r="O107" s="501" t="str">
        <f t="shared" si="12"/>
        <v/>
      </c>
      <c r="P107" s="497" t="str">
        <f t="shared" si="15"/>
        <v/>
      </c>
      <c r="Q107" s="497" t="str">
        <f t="shared" si="16"/>
        <v/>
      </c>
    </row>
    <row r="108" spans="11:17">
      <c r="K108" s="500" t="str">
        <f t="shared" si="13"/>
        <v/>
      </c>
      <c r="L108" s="500" t="str">
        <f t="shared" si="14"/>
        <v/>
      </c>
      <c r="M108" s="497" t="str">
        <f t="shared" si="11"/>
        <v/>
      </c>
      <c r="O108" s="501" t="str">
        <f t="shared" si="12"/>
        <v/>
      </c>
      <c r="P108" s="497" t="str">
        <f t="shared" si="15"/>
        <v/>
      </c>
      <c r="Q108" s="497" t="str">
        <f t="shared" si="16"/>
        <v/>
      </c>
    </row>
    <row r="109" spans="11:17">
      <c r="K109" s="500" t="str">
        <f t="shared" si="13"/>
        <v/>
      </c>
      <c r="L109" s="500" t="str">
        <f t="shared" si="14"/>
        <v/>
      </c>
      <c r="M109" s="497" t="str">
        <f t="shared" si="11"/>
        <v/>
      </c>
      <c r="O109" s="501" t="str">
        <f t="shared" si="12"/>
        <v/>
      </c>
      <c r="P109" s="497" t="str">
        <f t="shared" si="15"/>
        <v/>
      </c>
      <c r="Q109" s="497" t="str">
        <f t="shared" si="16"/>
        <v/>
      </c>
    </row>
    <row r="110" spans="11:17">
      <c r="K110" s="500" t="str">
        <f t="shared" si="13"/>
        <v/>
      </c>
      <c r="L110" s="500" t="str">
        <f t="shared" si="14"/>
        <v/>
      </c>
      <c r="M110" s="497" t="str">
        <f t="shared" si="11"/>
        <v/>
      </c>
      <c r="O110" s="501" t="str">
        <f t="shared" si="12"/>
        <v/>
      </c>
      <c r="P110" s="497" t="str">
        <f t="shared" si="15"/>
        <v/>
      </c>
      <c r="Q110" s="497" t="str">
        <f t="shared" si="16"/>
        <v/>
      </c>
    </row>
    <row r="111" spans="11:17">
      <c r="K111" s="500" t="str">
        <f t="shared" si="13"/>
        <v/>
      </c>
      <c r="L111" s="500" t="str">
        <f t="shared" si="14"/>
        <v/>
      </c>
      <c r="M111" s="497" t="str">
        <f t="shared" si="11"/>
        <v/>
      </c>
      <c r="O111" s="501" t="str">
        <f t="shared" si="12"/>
        <v/>
      </c>
      <c r="P111" s="497" t="str">
        <f t="shared" si="15"/>
        <v/>
      </c>
      <c r="Q111" s="497" t="str">
        <f t="shared" si="16"/>
        <v/>
      </c>
    </row>
    <row r="112" spans="11:17">
      <c r="K112" s="500" t="str">
        <f t="shared" si="13"/>
        <v/>
      </c>
      <c r="L112" s="500" t="str">
        <f t="shared" si="14"/>
        <v/>
      </c>
      <c r="M112" s="497" t="str">
        <f t="shared" si="11"/>
        <v/>
      </c>
      <c r="O112" s="501" t="str">
        <f t="shared" si="12"/>
        <v/>
      </c>
      <c r="P112" s="497" t="str">
        <f t="shared" si="15"/>
        <v/>
      </c>
      <c r="Q112" s="497" t="str">
        <f t="shared" si="16"/>
        <v/>
      </c>
    </row>
    <row r="113" spans="11:17">
      <c r="K113" s="500" t="str">
        <f t="shared" si="13"/>
        <v/>
      </c>
      <c r="L113" s="500" t="str">
        <f t="shared" si="14"/>
        <v/>
      </c>
      <c r="M113" s="497" t="str">
        <f t="shared" si="11"/>
        <v/>
      </c>
      <c r="O113" s="501" t="str">
        <f t="shared" si="12"/>
        <v/>
      </c>
      <c r="P113" s="497" t="str">
        <f t="shared" si="15"/>
        <v/>
      </c>
      <c r="Q113" s="497" t="str">
        <f t="shared" si="16"/>
        <v/>
      </c>
    </row>
    <row r="114" spans="11:17">
      <c r="K114" s="500" t="str">
        <f t="shared" si="13"/>
        <v/>
      </c>
      <c r="L114" s="500" t="str">
        <f t="shared" si="14"/>
        <v/>
      </c>
      <c r="M114" s="497" t="str">
        <f t="shared" si="11"/>
        <v/>
      </c>
      <c r="O114" s="501" t="str">
        <f t="shared" si="12"/>
        <v/>
      </c>
      <c r="P114" s="497" t="str">
        <f t="shared" si="15"/>
        <v/>
      </c>
      <c r="Q114" s="497" t="str">
        <f t="shared" si="16"/>
        <v/>
      </c>
    </row>
    <row r="115" spans="11:17">
      <c r="K115" s="500" t="str">
        <f t="shared" si="13"/>
        <v/>
      </c>
      <c r="L115" s="500" t="str">
        <f t="shared" si="14"/>
        <v/>
      </c>
      <c r="M115" s="497" t="str">
        <f t="shared" si="11"/>
        <v/>
      </c>
      <c r="O115" s="501" t="str">
        <f t="shared" si="12"/>
        <v/>
      </c>
      <c r="P115" s="497" t="str">
        <f t="shared" si="15"/>
        <v/>
      </c>
      <c r="Q115" s="497" t="str">
        <f t="shared" si="16"/>
        <v/>
      </c>
    </row>
    <row r="116" spans="11:17">
      <c r="K116" s="500" t="str">
        <f t="shared" si="13"/>
        <v/>
      </c>
      <c r="L116" s="500" t="str">
        <f t="shared" si="14"/>
        <v/>
      </c>
      <c r="M116" s="497" t="str">
        <f t="shared" si="11"/>
        <v/>
      </c>
      <c r="O116" s="501" t="str">
        <f t="shared" si="12"/>
        <v/>
      </c>
      <c r="P116" s="497" t="str">
        <f t="shared" si="15"/>
        <v/>
      </c>
      <c r="Q116" s="497" t="str">
        <f t="shared" si="16"/>
        <v/>
      </c>
    </row>
    <row r="117" spans="11:17">
      <c r="K117" s="500" t="str">
        <f t="shared" si="13"/>
        <v/>
      </c>
      <c r="L117" s="500" t="str">
        <f t="shared" si="14"/>
        <v/>
      </c>
      <c r="M117" s="497" t="str">
        <f t="shared" si="11"/>
        <v/>
      </c>
      <c r="O117" s="501" t="str">
        <f t="shared" si="12"/>
        <v/>
      </c>
      <c r="P117" s="497" t="str">
        <f t="shared" si="15"/>
        <v/>
      </c>
      <c r="Q117" s="497" t="str">
        <f t="shared" si="16"/>
        <v/>
      </c>
    </row>
    <row r="118" spans="11:17">
      <c r="K118" s="500" t="str">
        <f t="shared" si="13"/>
        <v/>
      </c>
      <c r="L118" s="500" t="str">
        <f t="shared" si="14"/>
        <v/>
      </c>
      <c r="M118" s="497" t="str">
        <f t="shared" si="11"/>
        <v/>
      </c>
      <c r="O118" s="501" t="str">
        <f t="shared" si="12"/>
        <v/>
      </c>
      <c r="P118" s="497" t="str">
        <f t="shared" si="15"/>
        <v/>
      </c>
      <c r="Q118" s="497" t="str">
        <f t="shared" si="16"/>
        <v/>
      </c>
    </row>
    <row r="119" spans="11:17">
      <c r="K119" s="500" t="str">
        <f t="shared" si="13"/>
        <v/>
      </c>
      <c r="L119" s="500" t="str">
        <f t="shared" si="14"/>
        <v/>
      </c>
      <c r="M119" s="497" t="str">
        <f t="shared" si="11"/>
        <v/>
      </c>
      <c r="O119" s="501" t="str">
        <f t="shared" si="12"/>
        <v/>
      </c>
      <c r="P119" s="497" t="str">
        <f t="shared" si="15"/>
        <v/>
      </c>
      <c r="Q119" s="497" t="str">
        <f t="shared" si="16"/>
        <v/>
      </c>
    </row>
    <row r="120" spans="11:17">
      <c r="K120" s="500" t="str">
        <f t="shared" si="13"/>
        <v/>
      </c>
      <c r="L120" s="500" t="str">
        <f t="shared" si="14"/>
        <v/>
      </c>
      <c r="M120" s="497" t="str">
        <f t="shared" si="11"/>
        <v/>
      </c>
      <c r="O120" s="501" t="str">
        <f t="shared" si="12"/>
        <v/>
      </c>
      <c r="P120" s="497" t="str">
        <f t="shared" si="15"/>
        <v/>
      </c>
      <c r="Q120" s="497" t="str">
        <f t="shared" si="16"/>
        <v/>
      </c>
    </row>
    <row r="121" spans="11:17">
      <c r="K121" s="500" t="str">
        <f t="shared" si="13"/>
        <v/>
      </c>
      <c r="L121" s="500" t="str">
        <f t="shared" si="14"/>
        <v/>
      </c>
      <c r="M121" s="497" t="str">
        <f t="shared" si="11"/>
        <v/>
      </c>
      <c r="O121" s="501" t="str">
        <f t="shared" si="12"/>
        <v/>
      </c>
      <c r="P121" s="497" t="str">
        <f t="shared" si="15"/>
        <v/>
      </c>
      <c r="Q121" s="497" t="str">
        <f t="shared" si="16"/>
        <v/>
      </c>
    </row>
    <row r="122" spans="11:17">
      <c r="K122" s="500" t="str">
        <f t="shared" si="13"/>
        <v/>
      </c>
      <c r="L122" s="500" t="str">
        <f t="shared" si="14"/>
        <v/>
      </c>
      <c r="M122" s="497" t="str">
        <f t="shared" si="11"/>
        <v/>
      </c>
      <c r="O122" s="501" t="str">
        <f t="shared" si="12"/>
        <v/>
      </c>
      <c r="P122" s="497" t="str">
        <f t="shared" si="15"/>
        <v/>
      </c>
      <c r="Q122" s="497" t="str">
        <f t="shared" si="16"/>
        <v/>
      </c>
    </row>
    <row r="123" spans="11:17">
      <c r="K123" s="500" t="str">
        <f t="shared" si="13"/>
        <v/>
      </c>
      <c r="L123" s="500" t="str">
        <f t="shared" si="14"/>
        <v/>
      </c>
      <c r="M123" s="497" t="str">
        <f t="shared" si="11"/>
        <v/>
      </c>
      <c r="O123" s="501" t="str">
        <f t="shared" si="12"/>
        <v/>
      </c>
      <c r="P123" s="497" t="str">
        <f t="shared" si="15"/>
        <v/>
      </c>
      <c r="Q123" s="497" t="str">
        <f t="shared" si="16"/>
        <v/>
      </c>
    </row>
    <row r="124" spans="11:17">
      <c r="K124" s="500" t="str">
        <f t="shared" si="13"/>
        <v/>
      </c>
      <c r="L124" s="500" t="str">
        <f t="shared" si="14"/>
        <v/>
      </c>
      <c r="M124" s="497" t="str">
        <f t="shared" si="11"/>
        <v/>
      </c>
      <c r="O124" s="501" t="str">
        <f t="shared" si="12"/>
        <v/>
      </c>
      <c r="P124" s="497" t="str">
        <f t="shared" si="15"/>
        <v/>
      </c>
      <c r="Q124" s="497" t="str">
        <f t="shared" si="16"/>
        <v/>
      </c>
    </row>
    <row r="125" spans="11:17">
      <c r="K125" s="500" t="str">
        <f t="shared" si="13"/>
        <v/>
      </c>
      <c r="L125" s="500" t="str">
        <f t="shared" si="14"/>
        <v/>
      </c>
      <c r="M125" s="497" t="str">
        <f t="shared" si="11"/>
        <v/>
      </c>
      <c r="O125" s="501" t="str">
        <f t="shared" si="12"/>
        <v/>
      </c>
      <c r="P125" s="497" t="str">
        <f t="shared" si="15"/>
        <v/>
      </c>
      <c r="Q125" s="497" t="str">
        <f t="shared" si="16"/>
        <v/>
      </c>
    </row>
    <row r="126" spans="11:17">
      <c r="K126" s="500" t="str">
        <f t="shared" si="13"/>
        <v/>
      </c>
      <c r="L126" s="500" t="str">
        <f t="shared" si="14"/>
        <v/>
      </c>
      <c r="M126" s="497" t="str">
        <f t="shared" si="11"/>
        <v/>
      </c>
      <c r="O126" s="501" t="str">
        <f t="shared" si="12"/>
        <v/>
      </c>
      <c r="P126" s="497" t="str">
        <f t="shared" si="15"/>
        <v/>
      </c>
      <c r="Q126" s="497" t="str">
        <f t="shared" si="16"/>
        <v/>
      </c>
    </row>
    <row r="127" spans="11:17">
      <c r="K127" s="500" t="str">
        <f t="shared" si="13"/>
        <v/>
      </c>
      <c r="L127" s="500" t="str">
        <f t="shared" si="14"/>
        <v/>
      </c>
      <c r="M127" s="497" t="str">
        <f t="shared" si="11"/>
        <v/>
      </c>
      <c r="O127" s="501" t="str">
        <f t="shared" si="12"/>
        <v/>
      </c>
      <c r="P127" s="497" t="str">
        <f t="shared" si="15"/>
        <v/>
      </c>
      <c r="Q127" s="497" t="str">
        <f t="shared" si="16"/>
        <v/>
      </c>
    </row>
    <row r="128" spans="11:17">
      <c r="K128" s="500" t="str">
        <f t="shared" si="13"/>
        <v/>
      </c>
      <c r="L128" s="500" t="str">
        <f t="shared" si="14"/>
        <v/>
      </c>
      <c r="M128" s="497" t="str">
        <f t="shared" si="11"/>
        <v/>
      </c>
      <c r="O128" s="501" t="str">
        <f t="shared" si="12"/>
        <v/>
      </c>
      <c r="P128" s="497" t="str">
        <f t="shared" si="15"/>
        <v/>
      </c>
      <c r="Q128" s="497" t="str">
        <f t="shared" si="16"/>
        <v/>
      </c>
    </row>
    <row r="129" spans="11:17">
      <c r="K129" s="500" t="str">
        <f t="shared" si="13"/>
        <v/>
      </c>
      <c r="L129" s="500" t="str">
        <f t="shared" si="14"/>
        <v/>
      </c>
      <c r="M129" s="497" t="str">
        <f t="shared" si="11"/>
        <v/>
      </c>
      <c r="O129" s="501" t="str">
        <f t="shared" si="12"/>
        <v/>
      </c>
      <c r="P129" s="497" t="str">
        <f t="shared" si="15"/>
        <v/>
      </c>
      <c r="Q129" s="497" t="str">
        <f t="shared" si="16"/>
        <v/>
      </c>
    </row>
    <row r="130" spans="11:17">
      <c r="K130" s="500" t="str">
        <f t="shared" si="13"/>
        <v/>
      </c>
      <c r="L130" s="500" t="str">
        <f t="shared" si="14"/>
        <v/>
      </c>
      <c r="M130" s="497" t="str">
        <f t="shared" si="11"/>
        <v/>
      </c>
      <c r="O130" s="501" t="str">
        <f t="shared" si="12"/>
        <v/>
      </c>
      <c r="P130" s="497" t="str">
        <f t="shared" si="15"/>
        <v/>
      </c>
      <c r="Q130" s="497" t="str">
        <f t="shared" si="16"/>
        <v/>
      </c>
    </row>
    <row r="131" spans="11:17">
      <c r="K131" s="500" t="str">
        <f t="shared" si="13"/>
        <v/>
      </c>
      <c r="L131" s="500" t="str">
        <f t="shared" si="14"/>
        <v/>
      </c>
      <c r="M131" s="497" t="str">
        <f t="shared" si="11"/>
        <v/>
      </c>
      <c r="O131" s="501" t="str">
        <f t="shared" si="12"/>
        <v/>
      </c>
      <c r="P131" s="497" t="str">
        <f t="shared" si="15"/>
        <v/>
      </c>
      <c r="Q131" s="497" t="str">
        <f t="shared" si="16"/>
        <v/>
      </c>
    </row>
    <row r="132" spans="11:17">
      <c r="K132" s="500" t="str">
        <f t="shared" si="13"/>
        <v/>
      </c>
      <c r="L132" s="500" t="str">
        <f t="shared" si="14"/>
        <v/>
      </c>
      <c r="M132" s="497" t="str">
        <f t="shared" si="11"/>
        <v/>
      </c>
      <c r="O132" s="501" t="str">
        <f t="shared" si="12"/>
        <v/>
      </c>
      <c r="P132" s="497" t="str">
        <f t="shared" si="15"/>
        <v/>
      </c>
      <c r="Q132" s="497" t="str">
        <f t="shared" si="16"/>
        <v/>
      </c>
    </row>
    <row r="133" spans="11:17">
      <c r="K133" s="500" t="str">
        <f t="shared" si="13"/>
        <v/>
      </c>
      <c r="L133" s="500" t="str">
        <f t="shared" si="14"/>
        <v/>
      </c>
      <c r="M133" s="497" t="str">
        <f t="shared" si="11"/>
        <v/>
      </c>
      <c r="O133" s="501" t="str">
        <f t="shared" si="12"/>
        <v/>
      </c>
      <c r="P133" s="497" t="str">
        <f t="shared" si="15"/>
        <v/>
      </c>
      <c r="Q133" s="497" t="str">
        <f t="shared" si="16"/>
        <v/>
      </c>
    </row>
    <row r="134" spans="11:17">
      <c r="K134" s="500" t="str">
        <f t="shared" si="13"/>
        <v/>
      </c>
      <c r="L134" s="500" t="str">
        <f t="shared" si="14"/>
        <v/>
      </c>
      <c r="M134" s="497" t="str">
        <f t="shared" si="11"/>
        <v/>
      </c>
      <c r="O134" s="501" t="str">
        <f t="shared" si="12"/>
        <v/>
      </c>
      <c r="P134" s="497" t="str">
        <f t="shared" si="15"/>
        <v/>
      </c>
      <c r="Q134" s="497" t="str">
        <f t="shared" si="16"/>
        <v/>
      </c>
    </row>
    <row r="135" spans="11:17">
      <c r="K135" s="500" t="str">
        <f t="shared" si="13"/>
        <v/>
      </c>
      <c r="L135" s="500" t="str">
        <f t="shared" si="14"/>
        <v/>
      </c>
      <c r="M135" s="497" t="str">
        <f t="shared" si="11"/>
        <v/>
      </c>
      <c r="O135" s="501" t="str">
        <f t="shared" si="12"/>
        <v/>
      </c>
      <c r="P135" s="497" t="str">
        <f t="shared" si="15"/>
        <v/>
      </c>
      <c r="Q135" s="497" t="str">
        <f t="shared" si="16"/>
        <v/>
      </c>
    </row>
    <row r="136" spans="11:17">
      <c r="K136" s="500" t="str">
        <f t="shared" si="13"/>
        <v/>
      </c>
      <c r="L136" s="500" t="str">
        <f t="shared" si="14"/>
        <v/>
      </c>
      <c r="M136" s="497" t="str">
        <f t="shared" si="11"/>
        <v/>
      </c>
      <c r="O136" s="501" t="str">
        <f t="shared" si="12"/>
        <v/>
      </c>
      <c r="P136" s="497" t="str">
        <f t="shared" si="15"/>
        <v/>
      </c>
      <c r="Q136" s="497" t="str">
        <f t="shared" si="16"/>
        <v/>
      </c>
    </row>
    <row r="137" spans="11:17">
      <c r="K137" s="500" t="str">
        <f t="shared" si="13"/>
        <v/>
      </c>
      <c r="L137" s="500" t="str">
        <f t="shared" si="14"/>
        <v/>
      </c>
      <c r="M137" s="497" t="str">
        <f t="shared" si="11"/>
        <v/>
      </c>
      <c r="O137" s="501" t="str">
        <f t="shared" si="12"/>
        <v/>
      </c>
      <c r="P137" s="497" t="str">
        <f t="shared" si="15"/>
        <v/>
      </c>
      <c r="Q137" s="497" t="str">
        <f t="shared" si="16"/>
        <v/>
      </c>
    </row>
    <row r="138" spans="11:17">
      <c r="K138" s="500" t="str">
        <f t="shared" si="13"/>
        <v/>
      </c>
      <c r="L138" s="500" t="str">
        <f t="shared" si="14"/>
        <v/>
      </c>
      <c r="M138" s="497" t="str">
        <f t="shared" si="11"/>
        <v/>
      </c>
      <c r="O138" s="501" t="str">
        <f t="shared" si="12"/>
        <v/>
      </c>
      <c r="P138" s="497" t="str">
        <f t="shared" si="15"/>
        <v/>
      </c>
      <c r="Q138" s="497" t="str">
        <f t="shared" si="16"/>
        <v/>
      </c>
    </row>
    <row r="139" spans="11:17">
      <c r="K139" s="500" t="str">
        <f t="shared" si="13"/>
        <v/>
      </c>
      <c r="L139" s="500" t="str">
        <f t="shared" si="14"/>
        <v/>
      </c>
      <c r="M139" s="497" t="str">
        <f t="shared" si="11"/>
        <v/>
      </c>
      <c r="O139" s="501" t="str">
        <f t="shared" si="12"/>
        <v/>
      </c>
      <c r="P139" s="497" t="str">
        <f t="shared" si="15"/>
        <v/>
      </c>
      <c r="Q139" s="497" t="str">
        <f t="shared" si="16"/>
        <v/>
      </c>
    </row>
    <row r="140" spans="11:17">
      <c r="K140" s="500" t="str">
        <f t="shared" si="13"/>
        <v/>
      </c>
      <c r="L140" s="500" t="str">
        <f t="shared" si="14"/>
        <v/>
      </c>
      <c r="M140" s="497" t="str">
        <f t="shared" si="11"/>
        <v/>
      </c>
      <c r="O140" s="501" t="str">
        <f t="shared" si="12"/>
        <v/>
      </c>
      <c r="P140" s="497" t="str">
        <f t="shared" si="15"/>
        <v/>
      </c>
      <c r="Q140" s="497" t="str">
        <f t="shared" si="16"/>
        <v/>
      </c>
    </row>
    <row r="141" spans="11:17">
      <c r="K141" s="500" t="str">
        <f t="shared" si="13"/>
        <v/>
      </c>
      <c r="L141" s="500" t="str">
        <f t="shared" si="14"/>
        <v/>
      </c>
      <c r="M141" s="497" t="str">
        <f t="shared" si="11"/>
        <v/>
      </c>
      <c r="O141" s="501" t="str">
        <f t="shared" si="12"/>
        <v/>
      </c>
      <c r="P141" s="497" t="str">
        <f t="shared" si="15"/>
        <v/>
      </c>
      <c r="Q141" s="497" t="str">
        <f t="shared" si="16"/>
        <v/>
      </c>
    </row>
    <row r="142" spans="11:17">
      <c r="K142" s="500" t="str">
        <f t="shared" si="13"/>
        <v/>
      </c>
      <c r="L142" s="500" t="str">
        <f t="shared" si="14"/>
        <v/>
      </c>
      <c r="M142" s="497" t="str">
        <f t="shared" si="11"/>
        <v/>
      </c>
      <c r="O142" s="501" t="str">
        <f t="shared" si="12"/>
        <v/>
      </c>
      <c r="P142" s="497" t="str">
        <f t="shared" si="15"/>
        <v/>
      </c>
      <c r="Q142" s="497" t="str">
        <f t="shared" si="16"/>
        <v/>
      </c>
    </row>
    <row r="143" spans="11:17">
      <c r="K143" s="500" t="str">
        <f t="shared" si="13"/>
        <v/>
      </c>
      <c r="L143" s="500" t="str">
        <f t="shared" si="14"/>
        <v/>
      </c>
      <c r="M143" s="497" t="str">
        <f t="shared" si="11"/>
        <v/>
      </c>
      <c r="O143" s="501" t="str">
        <f t="shared" si="12"/>
        <v/>
      </c>
      <c r="P143" s="497" t="str">
        <f t="shared" si="15"/>
        <v/>
      </c>
      <c r="Q143" s="497" t="str">
        <f t="shared" si="16"/>
        <v/>
      </c>
    </row>
    <row r="144" spans="11:17">
      <c r="K144" s="500" t="str">
        <f t="shared" si="13"/>
        <v/>
      </c>
      <c r="L144" s="500" t="str">
        <f t="shared" si="14"/>
        <v/>
      </c>
      <c r="M144" s="497" t="str">
        <f t="shared" si="11"/>
        <v/>
      </c>
      <c r="O144" s="501" t="str">
        <f t="shared" si="12"/>
        <v/>
      </c>
      <c r="P144" s="497" t="str">
        <f t="shared" si="15"/>
        <v/>
      </c>
      <c r="Q144" s="497" t="str">
        <f t="shared" si="16"/>
        <v/>
      </c>
    </row>
    <row r="145" spans="11:17">
      <c r="K145" s="500" t="str">
        <f t="shared" si="13"/>
        <v/>
      </c>
      <c r="L145" s="500" t="str">
        <f t="shared" si="14"/>
        <v/>
      </c>
      <c r="M145" s="497" t="str">
        <f t="shared" si="11"/>
        <v/>
      </c>
      <c r="O145" s="501" t="str">
        <f t="shared" si="12"/>
        <v/>
      </c>
      <c r="P145" s="497" t="str">
        <f t="shared" si="15"/>
        <v/>
      </c>
      <c r="Q145" s="497" t="str">
        <f t="shared" si="16"/>
        <v/>
      </c>
    </row>
    <row r="146" spans="11:17">
      <c r="K146" s="500" t="str">
        <f t="shared" si="13"/>
        <v/>
      </c>
      <c r="L146" s="500" t="str">
        <f t="shared" si="14"/>
        <v/>
      </c>
      <c r="M146" s="497" t="str">
        <f t="shared" si="11"/>
        <v/>
      </c>
      <c r="O146" s="501" t="str">
        <f t="shared" si="12"/>
        <v/>
      </c>
      <c r="P146" s="497" t="str">
        <f t="shared" si="15"/>
        <v/>
      </c>
      <c r="Q146" s="497" t="str">
        <f t="shared" si="16"/>
        <v/>
      </c>
    </row>
    <row r="147" spans="11:17">
      <c r="K147" s="500" t="str">
        <f t="shared" si="13"/>
        <v/>
      </c>
      <c r="L147" s="500" t="str">
        <f t="shared" si="14"/>
        <v/>
      </c>
      <c r="M147" s="497" t="str">
        <f t="shared" si="11"/>
        <v/>
      </c>
      <c r="O147" s="501" t="str">
        <f t="shared" si="12"/>
        <v/>
      </c>
      <c r="P147" s="497" t="str">
        <f t="shared" si="15"/>
        <v/>
      </c>
      <c r="Q147" s="497" t="str">
        <f t="shared" si="16"/>
        <v/>
      </c>
    </row>
    <row r="148" spans="11:17">
      <c r="K148" s="500" t="str">
        <f t="shared" si="13"/>
        <v/>
      </c>
      <c r="L148" s="500" t="str">
        <f t="shared" si="14"/>
        <v/>
      </c>
      <c r="M148" s="497" t="str">
        <f t="shared" si="11"/>
        <v/>
      </c>
      <c r="O148" s="501" t="str">
        <f t="shared" si="12"/>
        <v/>
      </c>
      <c r="P148" s="497" t="str">
        <f t="shared" si="15"/>
        <v/>
      </c>
      <c r="Q148" s="497" t="str">
        <f t="shared" si="16"/>
        <v/>
      </c>
    </row>
    <row r="149" spans="11:17">
      <c r="K149" s="500" t="str">
        <f t="shared" si="13"/>
        <v/>
      </c>
      <c r="L149" s="500" t="str">
        <f t="shared" si="14"/>
        <v/>
      </c>
      <c r="M149" s="497" t="str">
        <f t="shared" si="11"/>
        <v/>
      </c>
      <c r="O149" s="501" t="str">
        <f t="shared" si="12"/>
        <v/>
      </c>
      <c r="P149" s="497" t="str">
        <f t="shared" si="15"/>
        <v/>
      </c>
      <c r="Q149" s="497" t="str">
        <f t="shared" si="16"/>
        <v/>
      </c>
    </row>
    <row r="150" spans="11:17">
      <c r="K150" s="500" t="str">
        <f t="shared" si="13"/>
        <v/>
      </c>
      <c r="L150" s="500" t="str">
        <f t="shared" si="14"/>
        <v/>
      </c>
      <c r="M150" s="497" t="str">
        <f t="shared" si="11"/>
        <v/>
      </c>
      <c r="O150" s="501" t="str">
        <f t="shared" si="12"/>
        <v/>
      </c>
      <c r="P150" s="497" t="str">
        <f t="shared" si="15"/>
        <v/>
      </c>
      <c r="Q150" s="497" t="str">
        <f t="shared" si="16"/>
        <v/>
      </c>
    </row>
    <row r="151" spans="11:17">
      <c r="K151" s="500" t="str">
        <f t="shared" si="13"/>
        <v/>
      </c>
      <c r="L151" s="500" t="str">
        <f t="shared" si="14"/>
        <v/>
      </c>
      <c r="M151" s="497" t="str">
        <f t="shared" si="11"/>
        <v/>
      </c>
      <c r="O151" s="501" t="str">
        <f t="shared" si="12"/>
        <v/>
      </c>
      <c r="P151" s="497" t="str">
        <f t="shared" si="15"/>
        <v/>
      </c>
      <c r="Q151" s="497" t="str">
        <f t="shared" si="16"/>
        <v/>
      </c>
    </row>
    <row r="152" spans="11:17">
      <c r="K152" s="500" t="str">
        <f t="shared" si="13"/>
        <v/>
      </c>
      <c r="L152" s="500" t="str">
        <f t="shared" si="14"/>
        <v/>
      </c>
      <c r="M152" s="497" t="str">
        <f t="shared" si="11"/>
        <v/>
      </c>
      <c r="O152" s="501" t="str">
        <f t="shared" si="12"/>
        <v/>
      </c>
      <c r="P152" s="497" t="str">
        <f t="shared" si="15"/>
        <v/>
      </c>
      <c r="Q152" s="497" t="str">
        <f t="shared" si="16"/>
        <v/>
      </c>
    </row>
    <row r="153" spans="11:17">
      <c r="K153" s="500" t="str">
        <f t="shared" si="13"/>
        <v/>
      </c>
      <c r="L153" s="500" t="str">
        <f t="shared" si="14"/>
        <v/>
      </c>
      <c r="M153" s="497" t="str">
        <f t="shared" si="11"/>
        <v/>
      </c>
      <c r="O153" s="501" t="str">
        <f t="shared" si="12"/>
        <v/>
      </c>
      <c r="P153" s="497" t="str">
        <f t="shared" si="15"/>
        <v/>
      </c>
      <c r="Q153" s="497" t="str">
        <f t="shared" si="16"/>
        <v/>
      </c>
    </row>
    <row r="154" spans="11:17">
      <c r="K154" s="500" t="str">
        <f t="shared" si="13"/>
        <v/>
      </c>
      <c r="L154" s="500" t="str">
        <f t="shared" si="14"/>
        <v/>
      </c>
      <c r="M154" s="497" t="str">
        <f t="shared" si="11"/>
        <v/>
      </c>
      <c r="O154" s="501" t="str">
        <f t="shared" si="12"/>
        <v/>
      </c>
      <c r="P154" s="497" t="str">
        <f t="shared" si="15"/>
        <v/>
      </c>
      <c r="Q154" s="497" t="str">
        <f t="shared" si="16"/>
        <v/>
      </c>
    </row>
    <row r="155" spans="11:17">
      <c r="K155" s="500" t="str">
        <f t="shared" si="13"/>
        <v/>
      </c>
      <c r="L155" s="500" t="str">
        <f t="shared" si="14"/>
        <v/>
      </c>
      <c r="M155" s="497" t="str">
        <f t="shared" si="11"/>
        <v/>
      </c>
      <c r="O155" s="501" t="str">
        <f t="shared" si="12"/>
        <v/>
      </c>
      <c r="P155" s="497" t="str">
        <f t="shared" si="15"/>
        <v/>
      </c>
      <c r="Q155" s="497" t="str">
        <f t="shared" si="16"/>
        <v/>
      </c>
    </row>
    <row r="156" spans="11:17">
      <c r="K156" s="500" t="str">
        <f t="shared" si="13"/>
        <v/>
      </c>
      <c r="L156" s="500" t="str">
        <f t="shared" si="14"/>
        <v/>
      </c>
      <c r="M156" s="497" t="str">
        <f t="shared" si="11"/>
        <v/>
      </c>
      <c r="O156" s="501" t="str">
        <f t="shared" si="12"/>
        <v/>
      </c>
      <c r="P156" s="497" t="str">
        <f t="shared" si="15"/>
        <v/>
      </c>
      <c r="Q156" s="497" t="str">
        <f t="shared" si="16"/>
        <v/>
      </c>
    </row>
    <row r="157" spans="11:17">
      <c r="K157" s="500" t="str">
        <f t="shared" si="13"/>
        <v/>
      </c>
      <c r="L157" s="500" t="str">
        <f t="shared" si="14"/>
        <v/>
      </c>
      <c r="M157" s="497" t="str">
        <f t="shared" si="11"/>
        <v/>
      </c>
      <c r="O157" s="501" t="str">
        <f t="shared" si="12"/>
        <v/>
      </c>
      <c r="P157" s="497" t="str">
        <f t="shared" si="15"/>
        <v/>
      </c>
      <c r="Q157" s="497" t="str">
        <f t="shared" si="16"/>
        <v/>
      </c>
    </row>
    <row r="158" spans="11:17">
      <c r="K158" s="500" t="str">
        <f t="shared" si="13"/>
        <v/>
      </c>
      <c r="L158" s="500" t="str">
        <f t="shared" si="14"/>
        <v/>
      </c>
      <c r="M158" s="497" t="str">
        <f t="shared" ref="M158:M221" si="17">IF(OR(K158="",K158=0),"",ROUND(P$23+Q158*($O$23-$P$23)/$O$23,0))</f>
        <v/>
      </c>
      <c r="O158" s="501" t="str">
        <f t="shared" ref="O158:O221" si="18">IF(L158="","",(K158-1)/(L158-1))</f>
        <v/>
      </c>
      <c r="P158" s="497" t="str">
        <f t="shared" si="15"/>
        <v/>
      </c>
      <c r="Q158" s="497" t="str">
        <f t="shared" si="16"/>
        <v/>
      </c>
    </row>
    <row r="159" spans="11:17">
      <c r="K159" s="500" t="str">
        <f t="shared" ref="K159:K222" si="19">IF(K158="","",IF(K158+1&lt;=$L$23,K158+1,""))</f>
        <v/>
      </c>
      <c r="L159" s="500" t="str">
        <f t="shared" ref="L159:L222" si="20">IF(L158="","",IF(K159&lt;=$L$23,$L$23,""))</f>
        <v/>
      </c>
      <c r="M159" s="497" t="str">
        <f t="shared" si="17"/>
        <v/>
      </c>
      <c r="O159" s="501" t="str">
        <f t="shared" si="18"/>
        <v/>
      </c>
      <c r="P159" s="497" t="str">
        <f t="shared" ref="P159:P222" si="21">IF(L159="","",O159*$O$23)</f>
        <v/>
      </c>
      <c r="Q159" s="497" t="str">
        <f t="shared" ref="Q159:Q222" si="22">IF(L159="","",O$23-P159)</f>
        <v/>
      </c>
    </row>
    <row r="160" spans="11:17">
      <c r="K160" s="500" t="str">
        <f t="shared" si="19"/>
        <v/>
      </c>
      <c r="L160" s="500" t="str">
        <f t="shared" si="20"/>
        <v/>
      </c>
      <c r="M160" s="497" t="str">
        <f t="shared" si="17"/>
        <v/>
      </c>
      <c r="O160" s="501" t="str">
        <f t="shared" si="18"/>
        <v/>
      </c>
      <c r="P160" s="497" t="str">
        <f t="shared" si="21"/>
        <v/>
      </c>
      <c r="Q160" s="497" t="str">
        <f t="shared" si="22"/>
        <v/>
      </c>
    </row>
    <row r="161" spans="11:17">
      <c r="K161" s="500" t="str">
        <f t="shared" si="19"/>
        <v/>
      </c>
      <c r="L161" s="500" t="str">
        <f t="shared" si="20"/>
        <v/>
      </c>
      <c r="M161" s="497" t="str">
        <f t="shared" si="17"/>
        <v/>
      </c>
      <c r="O161" s="501" t="str">
        <f t="shared" si="18"/>
        <v/>
      </c>
      <c r="P161" s="497" t="str">
        <f t="shared" si="21"/>
        <v/>
      </c>
      <c r="Q161" s="497" t="str">
        <f t="shared" si="22"/>
        <v/>
      </c>
    </row>
    <row r="162" spans="11:17">
      <c r="K162" s="500" t="str">
        <f t="shared" si="19"/>
        <v/>
      </c>
      <c r="L162" s="500" t="str">
        <f t="shared" si="20"/>
        <v/>
      </c>
      <c r="M162" s="497" t="str">
        <f t="shared" si="17"/>
        <v/>
      </c>
      <c r="O162" s="501" t="str">
        <f t="shared" si="18"/>
        <v/>
      </c>
      <c r="P162" s="497" t="str">
        <f t="shared" si="21"/>
        <v/>
      </c>
      <c r="Q162" s="497" t="str">
        <f t="shared" si="22"/>
        <v/>
      </c>
    </row>
    <row r="163" spans="11:17">
      <c r="K163" s="500" t="str">
        <f t="shared" si="19"/>
        <v/>
      </c>
      <c r="L163" s="500" t="str">
        <f t="shared" si="20"/>
        <v/>
      </c>
      <c r="M163" s="497" t="str">
        <f t="shared" si="17"/>
        <v/>
      </c>
      <c r="O163" s="501" t="str">
        <f t="shared" si="18"/>
        <v/>
      </c>
      <c r="P163" s="497" t="str">
        <f t="shared" si="21"/>
        <v/>
      </c>
      <c r="Q163" s="497" t="str">
        <f t="shared" si="22"/>
        <v/>
      </c>
    </row>
    <row r="164" spans="11:17">
      <c r="K164" s="500" t="str">
        <f t="shared" si="19"/>
        <v/>
      </c>
      <c r="L164" s="500" t="str">
        <f t="shared" si="20"/>
        <v/>
      </c>
      <c r="M164" s="497" t="str">
        <f t="shared" si="17"/>
        <v/>
      </c>
      <c r="O164" s="501" t="str">
        <f t="shared" si="18"/>
        <v/>
      </c>
      <c r="P164" s="497" t="str">
        <f t="shared" si="21"/>
        <v/>
      </c>
      <c r="Q164" s="497" t="str">
        <f t="shared" si="22"/>
        <v/>
      </c>
    </row>
    <row r="165" spans="11:17">
      <c r="K165" s="500" t="str">
        <f t="shared" si="19"/>
        <v/>
      </c>
      <c r="L165" s="500" t="str">
        <f t="shared" si="20"/>
        <v/>
      </c>
      <c r="M165" s="497" t="str">
        <f t="shared" si="17"/>
        <v/>
      </c>
      <c r="O165" s="501" t="str">
        <f t="shared" si="18"/>
        <v/>
      </c>
      <c r="P165" s="497" t="str">
        <f t="shared" si="21"/>
        <v/>
      </c>
      <c r="Q165" s="497" t="str">
        <f t="shared" si="22"/>
        <v/>
      </c>
    </row>
    <row r="166" spans="11:17">
      <c r="K166" s="500" t="str">
        <f t="shared" si="19"/>
        <v/>
      </c>
      <c r="L166" s="500" t="str">
        <f t="shared" si="20"/>
        <v/>
      </c>
      <c r="M166" s="497" t="str">
        <f t="shared" si="17"/>
        <v/>
      </c>
      <c r="O166" s="501" t="str">
        <f t="shared" si="18"/>
        <v/>
      </c>
      <c r="P166" s="497" t="str">
        <f t="shared" si="21"/>
        <v/>
      </c>
      <c r="Q166" s="497" t="str">
        <f t="shared" si="22"/>
        <v/>
      </c>
    </row>
    <row r="167" spans="11:17">
      <c r="K167" s="500" t="str">
        <f t="shared" si="19"/>
        <v/>
      </c>
      <c r="L167" s="500" t="str">
        <f t="shared" si="20"/>
        <v/>
      </c>
      <c r="M167" s="497" t="str">
        <f t="shared" si="17"/>
        <v/>
      </c>
      <c r="O167" s="501" t="str">
        <f t="shared" si="18"/>
        <v/>
      </c>
      <c r="P167" s="497" t="str">
        <f t="shared" si="21"/>
        <v/>
      </c>
      <c r="Q167" s="497" t="str">
        <f t="shared" si="22"/>
        <v/>
      </c>
    </row>
    <row r="168" spans="11:17">
      <c r="K168" s="500" t="str">
        <f t="shared" si="19"/>
        <v/>
      </c>
      <c r="L168" s="500" t="str">
        <f t="shared" si="20"/>
        <v/>
      </c>
      <c r="M168" s="497" t="str">
        <f t="shared" si="17"/>
        <v/>
      </c>
      <c r="O168" s="501" t="str">
        <f t="shared" si="18"/>
        <v/>
      </c>
      <c r="P168" s="497" t="str">
        <f t="shared" si="21"/>
        <v/>
      </c>
      <c r="Q168" s="497" t="str">
        <f t="shared" si="22"/>
        <v/>
      </c>
    </row>
    <row r="169" spans="11:17">
      <c r="K169" s="500" t="str">
        <f t="shared" si="19"/>
        <v/>
      </c>
      <c r="L169" s="500" t="str">
        <f t="shared" si="20"/>
        <v/>
      </c>
      <c r="M169" s="497" t="str">
        <f t="shared" si="17"/>
        <v/>
      </c>
      <c r="O169" s="501" t="str">
        <f t="shared" si="18"/>
        <v/>
      </c>
      <c r="P169" s="497" t="str">
        <f t="shared" si="21"/>
        <v/>
      </c>
      <c r="Q169" s="497" t="str">
        <f t="shared" si="22"/>
        <v/>
      </c>
    </row>
    <row r="170" spans="11:17">
      <c r="K170" s="500" t="str">
        <f t="shared" si="19"/>
        <v/>
      </c>
      <c r="L170" s="500" t="str">
        <f t="shared" si="20"/>
        <v/>
      </c>
      <c r="M170" s="497" t="str">
        <f t="shared" si="17"/>
        <v/>
      </c>
      <c r="O170" s="501" t="str">
        <f t="shared" si="18"/>
        <v/>
      </c>
      <c r="P170" s="497" t="str">
        <f t="shared" si="21"/>
        <v/>
      </c>
      <c r="Q170" s="497" t="str">
        <f t="shared" si="22"/>
        <v/>
      </c>
    </row>
    <row r="171" spans="11:17">
      <c r="K171" s="500" t="str">
        <f t="shared" si="19"/>
        <v/>
      </c>
      <c r="L171" s="500" t="str">
        <f t="shared" si="20"/>
        <v/>
      </c>
      <c r="M171" s="497" t="str">
        <f t="shared" si="17"/>
        <v/>
      </c>
      <c r="O171" s="501" t="str">
        <f t="shared" si="18"/>
        <v/>
      </c>
      <c r="P171" s="497" t="str">
        <f t="shared" si="21"/>
        <v/>
      </c>
      <c r="Q171" s="497" t="str">
        <f t="shared" si="22"/>
        <v/>
      </c>
    </row>
    <row r="172" spans="11:17">
      <c r="K172" s="500" t="str">
        <f t="shared" si="19"/>
        <v/>
      </c>
      <c r="L172" s="500" t="str">
        <f t="shared" si="20"/>
        <v/>
      </c>
      <c r="M172" s="497" t="str">
        <f t="shared" si="17"/>
        <v/>
      </c>
      <c r="O172" s="501" t="str">
        <f t="shared" si="18"/>
        <v/>
      </c>
      <c r="P172" s="497" t="str">
        <f t="shared" si="21"/>
        <v/>
      </c>
      <c r="Q172" s="497" t="str">
        <f t="shared" si="22"/>
        <v/>
      </c>
    </row>
    <row r="173" spans="11:17">
      <c r="K173" s="500" t="str">
        <f t="shared" si="19"/>
        <v/>
      </c>
      <c r="L173" s="500" t="str">
        <f t="shared" si="20"/>
        <v/>
      </c>
      <c r="M173" s="497" t="str">
        <f t="shared" si="17"/>
        <v/>
      </c>
      <c r="O173" s="501" t="str">
        <f t="shared" si="18"/>
        <v/>
      </c>
      <c r="P173" s="497" t="str">
        <f t="shared" si="21"/>
        <v/>
      </c>
      <c r="Q173" s="497" t="str">
        <f t="shared" si="22"/>
        <v/>
      </c>
    </row>
    <row r="174" spans="11:17">
      <c r="K174" s="500" t="str">
        <f t="shared" si="19"/>
        <v/>
      </c>
      <c r="L174" s="500" t="str">
        <f t="shared" si="20"/>
        <v/>
      </c>
      <c r="M174" s="497" t="str">
        <f t="shared" si="17"/>
        <v/>
      </c>
      <c r="O174" s="501" t="str">
        <f t="shared" si="18"/>
        <v/>
      </c>
      <c r="P174" s="497" t="str">
        <f t="shared" si="21"/>
        <v/>
      </c>
      <c r="Q174" s="497" t="str">
        <f t="shared" si="22"/>
        <v/>
      </c>
    </row>
    <row r="175" spans="11:17">
      <c r="K175" s="500" t="str">
        <f t="shared" si="19"/>
        <v/>
      </c>
      <c r="L175" s="500" t="str">
        <f t="shared" si="20"/>
        <v/>
      </c>
      <c r="M175" s="497" t="str">
        <f t="shared" si="17"/>
        <v/>
      </c>
      <c r="O175" s="501" t="str">
        <f t="shared" si="18"/>
        <v/>
      </c>
      <c r="P175" s="497" t="str">
        <f t="shared" si="21"/>
        <v/>
      </c>
      <c r="Q175" s="497" t="str">
        <f t="shared" si="22"/>
        <v/>
      </c>
    </row>
    <row r="176" spans="11:17">
      <c r="K176" s="500" t="str">
        <f t="shared" si="19"/>
        <v/>
      </c>
      <c r="L176" s="500" t="str">
        <f t="shared" si="20"/>
        <v/>
      </c>
      <c r="M176" s="497" t="str">
        <f t="shared" si="17"/>
        <v/>
      </c>
      <c r="O176" s="501" t="str">
        <f t="shared" si="18"/>
        <v/>
      </c>
      <c r="P176" s="497" t="str">
        <f t="shared" si="21"/>
        <v/>
      </c>
      <c r="Q176" s="497" t="str">
        <f t="shared" si="22"/>
        <v/>
      </c>
    </row>
    <row r="177" spans="11:17">
      <c r="K177" s="500" t="str">
        <f t="shared" si="19"/>
        <v/>
      </c>
      <c r="L177" s="500" t="str">
        <f t="shared" si="20"/>
        <v/>
      </c>
      <c r="M177" s="497" t="str">
        <f t="shared" si="17"/>
        <v/>
      </c>
      <c r="O177" s="501" t="str">
        <f t="shared" si="18"/>
        <v/>
      </c>
      <c r="P177" s="497" t="str">
        <f t="shared" si="21"/>
        <v/>
      </c>
      <c r="Q177" s="497" t="str">
        <f t="shared" si="22"/>
        <v/>
      </c>
    </row>
    <row r="178" spans="11:17">
      <c r="K178" s="500" t="str">
        <f t="shared" si="19"/>
        <v/>
      </c>
      <c r="L178" s="500" t="str">
        <f t="shared" si="20"/>
        <v/>
      </c>
      <c r="M178" s="497" t="str">
        <f t="shared" si="17"/>
        <v/>
      </c>
      <c r="O178" s="501" t="str">
        <f t="shared" si="18"/>
        <v/>
      </c>
      <c r="P178" s="497" t="str">
        <f t="shared" si="21"/>
        <v/>
      </c>
      <c r="Q178" s="497" t="str">
        <f t="shared" si="22"/>
        <v/>
      </c>
    </row>
    <row r="179" spans="11:17">
      <c r="K179" s="500" t="str">
        <f t="shared" si="19"/>
        <v/>
      </c>
      <c r="L179" s="500" t="str">
        <f t="shared" si="20"/>
        <v/>
      </c>
      <c r="M179" s="497" t="str">
        <f t="shared" si="17"/>
        <v/>
      </c>
      <c r="O179" s="501" t="str">
        <f t="shared" si="18"/>
        <v/>
      </c>
      <c r="P179" s="497" t="str">
        <f t="shared" si="21"/>
        <v/>
      </c>
      <c r="Q179" s="497" t="str">
        <f t="shared" si="22"/>
        <v/>
      </c>
    </row>
    <row r="180" spans="11:17">
      <c r="K180" s="500" t="str">
        <f t="shared" si="19"/>
        <v/>
      </c>
      <c r="L180" s="500" t="str">
        <f t="shared" si="20"/>
        <v/>
      </c>
      <c r="M180" s="497" t="str">
        <f t="shared" si="17"/>
        <v/>
      </c>
      <c r="O180" s="501" t="str">
        <f t="shared" si="18"/>
        <v/>
      </c>
      <c r="P180" s="497" t="str">
        <f t="shared" si="21"/>
        <v/>
      </c>
      <c r="Q180" s="497" t="str">
        <f t="shared" si="22"/>
        <v/>
      </c>
    </row>
    <row r="181" spans="11:17">
      <c r="K181" s="500" t="str">
        <f t="shared" si="19"/>
        <v/>
      </c>
      <c r="L181" s="500" t="str">
        <f t="shared" si="20"/>
        <v/>
      </c>
      <c r="M181" s="497" t="str">
        <f t="shared" si="17"/>
        <v/>
      </c>
      <c r="O181" s="501" t="str">
        <f t="shared" si="18"/>
        <v/>
      </c>
      <c r="P181" s="497" t="str">
        <f t="shared" si="21"/>
        <v/>
      </c>
      <c r="Q181" s="497" t="str">
        <f t="shared" si="22"/>
        <v/>
      </c>
    </row>
    <row r="182" spans="11:17">
      <c r="K182" s="500" t="str">
        <f t="shared" si="19"/>
        <v/>
      </c>
      <c r="L182" s="500" t="str">
        <f t="shared" si="20"/>
        <v/>
      </c>
      <c r="M182" s="497" t="str">
        <f t="shared" si="17"/>
        <v/>
      </c>
      <c r="O182" s="501" t="str">
        <f t="shared" si="18"/>
        <v/>
      </c>
      <c r="P182" s="497" t="str">
        <f t="shared" si="21"/>
        <v/>
      </c>
      <c r="Q182" s="497" t="str">
        <f t="shared" si="22"/>
        <v/>
      </c>
    </row>
    <row r="183" spans="11:17">
      <c r="K183" s="500" t="str">
        <f t="shared" si="19"/>
        <v/>
      </c>
      <c r="L183" s="500" t="str">
        <f t="shared" si="20"/>
        <v/>
      </c>
      <c r="M183" s="497" t="str">
        <f t="shared" si="17"/>
        <v/>
      </c>
      <c r="O183" s="501" t="str">
        <f t="shared" si="18"/>
        <v/>
      </c>
      <c r="P183" s="497" t="str">
        <f t="shared" si="21"/>
        <v/>
      </c>
      <c r="Q183" s="497" t="str">
        <f t="shared" si="22"/>
        <v/>
      </c>
    </row>
    <row r="184" spans="11:17">
      <c r="K184" s="500" t="str">
        <f t="shared" si="19"/>
        <v/>
      </c>
      <c r="L184" s="500" t="str">
        <f t="shared" si="20"/>
        <v/>
      </c>
      <c r="M184" s="497" t="str">
        <f t="shared" si="17"/>
        <v/>
      </c>
      <c r="O184" s="501" t="str">
        <f t="shared" si="18"/>
        <v/>
      </c>
      <c r="P184" s="497" t="str">
        <f t="shared" si="21"/>
        <v/>
      </c>
      <c r="Q184" s="497" t="str">
        <f t="shared" si="22"/>
        <v/>
      </c>
    </row>
    <row r="185" spans="11:17">
      <c r="K185" s="500" t="str">
        <f t="shared" si="19"/>
        <v/>
      </c>
      <c r="L185" s="500" t="str">
        <f t="shared" si="20"/>
        <v/>
      </c>
      <c r="M185" s="497" t="str">
        <f t="shared" si="17"/>
        <v/>
      </c>
      <c r="O185" s="501" t="str">
        <f t="shared" si="18"/>
        <v/>
      </c>
      <c r="P185" s="497" t="str">
        <f t="shared" si="21"/>
        <v/>
      </c>
      <c r="Q185" s="497" t="str">
        <f t="shared" si="22"/>
        <v/>
      </c>
    </row>
    <row r="186" spans="11:17">
      <c r="K186" s="500" t="str">
        <f t="shared" si="19"/>
        <v/>
      </c>
      <c r="L186" s="500" t="str">
        <f t="shared" si="20"/>
        <v/>
      </c>
      <c r="M186" s="497" t="str">
        <f t="shared" si="17"/>
        <v/>
      </c>
      <c r="O186" s="501" t="str">
        <f t="shared" si="18"/>
        <v/>
      </c>
      <c r="P186" s="497" t="str">
        <f t="shared" si="21"/>
        <v/>
      </c>
      <c r="Q186" s="497" t="str">
        <f t="shared" si="22"/>
        <v/>
      </c>
    </row>
    <row r="187" spans="11:17">
      <c r="K187" s="500" t="str">
        <f t="shared" si="19"/>
        <v/>
      </c>
      <c r="L187" s="500" t="str">
        <f t="shared" si="20"/>
        <v/>
      </c>
      <c r="M187" s="497" t="str">
        <f t="shared" si="17"/>
        <v/>
      </c>
      <c r="O187" s="501" t="str">
        <f t="shared" si="18"/>
        <v/>
      </c>
      <c r="P187" s="497" t="str">
        <f t="shared" si="21"/>
        <v/>
      </c>
      <c r="Q187" s="497" t="str">
        <f t="shared" si="22"/>
        <v/>
      </c>
    </row>
    <row r="188" spans="11:17">
      <c r="K188" s="500" t="str">
        <f t="shared" si="19"/>
        <v/>
      </c>
      <c r="L188" s="500" t="str">
        <f t="shared" si="20"/>
        <v/>
      </c>
      <c r="M188" s="497" t="str">
        <f t="shared" si="17"/>
        <v/>
      </c>
      <c r="O188" s="501" t="str">
        <f t="shared" si="18"/>
        <v/>
      </c>
      <c r="P188" s="497" t="str">
        <f t="shared" si="21"/>
        <v/>
      </c>
      <c r="Q188" s="497" t="str">
        <f t="shared" si="22"/>
        <v/>
      </c>
    </row>
    <row r="189" spans="11:17">
      <c r="K189" s="500" t="str">
        <f t="shared" si="19"/>
        <v/>
      </c>
      <c r="L189" s="500" t="str">
        <f t="shared" si="20"/>
        <v/>
      </c>
      <c r="M189" s="497" t="str">
        <f t="shared" si="17"/>
        <v/>
      </c>
      <c r="O189" s="501" t="str">
        <f t="shared" si="18"/>
        <v/>
      </c>
      <c r="P189" s="497" t="str">
        <f t="shared" si="21"/>
        <v/>
      </c>
      <c r="Q189" s="497" t="str">
        <f t="shared" si="22"/>
        <v/>
      </c>
    </row>
    <row r="190" spans="11:17">
      <c r="K190" s="500" t="str">
        <f t="shared" si="19"/>
        <v/>
      </c>
      <c r="L190" s="500" t="str">
        <f t="shared" si="20"/>
        <v/>
      </c>
      <c r="M190" s="497" t="str">
        <f t="shared" si="17"/>
        <v/>
      </c>
      <c r="O190" s="501" t="str">
        <f t="shared" si="18"/>
        <v/>
      </c>
      <c r="P190" s="497" t="str">
        <f t="shared" si="21"/>
        <v/>
      </c>
      <c r="Q190" s="497" t="str">
        <f t="shared" si="22"/>
        <v/>
      </c>
    </row>
    <row r="191" spans="11:17">
      <c r="K191" s="500" t="str">
        <f t="shared" si="19"/>
        <v/>
      </c>
      <c r="L191" s="500" t="str">
        <f t="shared" si="20"/>
        <v/>
      </c>
      <c r="M191" s="497" t="str">
        <f t="shared" si="17"/>
        <v/>
      </c>
      <c r="O191" s="501" t="str">
        <f t="shared" si="18"/>
        <v/>
      </c>
      <c r="P191" s="497" t="str">
        <f t="shared" si="21"/>
        <v/>
      </c>
      <c r="Q191" s="497" t="str">
        <f t="shared" si="22"/>
        <v/>
      </c>
    </row>
    <row r="192" spans="11:17">
      <c r="K192" s="500" t="str">
        <f t="shared" si="19"/>
        <v/>
      </c>
      <c r="L192" s="500" t="str">
        <f t="shared" si="20"/>
        <v/>
      </c>
      <c r="M192" s="497" t="str">
        <f t="shared" si="17"/>
        <v/>
      </c>
      <c r="O192" s="501" t="str">
        <f t="shared" si="18"/>
        <v/>
      </c>
      <c r="P192" s="497" t="str">
        <f t="shared" si="21"/>
        <v/>
      </c>
      <c r="Q192" s="497" t="str">
        <f t="shared" si="22"/>
        <v/>
      </c>
    </row>
    <row r="193" spans="11:17">
      <c r="K193" s="500" t="str">
        <f t="shared" si="19"/>
        <v/>
      </c>
      <c r="L193" s="500" t="str">
        <f t="shared" si="20"/>
        <v/>
      </c>
      <c r="M193" s="497" t="str">
        <f t="shared" si="17"/>
        <v/>
      </c>
      <c r="O193" s="501" t="str">
        <f t="shared" si="18"/>
        <v/>
      </c>
      <c r="P193" s="497" t="str">
        <f t="shared" si="21"/>
        <v/>
      </c>
      <c r="Q193" s="497" t="str">
        <f t="shared" si="22"/>
        <v/>
      </c>
    </row>
    <row r="194" spans="11:17">
      <c r="K194" s="500" t="str">
        <f t="shared" si="19"/>
        <v/>
      </c>
      <c r="L194" s="500" t="str">
        <f t="shared" si="20"/>
        <v/>
      </c>
      <c r="M194" s="497" t="str">
        <f t="shared" si="17"/>
        <v/>
      </c>
      <c r="O194" s="501" t="str">
        <f t="shared" si="18"/>
        <v/>
      </c>
      <c r="P194" s="497" t="str">
        <f t="shared" si="21"/>
        <v/>
      </c>
      <c r="Q194" s="497" t="str">
        <f t="shared" si="22"/>
        <v/>
      </c>
    </row>
    <row r="195" spans="11:17">
      <c r="K195" s="500" t="str">
        <f t="shared" si="19"/>
        <v/>
      </c>
      <c r="L195" s="500" t="str">
        <f t="shared" si="20"/>
        <v/>
      </c>
      <c r="M195" s="497" t="str">
        <f t="shared" si="17"/>
        <v/>
      </c>
      <c r="O195" s="501" t="str">
        <f t="shared" si="18"/>
        <v/>
      </c>
      <c r="P195" s="497" t="str">
        <f t="shared" si="21"/>
        <v/>
      </c>
      <c r="Q195" s="497" t="str">
        <f t="shared" si="22"/>
        <v/>
      </c>
    </row>
    <row r="196" spans="11:17">
      <c r="K196" s="500" t="str">
        <f t="shared" si="19"/>
        <v/>
      </c>
      <c r="L196" s="500" t="str">
        <f t="shared" si="20"/>
        <v/>
      </c>
      <c r="M196" s="497" t="str">
        <f t="shared" si="17"/>
        <v/>
      </c>
      <c r="O196" s="501" t="str">
        <f t="shared" si="18"/>
        <v/>
      </c>
      <c r="P196" s="497" t="str">
        <f t="shared" si="21"/>
        <v/>
      </c>
      <c r="Q196" s="497" t="str">
        <f t="shared" si="22"/>
        <v/>
      </c>
    </row>
    <row r="197" spans="11:17">
      <c r="K197" s="500" t="str">
        <f t="shared" si="19"/>
        <v/>
      </c>
      <c r="L197" s="500" t="str">
        <f t="shared" si="20"/>
        <v/>
      </c>
      <c r="M197" s="497" t="str">
        <f t="shared" si="17"/>
        <v/>
      </c>
      <c r="O197" s="501" t="str">
        <f t="shared" si="18"/>
        <v/>
      </c>
      <c r="P197" s="497" t="str">
        <f t="shared" si="21"/>
        <v/>
      </c>
      <c r="Q197" s="497" t="str">
        <f t="shared" si="22"/>
        <v/>
      </c>
    </row>
    <row r="198" spans="11:17">
      <c r="K198" s="500" t="str">
        <f t="shared" si="19"/>
        <v/>
      </c>
      <c r="L198" s="500" t="str">
        <f t="shared" si="20"/>
        <v/>
      </c>
      <c r="M198" s="497" t="str">
        <f t="shared" si="17"/>
        <v/>
      </c>
      <c r="O198" s="501" t="str">
        <f t="shared" si="18"/>
        <v/>
      </c>
      <c r="P198" s="497" t="str">
        <f t="shared" si="21"/>
        <v/>
      </c>
      <c r="Q198" s="497" t="str">
        <f t="shared" si="22"/>
        <v/>
      </c>
    </row>
    <row r="199" spans="11:17">
      <c r="K199" s="500" t="str">
        <f t="shared" si="19"/>
        <v/>
      </c>
      <c r="L199" s="500" t="str">
        <f t="shared" si="20"/>
        <v/>
      </c>
      <c r="M199" s="497" t="str">
        <f t="shared" si="17"/>
        <v/>
      </c>
      <c r="O199" s="501" t="str">
        <f t="shared" si="18"/>
        <v/>
      </c>
      <c r="P199" s="497" t="str">
        <f t="shared" si="21"/>
        <v/>
      </c>
      <c r="Q199" s="497" t="str">
        <f t="shared" si="22"/>
        <v/>
      </c>
    </row>
    <row r="200" spans="11:17">
      <c r="K200" s="500" t="str">
        <f t="shared" si="19"/>
        <v/>
      </c>
      <c r="L200" s="500" t="str">
        <f t="shared" si="20"/>
        <v/>
      </c>
      <c r="M200" s="497" t="str">
        <f t="shared" si="17"/>
        <v/>
      </c>
      <c r="O200" s="501" t="str">
        <f t="shared" si="18"/>
        <v/>
      </c>
      <c r="P200" s="497" t="str">
        <f t="shared" si="21"/>
        <v/>
      </c>
      <c r="Q200" s="497" t="str">
        <f t="shared" si="22"/>
        <v/>
      </c>
    </row>
    <row r="201" spans="11:17">
      <c r="K201" s="500" t="str">
        <f t="shared" si="19"/>
        <v/>
      </c>
      <c r="L201" s="500" t="str">
        <f t="shared" si="20"/>
        <v/>
      </c>
      <c r="M201" s="497" t="str">
        <f t="shared" si="17"/>
        <v/>
      </c>
      <c r="O201" s="501" t="str">
        <f t="shared" si="18"/>
        <v/>
      </c>
      <c r="P201" s="497" t="str">
        <f t="shared" si="21"/>
        <v/>
      </c>
      <c r="Q201" s="497" t="str">
        <f t="shared" si="22"/>
        <v/>
      </c>
    </row>
    <row r="202" spans="11:17">
      <c r="K202" s="500" t="str">
        <f t="shared" si="19"/>
        <v/>
      </c>
      <c r="L202" s="500" t="str">
        <f t="shared" si="20"/>
        <v/>
      </c>
      <c r="M202" s="497" t="str">
        <f t="shared" si="17"/>
        <v/>
      </c>
      <c r="O202" s="501" t="str">
        <f t="shared" si="18"/>
        <v/>
      </c>
      <c r="P202" s="497" t="str">
        <f t="shared" si="21"/>
        <v/>
      </c>
      <c r="Q202" s="497" t="str">
        <f t="shared" si="22"/>
        <v/>
      </c>
    </row>
    <row r="203" spans="11:17">
      <c r="K203" s="500" t="str">
        <f t="shared" si="19"/>
        <v/>
      </c>
      <c r="L203" s="500" t="str">
        <f t="shared" si="20"/>
        <v/>
      </c>
      <c r="M203" s="497" t="str">
        <f t="shared" si="17"/>
        <v/>
      </c>
      <c r="O203" s="501" t="str">
        <f t="shared" si="18"/>
        <v/>
      </c>
      <c r="P203" s="497" t="str">
        <f t="shared" si="21"/>
        <v/>
      </c>
      <c r="Q203" s="497" t="str">
        <f t="shared" si="22"/>
        <v/>
      </c>
    </row>
    <row r="204" spans="11:17">
      <c r="K204" s="500" t="str">
        <f t="shared" si="19"/>
        <v/>
      </c>
      <c r="L204" s="500" t="str">
        <f t="shared" si="20"/>
        <v/>
      </c>
      <c r="M204" s="497" t="str">
        <f t="shared" si="17"/>
        <v/>
      </c>
      <c r="O204" s="501" t="str">
        <f t="shared" si="18"/>
        <v/>
      </c>
      <c r="P204" s="497" t="str">
        <f t="shared" si="21"/>
        <v/>
      </c>
      <c r="Q204" s="497" t="str">
        <f t="shared" si="22"/>
        <v/>
      </c>
    </row>
    <row r="205" spans="11:17">
      <c r="K205" s="500" t="str">
        <f t="shared" si="19"/>
        <v/>
      </c>
      <c r="L205" s="500" t="str">
        <f t="shared" si="20"/>
        <v/>
      </c>
      <c r="M205" s="497" t="str">
        <f t="shared" si="17"/>
        <v/>
      </c>
      <c r="O205" s="501" t="str">
        <f t="shared" si="18"/>
        <v/>
      </c>
      <c r="P205" s="497" t="str">
        <f t="shared" si="21"/>
        <v/>
      </c>
      <c r="Q205" s="497" t="str">
        <f t="shared" si="22"/>
        <v/>
      </c>
    </row>
    <row r="206" spans="11:17">
      <c r="K206" s="500" t="str">
        <f t="shared" si="19"/>
        <v/>
      </c>
      <c r="L206" s="500" t="str">
        <f t="shared" si="20"/>
        <v/>
      </c>
      <c r="M206" s="497" t="str">
        <f t="shared" si="17"/>
        <v/>
      </c>
      <c r="O206" s="501" t="str">
        <f t="shared" si="18"/>
        <v/>
      </c>
      <c r="P206" s="497" t="str">
        <f t="shared" si="21"/>
        <v/>
      </c>
      <c r="Q206" s="497" t="str">
        <f t="shared" si="22"/>
        <v/>
      </c>
    </row>
    <row r="207" spans="11:17">
      <c r="K207" s="500" t="str">
        <f t="shared" si="19"/>
        <v/>
      </c>
      <c r="L207" s="500" t="str">
        <f t="shared" si="20"/>
        <v/>
      </c>
      <c r="M207" s="497" t="str">
        <f t="shared" si="17"/>
        <v/>
      </c>
      <c r="O207" s="501" t="str">
        <f t="shared" si="18"/>
        <v/>
      </c>
      <c r="P207" s="497" t="str">
        <f t="shared" si="21"/>
        <v/>
      </c>
      <c r="Q207" s="497" t="str">
        <f t="shared" si="22"/>
        <v/>
      </c>
    </row>
    <row r="208" spans="11:17">
      <c r="K208" s="500" t="str">
        <f t="shared" si="19"/>
        <v/>
      </c>
      <c r="L208" s="500" t="str">
        <f t="shared" si="20"/>
        <v/>
      </c>
      <c r="M208" s="497" t="str">
        <f t="shared" si="17"/>
        <v/>
      </c>
      <c r="O208" s="501" t="str">
        <f t="shared" si="18"/>
        <v/>
      </c>
      <c r="P208" s="497" t="str">
        <f t="shared" si="21"/>
        <v/>
      </c>
      <c r="Q208" s="497" t="str">
        <f t="shared" si="22"/>
        <v/>
      </c>
    </row>
    <row r="209" spans="11:17">
      <c r="K209" s="500" t="str">
        <f t="shared" si="19"/>
        <v/>
      </c>
      <c r="L209" s="500" t="str">
        <f t="shared" si="20"/>
        <v/>
      </c>
      <c r="M209" s="497" t="str">
        <f t="shared" si="17"/>
        <v/>
      </c>
      <c r="O209" s="501" t="str">
        <f t="shared" si="18"/>
        <v/>
      </c>
      <c r="P209" s="497" t="str">
        <f t="shared" si="21"/>
        <v/>
      </c>
      <c r="Q209" s="497" t="str">
        <f t="shared" si="22"/>
        <v/>
      </c>
    </row>
    <row r="210" spans="11:17">
      <c r="K210" s="500" t="str">
        <f t="shared" si="19"/>
        <v/>
      </c>
      <c r="L210" s="500" t="str">
        <f t="shared" si="20"/>
        <v/>
      </c>
      <c r="M210" s="497" t="str">
        <f t="shared" si="17"/>
        <v/>
      </c>
      <c r="O210" s="501" t="str">
        <f t="shared" si="18"/>
        <v/>
      </c>
      <c r="P210" s="497" t="str">
        <f t="shared" si="21"/>
        <v/>
      </c>
      <c r="Q210" s="497" t="str">
        <f t="shared" si="22"/>
        <v/>
      </c>
    </row>
    <row r="211" spans="11:17">
      <c r="K211" s="500" t="str">
        <f t="shared" si="19"/>
        <v/>
      </c>
      <c r="L211" s="500" t="str">
        <f t="shared" si="20"/>
        <v/>
      </c>
      <c r="M211" s="497" t="str">
        <f t="shared" si="17"/>
        <v/>
      </c>
      <c r="O211" s="501" t="str">
        <f t="shared" si="18"/>
        <v/>
      </c>
      <c r="P211" s="497" t="str">
        <f t="shared" si="21"/>
        <v/>
      </c>
      <c r="Q211" s="497" t="str">
        <f t="shared" si="22"/>
        <v/>
      </c>
    </row>
    <row r="212" spans="11:17">
      <c r="K212" s="500" t="str">
        <f t="shared" si="19"/>
        <v/>
      </c>
      <c r="L212" s="500" t="str">
        <f t="shared" si="20"/>
        <v/>
      </c>
      <c r="M212" s="497" t="str">
        <f t="shared" si="17"/>
        <v/>
      </c>
      <c r="O212" s="501" t="str">
        <f t="shared" si="18"/>
        <v/>
      </c>
      <c r="P212" s="497" t="str">
        <f t="shared" si="21"/>
        <v/>
      </c>
      <c r="Q212" s="497" t="str">
        <f t="shared" si="22"/>
        <v/>
      </c>
    </row>
    <row r="213" spans="11:17">
      <c r="K213" s="500" t="str">
        <f t="shared" si="19"/>
        <v/>
      </c>
      <c r="L213" s="500" t="str">
        <f t="shared" si="20"/>
        <v/>
      </c>
      <c r="M213" s="497" t="str">
        <f t="shared" si="17"/>
        <v/>
      </c>
      <c r="O213" s="501" t="str">
        <f t="shared" si="18"/>
        <v/>
      </c>
      <c r="P213" s="497" t="str">
        <f t="shared" si="21"/>
        <v/>
      </c>
      <c r="Q213" s="497" t="str">
        <f t="shared" si="22"/>
        <v/>
      </c>
    </row>
    <row r="214" spans="11:17">
      <c r="K214" s="500" t="str">
        <f t="shared" si="19"/>
        <v/>
      </c>
      <c r="L214" s="500" t="str">
        <f t="shared" si="20"/>
        <v/>
      </c>
      <c r="M214" s="497" t="str">
        <f t="shared" si="17"/>
        <v/>
      </c>
      <c r="O214" s="501" t="str">
        <f t="shared" si="18"/>
        <v/>
      </c>
      <c r="P214" s="497" t="str">
        <f t="shared" si="21"/>
        <v/>
      </c>
      <c r="Q214" s="497" t="str">
        <f t="shared" si="22"/>
        <v/>
      </c>
    </row>
    <row r="215" spans="11:17">
      <c r="K215" s="500" t="str">
        <f t="shared" si="19"/>
        <v/>
      </c>
      <c r="L215" s="500" t="str">
        <f t="shared" si="20"/>
        <v/>
      </c>
      <c r="M215" s="497" t="str">
        <f t="shared" si="17"/>
        <v/>
      </c>
      <c r="O215" s="501" t="str">
        <f t="shared" si="18"/>
        <v/>
      </c>
      <c r="P215" s="497" t="str">
        <f t="shared" si="21"/>
        <v/>
      </c>
      <c r="Q215" s="497" t="str">
        <f t="shared" si="22"/>
        <v/>
      </c>
    </row>
    <row r="216" spans="11:17">
      <c r="K216" s="500" t="str">
        <f t="shared" si="19"/>
        <v/>
      </c>
      <c r="L216" s="500" t="str">
        <f t="shared" si="20"/>
        <v/>
      </c>
      <c r="M216" s="497" t="str">
        <f t="shared" si="17"/>
        <v/>
      </c>
      <c r="O216" s="501" t="str">
        <f t="shared" si="18"/>
        <v/>
      </c>
      <c r="P216" s="497" t="str">
        <f t="shared" si="21"/>
        <v/>
      </c>
      <c r="Q216" s="497" t="str">
        <f t="shared" si="22"/>
        <v/>
      </c>
    </row>
    <row r="217" spans="11:17">
      <c r="K217" s="500" t="str">
        <f t="shared" si="19"/>
        <v/>
      </c>
      <c r="L217" s="500" t="str">
        <f t="shared" si="20"/>
        <v/>
      </c>
      <c r="M217" s="497" t="str">
        <f t="shared" si="17"/>
        <v/>
      </c>
      <c r="O217" s="501" t="str">
        <f t="shared" si="18"/>
        <v/>
      </c>
      <c r="P217" s="497" t="str">
        <f t="shared" si="21"/>
        <v/>
      </c>
      <c r="Q217" s="497" t="str">
        <f t="shared" si="22"/>
        <v/>
      </c>
    </row>
    <row r="218" spans="11:17">
      <c r="K218" s="500" t="str">
        <f t="shared" si="19"/>
        <v/>
      </c>
      <c r="L218" s="500" t="str">
        <f t="shared" si="20"/>
        <v/>
      </c>
      <c r="M218" s="497" t="str">
        <f t="shared" si="17"/>
        <v/>
      </c>
      <c r="O218" s="501" t="str">
        <f t="shared" si="18"/>
        <v/>
      </c>
      <c r="P218" s="497" t="str">
        <f t="shared" si="21"/>
        <v/>
      </c>
      <c r="Q218" s="497" t="str">
        <f t="shared" si="22"/>
        <v/>
      </c>
    </row>
    <row r="219" spans="11:17">
      <c r="K219" s="500" t="str">
        <f t="shared" si="19"/>
        <v/>
      </c>
      <c r="L219" s="500" t="str">
        <f t="shared" si="20"/>
        <v/>
      </c>
      <c r="M219" s="497" t="str">
        <f t="shared" si="17"/>
        <v/>
      </c>
      <c r="O219" s="501" t="str">
        <f t="shared" si="18"/>
        <v/>
      </c>
      <c r="P219" s="497" t="str">
        <f t="shared" si="21"/>
        <v/>
      </c>
      <c r="Q219" s="497" t="str">
        <f t="shared" si="22"/>
        <v/>
      </c>
    </row>
    <row r="220" spans="11:17">
      <c r="K220" s="500" t="str">
        <f t="shared" si="19"/>
        <v/>
      </c>
      <c r="L220" s="500" t="str">
        <f t="shared" si="20"/>
        <v/>
      </c>
      <c r="M220" s="497" t="str">
        <f t="shared" si="17"/>
        <v/>
      </c>
      <c r="O220" s="501" t="str">
        <f t="shared" si="18"/>
        <v/>
      </c>
      <c r="P220" s="497" t="str">
        <f t="shared" si="21"/>
        <v/>
      </c>
      <c r="Q220" s="497" t="str">
        <f t="shared" si="22"/>
        <v/>
      </c>
    </row>
    <row r="221" spans="11:17">
      <c r="K221" s="500" t="str">
        <f t="shared" si="19"/>
        <v/>
      </c>
      <c r="L221" s="500" t="str">
        <f t="shared" si="20"/>
        <v/>
      </c>
      <c r="M221" s="497" t="str">
        <f t="shared" si="17"/>
        <v/>
      </c>
      <c r="O221" s="501" t="str">
        <f t="shared" si="18"/>
        <v/>
      </c>
      <c r="P221" s="497" t="str">
        <f t="shared" si="21"/>
        <v/>
      </c>
      <c r="Q221" s="497" t="str">
        <f t="shared" si="22"/>
        <v/>
      </c>
    </row>
    <row r="222" spans="11:17">
      <c r="K222" s="500" t="str">
        <f t="shared" si="19"/>
        <v/>
      </c>
      <c r="L222" s="500" t="str">
        <f t="shared" si="20"/>
        <v/>
      </c>
      <c r="M222" s="497" t="str">
        <f t="shared" ref="M222:M279" si="23">IF(OR(K222="",K222=0),"",ROUND(P$23+Q222*($O$23-$P$23)/$O$23,0))</f>
        <v/>
      </c>
      <c r="O222" s="501" t="str">
        <f t="shared" ref="O222:O279" si="24">IF(L222="","",(K222-1)/(L222-1))</f>
        <v/>
      </c>
      <c r="P222" s="497" t="str">
        <f t="shared" si="21"/>
        <v/>
      </c>
      <c r="Q222" s="497" t="str">
        <f t="shared" si="22"/>
        <v/>
      </c>
    </row>
    <row r="223" spans="11:17">
      <c r="K223" s="500" t="str">
        <f t="shared" ref="K223:K279" si="25">IF(K222="","",IF(K222+1&lt;=$L$23,K222+1,""))</f>
        <v/>
      </c>
      <c r="L223" s="500" t="str">
        <f t="shared" ref="L223:L279" si="26">IF(L222="","",IF(K223&lt;=$L$23,$L$23,""))</f>
        <v/>
      </c>
      <c r="M223" s="497" t="str">
        <f t="shared" si="23"/>
        <v/>
      </c>
      <c r="O223" s="501" t="str">
        <f t="shared" si="24"/>
        <v/>
      </c>
      <c r="P223" s="497" t="str">
        <f t="shared" ref="P223:P279" si="27">IF(L223="","",O223*$O$23)</f>
        <v/>
      </c>
      <c r="Q223" s="497" t="str">
        <f t="shared" ref="Q223:Q279" si="28">IF(L223="","",O$23-P223)</f>
        <v/>
      </c>
    </row>
    <row r="224" spans="11:17">
      <c r="K224" s="500" t="str">
        <f t="shared" si="25"/>
        <v/>
      </c>
      <c r="L224" s="500" t="str">
        <f t="shared" si="26"/>
        <v/>
      </c>
      <c r="M224" s="497" t="str">
        <f t="shared" si="23"/>
        <v/>
      </c>
      <c r="O224" s="501" t="str">
        <f t="shared" si="24"/>
        <v/>
      </c>
      <c r="P224" s="497" t="str">
        <f t="shared" si="27"/>
        <v/>
      </c>
      <c r="Q224" s="497" t="str">
        <f t="shared" si="28"/>
        <v/>
      </c>
    </row>
    <row r="225" spans="11:17">
      <c r="K225" s="500" t="str">
        <f t="shared" si="25"/>
        <v/>
      </c>
      <c r="L225" s="500" t="str">
        <f t="shared" si="26"/>
        <v/>
      </c>
      <c r="M225" s="497" t="str">
        <f t="shared" si="23"/>
        <v/>
      </c>
      <c r="O225" s="501" t="str">
        <f t="shared" si="24"/>
        <v/>
      </c>
      <c r="P225" s="497" t="str">
        <f t="shared" si="27"/>
        <v/>
      </c>
      <c r="Q225" s="497" t="str">
        <f t="shared" si="28"/>
        <v/>
      </c>
    </row>
    <row r="226" spans="11:17">
      <c r="K226" s="500" t="str">
        <f t="shared" si="25"/>
        <v/>
      </c>
      <c r="L226" s="500" t="str">
        <f t="shared" si="26"/>
        <v/>
      </c>
      <c r="M226" s="497" t="str">
        <f t="shared" si="23"/>
        <v/>
      </c>
      <c r="O226" s="501" t="str">
        <f t="shared" si="24"/>
        <v/>
      </c>
      <c r="P226" s="497" t="str">
        <f t="shared" si="27"/>
        <v/>
      </c>
      <c r="Q226" s="497" t="str">
        <f t="shared" si="28"/>
        <v/>
      </c>
    </row>
    <row r="227" spans="11:17">
      <c r="K227" s="500" t="str">
        <f t="shared" si="25"/>
        <v/>
      </c>
      <c r="L227" s="500" t="str">
        <f t="shared" si="26"/>
        <v/>
      </c>
      <c r="M227" s="497" t="str">
        <f t="shared" si="23"/>
        <v/>
      </c>
      <c r="O227" s="501" t="str">
        <f t="shared" si="24"/>
        <v/>
      </c>
      <c r="P227" s="497" t="str">
        <f t="shared" si="27"/>
        <v/>
      </c>
      <c r="Q227" s="497" t="str">
        <f t="shared" si="28"/>
        <v/>
      </c>
    </row>
    <row r="228" spans="11:17">
      <c r="K228" s="500" t="str">
        <f t="shared" si="25"/>
        <v/>
      </c>
      <c r="L228" s="500" t="str">
        <f t="shared" si="26"/>
        <v/>
      </c>
      <c r="M228" s="497" t="str">
        <f t="shared" si="23"/>
        <v/>
      </c>
      <c r="O228" s="501" t="str">
        <f t="shared" si="24"/>
        <v/>
      </c>
      <c r="P228" s="497" t="str">
        <f t="shared" si="27"/>
        <v/>
      </c>
      <c r="Q228" s="497" t="str">
        <f t="shared" si="28"/>
        <v/>
      </c>
    </row>
    <row r="229" spans="11:17">
      <c r="K229" s="500" t="str">
        <f t="shared" si="25"/>
        <v/>
      </c>
      <c r="L229" s="500" t="str">
        <f t="shared" si="26"/>
        <v/>
      </c>
      <c r="M229" s="497" t="str">
        <f t="shared" si="23"/>
        <v/>
      </c>
      <c r="O229" s="501" t="str">
        <f t="shared" si="24"/>
        <v/>
      </c>
      <c r="P229" s="497" t="str">
        <f t="shared" si="27"/>
        <v/>
      </c>
      <c r="Q229" s="497" t="str">
        <f t="shared" si="28"/>
        <v/>
      </c>
    </row>
    <row r="230" spans="11:17">
      <c r="K230" s="500" t="str">
        <f t="shared" si="25"/>
        <v/>
      </c>
      <c r="L230" s="500" t="str">
        <f t="shared" si="26"/>
        <v/>
      </c>
      <c r="M230" s="497" t="str">
        <f t="shared" si="23"/>
        <v/>
      </c>
      <c r="O230" s="501" t="str">
        <f t="shared" si="24"/>
        <v/>
      </c>
      <c r="P230" s="497" t="str">
        <f t="shared" si="27"/>
        <v/>
      </c>
      <c r="Q230" s="497" t="str">
        <f t="shared" si="28"/>
        <v/>
      </c>
    </row>
    <row r="231" spans="11:17">
      <c r="K231" s="500" t="str">
        <f t="shared" si="25"/>
        <v/>
      </c>
      <c r="L231" s="500" t="str">
        <f t="shared" si="26"/>
        <v/>
      </c>
      <c r="M231" s="497" t="str">
        <f t="shared" si="23"/>
        <v/>
      </c>
      <c r="O231" s="501" t="str">
        <f t="shared" si="24"/>
        <v/>
      </c>
      <c r="P231" s="497" t="str">
        <f t="shared" si="27"/>
        <v/>
      </c>
      <c r="Q231" s="497" t="str">
        <f t="shared" si="28"/>
        <v/>
      </c>
    </row>
    <row r="232" spans="11:17">
      <c r="K232" s="500" t="str">
        <f t="shared" si="25"/>
        <v/>
      </c>
      <c r="L232" s="500" t="str">
        <f t="shared" si="26"/>
        <v/>
      </c>
      <c r="M232" s="497" t="str">
        <f t="shared" si="23"/>
        <v/>
      </c>
      <c r="O232" s="501" t="str">
        <f t="shared" si="24"/>
        <v/>
      </c>
      <c r="P232" s="497" t="str">
        <f t="shared" si="27"/>
        <v/>
      </c>
      <c r="Q232" s="497" t="str">
        <f t="shared" si="28"/>
        <v/>
      </c>
    </row>
    <row r="233" spans="11:17">
      <c r="K233" s="500" t="str">
        <f t="shared" si="25"/>
        <v/>
      </c>
      <c r="L233" s="500" t="str">
        <f t="shared" si="26"/>
        <v/>
      </c>
      <c r="M233" s="497" t="str">
        <f t="shared" si="23"/>
        <v/>
      </c>
      <c r="O233" s="501" t="str">
        <f t="shared" si="24"/>
        <v/>
      </c>
      <c r="P233" s="497" t="str">
        <f t="shared" si="27"/>
        <v/>
      </c>
      <c r="Q233" s="497" t="str">
        <f t="shared" si="28"/>
        <v/>
      </c>
    </row>
    <row r="234" spans="11:17">
      <c r="K234" s="500" t="str">
        <f t="shared" si="25"/>
        <v/>
      </c>
      <c r="L234" s="500" t="str">
        <f t="shared" si="26"/>
        <v/>
      </c>
      <c r="M234" s="497" t="str">
        <f t="shared" si="23"/>
        <v/>
      </c>
      <c r="O234" s="501" t="str">
        <f t="shared" si="24"/>
        <v/>
      </c>
      <c r="P234" s="497" t="str">
        <f t="shared" si="27"/>
        <v/>
      </c>
      <c r="Q234" s="497" t="str">
        <f t="shared" si="28"/>
        <v/>
      </c>
    </row>
    <row r="235" spans="11:17">
      <c r="K235" s="500" t="str">
        <f t="shared" si="25"/>
        <v/>
      </c>
      <c r="L235" s="500" t="str">
        <f t="shared" si="26"/>
        <v/>
      </c>
      <c r="M235" s="497" t="str">
        <f t="shared" si="23"/>
        <v/>
      </c>
      <c r="O235" s="501" t="str">
        <f t="shared" si="24"/>
        <v/>
      </c>
      <c r="P235" s="497" t="str">
        <f t="shared" si="27"/>
        <v/>
      </c>
      <c r="Q235" s="497" t="str">
        <f t="shared" si="28"/>
        <v/>
      </c>
    </row>
    <row r="236" spans="11:17">
      <c r="K236" s="500" t="str">
        <f t="shared" si="25"/>
        <v/>
      </c>
      <c r="L236" s="500" t="str">
        <f t="shared" si="26"/>
        <v/>
      </c>
      <c r="M236" s="497" t="str">
        <f t="shared" si="23"/>
        <v/>
      </c>
      <c r="O236" s="501" t="str">
        <f t="shared" si="24"/>
        <v/>
      </c>
      <c r="P236" s="497" t="str">
        <f t="shared" si="27"/>
        <v/>
      </c>
      <c r="Q236" s="497" t="str">
        <f t="shared" si="28"/>
        <v/>
      </c>
    </row>
    <row r="237" spans="11:17">
      <c r="K237" s="500" t="str">
        <f t="shared" si="25"/>
        <v/>
      </c>
      <c r="L237" s="500" t="str">
        <f t="shared" si="26"/>
        <v/>
      </c>
      <c r="M237" s="497" t="str">
        <f t="shared" si="23"/>
        <v/>
      </c>
      <c r="O237" s="501" t="str">
        <f t="shared" si="24"/>
        <v/>
      </c>
      <c r="P237" s="497" t="str">
        <f t="shared" si="27"/>
        <v/>
      </c>
      <c r="Q237" s="497" t="str">
        <f t="shared" si="28"/>
        <v/>
      </c>
    </row>
    <row r="238" spans="11:17">
      <c r="K238" s="500" t="str">
        <f t="shared" si="25"/>
        <v/>
      </c>
      <c r="L238" s="500" t="str">
        <f t="shared" si="26"/>
        <v/>
      </c>
      <c r="M238" s="497" t="str">
        <f t="shared" si="23"/>
        <v/>
      </c>
      <c r="O238" s="501" t="str">
        <f t="shared" si="24"/>
        <v/>
      </c>
      <c r="P238" s="497" t="str">
        <f t="shared" si="27"/>
        <v/>
      </c>
      <c r="Q238" s="497" t="str">
        <f t="shared" si="28"/>
        <v/>
      </c>
    </row>
    <row r="239" spans="11:17">
      <c r="K239" s="500" t="str">
        <f t="shared" si="25"/>
        <v/>
      </c>
      <c r="L239" s="500" t="str">
        <f t="shared" si="26"/>
        <v/>
      </c>
      <c r="M239" s="497" t="str">
        <f t="shared" si="23"/>
        <v/>
      </c>
      <c r="O239" s="501" t="str">
        <f t="shared" si="24"/>
        <v/>
      </c>
      <c r="P239" s="497" t="str">
        <f t="shared" si="27"/>
        <v/>
      </c>
      <c r="Q239" s="497" t="str">
        <f t="shared" si="28"/>
        <v/>
      </c>
    </row>
    <row r="240" spans="11:17">
      <c r="K240" s="500" t="str">
        <f t="shared" si="25"/>
        <v/>
      </c>
      <c r="L240" s="500" t="str">
        <f t="shared" si="26"/>
        <v/>
      </c>
      <c r="M240" s="497" t="str">
        <f t="shared" si="23"/>
        <v/>
      </c>
      <c r="O240" s="501" t="str">
        <f t="shared" si="24"/>
        <v/>
      </c>
      <c r="P240" s="497" t="str">
        <f t="shared" si="27"/>
        <v/>
      </c>
      <c r="Q240" s="497" t="str">
        <f t="shared" si="28"/>
        <v/>
      </c>
    </row>
    <row r="241" spans="11:17">
      <c r="K241" s="500" t="str">
        <f t="shared" si="25"/>
        <v/>
      </c>
      <c r="L241" s="500" t="str">
        <f t="shared" si="26"/>
        <v/>
      </c>
      <c r="M241" s="497" t="str">
        <f t="shared" si="23"/>
        <v/>
      </c>
      <c r="O241" s="501" t="str">
        <f t="shared" si="24"/>
        <v/>
      </c>
      <c r="P241" s="497" t="str">
        <f t="shared" si="27"/>
        <v/>
      </c>
      <c r="Q241" s="497" t="str">
        <f t="shared" si="28"/>
        <v/>
      </c>
    </row>
    <row r="242" spans="11:17">
      <c r="K242" s="500" t="str">
        <f t="shared" si="25"/>
        <v/>
      </c>
      <c r="L242" s="500" t="str">
        <f t="shared" si="26"/>
        <v/>
      </c>
      <c r="M242" s="497" t="str">
        <f t="shared" si="23"/>
        <v/>
      </c>
      <c r="O242" s="501" t="str">
        <f t="shared" si="24"/>
        <v/>
      </c>
      <c r="P242" s="497" t="str">
        <f t="shared" si="27"/>
        <v/>
      </c>
      <c r="Q242" s="497" t="str">
        <f t="shared" si="28"/>
        <v/>
      </c>
    </row>
    <row r="243" spans="11:17">
      <c r="K243" s="500" t="str">
        <f t="shared" si="25"/>
        <v/>
      </c>
      <c r="L243" s="500" t="str">
        <f t="shared" si="26"/>
        <v/>
      </c>
      <c r="M243" s="497" t="str">
        <f t="shared" si="23"/>
        <v/>
      </c>
      <c r="O243" s="501" t="str">
        <f t="shared" si="24"/>
        <v/>
      </c>
      <c r="P243" s="497" t="str">
        <f t="shared" si="27"/>
        <v/>
      </c>
      <c r="Q243" s="497" t="str">
        <f t="shared" si="28"/>
        <v/>
      </c>
    </row>
    <row r="244" spans="11:17">
      <c r="K244" s="500" t="str">
        <f t="shared" si="25"/>
        <v/>
      </c>
      <c r="L244" s="500" t="str">
        <f t="shared" si="26"/>
        <v/>
      </c>
      <c r="M244" s="497" t="str">
        <f t="shared" si="23"/>
        <v/>
      </c>
      <c r="O244" s="501" t="str">
        <f t="shared" si="24"/>
        <v/>
      </c>
      <c r="P244" s="497" t="str">
        <f t="shared" si="27"/>
        <v/>
      </c>
      <c r="Q244" s="497" t="str">
        <f t="shared" si="28"/>
        <v/>
      </c>
    </row>
    <row r="245" spans="11:17">
      <c r="K245" s="500" t="str">
        <f t="shared" si="25"/>
        <v/>
      </c>
      <c r="L245" s="500" t="str">
        <f t="shared" si="26"/>
        <v/>
      </c>
      <c r="M245" s="497" t="str">
        <f t="shared" si="23"/>
        <v/>
      </c>
      <c r="O245" s="501" t="str">
        <f t="shared" si="24"/>
        <v/>
      </c>
      <c r="P245" s="497" t="str">
        <f t="shared" si="27"/>
        <v/>
      </c>
      <c r="Q245" s="497" t="str">
        <f t="shared" si="28"/>
        <v/>
      </c>
    </row>
    <row r="246" spans="11:17">
      <c r="K246" s="500" t="str">
        <f t="shared" si="25"/>
        <v/>
      </c>
      <c r="L246" s="500" t="str">
        <f t="shared" si="26"/>
        <v/>
      </c>
      <c r="M246" s="497" t="str">
        <f t="shared" si="23"/>
        <v/>
      </c>
      <c r="O246" s="501" t="str">
        <f t="shared" si="24"/>
        <v/>
      </c>
      <c r="P246" s="497" t="str">
        <f t="shared" si="27"/>
        <v/>
      </c>
      <c r="Q246" s="497" t="str">
        <f t="shared" si="28"/>
        <v/>
      </c>
    </row>
    <row r="247" spans="11:17">
      <c r="K247" s="500" t="str">
        <f t="shared" si="25"/>
        <v/>
      </c>
      <c r="L247" s="500" t="str">
        <f t="shared" si="26"/>
        <v/>
      </c>
      <c r="M247" s="497" t="str">
        <f t="shared" si="23"/>
        <v/>
      </c>
      <c r="O247" s="501" t="str">
        <f t="shared" si="24"/>
        <v/>
      </c>
      <c r="P247" s="497" t="str">
        <f t="shared" si="27"/>
        <v/>
      </c>
      <c r="Q247" s="497" t="str">
        <f t="shared" si="28"/>
        <v/>
      </c>
    </row>
    <row r="248" spans="11:17">
      <c r="K248" s="500" t="str">
        <f t="shared" si="25"/>
        <v/>
      </c>
      <c r="L248" s="500" t="str">
        <f t="shared" si="26"/>
        <v/>
      </c>
      <c r="M248" s="497" t="str">
        <f t="shared" si="23"/>
        <v/>
      </c>
      <c r="O248" s="501" t="str">
        <f t="shared" si="24"/>
        <v/>
      </c>
      <c r="P248" s="497" t="str">
        <f t="shared" si="27"/>
        <v/>
      </c>
      <c r="Q248" s="497" t="str">
        <f t="shared" si="28"/>
        <v/>
      </c>
    </row>
    <row r="249" spans="11:17">
      <c r="K249" s="500" t="str">
        <f t="shared" si="25"/>
        <v/>
      </c>
      <c r="L249" s="500" t="str">
        <f t="shared" si="26"/>
        <v/>
      </c>
      <c r="M249" s="497" t="str">
        <f t="shared" si="23"/>
        <v/>
      </c>
      <c r="O249" s="501" t="str">
        <f t="shared" si="24"/>
        <v/>
      </c>
      <c r="P249" s="497" t="str">
        <f t="shared" si="27"/>
        <v/>
      </c>
      <c r="Q249" s="497" t="str">
        <f t="shared" si="28"/>
        <v/>
      </c>
    </row>
    <row r="250" spans="11:17">
      <c r="K250" s="500" t="str">
        <f t="shared" si="25"/>
        <v/>
      </c>
      <c r="L250" s="500" t="str">
        <f t="shared" si="26"/>
        <v/>
      </c>
      <c r="M250" s="497" t="str">
        <f t="shared" si="23"/>
        <v/>
      </c>
      <c r="O250" s="501" t="str">
        <f t="shared" si="24"/>
        <v/>
      </c>
      <c r="P250" s="497" t="str">
        <f t="shared" si="27"/>
        <v/>
      </c>
      <c r="Q250" s="497" t="str">
        <f t="shared" si="28"/>
        <v/>
      </c>
    </row>
    <row r="251" spans="11:17">
      <c r="K251" s="500" t="str">
        <f t="shared" si="25"/>
        <v/>
      </c>
      <c r="L251" s="500" t="str">
        <f t="shared" si="26"/>
        <v/>
      </c>
      <c r="M251" s="497" t="str">
        <f t="shared" si="23"/>
        <v/>
      </c>
      <c r="O251" s="501" t="str">
        <f t="shared" si="24"/>
        <v/>
      </c>
      <c r="P251" s="497" t="str">
        <f t="shared" si="27"/>
        <v/>
      </c>
      <c r="Q251" s="497" t="str">
        <f t="shared" si="28"/>
        <v/>
      </c>
    </row>
    <row r="252" spans="11:17">
      <c r="K252" s="500" t="str">
        <f t="shared" si="25"/>
        <v/>
      </c>
      <c r="L252" s="500" t="str">
        <f t="shared" si="26"/>
        <v/>
      </c>
      <c r="M252" s="497" t="str">
        <f t="shared" si="23"/>
        <v/>
      </c>
      <c r="O252" s="501" t="str">
        <f t="shared" si="24"/>
        <v/>
      </c>
      <c r="P252" s="497" t="str">
        <f t="shared" si="27"/>
        <v/>
      </c>
      <c r="Q252" s="497" t="str">
        <f t="shared" si="28"/>
        <v/>
      </c>
    </row>
    <row r="253" spans="11:17">
      <c r="K253" s="500" t="str">
        <f t="shared" si="25"/>
        <v/>
      </c>
      <c r="L253" s="500" t="str">
        <f t="shared" si="26"/>
        <v/>
      </c>
      <c r="M253" s="497" t="str">
        <f t="shared" si="23"/>
        <v/>
      </c>
      <c r="O253" s="501" t="str">
        <f t="shared" si="24"/>
        <v/>
      </c>
      <c r="P253" s="497" t="str">
        <f t="shared" si="27"/>
        <v/>
      </c>
      <c r="Q253" s="497" t="str">
        <f t="shared" si="28"/>
        <v/>
      </c>
    </row>
    <row r="254" spans="11:17">
      <c r="K254" s="500" t="str">
        <f t="shared" si="25"/>
        <v/>
      </c>
      <c r="L254" s="500" t="str">
        <f t="shared" si="26"/>
        <v/>
      </c>
      <c r="M254" s="497" t="str">
        <f t="shared" si="23"/>
        <v/>
      </c>
      <c r="O254" s="501" t="str">
        <f t="shared" si="24"/>
        <v/>
      </c>
      <c r="P254" s="497" t="str">
        <f t="shared" si="27"/>
        <v/>
      </c>
      <c r="Q254" s="497" t="str">
        <f t="shared" si="28"/>
        <v/>
      </c>
    </row>
    <row r="255" spans="11:17">
      <c r="K255" s="500" t="str">
        <f t="shared" si="25"/>
        <v/>
      </c>
      <c r="L255" s="500" t="str">
        <f t="shared" si="26"/>
        <v/>
      </c>
      <c r="M255" s="497" t="str">
        <f t="shared" si="23"/>
        <v/>
      </c>
      <c r="O255" s="501" t="str">
        <f t="shared" si="24"/>
        <v/>
      </c>
      <c r="P255" s="497" t="str">
        <f t="shared" si="27"/>
        <v/>
      </c>
      <c r="Q255" s="497" t="str">
        <f t="shared" si="28"/>
        <v/>
      </c>
    </row>
    <row r="256" spans="11:17">
      <c r="K256" s="500" t="str">
        <f t="shared" si="25"/>
        <v/>
      </c>
      <c r="L256" s="500" t="str">
        <f t="shared" si="26"/>
        <v/>
      </c>
      <c r="M256" s="497" t="str">
        <f t="shared" si="23"/>
        <v/>
      </c>
      <c r="O256" s="501" t="str">
        <f t="shared" si="24"/>
        <v/>
      </c>
      <c r="P256" s="497" t="str">
        <f t="shared" si="27"/>
        <v/>
      </c>
      <c r="Q256" s="497" t="str">
        <f t="shared" si="28"/>
        <v/>
      </c>
    </row>
    <row r="257" spans="11:17">
      <c r="K257" s="500" t="str">
        <f t="shared" si="25"/>
        <v/>
      </c>
      <c r="L257" s="500" t="str">
        <f t="shared" si="26"/>
        <v/>
      </c>
      <c r="M257" s="497" t="str">
        <f t="shared" si="23"/>
        <v/>
      </c>
      <c r="O257" s="501" t="str">
        <f t="shared" si="24"/>
        <v/>
      </c>
      <c r="P257" s="497" t="str">
        <f t="shared" si="27"/>
        <v/>
      </c>
      <c r="Q257" s="497" t="str">
        <f t="shared" si="28"/>
        <v/>
      </c>
    </row>
    <row r="258" spans="11:17">
      <c r="K258" s="500" t="str">
        <f t="shared" si="25"/>
        <v/>
      </c>
      <c r="L258" s="500" t="str">
        <f t="shared" si="26"/>
        <v/>
      </c>
      <c r="M258" s="497" t="str">
        <f t="shared" si="23"/>
        <v/>
      </c>
      <c r="O258" s="501" t="str">
        <f t="shared" si="24"/>
        <v/>
      </c>
      <c r="P258" s="497" t="str">
        <f t="shared" si="27"/>
        <v/>
      </c>
      <c r="Q258" s="497" t="str">
        <f t="shared" si="28"/>
        <v/>
      </c>
    </row>
    <row r="259" spans="11:17">
      <c r="K259" s="500" t="str">
        <f t="shared" si="25"/>
        <v/>
      </c>
      <c r="L259" s="500" t="str">
        <f t="shared" si="26"/>
        <v/>
      </c>
      <c r="M259" s="497" t="str">
        <f t="shared" si="23"/>
        <v/>
      </c>
      <c r="O259" s="501" t="str">
        <f t="shared" si="24"/>
        <v/>
      </c>
      <c r="P259" s="497" t="str">
        <f t="shared" si="27"/>
        <v/>
      </c>
      <c r="Q259" s="497" t="str">
        <f t="shared" si="28"/>
        <v/>
      </c>
    </row>
    <row r="260" spans="11:17">
      <c r="K260" s="500" t="str">
        <f t="shared" si="25"/>
        <v/>
      </c>
      <c r="L260" s="500" t="str">
        <f t="shared" si="26"/>
        <v/>
      </c>
      <c r="M260" s="497" t="str">
        <f t="shared" si="23"/>
        <v/>
      </c>
      <c r="O260" s="501" t="str">
        <f t="shared" si="24"/>
        <v/>
      </c>
      <c r="P260" s="497" t="str">
        <f t="shared" si="27"/>
        <v/>
      </c>
      <c r="Q260" s="497" t="str">
        <f t="shared" si="28"/>
        <v/>
      </c>
    </row>
    <row r="261" spans="11:17">
      <c r="K261" s="500" t="str">
        <f t="shared" si="25"/>
        <v/>
      </c>
      <c r="L261" s="500" t="str">
        <f t="shared" si="26"/>
        <v/>
      </c>
      <c r="M261" s="497" t="str">
        <f t="shared" si="23"/>
        <v/>
      </c>
      <c r="O261" s="501" t="str">
        <f t="shared" si="24"/>
        <v/>
      </c>
      <c r="P261" s="497" t="str">
        <f t="shared" si="27"/>
        <v/>
      </c>
      <c r="Q261" s="497" t="str">
        <f t="shared" si="28"/>
        <v/>
      </c>
    </row>
    <row r="262" spans="11:17">
      <c r="K262" s="500" t="str">
        <f t="shared" si="25"/>
        <v/>
      </c>
      <c r="L262" s="500" t="str">
        <f t="shared" si="26"/>
        <v/>
      </c>
      <c r="M262" s="497" t="str">
        <f t="shared" si="23"/>
        <v/>
      </c>
      <c r="O262" s="501" t="str">
        <f t="shared" si="24"/>
        <v/>
      </c>
      <c r="P262" s="497" t="str">
        <f t="shared" si="27"/>
        <v/>
      </c>
      <c r="Q262" s="497" t="str">
        <f t="shared" si="28"/>
        <v/>
      </c>
    </row>
    <row r="263" spans="11:17">
      <c r="K263" s="500" t="str">
        <f t="shared" si="25"/>
        <v/>
      </c>
      <c r="L263" s="500" t="str">
        <f t="shared" si="26"/>
        <v/>
      </c>
      <c r="M263" s="497" t="str">
        <f t="shared" si="23"/>
        <v/>
      </c>
      <c r="O263" s="501" t="str">
        <f t="shared" si="24"/>
        <v/>
      </c>
      <c r="P263" s="497" t="str">
        <f t="shared" si="27"/>
        <v/>
      </c>
      <c r="Q263" s="497" t="str">
        <f t="shared" si="28"/>
        <v/>
      </c>
    </row>
    <row r="264" spans="11:17">
      <c r="K264" s="500" t="str">
        <f t="shared" si="25"/>
        <v/>
      </c>
      <c r="L264" s="500" t="str">
        <f t="shared" si="26"/>
        <v/>
      </c>
      <c r="M264" s="497" t="str">
        <f t="shared" si="23"/>
        <v/>
      </c>
      <c r="O264" s="501" t="str">
        <f t="shared" si="24"/>
        <v/>
      </c>
      <c r="P264" s="497" t="str">
        <f t="shared" si="27"/>
        <v/>
      </c>
      <c r="Q264" s="497" t="str">
        <f t="shared" si="28"/>
        <v/>
      </c>
    </row>
    <row r="265" spans="11:17">
      <c r="K265" s="500" t="str">
        <f t="shared" si="25"/>
        <v/>
      </c>
      <c r="L265" s="500" t="str">
        <f t="shared" si="26"/>
        <v/>
      </c>
      <c r="M265" s="497" t="str">
        <f t="shared" si="23"/>
        <v/>
      </c>
      <c r="O265" s="501" t="str">
        <f t="shared" si="24"/>
        <v/>
      </c>
      <c r="P265" s="497" t="str">
        <f t="shared" si="27"/>
        <v/>
      </c>
      <c r="Q265" s="497" t="str">
        <f t="shared" si="28"/>
        <v/>
      </c>
    </row>
    <row r="266" spans="11:17">
      <c r="K266" s="500" t="str">
        <f t="shared" si="25"/>
        <v/>
      </c>
      <c r="L266" s="500" t="str">
        <f t="shared" si="26"/>
        <v/>
      </c>
      <c r="M266" s="497" t="str">
        <f t="shared" si="23"/>
        <v/>
      </c>
      <c r="O266" s="501" t="str">
        <f t="shared" si="24"/>
        <v/>
      </c>
      <c r="P266" s="497" t="str">
        <f t="shared" si="27"/>
        <v/>
      </c>
      <c r="Q266" s="497" t="str">
        <f t="shared" si="28"/>
        <v/>
      </c>
    </row>
    <row r="267" spans="11:17">
      <c r="K267" s="500" t="str">
        <f t="shared" si="25"/>
        <v/>
      </c>
      <c r="L267" s="500" t="str">
        <f t="shared" si="26"/>
        <v/>
      </c>
      <c r="M267" s="497" t="str">
        <f t="shared" si="23"/>
        <v/>
      </c>
      <c r="O267" s="501" t="str">
        <f t="shared" si="24"/>
        <v/>
      </c>
      <c r="P267" s="497" t="str">
        <f t="shared" si="27"/>
        <v/>
      </c>
      <c r="Q267" s="497" t="str">
        <f t="shared" si="28"/>
        <v/>
      </c>
    </row>
    <row r="268" spans="11:17">
      <c r="K268" s="500" t="str">
        <f t="shared" si="25"/>
        <v/>
      </c>
      <c r="L268" s="500" t="str">
        <f t="shared" si="26"/>
        <v/>
      </c>
      <c r="M268" s="497" t="str">
        <f t="shared" si="23"/>
        <v/>
      </c>
      <c r="O268" s="501" t="str">
        <f t="shared" si="24"/>
        <v/>
      </c>
      <c r="P268" s="497" t="str">
        <f t="shared" si="27"/>
        <v/>
      </c>
      <c r="Q268" s="497" t="str">
        <f t="shared" si="28"/>
        <v/>
      </c>
    </row>
    <row r="269" spans="11:17">
      <c r="K269" s="500" t="str">
        <f t="shared" si="25"/>
        <v/>
      </c>
      <c r="L269" s="500" t="str">
        <f t="shared" si="26"/>
        <v/>
      </c>
      <c r="M269" s="497" t="str">
        <f t="shared" si="23"/>
        <v/>
      </c>
      <c r="O269" s="501" t="str">
        <f t="shared" si="24"/>
        <v/>
      </c>
      <c r="P269" s="497" t="str">
        <f t="shared" si="27"/>
        <v/>
      </c>
      <c r="Q269" s="497" t="str">
        <f t="shared" si="28"/>
        <v/>
      </c>
    </row>
    <row r="270" spans="11:17">
      <c r="K270" s="500" t="str">
        <f t="shared" si="25"/>
        <v/>
      </c>
      <c r="L270" s="500" t="str">
        <f t="shared" si="26"/>
        <v/>
      </c>
      <c r="M270" s="497" t="str">
        <f t="shared" si="23"/>
        <v/>
      </c>
      <c r="O270" s="501" t="str">
        <f t="shared" si="24"/>
        <v/>
      </c>
      <c r="P270" s="497" t="str">
        <f t="shared" si="27"/>
        <v/>
      </c>
      <c r="Q270" s="497" t="str">
        <f t="shared" si="28"/>
        <v/>
      </c>
    </row>
    <row r="271" spans="11:17">
      <c r="K271" s="500" t="str">
        <f t="shared" si="25"/>
        <v/>
      </c>
      <c r="L271" s="500" t="str">
        <f t="shared" si="26"/>
        <v/>
      </c>
      <c r="M271" s="497" t="str">
        <f t="shared" si="23"/>
        <v/>
      </c>
      <c r="O271" s="501" t="str">
        <f t="shared" si="24"/>
        <v/>
      </c>
      <c r="P271" s="497" t="str">
        <f t="shared" si="27"/>
        <v/>
      </c>
      <c r="Q271" s="497" t="str">
        <f t="shared" si="28"/>
        <v/>
      </c>
    </row>
    <row r="272" spans="11:17">
      <c r="K272" s="500" t="str">
        <f t="shared" si="25"/>
        <v/>
      </c>
      <c r="L272" s="500" t="str">
        <f t="shared" si="26"/>
        <v/>
      </c>
      <c r="M272" s="497" t="str">
        <f t="shared" si="23"/>
        <v/>
      </c>
      <c r="O272" s="501" t="str">
        <f t="shared" si="24"/>
        <v/>
      </c>
      <c r="P272" s="497" t="str">
        <f t="shared" si="27"/>
        <v/>
      </c>
      <c r="Q272" s="497" t="str">
        <f t="shared" si="28"/>
        <v/>
      </c>
    </row>
    <row r="273" spans="11:17">
      <c r="K273" s="500" t="str">
        <f t="shared" si="25"/>
        <v/>
      </c>
      <c r="L273" s="500" t="str">
        <f t="shared" si="26"/>
        <v/>
      </c>
      <c r="M273" s="497" t="str">
        <f t="shared" si="23"/>
        <v/>
      </c>
      <c r="O273" s="501" t="str">
        <f t="shared" si="24"/>
        <v/>
      </c>
      <c r="P273" s="497" t="str">
        <f t="shared" si="27"/>
        <v/>
      </c>
      <c r="Q273" s="497" t="str">
        <f t="shared" si="28"/>
        <v/>
      </c>
    </row>
    <row r="274" spans="11:17">
      <c r="K274" s="500" t="str">
        <f t="shared" si="25"/>
        <v/>
      </c>
      <c r="L274" s="500" t="str">
        <f t="shared" si="26"/>
        <v/>
      </c>
      <c r="M274" s="497" t="str">
        <f t="shared" si="23"/>
        <v/>
      </c>
      <c r="O274" s="501" t="str">
        <f t="shared" si="24"/>
        <v/>
      </c>
      <c r="P274" s="497" t="str">
        <f t="shared" si="27"/>
        <v/>
      </c>
      <c r="Q274" s="497" t="str">
        <f t="shared" si="28"/>
        <v/>
      </c>
    </row>
    <row r="275" spans="11:17">
      <c r="K275" s="500" t="str">
        <f t="shared" si="25"/>
        <v/>
      </c>
      <c r="L275" s="500" t="str">
        <f t="shared" si="26"/>
        <v/>
      </c>
      <c r="M275" s="497" t="str">
        <f t="shared" si="23"/>
        <v/>
      </c>
      <c r="O275" s="501" t="str">
        <f t="shared" si="24"/>
        <v/>
      </c>
      <c r="P275" s="497" t="str">
        <f t="shared" si="27"/>
        <v/>
      </c>
      <c r="Q275" s="497" t="str">
        <f t="shared" si="28"/>
        <v/>
      </c>
    </row>
    <row r="276" spans="11:17">
      <c r="K276" s="500" t="str">
        <f t="shared" si="25"/>
        <v/>
      </c>
      <c r="L276" s="500" t="str">
        <f t="shared" si="26"/>
        <v/>
      </c>
      <c r="M276" s="497" t="str">
        <f t="shared" si="23"/>
        <v/>
      </c>
      <c r="O276" s="501" t="str">
        <f t="shared" si="24"/>
        <v/>
      </c>
      <c r="P276" s="497" t="str">
        <f t="shared" si="27"/>
        <v/>
      </c>
      <c r="Q276" s="497" t="str">
        <f t="shared" si="28"/>
        <v/>
      </c>
    </row>
    <row r="277" spans="11:17">
      <c r="K277" s="500" t="str">
        <f t="shared" si="25"/>
        <v/>
      </c>
      <c r="L277" s="500" t="str">
        <f t="shared" si="26"/>
        <v/>
      </c>
      <c r="M277" s="497" t="str">
        <f t="shared" si="23"/>
        <v/>
      </c>
      <c r="O277" s="501" t="str">
        <f t="shared" si="24"/>
        <v/>
      </c>
      <c r="P277" s="497" t="str">
        <f t="shared" si="27"/>
        <v/>
      </c>
      <c r="Q277" s="497" t="str">
        <f t="shared" si="28"/>
        <v/>
      </c>
    </row>
    <row r="278" spans="11:17">
      <c r="K278" s="500" t="str">
        <f t="shared" si="25"/>
        <v/>
      </c>
      <c r="L278" s="500" t="str">
        <f t="shared" si="26"/>
        <v/>
      </c>
      <c r="M278" s="497" t="str">
        <f t="shared" si="23"/>
        <v/>
      </c>
      <c r="O278" s="501" t="str">
        <f t="shared" si="24"/>
        <v/>
      </c>
      <c r="P278" s="497" t="str">
        <f t="shared" si="27"/>
        <v/>
      </c>
      <c r="Q278" s="497" t="str">
        <f t="shared" si="28"/>
        <v/>
      </c>
    </row>
    <row r="279" spans="11:17">
      <c r="K279" s="502" t="str">
        <f t="shared" si="25"/>
        <v/>
      </c>
      <c r="L279" s="502" t="str">
        <f t="shared" si="26"/>
        <v/>
      </c>
      <c r="M279" s="503" t="str">
        <f t="shared" si="23"/>
        <v/>
      </c>
      <c r="O279" s="504" t="str">
        <f t="shared" si="24"/>
        <v/>
      </c>
      <c r="P279" s="503" t="str">
        <f t="shared" si="27"/>
        <v/>
      </c>
      <c r="Q279" s="503" t="str">
        <f t="shared" si="28"/>
        <v/>
      </c>
    </row>
  </sheetData>
  <phoneticPr fontId="0" type="noConversion"/>
  <pageMargins left="0.75" right="0.75" top="1" bottom="1" header="0.5" footer="0.5"/>
  <pageSetup paperSize="9" orientation="landscape" r:id="rId1"/>
  <headerFooter alignWithMargins="0">
    <oddHeader>&amp;L&amp;"Arial,Gras"&amp;8&amp;F - &amp;A&amp;C&amp;"Arial,Gras"&amp;8imprimé le &amp;D&amp;R&amp;"Arial,Gras"&amp;8&amp;P / &amp;N</oddHeader>
  </headerFooter>
  <legacyDrawing r:id="rId2"/>
  <controls>
    <control shapeId="9218" r:id="rId3" name="ComboBox1"/>
  </controls>
</worksheet>
</file>

<file path=xl/worksheets/sheet12.xml><?xml version="1.0" encoding="utf-8"?>
<worksheet xmlns="http://schemas.openxmlformats.org/spreadsheetml/2006/main" xmlns:r="http://schemas.openxmlformats.org/officeDocument/2006/relationships">
  <sheetPr codeName="Sheet9"/>
  <dimension ref="A1:K44"/>
  <sheetViews>
    <sheetView workbookViewId="0">
      <pane ySplit="11" topLeftCell="A13" activePane="bottomLeft" state="frozen"/>
      <selection pane="bottomLeft"/>
    </sheetView>
  </sheetViews>
  <sheetFormatPr defaultColWidth="6.7109375" defaultRowHeight="12.75"/>
  <cols>
    <col min="1" max="1" width="6.7109375" style="120" customWidth="1"/>
    <col min="2" max="2" width="12.7109375" style="120" customWidth="1"/>
    <col min="3" max="4" width="6.7109375" style="120" customWidth="1"/>
    <col min="5" max="7" width="8.7109375" style="120" customWidth="1"/>
    <col min="8" max="8" width="8.7109375" style="10" customWidth="1"/>
    <col min="9" max="10" width="8.7109375" style="9" customWidth="1"/>
    <col min="11" max="11" width="2.7109375" style="9" hidden="1" customWidth="1"/>
    <col min="12" max="16384" width="6.7109375" style="120"/>
  </cols>
  <sheetData>
    <row r="1" spans="1:11" ht="13.5" thickBot="1">
      <c r="A1" s="1" t="s">
        <v>177</v>
      </c>
      <c r="B1" s="119"/>
      <c r="C1" s="119"/>
      <c r="D1" s="119"/>
      <c r="E1" s="119"/>
      <c r="F1" s="119"/>
      <c r="G1" s="119"/>
      <c r="H1" s="11"/>
      <c r="I1" s="33"/>
      <c r="J1" s="33"/>
      <c r="K1" s="317"/>
    </row>
    <row r="2" spans="1:11" s="37" customFormat="1" ht="9" hidden="1" customHeight="1">
      <c r="A2" s="389" t="s">
        <v>46</v>
      </c>
      <c r="B2" s="51" t="s">
        <v>47</v>
      </c>
      <c r="C2" s="51" t="s">
        <v>48</v>
      </c>
      <c r="D2" s="51" t="s">
        <v>49</v>
      </c>
      <c r="E2" s="51" t="s">
        <v>43</v>
      </c>
      <c r="F2" s="51" t="s">
        <v>44</v>
      </c>
      <c r="G2" s="51" t="s">
        <v>45</v>
      </c>
      <c r="H2" s="390" t="s">
        <v>135</v>
      </c>
      <c r="I2" s="51" t="s">
        <v>27</v>
      </c>
      <c r="J2" s="391" t="s">
        <v>230</v>
      </c>
      <c r="K2" s="392"/>
    </row>
    <row r="3" spans="1:11" s="37" customFormat="1" ht="9" hidden="1" customHeight="1" thickBot="1">
      <c r="A3" s="393">
        <f t="shared" ref="A3:J3" ca="1" si="0">CELL("col",A2)-CELL("col",$A2)+1</f>
        <v>1</v>
      </c>
      <c r="B3" s="62">
        <f t="shared" ca="1" si="0"/>
        <v>2</v>
      </c>
      <c r="C3" s="62">
        <f t="shared" ca="1" si="0"/>
        <v>3</v>
      </c>
      <c r="D3" s="62">
        <f t="shared" ca="1" si="0"/>
        <v>4</v>
      </c>
      <c r="E3" s="62">
        <f t="shared" ca="1" si="0"/>
        <v>5</v>
      </c>
      <c r="F3" s="62">
        <f t="shared" ca="1" si="0"/>
        <v>6</v>
      </c>
      <c r="G3" s="62">
        <f t="shared" ca="1" si="0"/>
        <v>7</v>
      </c>
      <c r="H3" s="394">
        <f t="shared" ca="1" si="0"/>
        <v>8</v>
      </c>
      <c r="I3" s="62">
        <f t="shared" ca="1" si="0"/>
        <v>9</v>
      </c>
      <c r="J3" s="62">
        <f t="shared" ca="1" si="0"/>
        <v>10</v>
      </c>
      <c r="K3" s="395"/>
    </row>
    <row r="4" spans="1:11" s="121" customFormat="1" ht="9" hidden="1" customHeight="1">
      <c r="A4" s="158"/>
      <c r="B4" s="158"/>
      <c r="C4" s="158"/>
      <c r="D4" s="158"/>
      <c r="E4" s="158"/>
      <c r="F4" s="158"/>
      <c r="G4" s="158"/>
      <c r="H4" s="159"/>
      <c r="I4" s="158"/>
      <c r="J4" s="158"/>
      <c r="K4" s="318"/>
    </row>
    <row r="5" spans="1:11" s="121" customFormat="1" ht="9" hidden="1" customHeight="1">
      <c r="A5" s="144"/>
      <c r="B5" s="144"/>
      <c r="C5" s="144"/>
      <c r="D5" s="144"/>
      <c r="E5" s="144"/>
      <c r="F5" s="144"/>
      <c r="G5" s="144"/>
      <c r="H5" s="157"/>
      <c r="I5" s="144"/>
      <c r="J5" s="144"/>
      <c r="K5" s="12"/>
    </row>
    <row r="6" spans="1:11" s="121" customFormat="1" ht="9" hidden="1" customHeight="1">
      <c r="A6" s="144"/>
      <c r="B6" s="144"/>
      <c r="C6" s="144"/>
      <c r="D6" s="144"/>
      <c r="E6" s="144"/>
      <c r="F6" s="144"/>
      <c r="G6" s="144"/>
      <c r="H6" s="157"/>
      <c r="I6" s="144"/>
      <c r="J6" s="144"/>
      <c r="K6" s="12"/>
    </row>
    <row r="7" spans="1:11" s="121" customFormat="1" ht="9" hidden="1" customHeight="1">
      <c r="A7" s="144"/>
      <c r="B7" s="144"/>
      <c r="C7" s="144"/>
      <c r="D7" s="144"/>
      <c r="E7" s="144"/>
      <c r="F7" s="144"/>
      <c r="G7" s="144"/>
      <c r="H7" s="157"/>
      <c r="I7" s="144"/>
      <c r="J7" s="144"/>
      <c r="K7" s="12"/>
    </row>
    <row r="8" spans="1:11" s="121" customFormat="1" ht="9" hidden="1" customHeight="1">
      <c r="A8" s="144"/>
      <c r="B8" s="144"/>
      <c r="C8" s="144"/>
      <c r="D8" s="144"/>
      <c r="E8" s="144"/>
      <c r="F8" s="144"/>
      <c r="G8" s="144"/>
      <c r="H8" s="157"/>
      <c r="I8" s="144"/>
      <c r="J8" s="144"/>
      <c r="K8" s="12"/>
    </row>
    <row r="9" spans="1:11" s="121" customFormat="1" ht="9" hidden="1" customHeight="1">
      <c r="A9" s="144"/>
      <c r="B9" s="144"/>
      <c r="C9" s="144"/>
      <c r="D9" s="144"/>
      <c r="E9" s="144"/>
      <c r="F9" s="144"/>
      <c r="G9" s="144"/>
      <c r="H9" s="157"/>
      <c r="I9" s="144"/>
      <c r="J9" s="144"/>
      <c r="K9" s="12"/>
    </row>
    <row r="10" spans="1:11" s="121" customFormat="1" ht="13.5" hidden="1" thickBot="1">
      <c r="A10" s="32" t="s">
        <v>110</v>
      </c>
      <c r="B10" s="34"/>
      <c r="H10" s="41"/>
      <c r="I10" s="42"/>
      <c r="J10" s="42"/>
      <c r="K10" s="317"/>
    </row>
    <row r="11" spans="1:11" s="126" customFormat="1" ht="13.5" thickBot="1">
      <c r="A11" s="124" t="s">
        <v>46</v>
      </c>
      <c r="B11" s="125" t="s">
        <v>47</v>
      </c>
      <c r="C11" s="125" t="s">
        <v>48</v>
      </c>
      <c r="D11" s="125" t="s">
        <v>49</v>
      </c>
      <c r="E11" s="127" t="s">
        <v>43</v>
      </c>
      <c r="F11" s="127" t="s">
        <v>44</v>
      </c>
      <c r="G11" s="135" t="s">
        <v>45</v>
      </c>
      <c r="H11" s="139" t="s">
        <v>134</v>
      </c>
      <c r="I11" s="405" t="s">
        <v>27</v>
      </c>
      <c r="J11" s="239" t="s">
        <v>230</v>
      </c>
      <c r="K11" s="319"/>
    </row>
    <row r="12" spans="1:11">
      <c r="A12" s="133" t="s">
        <v>29</v>
      </c>
      <c r="B12" s="128"/>
      <c r="C12" s="128"/>
      <c r="D12" s="128"/>
      <c r="E12" s="128"/>
      <c r="F12" s="128"/>
      <c r="G12" s="136"/>
      <c r="H12" s="140"/>
      <c r="I12" s="406"/>
      <c r="J12" s="235"/>
      <c r="K12" s="320"/>
    </row>
    <row r="13" spans="1:11">
      <c r="A13" s="131" t="s">
        <v>42</v>
      </c>
      <c r="B13" s="129" t="s">
        <v>28</v>
      </c>
      <c r="C13" s="129" t="s">
        <v>30</v>
      </c>
      <c r="D13" s="130" t="s">
        <v>31</v>
      </c>
      <c r="E13" s="216">
        <v>55</v>
      </c>
      <c r="F13" s="216">
        <v>9.84</v>
      </c>
      <c r="G13" s="217">
        <v>1.81</v>
      </c>
      <c r="H13" s="182">
        <v>7.5</v>
      </c>
      <c r="I13" s="407">
        <f t="shared" ref="I13:I23" si="1">INT(E13*(F13-H13)^G13)</f>
        <v>256</v>
      </c>
      <c r="J13" s="411">
        <v>8.6805555555555559E-5</v>
      </c>
      <c r="K13" s="321"/>
    </row>
    <row r="14" spans="1:11">
      <c r="A14" s="131" t="s">
        <v>51</v>
      </c>
      <c r="B14" s="129" t="s">
        <v>78</v>
      </c>
      <c r="C14" s="129" t="s">
        <v>30</v>
      </c>
      <c r="D14" s="130" t="s">
        <v>31</v>
      </c>
      <c r="E14" s="129">
        <v>43</v>
      </c>
      <c r="F14" s="129">
        <v>13.54</v>
      </c>
      <c r="G14" s="137">
        <v>1.81</v>
      </c>
      <c r="H14" s="182">
        <v>10.8</v>
      </c>
      <c r="I14" s="407">
        <f t="shared" si="1"/>
        <v>266</v>
      </c>
      <c r="J14" s="411">
        <v>1.2500000000000003E-4</v>
      </c>
      <c r="K14" s="321"/>
    </row>
    <row r="15" spans="1:11">
      <c r="A15" s="131" t="s">
        <v>52</v>
      </c>
      <c r="B15" s="129" t="s">
        <v>85</v>
      </c>
      <c r="C15" s="129" t="s">
        <v>30</v>
      </c>
      <c r="D15" s="130" t="s">
        <v>31</v>
      </c>
      <c r="E15" s="129">
        <v>30</v>
      </c>
      <c r="F15" s="129">
        <v>16.940000000000001</v>
      </c>
      <c r="G15" s="137">
        <v>1.81</v>
      </c>
      <c r="H15" s="182">
        <v>13</v>
      </c>
      <c r="I15" s="407">
        <f t="shared" si="1"/>
        <v>358</v>
      </c>
      <c r="J15" s="411">
        <v>1.5046296296296297E-4</v>
      </c>
      <c r="K15" s="321"/>
    </row>
    <row r="16" spans="1:11">
      <c r="A16" s="131" t="s">
        <v>53</v>
      </c>
      <c r="B16" s="129" t="s">
        <v>85</v>
      </c>
      <c r="C16" s="129" t="s">
        <v>30</v>
      </c>
      <c r="D16" s="130" t="s">
        <v>31</v>
      </c>
      <c r="E16" s="129">
        <v>10.5</v>
      </c>
      <c r="F16" s="129">
        <v>30.54</v>
      </c>
      <c r="G16" s="137">
        <v>1.81</v>
      </c>
      <c r="H16" s="182">
        <v>27.55</v>
      </c>
      <c r="I16" s="407">
        <f t="shared" si="1"/>
        <v>76</v>
      </c>
      <c r="J16" s="411">
        <v>3.1886574074074071E-4</v>
      </c>
      <c r="K16" s="321"/>
    </row>
    <row r="17" spans="1:11">
      <c r="A17" s="131" t="s">
        <v>54</v>
      </c>
      <c r="B17" s="129" t="s">
        <v>129</v>
      </c>
      <c r="C17" s="129" t="s">
        <v>30</v>
      </c>
      <c r="D17" s="130" t="s">
        <v>31</v>
      </c>
      <c r="E17" s="129">
        <v>1.9</v>
      </c>
      <c r="F17" s="129">
        <v>68.84</v>
      </c>
      <c r="G17" s="137">
        <v>1.81</v>
      </c>
      <c r="H17" s="182">
        <v>47.34</v>
      </c>
      <c r="I17" s="407">
        <f t="shared" si="1"/>
        <v>490</v>
      </c>
      <c r="J17" s="411">
        <v>5.4398148148148144E-4</v>
      </c>
      <c r="K17" s="321"/>
    </row>
    <row r="18" spans="1:11">
      <c r="A18" s="131" t="s">
        <v>55</v>
      </c>
      <c r="B18" s="129" t="s">
        <v>87</v>
      </c>
      <c r="C18" s="129" t="s">
        <v>30</v>
      </c>
      <c r="D18" s="130" t="s">
        <v>31</v>
      </c>
      <c r="E18" s="129">
        <v>6.2E-2</v>
      </c>
      <c r="F18" s="129">
        <v>345</v>
      </c>
      <c r="G18" s="137">
        <v>1.88</v>
      </c>
      <c r="H18" s="182">
        <v>210</v>
      </c>
      <c r="I18" s="407">
        <f t="shared" si="1"/>
        <v>627</v>
      </c>
      <c r="J18" s="412">
        <v>2.4305555555555556E-3</v>
      </c>
      <c r="K18" s="321"/>
    </row>
    <row r="19" spans="1:11">
      <c r="A19" s="131" t="s">
        <v>56</v>
      </c>
      <c r="B19" s="129" t="s">
        <v>89</v>
      </c>
      <c r="C19" s="129" t="s">
        <v>30</v>
      </c>
      <c r="D19" s="129" t="s">
        <v>31</v>
      </c>
      <c r="E19" s="216">
        <v>24</v>
      </c>
      <c r="F19" s="216">
        <v>14.24</v>
      </c>
      <c r="G19" s="217">
        <v>1.835</v>
      </c>
      <c r="H19" s="182">
        <v>9.35</v>
      </c>
      <c r="I19" s="407">
        <f t="shared" si="1"/>
        <v>441</v>
      </c>
      <c r="J19" s="411">
        <v>1.0821759259259259E-4</v>
      </c>
      <c r="K19" s="321"/>
    </row>
    <row r="20" spans="1:11">
      <c r="A20" s="131" t="s">
        <v>58</v>
      </c>
      <c r="B20" s="129" t="s">
        <v>91</v>
      </c>
      <c r="C20" s="129" t="s">
        <v>30</v>
      </c>
      <c r="D20" s="130" t="s">
        <v>31</v>
      </c>
      <c r="E20" s="129">
        <v>18</v>
      </c>
      <c r="F20" s="129">
        <v>18.239999999999998</v>
      </c>
      <c r="G20" s="137">
        <v>1.835</v>
      </c>
      <c r="H20" s="182">
        <v>13</v>
      </c>
      <c r="I20" s="407">
        <f t="shared" si="1"/>
        <v>376</v>
      </c>
      <c r="J20" s="411">
        <v>1.5046296296296297E-4</v>
      </c>
      <c r="K20" s="321"/>
    </row>
    <row r="21" spans="1:11">
      <c r="A21" s="131" t="s">
        <v>59</v>
      </c>
      <c r="B21" s="129" t="s">
        <v>130</v>
      </c>
      <c r="C21" s="129" t="s">
        <v>30</v>
      </c>
      <c r="D21" s="130" t="s">
        <v>31</v>
      </c>
      <c r="E21" s="129">
        <v>7.2</v>
      </c>
      <c r="F21" s="129">
        <v>24.74</v>
      </c>
      <c r="G21" s="137">
        <v>1.92</v>
      </c>
      <c r="H21" s="182">
        <v>15.72</v>
      </c>
      <c r="I21" s="407">
        <f t="shared" si="1"/>
        <v>491</v>
      </c>
      <c r="J21" s="411">
        <v>1.8194444444444445E-4</v>
      </c>
      <c r="K21" s="321"/>
    </row>
    <row r="22" spans="1:11">
      <c r="A22" s="131" t="s">
        <v>60</v>
      </c>
      <c r="B22" s="129" t="s">
        <v>131</v>
      </c>
      <c r="C22" s="129" t="s">
        <v>30</v>
      </c>
      <c r="D22" s="130" t="s">
        <v>31</v>
      </c>
      <c r="E22" s="129">
        <v>1.9</v>
      </c>
      <c r="F22" s="129">
        <v>65.84</v>
      </c>
      <c r="G22" s="137">
        <v>1.81</v>
      </c>
      <c r="H22" s="182">
        <v>39.340000000000003</v>
      </c>
      <c r="I22" s="407">
        <f t="shared" si="1"/>
        <v>715</v>
      </c>
      <c r="J22" s="411">
        <v>4.5532407407407414E-4</v>
      </c>
      <c r="K22" s="321"/>
    </row>
    <row r="23" spans="1:11">
      <c r="A23" s="131" t="s">
        <v>61</v>
      </c>
      <c r="B23" s="129" t="s">
        <v>132</v>
      </c>
      <c r="C23" s="129" t="s">
        <v>30</v>
      </c>
      <c r="D23" s="130" t="s">
        <v>31</v>
      </c>
      <c r="E23" s="129">
        <v>1.9</v>
      </c>
      <c r="F23" s="129">
        <v>73.94</v>
      </c>
      <c r="G23" s="137">
        <v>1.81</v>
      </c>
      <c r="H23" s="182">
        <v>38.68</v>
      </c>
      <c r="I23" s="407">
        <f t="shared" si="1"/>
        <v>1200</v>
      </c>
      <c r="J23" s="411">
        <v>4.4768518518518513E-4</v>
      </c>
      <c r="K23" s="321"/>
    </row>
    <row r="24" spans="1:11">
      <c r="A24" s="131" t="s">
        <v>62</v>
      </c>
      <c r="B24" s="129" t="s">
        <v>32</v>
      </c>
      <c r="C24" s="129"/>
      <c r="D24" s="129" t="s">
        <v>33</v>
      </c>
      <c r="E24" s="129">
        <v>1.75</v>
      </c>
      <c r="F24" s="129">
        <v>67</v>
      </c>
      <c r="G24" s="137">
        <v>1.3480000000000001</v>
      </c>
      <c r="H24" s="183">
        <v>125</v>
      </c>
      <c r="I24" s="408">
        <f t="shared" ref="I24:I30" si="2">INT(E24*(H24-F24)^G24)</f>
        <v>417</v>
      </c>
      <c r="J24" s="237">
        <v>125</v>
      </c>
      <c r="K24" s="322"/>
    </row>
    <row r="25" spans="1:11">
      <c r="A25" s="131" t="s">
        <v>64</v>
      </c>
      <c r="B25" s="129" t="s">
        <v>35</v>
      </c>
      <c r="C25" s="129"/>
      <c r="D25" s="129" t="s">
        <v>33</v>
      </c>
      <c r="E25" s="129">
        <v>0.19</v>
      </c>
      <c r="F25" s="129">
        <v>191</v>
      </c>
      <c r="G25" s="137">
        <v>1.41</v>
      </c>
      <c r="H25" s="183">
        <v>356</v>
      </c>
      <c r="I25" s="408">
        <f t="shared" si="2"/>
        <v>254</v>
      </c>
      <c r="J25" s="237">
        <v>356</v>
      </c>
      <c r="K25" s="322"/>
    </row>
    <row r="26" spans="1:11">
      <c r="A26" s="131" t="s">
        <v>63</v>
      </c>
      <c r="B26" s="129" t="s">
        <v>34</v>
      </c>
      <c r="C26" s="129"/>
      <c r="D26" s="129" t="s">
        <v>33</v>
      </c>
      <c r="E26" s="129">
        <v>0.55000000000000004</v>
      </c>
      <c r="F26" s="129">
        <v>80</v>
      </c>
      <c r="G26" s="137">
        <v>1.35</v>
      </c>
      <c r="H26" s="183">
        <v>163</v>
      </c>
      <c r="I26" s="408">
        <f t="shared" si="2"/>
        <v>214</v>
      </c>
      <c r="J26" s="237">
        <v>163</v>
      </c>
      <c r="K26" s="322"/>
    </row>
    <row r="27" spans="1:11">
      <c r="A27" s="131" t="s">
        <v>65</v>
      </c>
      <c r="B27" s="129" t="s">
        <v>36</v>
      </c>
      <c r="C27" s="129"/>
      <c r="D27" s="129" t="s">
        <v>37</v>
      </c>
      <c r="E27" s="129">
        <v>58</v>
      </c>
      <c r="F27" s="129">
        <v>1.5</v>
      </c>
      <c r="G27" s="137">
        <v>1.05</v>
      </c>
      <c r="H27" s="182">
        <v>6.48</v>
      </c>
      <c r="I27" s="408">
        <f t="shared" si="2"/>
        <v>312</v>
      </c>
      <c r="J27" s="237">
        <v>6.48</v>
      </c>
      <c r="K27" s="322"/>
    </row>
    <row r="28" spans="1:11">
      <c r="A28" s="131" t="s">
        <v>66</v>
      </c>
      <c r="B28" s="129" t="s">
        <v>38</v>
      </c>
      <c r="C28" s="129"/>
      <c r="D28" s="129" t="s">
        <v>37</v>
      </c>
      <c r="E28" s="129">
        <v>14</v>
      </c>
      <c r="F28" s="129">
        <v>4</v>
      </c>
      <c r="G28" s="137">
        <v>1.1000000000000001</v>
      </c>
      <c r="H28" s="182">
        <v>18.68</v>
      </c>
      <c r="I28" s="408">
        <f t="shared" si="2"/>
        <v>268</v>
      </c>
      <c r="J28" s="237">
        <v>18.68</v>
      </c>
      <c r="K28" s="322"/>
    </row>
    <row r="29" spans="1:11">
      <c r="A29" s="131" t="s">
        <v>67</v>
      </c>
      <c r="B29" s="129" t="s">
        <v>39</v>
      </c>
      <c r="C29" s="129"/>
      <c r="D29" s="129" t="s">
        <v>37</v>
      </c>
      <c r="E29" s="129">
        <v>17</v>
      </c>
      <c r="F29" s="129">
        <v>3.8</v>
      </c>
      <c r="G29" s="137">
        <v>1.04</v>
      </c>
      <c r="H29" s="182">
        <v>12.95</v>
      </c>
      <c r="I29" s="408">
        <f t="shared" si="2"/>
        <v>169</v>
      </c>
      <c r="J29" s="237">
        <v>12.95</v>
      </c>
      <c r="K29" s="322"/>
    </row>
    <row r="30" spans="1:11">
      <c r="A30" s="131" t="s">
        <v>68</v>
      </c>
      <c r="B30" s="129" t="s">
        <v>133</v>
      </c>
      <c r="C30" s="129"/>
      <c r="D30" s="129" t="s">
        <v>37</v>
      </c>
      <c r="E30" s="129">
        <v>11</v>
      </c>
      <c r="F30" s="129">
        <v>7.5</v>
      </c>
      <c r="G30" s="137">
        <v>1.04</v>
      </c>
      <c r="H30" s="182">
        <v>15.35</v>
      </c>
      <c r="I30" s="408">
        <f t="shared" si="2"/>
        <v>93</v>
      </c>
      <c r="J30" s="237">
        <v>15.35</v>
      </c>
      <c r="K30" s="322"/>
    </row>
    <row r="31" spans="1:11">
      <c r="A31" s="134" t="s">
        <v>40</v>
      </c>
      <c r="B31" s="129"/>
      <c r="C31" s="129"/>
      <c r="D31" s="129"/>
      <c r="E31" s="129"/>
      <c r="F31" s="129"/>
      <c r="G31" s="137"/>
      <c r="H31" s="185"/>
      <c r="I31" s="407"/>
      <c r="J31" s="236"/>
      <c r="K31" s="321"/>
    </row>
    <row r="32" spans="1:11">
      <c r="A32" s="131" t="s">
        <v>76</v>
      </c>
      <c r="B32" s="129" t="s">
        <v>28</v>
      </c>
      <c r="C32" s="132" t="s">
        <v>41</v>
      </c>
      <c r="D32" s="130" t="s">
        <v>31</v>
      </c>
      <c r="E32" s="216">
        <v>55</v>
      </c>
      <c r="F32" s="216">
        <v>9.6</v>
      </c>
      <c r="G32" s="137">
        <v>1.81</v>
      </c>
      <c r="H32" s="184">
        <v>7</v>
      </c>
      <c r="I32" s="407">
        <f t="shared" ref="I32:I38" si="3">INT(E32*(F32-H32)^G32)</f>
        <v>310</v>
      </c>
      <c r="J32" s="411">
        <v>8.1018518518518516E-5</v>
      </c>
      <c r="K32" s="321"/>
    </row>
    <row r="33" spans="1:11">
      <c r="A33" s="131" t="s">
        <v>69</v>
      </c>
      <c r="B33" s="129" t="s">
        <v>78</v>
      </c>
      <c r="C33" s="132" t="s">
        <v>41</v>
      </c>
      <c r="D33" s="130" t="s">
        <v>31</v>
      </c>
      <c r="E33" s="129">
        <v>43</v>
      </c>
      <c r="F33" s="129">
        <v>13.3</v>
      </c>
      <c r="G33" s="137">
        <v>1.81</v>
      </c>
      <c r="H33" s="184">
        <v>12.1</v>
      </c>
      <c r="I33" s="407">
        <f t="shared" si="3"/>
        <v>59</v>
      </c>
      <c r="J33" s="411">
        <v>1.4004629629629629E-4</v>
      </c>
      <c r="K33" s="321"/>
    </row>
    <row r="34" spans="1:11">
      <c r="A34" s="131" t="s">
        <v>70</v>
      </c>
      <c r="B34" s="129" t="s">
        <v>85</v>
      </c>
      <c r="C34" s="132" t="s">
        <v>41</v>
      </c>
      <c r="D34" s="130" t="s">
        <v>31</v>
      </c>
      <c r="E34" s="129">
        <v>30</v>
      </c>
      <c r="F34" s="129">
        <v>16.7</v>
      </c>
      <c r="G34" s="137">
        <v>1.81</v>
      </c>
      <c r="H34" s="184">
        <v>13.7</v>
      </c>
      <c r="I34" s="407">
        <f t="shared" si="3"/>
        <v>219</v>
      </c>
      <c r="J34" s="411">
        <v>1.585648148148148E-4</v>
      </c>
      <c r="K34" s="321"/>
    </row>
    <row r="35" spans="1:11">
      <c r="A35" s="131" t="s">
        <v>71</v>
      </c>
      <c r="B35" s="129" t="s">
        <v>85</v>
      </c>
      <c r="C35" s="132" t="s">
        <v>41</v>
      </c>
      <c r="D35" s="130" t="s">
        <v>31</v>
      </c>
      <c r="E35" s="129">
        <v>10.5</v>
      </c>
      <c r="F35" s="129">
        <v>30.3</v>
      </c>
      <c r="G35" s="137">
        <v>1.81</v>
      </c>
      <c r="H35" s="184">
        <v>16.5</v>
      </c>
      <c r="I35" s="407">
        <f t="shared" si="3"/>
        <v>1214</v>
      </c>
      <c r="J35" s="411">
        <v>1.9097222222222223E-4</v>
      </c>
      <c r="K35" s="321"/>
    </row>
    <row r="36" spans="1:11">
      <c r="A36" s="131" t="s">
        <v>72</v>
      </c>
      <c r="B36" s="129" t="s">
        <v>129</v>
      </c>
      <c r="C36" s="132" t="s">
        <v>41</v>
      </c>
      <c r="D36" s="130" t="s">
        <v>31</v>
      </c>
      <c r="E36" s="129">
        <v>1.9</v>
      </c>
      <c r="F36" s="129">
        <v>68.599999999999994</v>
      </c>
      <c r="G36" s="137">
        <v>1.81</v>
      </c>
      <c r="H36" s="184">
        <v>34</v>
      </c>
      <c r="I36" s="407">
        <f t="shared" si="3"/>
        <v>1160</v>
      </c>
      <c r="J36" s="411">
        <v>3.9351851851851852E-4</v>
      </c>
      <c r="K36" s="321"/>
    </row>
    <row r="37" spans="1:11">
      <c r="A37" s="131" t="s">
        <v>73</v>
      </c>
      <c r="B37" s="129" t="s">
        <v>87</v>
      </c>
      <c r="C37" s="132" t="s">
        <v>41</v>
      </c>
      <c r="D37" s="130" t="s">
        <v>31</v>
      </c>
      <c r="E37" s="129">
        <v>6.2E-2</v>
      </c>
      <c r="F37" s="129">
        <v>345</v>
      </c>
      <c r="G37" s="137">
        <v>1.88</v>
      </c>
      <c r="H37" s="184">
        <v>229.2</v>
      </c>
      <c r="I37" s="407">
        <f t="shared" si="3"/>
        <v>470</v>
      </c>
      <c r="J37" s="412">
        <v>2.6504629629629625E-3</v>
      </c>
      <c r="K37" s="321"/>
    </row>
    <row r="38" spans="1:11">
      <c r="A38" s="131" t="s">
        <v>174</v>
      </c>
      <c r="B38" s="129" t="s">
        <v>89</v>
      </c>
      <c r="C38" s="132" t="s">
        <v>41</v>
      </c>
      <c r="D38" s="130" t="s">
        <v>31</v>
      </c>
      <c r="E38" s="129">
        <v>24</v>
      </c>
      <c r="F38" s="129">
        <v>14</v>
      </c>
      <c r="G38" s="137">
        <v>1.835</v>
      </c>
      <c r="H38" s="184">
        <v>9</v>
      </c>
      <c r="I38" s="407">
        <f t="shared" si="3"/>
        <v>460</v>
      </c>
      <c r="J38" s="411">
        <v>1.0416666666666667E-4</v>
      </c>
      <c r="K38" s="321"/>
    </row>
    <row r="39" spans="1:11">
      <c r="A39" s="131" t="s">
        <v>74</v>
      </c>
      <c r="B39" s="129" t="s">
        <v>91</v>
      </c>
      <c r="C39" s="132" t="s">
        <v>41</v>
      </c>
      <c r="D39" s="130" t="s">
        <v>31</v>
      </c>
      <c r="E39" s="129">
        <v>18</v>
      </c>
      <c r="F39" s="129">
        <v>18</v>
      </c>
      <c r="G39" s="137">
        <v>1.835</v>
      </c>
      <c r="H39" s="184">
        <v>12.5</v>
      </c>
      <c r="I39" s="407">
        <f>INT(E39*(F39-H39)^G39)</f>
        <v>410</v>
      </c>
      <c r="J39" s="411">
        <v>1.4467592592592594E-4</v>
      </c>
      <c r="K39" s="321"/>
    </row>
    <row r="40" spans="1:11">
      <c r="A40" s="131" t="s">
        <v>75</v>
      </c>
      <c r="B40" s="129" t="s">
        <v>130</v>
      </c>
      <c r="C40" s="132" t="s">
        <v>41</v>
      </c>
      <c r="D40" s="130" t="s">
        <v>31</v>
      </c>
      <c r="E40" s="129">
        <v>7.2</v>
      </c>
      <c r="F40" s="129">
        <v>24.5</v>
      </c>
      <c r="G40" s="137">
        <v>1.92</v>
      </c>
      <c r="H40" s="184">
        <v>13.6</v>
      </c>
      <c r="I40" s="407">
        <f>INT(E40*(F40-H40)^G40)</f>
        <v>706</v>
      </c>
      <c r="J40" s="411">
        <v>1.574074074074074E-4</v>
      </c>
      <c r="K40" s="321"/>
    </row>
    <row r="41" spans="1:11">
      <c r="A41" s="131" t="s">
        <v>175</v>
      </c>
      <c r="B41" s="129" t="s">
        <v>131</v>
      </c>
      <c r="C41" s="132" t="s">
        <v>41</v>
      </c>
      <c r="D41" s="130" t="s">
        <v>31</v>
      </c>
      <c r="E41" s="129">
        <v>1.9</v>
      </c>
      <c r="F41" s="129">
        <v>65.599999999999994</v>
      </c>
      <c r="G41" s="137">
        <v>1.81</v>
      </c>
      <c r="H41" s="184">
        <v>30.3</v>
      </c>
      <c r="I41" s="407">
        <f>INT(E41*(F41-H41)^G41)</f>
        <v>1202</v>
      </c>
      <c r="J41" s="411">
        <v>3.5069444444444444E-4</v>
      </c>
      <c r="K41" s="321"/>
    </row>
    <row r="42" spans="1:11">
      <c r="A42" s="131" t="s">
        <v>176</v>
      </c>
      <c r="B42" s="129" t="s">
        <v>132</v>
      </c>
      <c r="C42" s="132" t="s">
        <v>41</v>
      </c>
      <c r="D42" s="130" t="s">
        <v>31</v>
      </c>
      <c r="E42" s="129">
        <v>1.9</v>
      </c>
      <c r="F42" s="129">
        <v>73.7</v>
      </c>
      <c r="G42" s="137">
        <v>1.81</v>
      </c>
      <c r="H42" s="184">
        <v>38.4</v>
      </c>
      <c r="I42" s="407">
        <f>INT(E42*(F42-H42)^G42)</f>
        <v>1202</v>
      </c>
      <c r="J42" s="411">
        <v>4.4444444444444441E-4</v>
      </c>
      <c r="K42" s="321"/>
    </row>
    <row r="43" spans="1:11">
      <c r="A43" s="131"/>
      <c r="B43" s="129"/>
      <c r="C43" s="129"/>
      <c r="D43" s="129"/>
      <c r="E43" s="129"/>
      <c r="F43" s="129"/>
      <c r="G43" s="137"/>
      <c r="H43" s="241"/>
      <c r="I43" s="409"/>
      <c r="J43" s="242"/>
      <c r="K43" s="323"/>
    </row>
    <row r="44" spans="1:11" ht="13.5" thickBot="1">
      <c r="A44" s="122"/>
      <c r="B44" s="123"/>
      <c r="C44" s="123"/>
      <c r="D44" s="123"/>
      <c r="E44" s="123"/>
      <c r="F44" s="123"/>
      <c r="G44" s="138"/>
      <c r="H44" s="160"/>
      <c r="I44" s="410"/>
      <c r="J44" s="238"/>
      <c r="K44" s="324"/>
    </row>
  </sheetData>
  <sheetProtection sheet="1" objects="1" scenarios="1"/>
  <phoneticPr fontId="0" type="noConversion"/>
  <pageMargins left="0.75" right="0.75" top="1" bottom="1" header="0.5" footer="0.5"/>
  <pageSetup paperSize="9" orientation="landscape" r:id="rId1"/>
  <headerFooter alignWithMargins="0">
    <oddHeader>&amp;L&amp;"Arial,Gras"&amp;8&amp;F - &amp;A&amp;C&amp;"Arial,Gras"&amp;8imprimé le &amp;D&amp;R&amp;"Arial,Gras"&amp;8&amp;P / &amp;N</oddHeader>
  </headerFooter>
</worksheet>
</file>

<file path=xl/worksheets/sheet13.xml><?xml version="1.0" encoding="utf-8"?>
<worksheet xmlns="http://schemas.openxmlformats.org/spreadsheetml/2006/main" xmlns:r="http://schemas.openxmlformats.org/officeDocument/2006/relationships">
  <sheetPr codeName="Sheet10"/>
  <dimension ref="A1:O92"/>
  <sheetViews>
    <sheetView workbookViewId="0">
      <pane ySplit="1" topLeftCell="A59" activePane="bottomLeft" state="frozen"/>
      <selection pane="bottomLeft" activeCell="C49" sqref="C49"/>
    </sheetView>
  </sheetViews>
  <sheetFormatPr defaultColWidth="20.7109375" defaultRowHeight="12.75"/>
  <cols>
    <col min="1" max="2" width="5.7109375" style="215" customWidth="1"/>
    <col min="3" max="3" width="120.7109375" style="215" customWidth="1"/>
    <col min="4" max="16384" width="20.7109375" style="215"/>
  </cols>
  <sheetData>
    <row r="1" spans="1:15" s="399" customFormat="1">
      <c r="A1" s="399" t="s">
        <v>783</v>
      </c>
      <c r="D1" s="832" t="s">
        <v>443</v>
      </c>
      <c r="E1" s="832"/>
      <c r="F1" s="832"/>
      <c r="G1" s="833" t="s">
        <v>717</v>
      </c>
      <c r="H1" s="833"/>
      <c r="I1" s="833"/>
      <c r="J1" s="860" t="s">
        <v>717</v>
      </c>
      <c r="K1" s="860"/>
      <c r="L1" s="860"/>
      <c r="M1" s="1092" t="s">
        <v>1021</v>
      </c>
      <c r="N1" s="1092"/>
      <c r="O1" s="1092"/>
    </row>
    <row r="2" spans="1:15">
      <c r="A2" s="399" t="s">
        <v>234</v>
      </c>
      <c r="B2" s="399"/>
      <c r="C2" s="399"/>
      <c r="D2" s="577" t="s">
        <v>376</v>
      </c>
      <c r="E2" s="577" t="s">
        <v>444</v>
      </c>
      <c r="G2" s="577" t="s">
        <v>716</v>
      </c>
      <c r="H2" s="577" t="s">
        <v>718</v>
      </c>
      <c r="J2" s="577" t="s">
        <v>716</v>
      </c>
      <c r="K2" s="577" t="s">
        <v>718</v>
      </c>
      <c r="M2" s="577" t="s">
        <v>1022</v>
      </c>
      <c r="N2" s="577" t="s">
        <v>1023</v>
      </c>
    </row>
    <row r="3" spans="1:15">
      <c r="B3" s="215" t="s">
        <v>235</v>
      </c>
      <c r="D3" s="577" t="s">
        <v>377</v>
      </c>
      <c r="E3" s="577" t="s">
        <v>445</v>
      </c>
      <c r="G3" s="577" t="s">
        <v>719</v>
      </c>
      <c r="H3" s="577" t="s">
        <v>720</v>
      </c>
      <c r="J3" s="577" t="s">
        <v>719</v>
      </c>
      <c r="K3" s="577" t="s">
        <v>720</v>
      </c>
      <c r="M3" s="577" t="s">
        <v>716</v>
      </c>
      <c r="N3" s="577" t="s">
        <v>1024</v>
      </c>
    </row>
    <row r="4" spans="1:15">
      <c r="B4" s="215" t="s">
        <v>236</v>
      </c>
      <c r="D4" s="577" t="s">
        <v>378</v>
      </c>
      <c r="E4" s="577" t="s">
        <v>379</v>
      </c>
      <c r="G4" s="577" t="s">
        <v>376</v>
      </c>
      <c r="H4" s="577" t="s">
        <v>721</v>
      </c>
      <c r="I4" s="577"/>
      <c r="J4" s="577" t="s">
        <v>409</v>
      </c>
      <c r="K4" s="577" t="s">
        <v>727</v>
      </c>
      <c r="L4" s="577"/>
      <c r="M4" s="577" t="s">
        <v>719</v>
      </c>
      <c r="N4" s="577" t="s">
        <v>1025</v>
      </c>
    </row>
    <row r="5" spans="1:15">
      <c r="B5" s="215" t="s">
        <v>237</v>
      </c>
      <c r="D5" s="577" t="s">
        <v>380</v>
      </c>
      <c r="E5" s="577" t="s">
        <v>446</v>
      </c>
      <c r="G5" s="577" t="s">
        <v>377</v>
      </c>
      <c r="H5" s="577" t="s">
        <v>722</v>
      </c>
      <c r="I5" s="577"/>
      <c r="J5" s="577" t="s">
        <v>410</v>
      </c>
      <c r="K5" s="577" t="s">
        <v>728</v>
      </c>
      <c r="L5" s="577"/>
      <c r="M5" s="577" t="s">
        <v>409</v>
      </c>
      <c r="N5" s="577" t="s">
        <v>1026</v>
      </c>
    </row>
    <row r="6" spans="1:15">
      <c r="B6" s="215" t="s">
        <v>238</v>
      </c>
      <c r="D6" s="577" t="s">
        <v>381</v>
      </c>
      <c r="E6" s="577" t="s">
        <v>447</v>
      </c>
      <c r="G6" s="577" t="s">
        <v>378</v>
      </c>
      <c r="H6" s="577" t="s">
        <v>723</v>
      </c>
      <c r="I6" s="577"/>
      <c r="J6" s="577" t="s">
        <v>411</v>
      </c>
      <c r="K6" s="577" t="s">
        <v>729</v>
      </c>
      <c r="L6" s="577"/>
      <c r="M6" s="577" t="s">
        <v>410</v>
      </c>
      <c r="N6" s="577" t="s">
        <v>1027</v>
      </c>
    </row>
    <row r="7" spans="1:15">
      <c r="B7" s="215" t="s">
        <v>239</v>
      </c>
      <c r="D7" s="577" t="s">
        <v>382</v>
      </c>
      <c r="E7" s="577" t="s">
        <v>448</v>
      </c>
      <c r="G7" s="577" t="s">
        <v>380</v>
      </c>
      <c r="H7" s="577" t="s">
        <v>724</v>
      </c>
      <c r="I7" s="577"/>
      <c r="J7" s="577" t="s">
        <v>413</v>
      </c>
      <c r="K7" s="577" t="s">
        <v>730</v>
      </c>
      <c r="L7" s="577"/>
      <c r="M7" s="577" t="s">
        <v>411</v>
      </c>
      <c r="N7" s="577" t="s">
        <v>1028</v>
      </c>
    </row>
    <row r="8" spans="1:15">
      <c r="B8" s="215" t="s">
        <v>256</v>
      </c>
      <c r="D8" s="577" t="s">
        <v>416</v>
      </c>
      <c r="E8" s="577" t="s">
        <v>449</v>
      </c>
      <c r="G8" s="577" t="s">
        <v>381</v>
      </c>
      <c r="H8" s="577" t="s">
        <v>725</v>
      </c>
      <c r="I8" s="577"/>
      <c r="J8" s="577" t="s">
        <v>414</v>
      </c>
      <c r="K8" s="577" t="s">
        <v>731</v>
      </c>
      <c r="L8" s="577"/>
      <c r="M8" s="577" t="s">
        <v>413</v>
      </c>
      <c r="N8" s="577" t="s">
        <v>1029</v>
      </c>
    </row>
    <row r="9" spans="1:15">
      <c r="B9" s="215" t="s">
        <v>240</v>
      </c>
      <c r="D9" s="577" t="s">
        <v>409</v>
      </c>
      <c r="E9" s="577" t="s">
        <v>450</v>
      </c>
      <c r="G9" s="577" t="s">
        <v>382</v>
      </c>
      <c r="H9" s="577" t="s">
        <v>726</v>
      </c>
      <c r="I9" s="577"/>
      <c r="J9" s="577" t="s">
        <v>415</v>
      </c>
      <c r="K9" s="577" t="s">
        <v>732</v>
      </c>
      <c r="L9" s="577"/>
      <c r="M9" s="577" t="s">
        <v>414</v>
      </c>
      <c r="N9" s="577" t="s">
        <v>1030</v>
      </c>
    </row>
    <row r="10" spans="1:15">
      <c r="B10" s="215" t="s">
        <v>241</v>
      </c>
      <c r="D10" s="577" t="s">
        <v>410</v>
      </c>
      <c r="E10" s="577" t="s">
        <v>451</v>
      </c>
      <c r="G10" s="577" t="s">
        <v>409</v>
      </c>
      <c r="H10" s="577" t="s">
        <v>727</v>
      </c>
      <c r="J10" s="577" t="s">
        <v>748</v>
      </c>
      <c r="K10" s="577" t="s">
        <v>721</v>
      </c>
      <c r="M10" s="577" t="s">
        <v>415</v>
      </c>
      <c r="N10" s="577" t="s">
        <v>1031</v>
      </c>
    </row>
    <row r="11" spans="1:15">
      <c r="B11" s="215" t="s">
        <v>242</v>
      </c>
      <c r="D11" s="577" t="s">
        <v>411</v>
      </c>
      <c r="E11" s="577" t="s">
        <v>412</v>
      </c>
      <c r="G11" s="577" t="s">
        <v>410</v>
      </c>
      <c r="H11" s="577" t="s">
        <v>728</v>
      </c>
      <c r="J11" s="577" t="s">
        <v>749</v>
      </c>
      <c r="K11" s="577" t="s">
        <v>722</v>
      </c>
      <c r="M11" s="577" t="s">
        <v>748</v>
      </c>
      <c r="N11" s="577" t="s">
        <v>721</v>
      </c>
    </row>
    <row r="12" spans="1:15">
      <c r="B12" s="215" t="s">
        <v>243</v>
      </c>
      <c r="D12" s="577" t="s">
        <v>413</v>
      </c>
      <c r="E12" s="577" t="s">
        <v>452</v>
      </c>
      <c r="G12" s="577" t="s">
        <v>411</v>
      </c>
      <c r="H12" s="577" t="s">
        <v>729</v>
      </c>
      <c r="J12" s="577" t="s">
        <v>750</v>
      </c>
      <c r="K12" s="577" t="s">
        <v>723</v>
      </c>
      <c r="M12" s="577" t="s">
        <v>749</v>
      </c>
      <c r="N12" s="577" t="s">
        <v>722</v>
      </c>
    </row>
    <row r="13" spans="1:15">
      <c r="B13" s="215" t="s">
        <v>244</v>
      </c>
      <c r="D13" s="577" t="s">
        <v>414</v>
      </c>
      <c r="E13" s="577" t="s">
        <v>453</v>
      </c>
      <c r="G13" s="577" t="s">
        <v>413</v>
      </c>
      <c r="H13" s="577" t="s">
        <v>730</v>
      </c>
      <c r="J13" s="577" t="s">
        <v>751</v>
      </c>
      <c r="K13" s="577" t="s">
        <v>724</v>
      </c>
      <c r="M13" s="577" t="s">
        <v>750</v>
      </c>
      <c r="N13" s="577" t="s">
        <v>723</v>
      </c>
    </row>
    <row r="14" spans="1:15">
      <c r="B14" s="215" t="s">
        <v>257</v>
      </c>
      <c r="D14" s="577" t="s">
        <v>415</v>
      </c>
      <c r="E14" s="577" t="s">
        <v>454</v>
      </c>
      <c r="G14" s="577" t="s">
        <v>414</v>
      </c>
      <c r="H14" s="577" t="s">
        <v>731</v>
      </c>
      <c r="J14" s="577" t="s">
        <v>752</v>
      </c>
      <c r="K14" s="577" t="s">
        <v>725</v>
      </c>
      <c r="M14" s="577" t="s">
        <v>751</v>
      </c>
      <c r="N14" s="577" t="s">
        <v>724</v>
      </c>
    </row>
    <row r="15" spans="1:15">
      <c r="B15" s="215" t="s">
        <v>258</v>
      </c>
      <c r="D15" s="577" t="s">
        <v>417</v>
      </c>
      <c r="E15" s="577" t="s">
        <v>455</v>
      </c>
      <c r="G15" s="577" t="s">
        <v>415</v>
      </c>
      <c r="H15" s="577" t="s">
        <v>732</v>
      </c>
      <c r="J15" s="577" t="s">
        <v>753</v>
      </c>
      <c r="K15" s="577" t="s">
        <v>726</v>
      </c>
      <c r="M15" s="577" t="s">
        <v>752</v>
      </c>
      <c r="N15" s="577" t="s">
        <v>725</v>
      </c>
    </row>
    <row r="16" spans="1:15">
      <c r="D16" s="577" t="s">
        <v>421</v>
      </c>
      <c r="E16" s="577" t="s">
        <v>456</v>
      </c>
      <c r="G16" s="577" t="s">
        <v>748</v>
      </c>
      <c r="H16" s="577" t="s">
        <v>721</v>
      </c>
      <c r="J16" s="577" t="s">
        <v>421</v>
      </c>
      <c r="K16" s="577" t="s">
        <v>733</v>
      </c>
      <c r="M16" s="577" t="s">
        <v>753</v>
      </c>
      <c r="N16" s="577" t="s">
        <v>726</v>
      </c>
    </row>
    <row r="17" spans="1:14">
      <c r="B17" s="215" t="s">
        <v>754</v>
      </c>
      <c r="D17" s="577" t="s">
        <v>457</v>
      </c>
      <c r="E17" s="577" t="s">
        <v>458</v>
      </c>
      <c r="G17" s="577" t="s">
        <v>749</v>
      </c>
      <c r="H17" s="577" t="s">
        <v>722</v>
      </c>
      <c r="J17" s="577" t="s">
        <v>457</v>
      </c>
      <c r="K17" s="577" t="s">
        <v>458</v>
      </c>
      <c r="M17" s="577" t="s">
        <v>1032</v>
      </c>
      <c r="N17" s="577" t="s">
        <v>1033</v>
      </c>
    </row>
    <row r="18" spans="1:14">
      <c r="C18" s="215" t="s">
        <v>424</v>
      </c>
      <c r="D18" s="577" t="s">
        <v>8</v>
      </c>
      <c r="E18" s="577" t="s">
        <v>459</v>
      </c>
      <c r="G18" s="577" t="s">
        <v>750</v>
      </c>
      <c r="H18" s="577" t="s">
        <v>723</v>
      </c>
      <c r="J18" s="577" t="s">
        <v>473</v>
      </c>
      <c r="K18" s="577" t="s">
        <v>734</v>
      </c>
      <c r="M18" s="577" t="s">
        <v>1034</v>
      </c>
      <c r="N18" s="577" t="s">
        <v>1035</v>
      </c>
    </row>
    <row r="19" spans="1:14">
      <c r="C19" s="215" t="s">
        <v>425</v>
      </c>
      <c r="D19" s="577" t="s">
        <v>383</v>
      </c>
      <c r="E19" s="577" t="s">
        <v>384</v>
      </c>
      <c r="G19" s="577" t="s">
        <v>751</v>
      </c>
      <c r="H19" s="577" t="s">
        <v>724</v>
      </c>
      <c r="J19" s="577" t="s">
        <v>8</v>
      </c>
      <c r="K19" s="577" t="s">
        <v>735</v>
      </c>
      <c r="M19" s="577" t="s">
        <v>421</v>
      </c>
      <c r="N19" s="577" t="s">
        <v>733</v>
      </c>
    </row>
    <row r="20" spans="1:14">
      <c r="C20" s="215" t="s">
        <v>426</v>
      </c>
      <c r="D20" s="577" t="s">
        <v>385</v>
      </c>
      <c r="E20" s="577" t="s">
        <v>460</v>
      </c>
      <c r="G20" s="577" t="s">
        <v>752</v>
      </c>
      <c r="H20" s="577" t="s">
        <v>725</v>
      </c>
      <c r="J20" s="577" t="s">
        <v>383</v>
      </c>
      <c r="K20" s="577" t="s">
        <v>384</v>
      </c>
      <c r="M20" s="577" t="s">
        <v>457</v>
      </c>
      <c r="N20" s="577" t="s">
        <v>458</v>
      </c>
    </row>
    <row r="21" spans="1:14">
      <c r="C21" s="215" t="s">
        <v>427</v>
      </c>
      <c r="D21" s="577" t="s">
        <v>386</v>
      </c>
      <c r="E21" s="577" t="s">
        <v>461</v>
      </c>
      <c r="G21" s="577" t="s">
        <v>753</v>
      </c>
      <c r="H21" s="577" t="s">
        <v>726</v>
      </c>
      <c r="J21" s="577" t="s">
        <v>385</v>
      </c>
      <c r="K21" s="577" t="s">
        <v>736</v>
      </c>
      <c r="M21" s="577" t="s">
        <v>473</v>
      </c>
      <c r="N21" s="577" t="s">
        <v>734</v>
      </c>
    </row>
    <row r="22" spans="1:14">
      <c r="C22" s="215" t="s">
        <v>428</v>
      </c>
      <c r="D22" s="577" t="s">
        <v>11</v>
      </c>
      <c r="E22" s="577" t="s">
        <v>387</v>
      </c>
      <c r="G22" s="577" t="s">
        <v>421</v>
      </c>
      <c r="H22" s="577" t="s">
        <v>733</v>
      </c>
      <c r="J22" s="577" t="s">
        <v>386</v>
      </c>
      <c r="K22" s="577" t="s">
        <v>737</v>
      </c>
      <c r="M22" s="577" t="s">
        <v>8</v>
      </c>
      <c r="N22" s="577" t="s">
        <v>1036</v>
      </c>
    </row>
    <row r="23" spans="1:14">
      <c r="C23" s="215" t="s">
        <v>429</v>
      </c>
      <c r="D23" s="577" t="s">
        <v>388</v>
      </c>
      <c r="E23" s="577" t="s">
        <v>389</v>
      </c>
      <c r="G23" s="577" t="s">
        <v>457</v>
      </c>
      <c r="H23" s="577" t="s">
        <v>458</v>
      </c>
      <c r="J23" s="577" t="s">
        <v>11</v>
      </c>
      <c r="K23" s="577" t="s">
        <v>738</v>
      </c>
      <c r="M23" s="577" t="s">
        <v>383</v>
      </c>
      <c r="N23" s="577" t="s">
        <v>1037</v>
      </c>
    </row>
    <row r="24" spans="1:14">
      <c r="B24" s="215" t="s">
        <v>755</v>
      </c>
      <c r="D24" s="577" t="s">
        <v>3</v>
      </c>
      <c r="E24" s="577" t="s">
        <v>390</v>
      </c>
      <c r="G24" s="577" t="s">
        <v>473</v>
      </c>
      <c r="H24" s="577" t="s">
        <v>734</v>
      </c>
      <c r="J24" s="577" t="s">
        <v>388</v>
      </c>
      <c r="K24" s="577" t="s">
        <v>739</v>
      </c>
      <c r="M24" s="577" t="s">
        <v>385</v>
      </c>
      <c r="N24" s="577" t="s">
        <v>1038</v>
      </c>
    </row>
    <row r="25" spans="1:14">
      <c r="C25" s="215" t="s">
        <v>756</v>
      </c>
      <c r="D25" s="577" t="s">
        <v>337</v>
      </c>
      <c r="E25" s="577" t="s">
        <v>391</v>
      </c>
      <c r="G25" s="577" t="s">
        <v>8</v>
      </c>
      <c r="H25" s="577" t="s">
        <v>735</v>
      </c>
      <c r="J25" s="577" t="s">
        <v>3</v>
      </c>
      <c r="K25" s="577" t="s">
        <v>390</v>
      </c>
      <c r="M25" s="577" t="s">
        <v>386</v>
      </c>
      <c r="N25" s="577" t="s">
        <v>1039</v>
      </c>
    </row>
    <row r="26" spans="1:14">
      <c r="C26" s="215" t="s">
        <v>757</v>
      </c>
      <c r="D26" s="577" t="s">
        <v>392</v>
      </c>
      <c r="E26" s="577" t="s">
        <v>393</v>
      </c>
      <c r="G26" s="577" t="s">
        <v>383</v>
      </c>
      <c r="H26" s="577" t="s">
        <v>384</v>
      </c>
      <c r="J26" s="577" t="s">
        <v>337</v>
      </c>
      <c r="K26" s="577" t="s">
        <v>391</v>
      </c>
      <c r="M26" s="577" t="s">
        <v>11</v>
      </c>
      <c r="N26" s="577" t="s">
        <v>738</v>
      </c>
    </row>
    <row r="27" spans="1:14">
      <c r="C27" s="215" t="s">
        <v>463</v>
      </c>
      <c r="D27" s="577" t="s">
        <v>394</v>
      </c>
      <c r="E27" s="577" t="s">
        <v>395</v>
      </c>
      <c r="G27" s="577" t="s">
        <v>385</v>
      </c>
      <c r="H27" s="577" t="s">
        <v>736</v>
      </c>
      <c r="J27" s="577" t="s">
        <v>394</v>
      </c>
      <c r="K27" s="577" t="s">
        <v>769</v>
      </c>
      <c r="M27" s="577" t="s">
        <v>388</v>
      </c>
      <c r="N27" s="577" t="s">
        <v>739</v>
      </c>
    </row>
    <row r="28" spans="1:14">
      <c r="C28" s="215" t="s">
        <v>758</v>
      </c>
      <c r="D28" s="577" t="s">
        <v>154</v>
      </c>
      <c r="E28" s="577" t="s">
        <v>455</v>
      </c>
      <c r="G28" s="577" t="s">
        <v>386</v>
      </c>
      <c r="H28" s="577" t="s">
        <v>737</v>
      </c>
      <c r="J28" s="577" t="s">
        <v>741</v>
      </c>
      <c r="K28" s="577" t="s">
        <v>770</v>
      </c>
      <c r="M28" s="577" t="s">
        <v>3</v>
      </c>
      <c r="N28" s="577" t="s">
        <v>390</v>
      </c>
    </row>
    <row r="29" spans="1:14" ht="12" customHeight="1">
      <c r="C29" s="215" t="s">
        <v>759</v>
      </c>
      <c r="D29" s="577" t="s">
        <v>171</v>
      </c>
      <c r="E29" s="577" t="s">
        <v>396</v>
      </c>
      <c r="G29" s="577" t="s">
        <v>11</v>
      </c>
      <c r="H29" s="577" t="s">
        <v>738</v>
      </c>
      <c r="J29" s="577" t="s">
        <v>171</v>
      </c>
      <c r="K29" s="577" t="s">
        <v>396</v>
      </c>
      <c r="M29" s="577" t="s">
        <v>337</v>
      </c>
      <c r="N29" s="577" t="s">
        <v>391</v>
      </c>
    </row>
    <row r="30" spans="1:14">
      <c r="C30" s="215" t="s">
        <v>760</v>
      </c>
      <c r="D30" s="577" t="s">
        <v>397</v>
      </c>
      <c r="E30" s="577" t="s">
        <v>398</v>
      </c>
      <c r="G30" s="577" t="s">
        <v>388</v>
      </c>
      <c r="H30" s="577" t="s">
        <v>739</v>
      </c>
      <c r="J30" s="577" t="s">
        <v>397</v>
      </c>
      <c r="K30" s="577" t="s">
        <v>398</v>
      </c>
      <c r="M30" s="577" t="s">
        <v>394</v>
      </c>
      <c r="N30" s="577" t="s">
        <v>1040</v>
      </c>
    </row>
    <row r="31" spans="1:14">
      <c r="C31" s="215" t="s">
        <v>761</v>
      </c>
      <c r="D31" s="577" t="s">
        <v>399</v>
      </c>
      <c r="E31" s="577" t="s">
        <v>400</v>
      </c>
      <c r="G31" s="577" t="s">
        <v>3</v>
      </c>
      <c r="H31" s="577" t="s">
        <v>390</v>
      </c>
      <c r="J31" s="577" t="s">
        <v>399</v>
      </c>
      <c r="K31" s="577" t="s">
        <v>743</v>
      </c>
      <c r="M31" s="577" t="s">
        <v>741</v>
      </c>
      <c r="N31" s="577" t="s">
        <v>770</v>
      </c>
    </row>
    <row r="32" spans="1:14">
      <c r="A32" s="399" t="s">
        <v>224</v>
      </c>
      <c r="D32" s="577" t="s">
        <v>12</v>
      </c>
      <c r="E32" s="577" t="s">
        <v>462</v>
      </c>
      <c r="G32" s="577" t="s">
        <v>337</v>
      </c>
      <c r="H32" s="577" t="s">
        <v>391</v>
      </c>
      <c r="J32" s="577" t="s">
        <v>494</v>
      </c>
      <c r="K32" s="577" t="s">
        <v>744</v>
      </c>
      <c r="M32" s="577" t="s">
        <v>171</v>
      </c>
      <c r="N32" s="577" t="s">
        <v>396</v>
      </c>
    </row>
    <row r="33" spans="1:14">
      <c r="B33" s="215" t="s">
        <v>245</v>
      </c>
      <c r="D33" s="577" t="s">
        <v>112</v>
      </c>
      <c r="E33" s="577" t="s">
        <v>401</v>
      </c>
      <c r="G33" s="577" t="s">
        <v>394</v>
      </c>
      <c r="H33" s="577" t="s">
        <v>740</v>
      </c>
      <c r="J33" s="577" t="s">
        <v>493</v>
      </c>
      <c r="K33" s="577" t="s">
        <v>745</v>
      </c>
      <c r="M33" s="577" t="s">
        <v>397</v>
      </c>
      <c r="N33" s="577" t="s">
        <v>398</v>
      </c>
    </row>
    <row r="34" spans="1:14">
      <c r="B34" s="215" t="s">
        <v>246</v>
      </c>
      <c r="D34" s="577" t="s">
        <v>402</v>
      </c>
      <c r="E34" s="577" t="s">
        <v>403</v>
      </c>
      <c r="G34" s="577" t="s">
        <v>741</v>
      </c>
      <c r="H34" s="577" t="s">
        <v>742</v>
      </c>
      <c r="J34" s="577" t="s">
        <v>746</v>
      </c>
      <c r="K34" s="577" t="s">
        <v>747</v>
      </c>
      <c r="M34" s="577" t="s">
        <v>399</v>
      </c>
      <c r="N34" s="577" t="s">
        <v>1041</v>
      </c>
    </row>
    <row r="35" spans="1:14">
      <c r="B35" s="215" t="s">
        <v>247</v>
      </c>
      <c r="D35" s="577" t="s">
        <v>110</v>
      </c>
      <c r="E35" s="577" t="s">
        <v>404</v>
      </c>
      <c r="G35" s="577" t="s">
        <v>171</v>
      </c>
      <c r="H35" s="577" t="s">
        <v>396</v>
      </c>
      <c r="J35" s="577" t="s">
        <v>112</v>
      </c>
      <c r="K35" s="577" t="s">
        <v>401</v>
      </c>
      <c r="M35" s="577" t="s">
        <v>494</v>
      </c>
      <c r="N35" s="577" t="s">
        <v>744</v>
      </c>
    </row>
    <row r="36" spans="1:14">
      <c r="B36" s="215" t="s">
        <v>430</v>
      </c>
      <c r="D36" s="577" t="s">
        <v>405</v>
      </c>
      <c r="E36" s="577" t="s">
        <v>406</v>
      </c>
      <c r="G36" s="577" t="s">
        <v>397</v>
      </c>
      <c r="H36" s="577" t="s">
        <v>398</v>
      </c>
      <c r="J36" s="577" t="s">
        <v>402</v>
      </c>
      <c r="K36" s="577" t="s">
        <v>403</v>
      </c>
      <c r="M36" s="577" t="s">
        <v>493</v>
      </c>
      <c r="N36" s="577" t="s">
        <v>745</v>
      </c>
    </row>
    <row r="37" spans="1:14">
      <c r="C37" s="215" t="s">
        <v>431</v>
      </c>
      <c r="D37" s="577" t="s">
        <v>407</v>
      </c>
      <c r="E37" s="577" t="s">
        <v>408</v>
      </c>
      <c r="G37" s="577" t="s">
        <v>399</v>
      </c>
      <c r="H37" s="577" t="s">
        <v>743</v>
      </c>
      <c r="J37" s="577" t="s">
        <v>110</v>
      </c>
      <c r="K37" s="577" t="s">
        <v>404</v>
      </c>
      <c r="M37" s="577" t="s">
        <v>746</v>
      </c>
      <c r="N37" s="577" t="s">
        <v>747</v>
      </c>
    </row>
    <row r="38" spans="1:14">
      <c r="B38" s="215" t="s">
        <v>763</v>
      </c>
      <c r="D38" s="577"/>
      <c r="E38" s="577"/>
      <c r="G38" s="577" t="s">
        <v>494</v>
      </c>
      <c r="H38" s="577" t="s">
        <v>744</v>
      </c>
      <c r="J38" s="577" t="s">
        <v>405</v>
      </c>
      <c r="K38" s="577" t="s">
        <v>406</v>
      </c>
      <c r="M38" s="577" t="s">
        <v>112</v>
      </c>
      <c r="N38" s="577" t="s">
        <v>401</v>
      </c>
    </row>
    <row r="39" spans="1:14">
      <c r="C39" s="215" t="s">
        <v>431</v>
      </c>
      <c r="D39" s="577"/>
      <c r="E39" s="577"/>
      <c r="G39" s="577" t="s">
        <v>493</v>
      </c>
      <c r="H39" s="577" t="s">
        <v>745</v>
      </c>
      <c r="J39" s="577" t="s">
        <v>407</v>
      </c>
      <c r="K39" s="577" t="s">
        <v>408</v>
      </c>
      <c r="M39" s="577" t="s">
        <v>402</v>
      </c>
      <c r="N39" s="577" t="s">
        <v>403</v>
      </c>
    </row>
    <row r="40" spans="1:14">
      <c r="A40" s="1087" t="s">
        <v>1003</v>
      </c>
      <c r="B40" s="824" t="s">
        <v>762</v>
      </c>
      <c r="D40" s="577"/>
      <c r="E40" s="577"/>
      <c r="G40" s="577" t="s">
        <v>746</v>
      </c>
      <c r="H40" s="577" t="s">
        <v>747</v>
      </c>
      <c r="J40" s="577"/>
      <c r="K40" s="577"/>
      <c r="M40" s="577" t="s">
        <v>110</v>
      </c>
      <c r="N40" s="577" t="s">
        <v>404</v>
      </c>
    </row>
    <row r="41" spans="1:14">
      <c r="A41" s="399" t="s">
        <v>231</v>
      </c>
      <c r="D41" s="577"/>
      <c r="E41" s="577"/>
      <c r="G41" s="577" t="s">
        <v>112</v>
      </c>
      <c r="H41" s="577" t="s">
        <v>401</v>
      </c>
      <c r="J41" s="577"/>
      <c r="K41" s="577"/>
      <c r="M41" s="577" t="s">
        <v>405</v>
      </c>
      <c r="N41" s="577" t="s">
        <v>406</v>
      </c>
    </row>
    <row r="42" spans="1:14">
      <c r="A42" s="399" t="s">
        <v>154</v>
      </c>
      <c r="D42" s="577"/>
      <c r="E42" s="577"/>
      <c r="G42" s="577" t="s">
        <v>402</v>
      </c>
      <c r="H42" s="577" t="s">
        <v>403</v>
      </c>
      <c r="J42" s="577"/>
      <c r="K42" s="577"/>
      <c r="M42" s="577" t="s">
        <v>407</v>
      </c>
      <c r="N42" s="577" t="s">
        <v>408</v>
      </c>
    </row>
    <row r="43" spans="1:14">
      <c r="A43" s="215" t="s">
        <v>1019</v>
      </c>
      <c r="C43" s="215" t="s">
        <v>1020</v>
      </c>
      <c r="D43" s="577"/>
      <c r="E43" s="577"/>
      <c r="G43" s="577" t="s">
        <v>110</v>
      </c>
      <c r="H43" s="577" t="s">
        <v>404</v>
      </c>
      <c r="J43" s="577"/>
      <c r="K43" s="577"/>
    </row>
    <row r="44" spans="1:14">
      <c r="B44" s="215" t="s">
        <v>248</v>
      </c>
      <c r="D44" s="577"/>
      <c r="E44" s="577"/>
      <c r="G44" s="577" t="s">
        <v>402</v>
      </c>
      <c r="H44" s="577" t="s">
        <v>403</v>
      </c>
      <c r="J44" s="577"/>
      <c r="K44" s="577"/>
    </row>
    <row r="45" spans="1:14">
      <c r="C45" s="215" t="s">
        <v>432</v>
      </c>
      <c r="D45" s="577"/>
      <c r="E45" s="577"/>
      <c r="G45" s="577" t="s">
        <v>405</v>
      </c>
      <c r="H45" s="577" t="s">
        <v>406</v>
      </c>
      <c r="J45" s="577"/>
      <c r="K45" s="577"/>
    </row>
    <row r="46" spans="1:14">
      <c r="C46" s="215" t="s">
        <v>433</v>
      </c>
      <c r="D46" s="577"/>
      <c r="E46" s="577"/>
      <c r="G46" s="577" t="s">
        <v>407</v>
      </c>
      <c r="H46" s="577" t="s">
        <v>408</v>
      </c>
      <c r="J46" s="577"/>
      <c r="K46" s="577"/>
    </row>
    <row r="47" spans="1:14">
      <c r="C47" s="215" t="s">
        <v>434</v>
      </c>
      <c r="D47" s="577"/>
      <c r="E47" s="577"/>
      <c r="G47" s="577"/>
      <c r="H47" s="577"/>
      <c r="J47" s="577"/>
      <c r="K47" s="577"/>
    </row>
    <row r="48" spans="1:14">
      <c r="B48" s="215" t="s">
        <v>249</v>
      </c>
      <c r="D48" s="577"/>
      <c r="E48" s="577"/>
      <c r="G48" s="577"/>
      <c r="H48" s="577"/>
      <c r="J48" s="577"/>
      <c r="K48" s="577"/>
    </row>
    <row r="49" spans="2:11">
      <c r="B49" s="215" t="s">
        <v>1019</v>
      </c>
      <c r="C49" s="215" t="s">
        <v>1018</v>
      </c>
      <c r="D49" s="577"/>
      <c r="E49" s="577"/>
      <c r="G49" s="577"/>
      <c r="H49" s="577"/>
      <c r="J49" s="577"/>
      <c r="K49" s="577"/>
    </row>
    <row r="50" spans="2:11">
      <c r="B50" s="215" t="s">
        <v>225</v>
      </c>
      <c r="D50" s="577"/>
      <c r="E50" s="577"/>
      <c r="G50" s="577"/>
      <c r="H50" s="577"/>
      <c r="J50" s="577"/>
      <c r="K50" s="577"/>
    </row>
    <row r="51" spans="2:11">
      <c r="C51" s="215" t="s">
        <v>442</v>
      </c>
      <c r="D51" s="577"/>
      <c r="E51" s="577"/>
      <c r="G51" s="577"/>
      <c r="H51" s="577"/>
      <c r="J51" s="577"/>
      <c r="K51" s="577"/>
    </row>
    <row r="52" spans="2:11">
      <c r="B52" s="215" t="s">
        <v>250</v>
      </c>
      <c r="C52" s="215" t="s">
        <v>765</v>
      </c>
      <c r="D52" s="577"/>
      <c r="E52" s="577"/>
      <c r="G52" s="577"/>
      <c r="H52" s="577"/>
      <c r="J52" s="577"/>
      <c r="K52" s="577"/>
    </row>
    <row r="53" spans="2:11">
      <c r="C53" s="215" t="s">
        <v>255</v>
      </c>
      <c r="D53" s="577"/>
      <c r="E53" s="577"/>
      <c r="G53" s="577"/>
      <c r="H53" s="577"/>
      <c r="J53" s="577"/>
      <c r="K53" s="577"/>
    </row>
    <row r="54" spans="2:11">
      <c r="C54" s="215" t="s">
        <v>226</v>
      </c>
      <c r="D54" s="577"/>
      <c r="E54" s="577"/>
      <c r="G54" s="577"/>
      <c r="H54" s="577"/>
      <c r="J54" s="577"/>
      <c r="K54" s="577"/>
    </row>
    <row r="55" spans="2:11">
      <c r="C55" s="215" t="s">
        <v>227</v>
      </c>
    </row>
    <row r="56" spans="2:11">
      <c r="C56" s="215" t="s">
        <v>436</v>
      </c>
    </row>
    <row r="57" spans="2:11">
      <c r="B57" s="215" t="s">
        <v>439</v>
      </c>
    </row>
    <row r="58" spans="2:11">
      <c r="C58" s="215" t="s">
        <v>696</v>
      </c>
      <c r="D58" s="577"/>
      <c r="E58" s="577"/>
      <c r="G58" s="577"/>
      <c r="H58" s="577"/>
      <c r="J58" s="577"/>
      <c r="K58" s="577"/>
    </row>
    <row r="59" spans="2:11">
      <c r="C59" s="215" t="s">
        <v>440</v>
      </c>
    </row>
    <row r="60" spans="2:11">
      <c r="B60" s="215" t="s">
        <v>1007</v>
      </c>
    </row>
    <row r="61" spans="2:11">
      <c r="C61" s="215" t="s">
        <v>1005</v>
      </c>
    </row>
    <row r="62" spans="2:11">
      <c r="C62" s="215" t="s">
        <v>1006</v>
      </c>
    </row>
    <row r="63" spans="2:11">
      <c r="C63" s="215" t="s">
        <v>1008</v>
      </c>
    </row>
    <row r="64" spans="2:11">
      <c r="B64" s="215" t="s">
        <v>441</v>
      </c>
    </row>
    <row r="65" spans="1:11">
      <c r="A65" s="399" t="s">
        <v>12</v>
      </c>
    </row>
    <row r="66" spans="1:11">
      <c r="B66" s="215" t="s">
        <v>1019</v>
      </c>
      <c r="C66" s="215" t="s">
        <v>1020</v>
      </c>
    </row>
    <row r="67" spans="1:11">
      <c r="B67" s="215" t="s">
        <v>251</v>
      </c>
      <c r="D67" s="577"/>
      <c r="E67" s="577"/>
      <c r="G67" s="577"/>
      <c r="H67" s="577"/>
      <c r="J67" s="577"/>
      <c r="K67" s="577"/>
    </row>
    <row r="68" spans="1:11">
      <c r="B68" s="215" t="s">
        <v>693</v>
      </c>
    </row>
    <row r="69" spans="1:11">
      <c r="C69" s="215" t="s">
        <v>228</v>
      </c>
    </row>
    <row r="70" spans="1:11">
      <c r="B70" s="215" t="s">
        <v>694</v>
      </c>
    </row>
    <row r="71" spans="1:11">
      <c r="C71" s="215" t="s">
        <v>229</v>
      </c>
    </row>
    <row r="72" spans="1:11">
      <c r="C72" s="215" t="s">
        <v>437</v>
      </c>
    </row>
    <row r="73" spans="1:11">
      <c r="C73" s="215" t="s">
        <v>438</v>
      </c>
    </row>
    <row r="74" spans="1:11">
      <c r="C74" s="215" t="s">
        <v>233</v>
      </c>
    </row>
    <row r="75" spans="1:11">
      <c r="C75" s="215" t="s">
        <v>232</v>
      </c>
    </row>
    <row r="76" spans="1:11">
      <c r="B76" s="215" t="s">
        <v>504</v>
      </c>
    </row>
    <row r="77" spans="1:11">
      <c r="C77" s="215" t="s">
        <v>252</v>
      </c>
    </row>
    <row r="78" spans="1:11">
      <c r="C78" s="215" t="s">
        <v>253</v>
      </c>
    </row>
    <row r="79" spans="1:11">
      <c r="C79" s="215" t="s">
        <v>254</v>
      </c>
    </row>
    <row r="80" spans="1:11">
      <c r="B80" s="215" t="s">
        <v>1019</v>
      </c>
      <c r="C80" s="215" t="s">
        <v>1018</v>
      </c>
    </row>
    <row r="81" spans="1:11">
      <c r="B81" s="215" t="s">
        <v>695</v>
      </c>
      <c r="D81" s="577"/>
      <c r="E81" s="577"/>
      <c r="G81" s="577"/>
      <c r="H81" s="577"/>
      <c r="J81" s="577"/>
      <c r="K81" s="577"/>
    </row>
    <row r="82" spans="1:11">
      <c r="A82" s="399"/>
      <c r="C82" s="215" t="s">
        <v>442</v>
      </c>
    </row>
    <row r="83" spans="1:11">
      <c r="C83" s="1088" t="s">
        <v>764</v>
      </c>
    </row>
    <row r="84" spans="1:11">
      <c r="C84" s="215" t="s">
        <v>255</v>
      </c>
      <c r="D84" s="577"/>
      <c r="E84" s="577"/>
      <c r="G84" s="577"/>
      <c r="H84" s="577"/>
      <c r="J84" s="577"/>
      <c r="K84" s="577"/>
    </row>
    <row r="85" spans="1:11">
      <c r="C85" s="215" t="s">
        <v>226</v>
      </c>
      <c r="D85" s="577"/>
      <c r="E85" s="577"/>
      <c r="G85" s="577"/>
      <c r="H85" s="577"/>
      <c r="J85" s="577"/>
      <c r="K85" s="577"/>
    </row>
    <row r="86" spans="1:11">
      <c r="C86" s="215" t="s">
        <v>227</v>
      </c>
    </row>
    <row r="87" spans="1:11">
      <c r="A87" s="1087" t="s">
        <v>1003</v>
      </c>
      <c r="C87" s="824" t="s">
        <v>435</v>
      </c>
    </row>
    <row r="88" spans="1:11">
      <c r="C88" s="215" t="s">
        <v>436</v>
      </c>
    </row>
    <row r="89" spans="1:11">
      <c r="B89" s="215" t="s">
        <v>439</v>
      </c>
    </row>
    <row r="90" spans="1:11">
      <c r="C90" s="215" t="s">
        <v>696</v>
      </c>
    </row>
    <row r="91" spans="1:11">
      <c r="C91" s="215" t="s">
        <v>440</v>
      </c>
    </row>
    <row r="92" spans="1:11">
      <c r="B92" s="215" t="s">
        <v>441</v>
      </c>
    </row>
  </sheetData>
  <phoneticPr fontId="0" type="noConversion"/>
  <pageMargins left="0.75" right="0.75" top="1" bottom="1" header="0.5" footer="0.5"/>
  <pageSetup paperSize="9" orientation="landscape" r:id="rId1"/>
  <headerFooter alignWithMargins="0">
    <oddHeader>&amp;L&amp;"Arial,Gras"&amp;8&amp;F - &amp;A&amp;C&amp;"Arial,Gras"&amp;8imprimé le &amp;D&amp;R&amp;"Arial,Gras"&amp;8&amp;P / &amp;N</oddHeader>
  </headerFooter>
</worksheet>
</file>

<file path=xl/worksheets/sheet14.xml><?xml version="1.0" encoding="utf-8"?>
<worksheet xmlns="http://schemas.openxmlformats.org/spreadsheetml/2006/main" xmlns:r="http://schemas.openxmlformats.org/officeDocument/2006/relationships">
  <sheetPr codeName="Sheet11" filterMode="1"/>
  <dimension ref="A1:J80"/>
  <sheetViews>
    <sheetView zoomScale="85" workbookViewId="0">
      <pane ySplit="1" topLeftCell="A3" activePane="bottomLeft" state="frozen"/>
      <selection activeCell="C64" sqref="C64"/>
      <selection pane="bottomLeft" activeCell="C64" sqref="C64"/>
    </sheetView>
  </sheetViews>
  <sheetFormatPr defaultRowHeight="12.75"/>
  <cols>
    <col min="1" max="1" width="10.7109375" style="215" customWidth="1"/>
    <col min="2" max="2" width="55.7109375" style="597" customWidth="1"/>
    <col min="3" max="3" width="12.7109375" style="530" bestFit="1" customWidth="1"/>
    <col min="4" max="4" width="7.7109375" style="530" customWidth="1"/>
    <col min="5" max="5" width="5.7109375" style="602" customWidth="1"/>
    <col min="6" max="6" width="10.7109375" style="530" customWidth="1"/>
    <col min="7" max="8" width="20.7109375" style="979" customWidth="1"/>
    <col min="9" max="9" width="7.7109375" style="530" customWidth="1"/>
    <col min="10" max="10" width="12.7109375" style="530" customWidth="1"/>
    <col min="11" max="16384" width="9.140625" style="215"/>
  </cols>
  <sheetData>
    <row r="1" spans="1:10" s="549" customFormat="1" ht="25.5">
      <c r="A1" s="550" t="s">
        <v>369</v>
      </c>
      <c r="B1" s="595" t="s">
        <v>360</v>
      </c>
      <c r="C1" s="551" t="s">
        <v>361</v>
      </c>
      <c r="D1" s="551" t="s">
        <v>370</v>
      </c>
      <c r="E1" s="601"/>
      <c r="F1" s="555" t="s">
        <v>349</v>
      </c>
      <c r="G1" s="974" t="s">
        <v>363</v>
      </c>
      <c r="H1" s="975" t="s">
        <v>371</v>
      </c>
      <c r="I1" s="555" t="s">
        <v>350</v>
      </c>
      <c r="J1" s="555" t="s">
        <v>364</v>
      </c>
    </row>
    <row r="2" spans="1:10">
      <c r="A2" s="557"/>
      <c r="B2" s="596"/>
      <c r="C2" s="558"/>
      <c r="D2" s="558"/>
      <c r="F2" s="556" t="s">
        <v>154</v>
      </c>
      <c r="G2" s="976">
        <f ca="1">SUM(Cross!1:1048576)</f>
        <v>894679487.10000753</v>
      </c>
      <c r="H2" s="977">
        <v>812994896.60000694</v>
      </c>
      <c r="I2" s="556" t="b">
        <f ca="1">G2=H2</f>
        <v>0</v>
      </c>
      <c r="J2" s="556">
        <f ca="1">G2-H2</f>
        <v>81684590.500000596</v>
      </c>
    </row>
    <row r="3" spans="1:10">
      <c r="A3" s="557"/>
      <c r="B3" s="596"/>
      <c r="C3" s="558"/>
      <c r="D3" s="558"/>
      <c r="F3" s="556" t="s">
        <v>12</v>
      </c>
      <c r="G3" s="976">
        <f ca="1">SUM(Indoor!1:1048576)</f>
        <v>1170764070.2610817</v>
      </c>
      <c r="H3" s="977">
        <v>1166206758.6468544</v>
      </c>
      <c r="I3" s="556" t="b">
        <f ca="1">G3=H3</f>
        <v>0</v>
      </c>
      <c r="J3" s="556">
        <f ca="1">G3-H3</f>
        <v>4557311.6142272949</v>
      </c>
    </row>
    <row r="4" spans="1:10">
      <c r="A4" s="557"/>
      <c r="B4" s="596"/>
      <c r="C4" s="558"/>
      <c r="D4" s="558"/>
      <c r="F4" s="556"/>
      <c r="G4" s="976"/>
      <c r="H4" s="978"/>
      <c r="I4" s="556"/>
      <c r="J4" s="556"/>
    </row>
    <row r="5" spans="1:10">
      <c r="A5" s="557"/>
      <c r="B5" s="596"/>
      <c r="C5" s="558"/>
      <c r="D5" s="558"/>
      <c r="F5" s="556"/>
      <c r="G5" s="976"/>
      <c r="H5" s="978"/>
      <c r="I5" s="556"/>
      <c r="J5" s="556"/>
    </row>
    <row r="6" spans="1:10">
      <c r="A6" s="557"/>
      <c r="B6" s="596"/>
      <c r="C6" s="558"/>
      <c r="D6" s="558"/>
      <c r="F6" s="556"/>
      <c r="G6" s="976"/>
      <c r="H6" s="978"/>
      <c r="I6" s="556"/>
      <c r="J6" s="556"/>
    </row>
    <row r="7" spans="1:10">
      <c r="A7" s="557"/>
      <c r="B7" s="596"/>
      <c r="C7" s="558"/>
      <c r="D7" s="558"/>
      <c r="F7" s="556"/>
      <c r="G7" s="976"/>
      <c r="H7" s="978"/>
      <c r="I7" s="556"/>
      <c r="J7" s="556"/>
    </row>
    <row r="8" spans="1:10">
      <c r="A8" s="557"/>
      <c r="B8" s="596"/>
      <c r="C8" s="558"/>
      <c r="D8" s="558"/>
      <c r="F8" s="556"/>
      <c r="G8" s="976"/>
      <c r="H8" s="978"/>
      <c r="I8" s="556"/>
      <c r="J8" s="556"/>
    </row>
    <row r="9" spans="1:10">
      <c r="A9" s="557"/>
      <c r="B9" s="596"/>
      <c r="C9" s="558"/>
      <c r="D9" s="558"/>
    </row>
    <row r="10" spans="1:10" ht="38.25" hidden="1">
      <c r="A10" s="215" t="s">
        <v>112</v>
      </c>
      <c r="B10" s="597" t="s">
        <v>172</v>
      </c>
      <c r="C10" s="530" t="s">
        <v>880</v>
      </c>
      <c r="D10" s="530">
        <v>1</v>
      </c>
    </row>
    <row r="11" spans="1:10" hidden="1">
      <c r="A11" s="215" t="s">
        <v>114</v>
      </c>
      <c r="B11" s="597" t="s">
        <v>137</v>
      </c>
      <c r="C11" s="530" t="s">
        <v>880</v>
      </c>
      <c r="D11" s="530">
        <v>3</v>
      </c>
    </row>
    <row r="12" spans="1:10" hidden="1">
      <c r="A12" s="215" t="s">
        <v>12</v>
      </c>
      <c r="B12" s="597" t="s">
        <v>221</v>
      </c>
      <c r="C12" s="530" t="s">
        <v>880</v>
      </c>
      <c r="D12" s="530">
        <v>3</v>
      </c>
    </row>
    <row r="13" spans="1:10" ht="25.5" hidden="1">
      <c r="A13" s="215" t="s">
        <v>114</v>
      </c>
      <c r="B13" s="597" t="s">
        <v>468</v>
      </c>
      <c r="C13" s="530" t="s">
        <v>880</v>
      </c>
      <c r="D13" s="530">
        <v>3</v>
      </c>
    </row>
    <row r="14" spans="1:10" ht="25.5" hidden="1">
      <c r="A14" s="215" t="s">
        <v>114</v>
      </c>
      <c r="B14" s="597" t="s">
        <v>469</v>
      </c>
      <c r="C14" s="530" t="s">
        <v>880</v>
      </c>
      <c r="D14" s="530">
        <v>3</v>
      </c>
    </row>
    <row r="15" spans="1:10" ht="63.75">
      <c r="A15" s="215" t="s">
        <v>154</v>
      </c>
      <c r="B15" s="597" t="s">
        <v>785</v>
      </c>
      <c r="D15" s="530">
        <v>3</v>
      </c>
    </row>
    <row r="16" spans="1:10" ht="51" hidden="1">
      <c r="A16" s="215" t="s">
        <v>114</v>
      </c>
      <c r="B16" s="597" t="s">
        <v>343</v>
      </c>
      <c r="C16" s="530" t="s">
        <v>880</v>
      </c>
      <c r="D16" s="530">
        <v>2</v>
      </c>
    </row>
    <row r="17" spans="1:5" ht="51" hidden="1">
      <c r="A17" s="215" t="s">
        <v>154</v>
      </c>
      <c r="B17" s="597" t="s">
        <v>343</v>
      </c>
      <c r="C17" s="530" t="s">
        <v>880</v>
      </c>
      <c r="D17" s="530">
        <v>2</v>
      </c>
    </row>
    <row r="18" spans="1:5" ht="25.5" hidden="1">
      <c r="A18" s="215" t="s">
        <v>114</v>
      </c>
      <c r="B18" s="597" t="s">
        <v>358</v>
      </c>
      <c r="C18" s="530" t="s">
        <v>880</v>
      </c>
      <c r="D18" s="530">
        <v>2</v>
      </c>
    </row>
    <row r="19" spans="1:5" ht="25.5" hidden="1">
      <c r="A19" s="215" t="s">
        <v>154</v>
      </c>
      <c r="B19" s="597" t="s">
        <v>359</v>
      </c>
      <c r="C19" s="530" t="s">
        <v>880</v>
      </c>
      <c r="D19" s="530">
        <v>2</v>
      </c>
    </row>
    <row r="20" spans="1:5" hidden="1">
      <c r="A20" s="215" t="s">
        <v>8</v>
      </c>
      <c r="B20" s="597" t="s">
        <v>344</v>
      </c>
      <c r="C20" s="530" t="s">
        <v>880</v>
      </c>
      <c r="D20" s="530">
        <v>2</v>
      </c>
    </row>
    <row r="21" spans="1:5" ht="25.5" hidden="1">
      <c r="A21" s="215" t="s">
        <v>114</v>
      </c>
      <c r="B21" s="597" t="s">
        <v>362</v>
      </c>
      <c r="C21" s="530" t="s">
        <v>880</v>
      </c>
      <c r="D21" s="530">
        <v>2</v>
      </c>
    </row>
    <row r="22" spans="1:5" ht="25.5" hidden="1">
      <c r="A22" s="575" t="s">
        <v>154</v>
      </c>
      <c r="B22" s="598" t="s">
        <v>346</v>
      </c>
      <c r="C22" s="530" t="s">
        <v>880</v>
      </c>
      <c r="D22" s="530">
        <v>1</v>
      </c>
    </row>
    <row r="23" spans="1:5" ht="25.5" hidden="1">
      <c r="A23" s="575" t="s">
        <v>114</v>
      </c>
      <c r="B23" s="598" t="s">
        <v>346</v>
      </c>
      <c r="C23" s="530" t="s">
        <v>880</v>
      </c>
      <c r="D23" s="530">
        <v>1</v>
      </c>
    </row>
    <row r="24" spans="1:5" ht="63.75" hidden="1">
      <c r="A24" s="215" t="s">
        <v>154</v>
      </c>
      <c r="B24" s="597" t="s">
        <v>357</v>
      </c>
      <c r="C24" s="530" t="s">
        <v>880</v>
      </c>
      <c r="D24" s="530">
        <v>1</v>
      </c>
    </row>
    <row r="25" spans="1:5" ht="63.75" hidden="1">
      <c r="A25" s="215" t="s">
        <v>114</v>
      </c>
      <c r="B25" s="597" t="s">
        <v>357</v>
      </c>
      <c r="C25" s="530" t="s">
        <v>880</v>
      </c>
      <c r="D25" s="530">
        <v>3</v>
      </c>
    </row>
    <row r="26" spans="1:5" ht="25.5" hidden="1">
      <c r="A26" s="215" t="s">
        <v>154</v>
      </c>
      <c r="B26" s="597" t="s">
        <v>367</v>
      </c>
      <c r="C26" s="530" t="s">
        <v>880</v>
      </c>
      <c r="D26" s="530">
        <v>2</v>
      </c>
    </row>
    <row r="27" spans="1:5" ht="25.5" hidden="1">
      <c r="A27" s="215" t="s">
        <v>114</v>
      </c>
      <c r="B27" s="597" t="s">
        <v>367</v>
      </c>
      <c r="C27" s="530" t="s">
        <v>880</v>
      </c>
      <c r="D27" s="530">
        <v>2</v>
      </c>
    </row>
    <row r="28" spans="1:5" ht="25.5" hidden="1">
      <c r="A28" s="215" t="s">
        <v>154</v>
      </c>
      <c r="B28" s="597" t="s">
        <v>368</v>
      </c>
      <c r="C28" s="530" t="s">
        <v>880</v>
      </c>
      <c r="D28" s="530">
        <v>2</v>
      </c>
    </row>
    <row r="29" spans="1:5" ht="25.5" hidden="1">
      <c r="A29" s="215" t="s">
        <v>114</v>
      </c>
      <c r="B29" s="597" t="s">
        <v>368</v>
      </c>
      <c r="C29" s="530" t="s">
        <v>880</v>
      </c>
      <c r="D29" s="530">
        <v>2</v>
      </c>
    </row>
    <row r="30" spans="1:5" hidden="1">
      <c r="A30" s="215" t="s">
        <v>154</v>
      </c>
      <c r="B30" s="597" t="s">
        <v>372</v>
      </c>
      <c r="C30" s="530" t="s">
        <v>880</v>
      </c>
      <c r="D30" s="530">
        <v>2</v>
      </c>
    </row>
    <row r="31" spans="1:5" hidden="1">
      <c r="A31" s="215" t="s">
        <v>114</v>
      </c>
      <c r="B31" s="597" t="s">
        <v>372</v>
      </c>
      <c r="C31" s="530" t="s">
        <v>880</v>
      </c>
      <c r="D31" s="530">
        <v>2</v>
      </c>
    </row>
    <row r="32" spans="1:5" hidden="1">
      <c r="A32" s="215" t="s">
        <v>154</v>
      </c>
      <c r="B32" s="597" t="s">
        <v>373</v>
      </c>
      <c r="C32" s="530" t="s">
        <v>880</v>
      </c>
      <c r="D32" s="530">
        <v>2</v>
      </c>
      <c r="E32" s="603"/>
    </row>
    <row r="33" spans="1:4" ht="63.75" hidden="1">
      <c r="A33" s="215" t="s">
        <v>154</v>
      </c>
      <c r="B33" s="597" t="s">
        <v>781</v>
      </c>
      <c r="C33" s="530" t="s">
        <v>879</v>
      </c>
      <c r="D33" s="530">
        <v>1</v>
      </c>
    </row>
    <row r="34" spans="1:4" ht="76.5" hidden="1">
      <c r="A34" s="576" t="s">
        <v>154</v>
      </c>
      <c r="B34" s="594" t="s">
        <v>423</v>
      </c>
      <c r="C34" s="530" t="s">
        <v>880</v>
      </c>
      <c r="D34" s="530">
        <v>2</v>
      </c>
    </row>
    <row r="35" spans="1:4" ht="38.25" hidden="1">
      <c r="A35" s="215" t="s">
        <v>114</v>
      </c>
      <c r="B35" s="594" t="s">
        <v>464</v>
      </c>
      <c r="C35" s="530" t="s">
        <v>880</v>
      </c>
      <c r="D35" s="530">
        <v>2</v>
      </c>
    </row>
    <row r="36" spans="1:4" hidden="1">
      <c r="A36" s="576" t="s">
        <v>206</v>
      </c>
      <c r="B36" s="594" t="s">
        <v>465</v>
      </c>
      <c r="C36" s="530" t="s">
        <v>879</v>
      </c>
      <c r="D36" s="530">
        <v>2</v>
      </c>
    </row>
    <row r="37" spans="1:4" ht="51" hidden="1">
      <c r="A37" s="576" t="s">
        <v>708</v>
      </c>
      <c r="B37" s="594" t="s">
        <v>470</v>
      </c>
      <c r="C37" s="530" t="s">
        <v>879</v>
      </c>
      <c r="D37" s="530">
        <v>1</v>
      </c>
    </row>
    <row r="38" spans="1:4" ht="38.25" hidden="1">
      <c r="A38" s="576" t="s">
        <v>708</v>
      </c>
      <c r="B38" s="594" t="s">
        <v>471</v>
      </c>
      <c r="C38" s="530" t="s">
        <v>879</v>
      </c>
      <c r="D38" s="530">
        <v>1</v>
      </c>
    </row>
    <row r="39" spans="1:4" ht="25.5">
      <c r="A39" s="576" t="s">
        <v>12</v>
      </c>
      <c r="B39" s="594" t="s">
        <v>782</v>
      </c>
      <c r="D39" s="530">
        <v>2</v>
      </c>
    </row>
    <row r="40" spans="1:4">
      <c r="A40" s="576" t="s">
        <v>12</v>
      </c>
      <c r="B40" s="594" t="s">
        <v>882</v>
      </c>
      <c r="D40" s="530" t="s">
        <v>266</v>
      </c>
    </row>
    <row r="41" spans="1:4">
      <c r="A41" s="576" t="s">
        <v>154</v>
      </c>
      <c r="B41" s="594" t="s">
        <v>882</v>
      </c>
      <c r="C41" s="530" t="s">
        <v>1004</v>
      </c>
      <c r="D41" s="530">
        <v>3</v>
      </c>
    </row>
    <row r="42" spans="1:4" ht="89.25">
      <c r="A42" s="576" t="s">
        <v>154</v>
      </c>
      <c r="B42" s="594" t="s">
        <v>1014</v>
      </c>
      <c r="C42" s="530" t="s">
        <v>1004</v>
      </c>
      <c r="D42" s="530">
        <v>2</v>
      </c>
    </row>
    <row r="43" spans="1:4" ht="25.5">
      <c r="A43" s="576" t="s">
        <v>12</v>
      </c>
      <c r="B43" s="594" t="s">
        <v>1015</v>
      </c>
      <c r="D43" s="530">
        <v>2</v>
      </c>
    </row>
    <row r="44" spans="1:4">
      <c r="A44" s="576" t="s">
        <v>154</v>
      </c>
      <c r="B44" s="594" t="s">
        <v>881</v>
      </c>
      <c r="D44" s="530">
        <v>3</v>
      </c>
    </row>
    <row r="45" spans="1:4">
      <c r="A45" s="576" t="s">
        <v>12</v>
      </c>
      <c r="B45" s="594" t="s">
        <v>881</v>
      </c>
      <c r="D45" s="530">
        <v>3</v>
      </c>
    </row>
    <row r="46" spans="1:4" ht="25.5">
      <c r="A46" s="576" t="s">
        <v>1010</v>
      </c>
      <c r="B46" s="594" t="s">
        <v>1011</v>
      </c>
      <c r="D46" s="530">
        <v>3</v>
      </c>
    </row>
    <row r="47" spans="1:4" ht="25.5">
      <c r="A47" s="576" t="s">
        <v>1013</v>
      </c>
      <c r="B47" s="594" t="s">
        <v>1012</v>
      </c>
      <c r="D47" s="530">
        <v>3</v>
      </c>
    </row>
    <row r="48" spans="1:4">
      <c r="A48" s="576"/>
      <c r="B48" s="594" t="s">
        <v>1016</v>
      </c>
    </row>
    <row r="49" spans="1:2">
      <c r="A49" s="576"/>
      <c r="B49" s="594"/>
    </row>
    <row r="50" spans="1:2">
      <c r="A50" s="576"/>
      <c r="B50" s="594"/>
    </row>
    <row r="51" spans="1:2">
      <c r="A51" s="576"/>
      <c r="B51" s="594"/>
    </row>
    <row r="52" spans="1:2">
      <c r="A52" s="576"/>
      <c r="B52" s="594"/>
    </row>
    <row r="53" spans="1:2">
      <c r="A53" s="576"/>
      <c r="B53" s="594"/>
    </row>
    <row r="54" spans="1:2">
      <c r="A54" s="576"/>
      <c r="B54" s="594"/>
    </row>
    <row r="55" spans="1:2">
      <c r="A55" s="576"/>
      <c r="B55" s="594"/>
    </row>
    <row r="56" spans="1:2">
      <c r="A56" s="576"/>
      <c r="B56" s="594"/>
    </row>
    <row r="57" spans="1:2">
      <c r="A57" s="576"/>
      <c r="B57" s="594"/>
    </row>
    <row r="58" spans="1:2">
      <c r="A58" s="576"/>
      <c r="B58" s="594"/>
    </row>
    <row r="59" spans="1:2">
      <c r="A59" s="576"/>
      <c r="B59" s="594"/>
    </row>
    <row r="60" spans="1:2">
      <c r="A60" s="576"/>
      <c r="B60" s="594"/>
    </row>
    <row r="61" spans="1:2">
      <c r="A61" s="576"/>
      <c r="B61" s="594"/>
    </row>
    <row r="62" spans="1:2">
      <c r="A62" s="576"/>
      <c r="B62" s="594"/>
    </row>
    <row r="63" spans="1:2">
      <c r="A63" s="576"/>
      <c r="B63" s="594"/>
    </row>
    <row r="64" spans="1:2">
      <c r="A64" s="576"/>
      <c r="B64" s="594"/>
    </row>
    <row r="65" spans="1:2">
      <c r="A65" s="576"/>
      <c r="B65" s="594"/>
    </row>
    <row r="66" spans="1:2">
      <c r="A66" s="576"/>
      <c r="B66" s="594"/>
    </row>
    <row r="67" spans="1:2">
      <c r="A67" s="576"/>
      <c r="B67" s="594"/>
    </row>
    <row r="68" spans="1:2">
      <c r="A68" s="576"/>
      <c r="B68" s="594"/>
    </row>
    <row r="69" spans="1:2">
      <c r="A69" s="576"/>
      <c r="B69" s="594"/>
    </row>
    <row r="70" spans="1:2">
      <c r="A70" s="576"/>
      <c r="B70" s="594"/>
    </row>
    <row r="71" spans="1:2">
      <c r="A71" s="576"/>
      <c r="B71" s="594"/>
    </row>
    <row r="72" spans="1:2">
      <c r="A72" s="576"/>
      <c r="B72" s="594"/>
    </row>
    <row r="73" spans="1:2">
      <c r="A73" s="576"/>
      <c r="B73" s="594"/>
    </row>
    <row r="74" spans="1:2">
      <c r="A74" s="576"/>
      <c r="B74" s="594"/>
    </row>
    <row r="75" spans="1:2">
      <c r="A75" s="576"/>
      <c r="B75" s="594"/>
    </row>
    <row r="76" spans="1:2">
      <c r="A76" s="576"/>
      <c r="B76" s="594"/>
    </row>
    <row r="77" spans="1:2">
      <c r="A77" s="576"/>
      <c r="B77" s="594"/>
    </row>
    <row r="78" spans="1:2">
      <c r="A78" s="576"/>
      <c r="B78" s="594"/>
    </row>
    <row r="79" spans="1:2">
      <c r="A79" s="576"/>
      <c r="B79" s="594"/>
    </row>
    <row r="80" spans="1:2">
      <c r="A80" s="576"/>
      <c r="B80" s="594"/>
    </row>
  </sheetData>
  <autoFilter ref="A1:J41">
    <filterColumn colId="2">
      <filters blank="1"/>
    </filterColumn>
  </autoFilter>
  <phoneticPr fontId="0" type="noConversion"/>
  <pageMargins left="0.75" right="0.75" top="1" bottom="1" header="0.5" footer="0.5"/>
  <pageSetup paperSize="9" orientation="landscape" r:id="rId1"/>
  <headerFooter alignWithMargins="0">
    <oddHeader>&amp;L&amp;"Arial,Gras"&amp;8&amp;F - &amp;A&amp;C&amp;"Arial,Gras"&amp;8imprimé le &amp;D&amp;R&amp;"Arial,Gras"&amp;8&amp;P / &amp;N</oddHeader>
  </headerFooter>
</worksheet>
</file>

<file path=xl/worksheets/sheet2.xml><?xml version="1.0" encoding="utf-8"?>
<worksheet xmlns="http://schemas.openxmlformats.org/spreadsheetml/2006/main" xmlns:r="http://schemas.openxmlformats.org/officeDocument/2006/relationships">
  <dimension ref="A1:E88"/>
  <sheetViews>
    <sheetView workbookViewId="0">
      <pane ySplit="5" topLeftCell="A6" activePane="bottomLeft" state="frozen"/>
      <selection sqref="A1:IV65536"/>
      <selection pane="bottomLeft" sqref="A1:IV65536"/>
    </sheetView>
  </sheetViews>
  <sheetFormatPr defaultColWidth="5.7109375" defaultRowHeight="12.75"/>
  <cols>
    <col min="1" max="1" width="15.7109375" style="1002" customWidth="1"/>
    <col min="2" max="2" width="30.7109375" style="1002" customWidth="1"/>
    <col min="3" max="3" width="10.7109375" style="1041" customWidth="1"/>
    <col min="4" max="4" width="10.7109375" style="1002" customWidth="1"/>
    <col min="5" max="16384" width="5.7109375" style="1002"/>
  </cols>
  <sheetData>
    <row r="1" spans="1:5" ht="21" thickBot="1">
      <c r="A1" s="997" t="s">
        <v>857</v>
      </c>
      <c r="B1" s="998"/>
      <c r="C1" s="999"/>
      <c r="D1" s="1000"/>
      <c r="E1" s="1001"/>
    </row>
    <row r="2" spans="1:5" ht="21" thickBot="1">
      <c r="A2" s="997" t="s">
        <v>787</v>
      </c>
      <c r="B2" s="998"/>
      <c r="C2" s="999"/>
      <c r="D2" s="1000"/>
      <c r="E2" s="1001"/>
    </row>
    <row r="3" spans="1:5" ht="21" thickBot="1">
      <c r="A3" s="997" t="s">
        <v>858</v>
      </c>
      <c r="B3" s="998"/>
      <c r="C3" s="999"/>
      <c r="D3" s="1000"/>
      <c r="E3" s="1001"/>
    </row>
    <row r="4" spans="1:5">
      <c r="A4" s="1003"/>
      <c r="B4" s="1004"/>
      <c r="C4" s="1005"/>
      <c r="D4" s="1006"/>
      <c r="E4" s="1006"/>
    </row>
    <row r="5" spans="1:5">
      <c r="A5" s="1007" t="s">
        <v>201</v>
      </c>
      <c r="B5" s="1008" t="s">
        <v>878</v>
      </c>
      <c r="C5" s="1009" t="s">
        <v>4</v>
      </c>
      <c r="D5" s="1010" t="s">
        <v>200</v>
      </c>
      <c r="E5" s="1011" t="s">
        <v>144</v>
      </c>
    </row>
    <row r="6" spans="1:5">
      <c r="A6" s="1012" t="s">
        <v>262</v>
      </c>
      <c r="B6" s="1013"/>
      <c r="C6" s="1014"/>
      <c r="D6" s="1015"/>
      <c r="E6" s="1016"/>
    </row>
    <row r="7" spans="1:5">
      <c r="A7" s="1017">
        <v>1</v>
      </c>
      <c r="B7" s="1018" t="s">
        <v>828</v>
      </c>
      <c r="C7" s="1019">
        <v>1995</v>
      </c>
      <c r="D7" s="1020">
        <v>1909.6</v>
      </c>
      <c r="E7" s="1021">
        <v>7</v>
      </c>
    </row>
    <row r="8" spans="1:5">
      <c r="A8" s="1017">
        <v>2</v>
      </c>
      <c r="B8" s="1018" t="s">
        <v>791</v>
      </c>
      <c r="C8" s="1019">
        <v>1994</v>
      </c>
      <c r="D8" s="1020">
        <v>1289</v>
      </c>
      <c r="E8" s="1021">
        <v>3</v>
      </c>
    </row>
    <row r="9" spans="1:5">
      <c r="A9" s="1017">
        <v>3</v>
      </c>
      <c r="B9" s="1018" t="s">
        <v>859</v>
      </c>
      <c r="C9" s="1019">
        <v>1994</v>
      </c>
      <c r="D9" s="1020">
        <v>1252.3333333333333</v>
      </c>
      <c r="E9" s="1021">
        <v>6</v>
      </c>
    </row>
    <row r="10" spans="1:5">
      <c r="A10" s="1017">
        <v>4</v>
      </c>
      <c r="B10" s="1018" t="s">
        <v>794</v>
      </c>
      <c r="C10" s="1019">
        <v>1995</v>
      </c>
      <c r="D10" s="1020">
        <v>1114.6666666666667</v>
      </c>
      <c r="E10" s="1021">
        <v>4</v>
      </c>
    </row>
    <row r="11" spans="1:5">
      <c r="A11" s="1012" t="s">
        <v>353</v>
      </c>
      <c r="B11" s="1022"/>
      <c r="C11" s="1023"/>
      <c r="D11" s="1024"/>
      <c r="E11" s="1025"/>
    </row>
    <row r="12" spans="1:5">
      <c r="A12" s="1017">
        <v>1</v>
      </c>
      <c r="B12" s="1018" t="s">
        <v>800</v>
      </c>
      <c r="C12" s="1019">
        <v>1994</v>
      </c>
      <c r="D12" s="1020">
        <v>1652.3333333333333</v>
      </c>
      <c r="E12" s="1021">
        <v>10</v>
      </c>
    </row>
    <row r="13" spans="1:5">
      <c r="A13" s="1017">
        <v>2</v>
      </c>
      <c r="B13" s="1018" t="s">
        <v>797</v>
      </c>
      <c r="C13" s="1019">
        <v>1994</v>
      </c>
      <c r="D13" s="1020">
        <v>1604.3333333333333</v>
      </c>
      <c r="E13" s="1021">
        <v>8</v>
      </c>
    </row>
    <row r="14" spans="1:5">
      <c r="A14" s="1017">
        <v>3</v>
      </c>
      <c r="B14" s="1018" t="s">
        <v>796</v>
      </c>
      <c r="C14" s="1019">
        <v>1994</v>
      </c>
      <c r="D14" s="1020">
        <v>1508</v>
      </c>
      <c r="E14" s="1021">
        <v>7</v>
      </c>
    </row>
    <row r="15" spans="1:5">
      <c r="A15" s="1017">
        <v>4</v>
      </c>
      <c r="B15" s="1018" t="s">
        <v>798</v>
      </c>
      <c r="C15" s="1019">
        <v>1994</v>
      </c>
      <c r="D15" s="1020">
        <v>1390.5333333333335</v>
      </c>
      <c r="E15" s="1021">
        <v>4</v>
      </c>
    </row>
    <row r="16" spans="1:5">
      <c r="A16" s="1017">
        <v>5</v>
      </c>
      <c r="B16" s="1018" t="s">
        <v>831</v>
      </c>
      <c r="C16" s="1019">
        <v>1995</v>
      </c>
      <c r="D16" s="1020">
        <v>1344.8666666666666</v>
      </c>
      <c r="E16" s="1021">
        <v>4</v>
      </c>
    </row>
    <row r="17" spans="1:5">
      <c r="A17" s="1017">
        <v>6</v>
      </c>
      <c r="B17" s="1018" t="s">
        <v>860</v>
      </c>
      <c r="C17" s="1019">
        <v>1994</v>
      </c>
      <c r="D17" s="1020">
        <v>1331.6666666666667</v>
      </c>
      <c r="E17" s="1021">
        <v>5</v>
      </c>
    </row>
    <row r="18" spans="1:5">
      <c r="A18" s="1017">
        <v>7</v>
      </c>
      <c r="B18" s="1018" t="s">
        <v>799</v>
      </c>
      <c r="C18" s="1019">
        <v>1995</v>
      </c>
      <c r="D18" s="1020">
        <v>1264.3333333333333</v>
      </c>
      <c r="E18" s="1021">
        <v>3</v>
      </c>
    </row>
    <row r="19" spans="1:5">
      <c r="A19" s="1017">
        <v>8</v>
      </c>
      <c r="B19" s="1018" t="s">
        <v>832</v>
      </c>
      <c r="C19" s="1019">
        <v>1994</v>
      </c>
      <c r="D19" s="1020">
        <v>784.8</v>
      </c>
      <c r="E19" s="1021">
        <v>3</v>
      </c>
    </row>
    <row r="20" spans="1:5">
      <c r="A20" s="1017">
        <v>9</v>
      </c>
      <c r="B20" s="1018" t="s">
        <v>833</v>
      </c>
      <c r="C20" s="1019">
        <v>1995</v>
      </c>
      <c r="D20" s="1020">
        <v>767.66666666666663</v>
      </c>
      <c r="E20" s="1021">
        <v>4</v>
      </c>
    </row>
    <row r="21" spans="1:5">
      <c r="A21" s="1012" t="s">
        <v>261</v>
      </c>
      <c r="B21" s="1022"/>
      <c r="C21" s="1023"/>
      <c r="D21" s="1024"/>
      <c r="E21" s="1025"/>
    </row>
    <row r="22" spans="1:5">
      <c r="A22" s="1017">
        <v>1</v>
      </c>
      <c r="B22" s="1018" t="s">
        <v>803</v>
      </c>
      <c r="C22" s="1019">
        <v>1996</v>
      </c>
      <c r="D22" s="1020">
        <v>1368</v>
      </c>
      <c r="E22" s="1021">
        <v>4</v>
      </c>
    </row>
    <row r="23" spans="1:5">
      <c r="A23" s="1017">
        <v>2</v>
      </c>
      <c r="B23" s="1018" t="s">
        <v>805</v>
      </c>
      <c r="C23" s="1019">
        <v>1997</v>
      </c>
      <c r="D23" s="1020">
        <v>1168</v>
      </c>
      <c r="E23" s="1021">
        <v>5</v>
      </c>
    </row>
    <row r="24" spans="1:5">
      <c r="A24" s="1017">
        <v>3</v>
      </c>
      <c r="B24" s="1018" t="s">
        <v>807</v>
      </c>
      <c r="C24" s="1019">
        <v>1997</v>
      </c>
      <c r="D24" s="1020">
        <v>1065</v>
      </c>
      <c r="E24" s="1021">
        <v>4</v>
      </c>
    </row>
    <row r="25" spans="1:5">
      <c r="A25" s="1017">
        <v>4</v>
      </c>
      <c r="B25" s="1018" t="s">
        <v>804</v>
      </c>
      <c r="C25" s="1019">
        <v>1996</v>
      </c>
      <c r="D25" s="1020">
        <v>931.66666666666663</v>
      </c>
      <c r="E25" s="1021">
        <v>5</v>
      </c>
    </row>
    <row r="26" spans="1:5">
      <c r="A26" s="1017">
        <v>5</v>
      </c>
      <c r="B26" s="1018" t="s">
        <v>839</v>
      </c>
      <c r="C26" s="1019">
        <v>1997</v>
      </c>
      <c r="D26" s="1020">
        <v>742.66666666666663</v>
      </c>
      <c r="E26" s="1021">
        <v>6</v>
      </c>
    </row>
    <row r="27" spans="1:5">
      <c r="A27" s="1012" t="s">
        <v>354</v>
      </c>
      <c r="B27" s="1022"/>
      <c r="C27" s="1023"/>
      <c r="D27" s="1024"/>
      <c r="E27" s="1025"/>
    </row>
    <row r="28" spans="1:5">
      <c r="A28" s="1017">
        <v>1</v>
      </c>
      <c r="B28" s="1018" t="s">
        <v>812</v>
      </c>
      <c r="C28" s="1019">
        <v>1997</v>
      </c>
      <c r="D28" s="1020">
        <v>1410.2</v>
      </c>
      <c r="E28" s="1021">
        <v>8</v>
      </c>
    </row>
    <row r="29" spans="1:5">
      <c r="A29" s="1017">
        <v>2</v>
      </c>
      <c r="B29" s="1018" t="s">
        <v>811</v>
      </c>
      <c r="C29" s="1019">
        <v>1996</v>
      </c>
      <c r="D29" s="1020">
        <v>1342.9333333333334</v>
      </c>
      <c r="E29" s="1021">
        <v>9</v>
      </c>
    </row>
    <row r="30" spans="1:5">
      <c r="A30" s="1017">
        <v>3</v>
      </c>
      <c r="B30" s="1018" t="s">
        <v>809</v>
      </c>
      <c r="C30" s="1019">
        <v>1996</v>
      </c>
      <c r="D30" s="1020">
        <v>1272.1333333333332</v>
      </c>
      <c r="E30" s="1021">
        <v>8</v>
      </c>
    </row>
    <row r="31" spans="1:5">
      <c r="A31" s="1017">
        <v>4</v>
      </c>
      <c r="B31" s="1018" t="s">
        <v>813</v>
      </c>
      <c r="C31" s="1019">
        <v>1996</v>
      </c>
      <c r="D31" s="1020">
        <v>1121</v>
      </c>
      <c r="E31" s="1021">
        <v>3</v>
      </c>
    </row>
    <row r="32" spans="1:5">
      <c r="A32" s="1017">
        <v>5</v>
      </c>
      <c r="B32" s="1018" t="s">
        <v>815</v>
      </c>
      <c r="C32" s="1019">
        <v>1997</v>
      </c>
      <c r="D32" s="1020">
        <v>874.33333333333337</v>
      </c>
      <c r="E32" s="1021">
        <v>4</v>
      </c>
    </row>
    <row r="33" spans="1:5">
      <c r="A33" s="1017">
        <v>6</v>
      </c>
      <c r="B33" s="1018" t="s">
        <v>814</v>
      </c>
      <c r="C33" s="1019">
        <v>1997</v>
      </c>
      <c r="D33" s="1020">
        <v>866.66666666666663</v>
      </c>
      <c r="E33" s="1021">
        <v>3</v>
      </c>
    </row>
    <row r="34" spans="1:5">
      <c r="A34" s="1017">
        <v>7</v>
      </c>
      <c r="B34" s="1018" t="s">
        <v>845</v>
      </c>
      <c r="C34" s="1019">
        <v>1997</v>
      </c>
      <c r="D34" s="1020">
        <v>831.66666666666663</v>
      </c>
      <c r="E34" s="1021">
        <v>4</v>
      </c>
    </row>
    <row r="35" spans="1:5">
      <c r="A35" s="1017">
        <v>8</v>
      </c>
      <c r="B35" s="1018" t="s">
        <v>810</v>
      </c>
      <c r="C35" s="1019">
        <v>1996</v>
      </c>
      <c r="D35" s="1020">
        <v>818.66666666666663</v>
      </c>
      <c r="E35" s="1021">
        <v>4</v>
      </c>
    </row>
    <row r="36" spans="1:5">
      <c r="A36" s="1017">
        <v>9</v>
      </c>
      <c r="B36" s="1018" t="s">
        <v>844</v>
      </c>
      <c r="C36" s="1019">
        <v>1997</v>
      </c>
      <c r="D36" s="1020">
        <v>753.33333333333337</v>
      </c>
      <c r="E36" s="1021">
        <v>4</v>
      </c>
    </row>
    <row r="37" spans="1:5">
      <c r="A37" s="1017">
        <v>10</v>
      </c>
      <c r="B37" s="1018" t="s">
        <v>846</v>
      </c>
      <c r="C37" s="1019">
        <v>1997</v>
      </c>
      <c r="D37" s="1020">
        <v>524.33333333333337</v>
      </c>
      <c r="E37" s="1021">
        <v>3</v>
      </c>
    </row>
    <row r="38" spans="1:5">
      <c r="A38" s="1012" t="s">
        <v>260</v>
      </c>
      <c r="B38" s="1022"/>
      <c r="C38" s="1023"/>
      <c r="D38" s="1024"/>
      <c r="E38" s="1025"/>
    </row>
    <row r="39" spans="1:5">
      <c r="A39" s="1017">
        <v>1</v>
      </c>
      <c r="B39" s="1018" t="s">
        <v>817</v>
      </c>
      <c r="C39" s="1019">
        <v>1999</v>
      </c>
      <c r="D39" s="1020">
        <v>823.66666666666663</v>
      </c>
      <c r="E39" s="1021">
        <v>5</v>
      </c>
    </row>
    <row r="40" spans="1:5">
      <c r="A40" s="1017">
        <v>2</v>
      </c>
      <c r="B40" s="1018" t="s">
        <v>861</v>
      </c>
      <c r="C40" s="1019">
        <v>1998</v>
      </c>
      <c r="D40" s="1020">
        <v>698</v>
      </c>
      <c r="E40" s="1021">
        <v>5</v>
      </c>
    </row>
    <row r="41" spans="1:5">
      <c r="A41" s="1017">
        <v>3</v>
      </c>
      <c r="B41" s="1018" t="s">
        <v>849</v>
      </c>
      <c r="C41" s="1019">
        <v>1999</v>
      </c>
      <c r="D41" s="1020">
        <v>617.66666666666663</v>
      </c>
      <c r="E41" s="1021">
        <v>4</v>
      </c>
    </row>
    <row r="42" spans="1:5">
      <c r="A42" s="1017">
        <v>4</v>
      </c>
      <c r="B42" s="1018" t="s">
        <v>852</v>
      </c>
      <c r="C42" s="1019">
        <v>1999</v>
      </c>
      <c r="D42" s="1020">
        <v>303.66666666666669</v>
      </c>
      <c r="E42" s="1021">
        <v>3</v>
      </c>
    </row>
    <row r="43" spans="1:5">
      <c r="A43" s="1012" t="s">
        <v>355</v>
      </c>
      <c r="B43" s="1022"/>
      <c r="C43" s="1023"/>
      <c r="D43" s="1024"/>
      <c r="E43" s="1025"/>
    </row>
    <row r="44" spans="1:5">
      <c r="A44" s="1017">
        <v>1</v>
      </c>
      <c r="B44" s="1018" t="s">
        <v>820</v>
      </c>
      <c r="C44" s="1019">
        <v>1998</v>
      </c>
      <c r="D44" s="1020">
        <v>952.4</v>
      </c>
      <c r="E44" s="1021">
        <v>8</v>
      </c>
    </row>
    <row r="45" spans="1:5">
      <c r="A45" s="1017">
        <v>2</v>
      </c>
      <c r="B45" s="1018" t="s">
        <v>822</v>
      </c>
      <c r="C45" s="1019">
        <v>1998</v>
      </c>
      <c r="D45" s="1020">
        <v>833.8</v>
      </c>
      <c r="E45" s="1021">
        <v>6</v>
      </c>
    </row>
    <row r="46" spans="1:5">
      <c r="A46" s="1017">
        <v>3</v>
      </c>
      <c r="B46" s="1018" t="s">
        <v>825</v>
      </c>
      <c r="C46" s="1019">
        <v>1999</v>
      </c>
      <c r="D46" s="1020">
        <v>806.26666666666654</v>
      </c>
      <c r="E46" s="1021">
        <v>7</v>
      </c>
    </row>
    <row r="47" spans="1:5">
      <c r="A47" s="1017">
        <v>4</v>
      </c>
      <c r="B47" s="1018" t="s">
        <v>824</v>
      </c>
      <c r="C47" s="1019">
        <v>1999</v>
      </c>
      <c r="D47" s="1020">
        <v>778.26666666666654</v>
      </c>
      <c r="E47" s="1021">
        <v>6</v>
      </c>
    </row>
    <row r="48" spans="1:5">
      <c r="A48" s="1017">
        <v>5</v>
      </c>
      <c r="B48" s="1018" t="s">
        <v>823</v>
      </c>
      <c r="C48" s="1019">
        <v>1998</v>
      </c>
      <c r="D48" s="1020">
        <v>763.86666666666667</v>
      </c>
      <c r="E48" s="1021">
        <v>8</v>
      </c>
    </row>
    <row r="49" spans="1:5">
      <c r="A49" s="1017">
        <v>6</v>
      </c>
      <c r="B49" s="1018" t="s">
        <v>854</v>
      </c>
      <c r="C49" s="1019">
        <v>1998</v>
      </c>
      <c r="D49" s="1020">
        <v>540.66666666666663</v>
      </c>
      <c r="E49" s="1021">
        <v>4</v>
      </c>
    </row>
    <row r="50" spans="1:5">
      <c r="A50" s="1026">
        <v>7</v>
      </c>
      <c r="B50" s="1027" t="s">
        <v>855</v>
      </c>
      <c r="C50" s="1019">
        <v>1999</v>
      </c>
      <c r="D50" s="1020">
        <v>439.33333333333331</v>
      </c>
      <c r="E50" s="1021">
        <v>5</v>
      </c>
    </row>
    <row r="51" spans="1:5">
      <c r="A51" s="1028"/>
      <c r="B51" s="1028" t="s">
        <v>467</v>
      </c>
      <c r="C51" s="1029"/>
      <c r="D51" s="1028"/>
      <c r="E51" s="1028"/>
    </row>
    <row r="52" spans="1:5" ht="18">
      <c r="A52" s="1030" t="s">
        <v>826</v>
      </c>
      <c r="B52" s="1031"/>
      <c r="C52" s="1032"/>
      <c r="D52" s="1033"/>
      <c r="E52" s="1034"/>
    </row>
    <row r="53" spans="1:5">
      <c r="A53" s="1035"/>
      <c r="B53" s="1028" t="s">
        <v>467</v>
      </c>
      <c r="C53" s="1029"/>
      <c r="D53" s="1028"/>
      <c r="E53" s="1028"/>
    </row>
    <row r="54" spans="1:5">
      <c r="A54" s="1012" t="s">
        <v>262</v>
      </c>
      <c r="B54" s="1013" t="s">
        <v>467</v>
      </c>
      <c r="C54" s="1014"/>
      <c r="D54" s="1015"/>
      <c r="E54" s="1016"/>
    </row>
    <row r="55" spans="1:5">
      <c r="A55" s="1017">
        <v>5</v>
      </c>
      <c r="B55" s="1018" t="s">
        <v>862</v>
      </c>
      <c r="C55" s="1019">
        <v>1994</v>
      </c>
      <c r="D55" s="1020">
        <v>1555</v>
      </c>
      <c r="E55" s="1021">
        <v>1</v>
      </c>
    </row>
    <row r="56" spans="1:5">
      <c r="A56" s="1017">
        <v>6</v>
      </c>
      <c r="B56" s="1018" t="s">
        <v>863</v>
      </c>
      <c r="C56" s="1019">
        <v>1994</v>
      </c>
      <c r="D56" s="1020">
        <v>1334</v>
      </c>
      <c r="E56" s="1021">
        <v>1</v>
      </c>
    </row>
    <row r="57" spans="1:5">
      <c r="A57" s="1017">
        <v>7</v>
      </c>
      <c r="B57" s="1018" t="s">
        <v>792</v>
      </c>
      <c r="C57" s="1019">
        <v>1994</v>
      </c>
      <c r="D57" s="1020">
        <v>1271</v>
      </c>
      <c r="E57" s="1021">
        <v>2</v>
      </c>
    </row>
    <row r="58" spans="1:5">
      <c r="A58" s="1017">
        <v>8</v>
      </c>
      <c r="B58" s="1018" t="s">
        <v>864</v>
      </c>
      <c r="C58" s="1019">
        <v>1995</v>
      </c>
      <c r="D58" s="1020">
        <v>1125</v>
      </c>
      <c r="E58" s="1021">
        <v>1</v>
      </c>
    </row>
    <row r="59" spans="1:5">
      <c r="A59" s="1017">
        <v>9</v>
      </c>
      <c r="B59" s="1018" t="s">
        <v>793</v>
      </c>
      <c r="C59" s="1019">
        <v>1994</v>
      </c>
      <c r="D59" s="1020">
        <v>988</v>
      </c>
      <c r="E59" s="1021">
        <v>2</v>
      </c>
    </row>
    <row r="60" spans="1:5">
      <c r="A60" s="1012" t="s">
        <v>353</v>
      </c>
      <c r="B60" s="1022"/>
      <c r="C60" s="1023"/>
      <c r="D60" s="1024"/>
      <c r="E60" s="1025"/>
    </row>
    <row r="61" spans="1:5">
      <c r="A61" s="1017">
        <v>10</v>
      </c>
      <c r="B61" s="1018" t="s">
        <v>865</v>
      </c>
      <c r="C61" s="1019">
        <v>1995</v>
      </c>
      <c r="D61" s="1020">
        <v>1304</v>
      </c>
      <c r="E61" s="1021">
        <v>1</v>
      </c>
    </row>
    <row r="62" spans="1:5">
      <c r="A62" s="1017">
        <v>11</v>
      </c>
      <c r="B62" s="1018" t="s">
        <v>866</v>
      </c>
      <c r="C62" s="1019">
        <v>1995</v>
      </c>
      <c r="D62" s="1020">
        <v>1208.5999999999999</v>
      </c>
      <c r="E62" s="1021">
        <v>3</v>
      </c>
    </row>
    <row r="63" spans="1:5">
      <c r="A63" s="1017">
        <v>12</v>
      </c>
      <c r="B63" s="1018" t="s">
        <v>829</v>
      </c>
      <c r="C63" s="1019">
        <v>1995</v>
      </c>
      <c r="D63" s="1020">
        <v>1080</v>
      </c>
      <c r="E63" s="1021">
        <v>1</v>
      </c>
    </row>
    <row r="64" spans="1:5">
      <c r="A64" s="1017">
        <v>13</v>
      </c>
      <c r="B64" s="1018" t="s">
        <v>867</v>
      </c>
      <c r="C64" s="1019">
        <v>1995</v>
      </c>
      <c r="D64" s="1020">
        <v>1029</v>
      </c>
      <c r="E64" s="1021">
        <v>1</v>
      </c>
    </row>
    <row r="65" spans="1:5">
      <c r="A65" s="1017">
        <v>14</v>
      </c>
      <c r="B65" s="1018" t="s">
        <v>868</v>
      </c>
      <c r="C65" s="1019">
        <v>1995</v>
      </c>
      <c r="D65" s="1020">
        <v>1000</v>
      </c>
      <c r="E65" s="1021">
        <v>1</v>
      </c>
    </row>
    <row r="66" spans="1:5">
      <c r="A66" s="1017">
        <v>15</v>
      </c>
      <c r="B66" s="1018" t="s">
        <v>869</v>
      </c>
      <c r="C66" s="1019">
        <v>1995</v>
      </c>
      <c r="D66" s="1020">
        <v>950</v>
      </c>
      <c r="E66" s="1021">
        <v>1</v>
      </c>
    </row>
    <row r="67" spans="1:5">
      <c r="A67" s="1017">
        <v>16</v>
      </c>
      <c r="B67" s="1018" t="s">
        <v>830</v>
      </c>
      <c r="C67" s="1019">
        <v>1994</v>
      </c>
      <c r="D67" s="1020">
        <v>929</v>
      </c>
      <c r="E67" s="1021">
        <v>2</v>
      </c>
    </row>
    <row r="68" spans="1:5">
      <c r="A68" s="1017">
        <v>17</v>
      </c>
      <c r="B68" s="1018" t="s">
        <v>870</v>
      </c>
      <c r="C68" s="1019">
        <v>1994</v>
      </c>
      <c r="D68" s="1020">
        <v>680</v>
      </c>
      <c r="E68" s="1021">
        <v>2</v>
      </c>
    </row>
    <row r="69" spans="1:5">
      <c r="A69" s="1017">
        <v>18</v>
      </c>
      <c r="B69" s="1018" t="s">
        <v>801</v>
      </c>
      <c r="C69" s="1019">
        <v>1995</v>
      </c>
      <c r="D69" s="1020">
        <v>450</v>
      </c>
      <c r="E69" s="1021">
        <v>2</v>
      </c>
    </row>
    <row r="70" spans="1:5">
      <c r="A70" s="1012" t="s">
        <v>261</v>
      </c>
      <c r="B70" s="1022" t="s">
        <v>467</v>
      </c>
      <c r="C70" s="1023"/>
      <c r="D70" s="1024"/>
      <c r="E70" s="1025"/>
    </row>
    <row r="71" spans="1:5">
      <c r="A71" s="1017">
        <v>6</v>
      </c>
      <c r="B71" s="1018" t="s">
        <v>871</v>
      </c>
      <c r="C71" s="1019">
        <v>1997</v>
      </c>
      <c r="D71" s="1020">
        <v>872.33333333333337</v>
      </c>
      <c r="E71" s="1021">
        <v>3</v>
      </c>
    </row>
    <row r="72" spans="1:5">
      <c r="A72" s="1017">
        <v>7</v>
      </c>
      <c r="B72" s="1018" t="s">
        <v>806</v>
      </c>
      <c r="C72" s="1019">
        <v>1996</v>
      </c>
      <c r="D72" s="1020">
        <v>660.5</v>
      </c>
      <c r="E72" s="1021">
        <v>2</v>
      </c>
    </row>
    <row r="73" spans="1:5">
      <c r="A73" s="1017">
        <v>8</v>
      </c>
      <c r="B73" s="1018" t="s">
        <v>838</v>
      </c>
      <c r="C73" s="1019">
        <v>1997</v>
      </c>
      <c r="D73" s="1020">
        <v>642</v>
      </c>
      <c r="E73" s="1021">
        <v>2</v>
      </c>
    </row>
    <row r="74" spans="1:5">
      <c r="A74" s="1017">
        <v>9</v>
      </c>
      <c r="B74" s="1018" t="s">
        <v>836</v>
      </c>
      <c r="C74" s="1019">
        <v>1997</v>
      </c>
      <c r="D74" s="1020">
        <v>577</v>
      </c>
      <c r="E74" s="1021">
        <v>1</v>
      </c>
    </row>
    <row r="75" spans="1:5">
      <c r="A75" s="1012" t="s">
        <v>354</v>
      </c>
      <c r="B75" s="1022"/>
      <c r="C75" s="1023"/>
      <c r="D75" s="1024"/>
      <c r="E75" s="1025"/>
    </row>
    <row r="76" spans="1:5">
      <c r="A76" s="1017">
        <v>11</v>
      </c>
      <c r="B76" s="1018" t="s">
        <v>872</v>
      </c>
      <c r="C76" s="1019">
        <v>1997</v>
      </c>
      <c r="D76" s="1020">
        <v>819</v>
      </c>
      <c r="E76" s="1021">
        <v>1</v>
      </c>
    </row>
    <row r="77" spans="1:5">
      <c r="A77" s="1017">
        <v>12</v>
      </c>
      <c r="B77" s="1018" t="s">
        <v>873</v>
      </c>
      <c r="C77" s="1019">
        <v>1997</v>
      </c>
      <c r="D77" s="1020">
        <v>422</v>
      </c>
      <c r="E77" s="1021">
        <v>1</v>
      </c>
    </row>
    <row r="78" spans="1:5">
      <c r="A78" s="1012" t="s">
        <v>260</v>
      </c>
      <c r="B78" s="1022"/>
      <c r="C78" s="1023"/>
      <c r="D78" s="1024"/>
      <c r="E78" s="1025"/>
    </row>
    <row r="79" spans="1:5">
      <c r="A79" s="1017">
        <v>5</v>
      </c>
      <c r="B79" s="1018" t="s">
        <v>851</v>
      </c>
      <c r="C79" s="1019">
        <v>1998</v>
      </c>
      <c r="D79" s="1020">
        <v>971</v>
      </c>
      <c r="E79" s="1021">
        <v>1</v>
      </c>
    </row>
    <row r="80" spans="1:5">
      <c r="A80" s="1017">
        <v>6</v>
      </c>
      <c r="B80" s="1018" t="s">
        <v>818</v>
      </c>
      <c r="C80" s="1019">
        <v>2000</v>
      </c>
      <c r="D80" s="1020">
        <v>782.4</v>
      </c>
      <c r="E80" s="1021">
        <v>1</v>
      </c>
    </row>
    <row r="81" spans="1:5">
      <c r="A81" s="1017">
        <v>7</v>
      </c>
      <c r="B81" s="1018" t="s">
        <v>874</v>
      </c>
      <c r="C81" s="1019">
        <v>1999</v>
      </c>
      <c r="D81" s="1020">
        <v>546</v>
      </c>
      <c r="E81" s="1021">
        <v>1</v>
      </c>
    </row>
    <row r="82" spans="1:5">
      <c r="A82" s="1012" t="s">
        <v>355</v>
      </c>
      <c r="B82" s="1022"/>
      <c r="C82" s="1023"/>
      <c r="D82" s="1024"/>
      <c r="E82" s="1025"/>
    </row>
    <row r="83" spans="1:5">
      <c r="A83" s="1017">
        <v>8</v>
      </c>
      <c r="B83" s="1018" t="s">
        <v>821</v>
      </c>
      <c r="C83" s="1019">
        <v>1998</v>
      </c>
      <c r="D83" s="1020">
        <v>903</v>
      </c>
      <c r="E83" s="1021">
        <v>2</v>
      </c>
    </row>
    <row r="84" spans="1:5">
      <c r="A84" s="1017">
        <v>9</v>
      </c>
      <c r="B84" s="1018" t="s">
        <v>875</v>
      </c>
      <c r="C84" s="1019">
        <v>1999</v>
      </c>
      <c r="D84" s="1020">
        <v>581</v>
      </c>
      <c r="E84" s="1021">
        <v>2</v>
      </c>
    </row>
    <row r="85" spans="1:5">
      <c r="A85" s="1017">
        <v>10</v>
      </c>
      <c r="B85" s="1018" t="s">
        <v>876</v>
      </c>
      <c r="C85" s="1019">
        <v>2000</v>
      </c>
      <c r="D85" s="1020">
        <v>449</v>
      </c>
      <c r="E85" s="1021">
        <v>1</v>
      </c>
    </row>
    <row r="86" spans="1:5">
      <c r="A86" s="1026">
        <v>11</v>
      </c>
      <c r="B86" s="1027" t="s">
        <v>877</v>
      </c>
      <c r="C86" s="1019">
        <v>1999</v>
      </c>
      <c r="D86" s="1020">
        <v>360</v>
      </c>
      <c r="E86" s="1021">
        <v>1</v>
      </c>
    </row>
    <row r="87" spans="1:5">
      <c r="A87" s="1035"/>
      <c r="B87" s="1028"/>
      <c r="C87" s="1029"/>
      <c r="D87" s="1028"/>
      <c r="E87" s="1028"/>
    </row>
    <row r="88" spans="1:5" ht="18">
      <c r="A88" s="1036"/>
      <c r="B88" s="1037"/>
      <c r="C88" s="1038"/>
      <c r="D88" s="1039"/>
      <c r="E88" s="1040"/>
    </row>
  </sheetData>
  <phoneticPr fontId="49" type="noConversion"/>
  <conditionalFormatting sqref="C83:D86 C79:D81 C76:D77 C71:D74 C61:D69 C55:D59 C44:D50 C39:D42 C28:D37 C22:D26 C12:D20 C7:D10">
    <cfRule type="expression" dxfId="74" priority="1" stopIfTrue="1">
      <formula>#REF!=1</formula>
    </cfRule>
    <cfRule type="expression" dxfId="73" priority="2" stopIfTrue="1">
      <formula>#REF!&lt;&gt;1</formula>
    </cfRule>
  </conditionalFormatting>
  <conditionalFormatting sqref="B79:B81 B76:B77 B71:B74 B61:B69 B55:B59 B44:B50 B39:B42 B28:B37 B22:B26 B12:B20 B7:B10 B83:B86">
    <cfRule type="expression" dxfId="72" priority="3" stopIfTrue="1">
      <formula>#REF!&gt;0</formula>
    </cfRule>
  </conditionalFormatting>
  <printOptions horizontalCentered="1"/>
  <pageMargins left="0.35433070866141736" right="0.35433070866141736" top="0.59055118110236227" bottom="0.39370078740157483" header="0.51181102362204722" footer="0.51181102362204722"/>
  <pageSetup paperSize="9" orientation="portrait" r:id="rId1"/>
  <headerFooter alignWithMargins="0">
    <oddFooter>&amp;L&amp;"Arial,Gras"&amp;8&amp;F  -  &amp;A&amp;R&amp;"Arial,Gras"&amp;8 17/03/2007  -    page &amp;P / &amp;N</oddFooter>
  </headerFooter>
  <rowBreaks count="1" manualBreakCount="1">
    <brk id="51" max="16383" man="1"/>
  </rowBreaks>
</worksheet>
</file>

<file path=xl/worksheets/sheet3.xml><?xml version="1.0" encoding="utf-8"?>
<worksheet xmlns="http://schemas.openxmlformats.org/spreadsheetml/2006/main" xmlns:r="http://schemas.openxmlformats.org/officeDocument/2006/relationships">
  <dimension ref="A1:G92"/>
  <sheetViews>
    <sheetView workbookViewId="0">
      <pane ySplit="5" topLeftCell="A6" activePane="bottomLeft" state="frozen"/>
      <selection sqref="A1:IV65536"/>
      <selection pane="bottomLeft" sqref="A1:IV65536"/>
    </sheetView>
  </sheetViews>
  <sheetFormatPr defaultColWidth="5.7109375" defaultRowHeight="12.75"/>
  <cols>
    <col min="1" max="1" width="15.7109375" style="1002" customWidth="1"/>
    <col min="2" max="2" width="5.7109375" style="1002" hidden="1" customWidth="1"/>
    <col min="3" max="3" width="30.7109375" style="1002" customWidth="1"/>
    <col min="4" max="4" width="5.7109375" style="1002" hidden="1" customWidth="1"/>
    <col min="5" max="5" width="5.7109375" style="1086" customWidth="1"/>
    <col min="6" max="6" width="10.7109375" style="1002" customWidth="1"/>
    <col min="7" max="16384" width="5.7109375" style="1002"/>
  </cols>
  <sheetData>
    <row r="1" spans="1:7" ht="20.25" thickBot="1">
      <c r="A1" s="1042" t="s">
        <v>786</v>
      </c>
      <c r="B1" s="1043"/>
      <c r="C1" s="1044"/>
      <c r="D1" s="1043"/>
      <c r="E1" s="1045"/>
      <c r="F1" s="1046"/>
      <c r="G1" s="1046"/>
    </row>
    <row r="2" spans="1:7" ht="21" thickBot="1">
      <c r="A2" s="1047" t="s">
        <v>787</v>
      </c>
      <c r="B2" s="1043"/>
      <c r="C2" s="1044"/>
      <c r="D2" s="1043"/>
      <c r="E2" s="1045"/>
      <c r="F2" s="1046"/>
      <c r="G2" s="1046"/>
    </row>
    <row r="3" spans="1:7" ht="20.25">
      <c r="A3" s="1047" t="s">
        <v>788</v>
      </c>
      <c r="B3" s="1043"/>
      <c r="C3" s="1044"/>
      <c r="D3" s="1043"/>
      <c r="E3" s="1045"/>
      <c r="F3" s="1046"/>
      <c r="G3" s="1046"/>
    </row>
    <row r="4" spans="1:7">
      <c r="A4" s="1048"/>
      <c r="B4" s="1049"/>
      <c r="C4" s="1050"/>
      <c r="D4" s="1051"/>
      <c r="E4" s="1052"/>
      <c r="F4" s="1051"/>
      <c r="G4" s="1051"/>
    </row>
    <row r="5" spans="1:7">
      <c r="A5" s="1007" t="s">
        <v>201</v>
      </c>
      <c r="B5" s="1053" t="s">
        <v>0</v>
      </c>
      <c r="C5" s="1008" t="s">
        <v>789</v>
      </c>
      <c r="D5" s="1054" t="s">
        <v>26</v>
      </c>
      <c r="E5" s="1055" t="s">
        <v>4</v>
      </c>
      <c r="F5" s="1056" t="s">
        <v>200</v>
      </c>
      <c r="G5" s="1057" t="s">
        <v>144</v>
      </c>
    </row>
    <row r="6" spans="1:7">
      <c r="A6" s="1012" t="s">
        <v>262</v>
      </c>
      <c r="B6" s="1025"/>
      <c r="C6" s="1058"/>
      <c r="D6" s="1059" t="s">
        <v>790</v>
      </c>
      <c r="E6" s="1060"/>
      <c r="F6" s="1061"/>
      <c r="G6" s="1061"/>
    </row>
    <row r="7" spans="1:7">
      <c r="A7" s="1017">
        <v>1</v>
      </c>
      <c r="B7" s="1062">
        <v>4579</v>
      </c>
      <c r="C7" s="1018" t="s">
        <v>791</v>
      </c>
      <c r="D7" s="1063" t="s">
        <v>5</v>
      </c>
      <c r="E7" s="1064">
        <v>1994</v>
      </c>
      <c r="F7" s="1065">
        <v>1857</v>
      </c>
      <c r="G7" s="1066">
        <v>7</v>
      </c>
    </row>
    <row r="8" spans="1:7">
      <c r="A8" s="1017">
        <v>2</v>
      </c>
      <c r="B8" s="1062">
        <v>4580</v>
      </c>
      <c r="C8" s="1018" t="s">
        <v>792</v>
      </c>
      <c r="D8" s="1063" t="s">
        <v>5</v>
      </c>
      <c r="E8" s="1067">
        <v>1994</v>
      </c>
      <c r="F8" s="1065">
        <v>1777</v>
      </c>
      <c r="G8" s="1066">
        <v>5</v>
      </c>
    </row>
    <row r="9" spans="1:7">
      <c r="A9" s="1017">
        <v>3</v>
      </c>
      <c r="B9" s="1062">
        <v>4793</v>
      </c>
      <c r="C9" s="1018" t="s">
        <v>793</v>
      </c>
      <c r="D9" s="1063" t="s">
        <v>5</v>
      </c>
      <c r="E9" s="1067">
        <v>1994</v>
      </c>
      <c r="F9" s="1065">
        <v>1312</v>
      </c>
      <c r="G9" s="1066">
        <v>3</v>
      </c>
    </row>
    <row r="10" spans="1:7">
      <c r="A10" s="1017">
        <v>4</v>
      </c>
      <c r="B10" s="1062">
        <v>4794</v>
      </c>
      <c r="C10" s="1018" t="s">
        <v>794</v>
      </c>
      <c r="D10" s="1063" t="s">
        <v>5</v>
      </c>
      <c r="E10" s="1067">
        <v>1995</v>
      </c>
      <c r="F10" s="1065">
        <v>947</v>
      </c>
      <c r="G10" s="1066">
        <v>3</v>
      </c>
    </row>
    <row r="11" spans="1:7">
      <c r="A11" s="1068"/>
      <c r="B11" s="1069"/>
      <c r="C11" s="1069" t="s">
        <v>467</v>
      </c>
      <c r="D11" s="1070"/>
      <c r="E11" s="1071"/>
      <c r="F11" s="1072"/>
      <c r="G11" s="1072"/>
    </row>
    <row r="12" spans="1:7">
      <c r="A12" s="1012" t="s">
        <v>353</v>
      </c>
      <c r="B12" s="1025"/>
      <c r="C12" s="1058"/>
      <c r="D12" s="1059" t="s">
        <v>795</v>
      </c>
      <c r="E12" s="1060"/>
      <c r="F12" s="1061"/>
      <c r="G12" s="1061"/>
    </row>
    <row r="13" spans="1:7">
      <c r="A13" s="1017">
        <v>1</v>
      </c>
      <c r="B13" s="1062">
        <v>5430</v>
      </c>
      <c r="C13" s="1018" t="s">
        <v>796</v>
      </c>
      <c r="D13" s="1063" t="s">
        <v>5</v>
      </c>
      <c r="E13" s="1064">
        <v>1994</v>
      </c>
      <c r="F13" s="1065">
        <v>1313</v>
      </c>
      <c r="G13" s="1066">
        <v>5</v>
      </c>
    </row>
    <row r="14" spans="1:7">
      <c r="A14" s="1017">
        <v>2</v>
      </c>
      <c r="B14" s="1062">
        <v>5552</v>
      </c>
      <c r="C14" s="1018" t="s">
        <v>797</v>
      </c>
      <c r="D14" s="1063" t="s">
        <v>5</v>
      </c>
      <c r="E14" s="1067">
        <v>1994</v>
      </c>
      <c r="F14" s="1065">
        <v>1294</v>
      </c>
      <c r="G14" s="1066">
        <v>3</v>
      </c>
    </row>
    <row r="15" spans="1:7">
      <c r="A15" s="1017">
        <v>3</v>
      </c>
      <c r="B15" s="1062">
        <v>5803</v>
      </c>
      <c r="C15" s="1018" t="s">
        <v>798</v>
      </c>
      <c r="D15" s="1063" t="s">
        <v>5</v>
      </c>
      <c r="E15" s="1067">
        <v>1994</v>
      </c>
      <c r="F15" s="1065">
        <v>1212</v>
      </c>
      <c r="G15" s="1066">
        <v>3</v>
      </c>
    </row>
    <row r="16" spans="1:7">
      <c r="A16" s="1017">
        <v>4</v>
      </c>
      <c r="B16" s="1062">
        <v>5431</v>
      </c>
      <c r="C16" s="1018" t="s">
        <v>799</v>
      </c>
      <c r="D16" s="1063" t="s">
        <v>5</v>
      </c>
      <c r="E16" s="1067">
        <v>1995</v>
      </c>
      <c r="F16" s="1065">
        <v>1207</v>
      </c>
      <c r="G16" s="1066">
        <v>3</v>
      </c>
    </row>
    <row r="17" spans="1:7">
      <c r="A17" s="1017">
        <v>5</v>
      </c>
      <c r="B17" s="1062">
        <v>5435</v>
      </c>
      <c r="C17" s="1018" t="s">
        <v>800</v>
      </c>
      <c r="D17" s="1063" t="s">
        <v>5</v>
      </c>
      <c r="E17" s="1067">
        <v>1994</v>
      </c>
      <c r="F17" s="1065">
        <v>1105</v>
      </c>
      <c r="G17" s="1066">
        <v>4</v>
      </c>
    </row>
    <row r="18" spans="1:7">
      <c r="A18" s="1017">
        <v>6</v>
      </c>
      <c r="B18" s="1062">
        <v>5673</v>
      </c>
      <c r="C18" s="1018" t="s">
        <v>801</v>
      </c>
      <c r="D18" s="1063" t="s">
        <v>5</v>
      </c>
      <c r="E18" s="1067">
        <v>1995</v>
      </c>
      <c r="F18" s="1065">
        <v>869</v>
      </c>
      <c r="G18" s="1066">
        <v>3</v>
      </c>
    </row>
    <row r="19" spans="1:7">
      <c r="A19" s="1068"/>
      <c r="B19" s="1069"/>
      <c r="C19" s="1069" t="s">
        <v>467</v>
      </c>
      <c r="D19" s="1070"/>
      <c r="E19" s="1071"/>
      <c r="F19" s="1072"/>
      <c r="G19" s="1072"/>
    </row>
    <row r="20" spans="1:7">
      <c r="A20" s="1012" t="s">
        <v>261</v>
      </c>
      <c r="B20" s="1025"/>
      <c r="C20" s="1058"/>
      <c r="D20" s="1059" t="s">
        <v>802</v>
      </c>
      <c r="E20" s="1060"/>
      <c r="F20" s="1061"/>
      <c r="G20" s="1061"/>
    </row>
    <row r="21" spans="1:7">
      <c r="A21" s="1017">
        <v>1</v>
      </c>
      <c r="B21" s="1062">
        <v>2391</v>
      </c>
      <c r="C21" s="1018" t="s">
        <v>803</v>
      </c>
      <c r="D21" s="1063" t="s">
        <v>156</v>
      </c>
      <c r="E21" s="1064">
        <v>1996</v>
      </c>
      <c r="F21" s="1065">
        <v>1009</v>
      </c>
      <c r="G21" s="1066">
        <v>5</v>
      </c>
    </row>
    <row r="22" spans="1:7">
      <c r="A22" s="1017">
        <v>2</v>
      </c>
      <c r="B22" s="1062">
        <v>2395</v>
      </c>
      <c r="C22" s="1018" t="s">
        <v>804</v>
      </c>
      <c r="D22" s="1063" t="s">
        <v>156</v>
      </c>
      <c r="E22" s="1067">
        <v>1996</v>
      </c>
      <c r="F22" s="1065">
        <v>923</v>
      </c>
      <c r="G22" s="1066">
        <v>4</v>
      </c>
    </row>
    <row r="23" spans="1:7">
      <c r="A23" s="1017">
        <v>3</v>
      </c>
      <c r="B23" s="1062">
        <v>2283</v>
      </c>
      <c r="C23" s="1018" t="s">
        <v>805</v>
      </c>
      <c r="D23" s="1063" t="s">
        <v>156</v>
      </c>
      <c r="E23" s="1067">
        <v>1997</v>
      </c>
      <c r="F23" s="1065">
        <v>880</v>
      </c>
      <c r="G23" s="1066">
        <v>5</v>
      </c>
    </row>
    <row r="24" spans="1:7">
      <c r="A24" s="1017">
        <v>4</v>
      </c>
      <c r="B24" s="1062">
        <v>2392</v>
      </c>
      <c r="C24" s="1018" t="s">
        <v>806</v>
      </c>
      <c r="D24" s="1063" t="s">
        <v>156</v>
      </c>
      <c r="E24" s="1067">
        <v>1996</v>
      </c>
      <c r="F24" s="1065">
        <v>782</v>
      </c>
      <c r="G24" s="1066">
        <v>3</v>
      </c>
    </row>
    <row r="25" spans="1:7">
      <c r="A25" s="1017">
        <v>5</v>
      </c>
      <c r="B25" s="1062">
        <v>2505</v>
      </c>
      <c r="C25" s="1018" t="s">
        <v>807</v>
      </c>
      <c r="D25" s="1063" t="s">
        <v>156</v>
      </c>
      <c r="E25" s="1067">
        <v>1997</v>
      </c>
      <c r="F25" s="1065">
        <v>641</v>
      </c>
      <c r="G25" s="1066">
        <v>6</v>
      </c>
    </row>
    <row r="26" spans="1:7">
      <c r="A26" s="1068"/>
      <c r="B26" s="1069"/>
      <c r="C26" s="1069" t="s">
        <v>467</v>
      </c>
      <c r="D26" s="1070"/>
      <c r="E26" s="1071"/>
      <c r="F26" s="1072"/>
      <c r="G26" s="1072"/>
    </row>
    <row r="27" spans="1:7">
      <c r="A27" s="1012" t="s">
        <v>354</v>
      </c>
      <c r="B27" s="1025"/>
      <c r="C27" s="1058"/>
      <c r="D27" s="1059" t="s">
        <v>808</v>
      </c>
      <c r="E27" s="1060"/>
      <c r="F27" s="1061"/>
      <c r="G27" s="1061"/>
    </row>
    <row r="28" spans="1:7">
      <c r="A28" s="1017">
        <v>1</v>
      </c>
      <c r="B28" s="1062">
        <v>2861</v>
      </c>
      <c r="C28" s="1018" t="s">
        <v>809</v>
      </c>
      <c r="D28" s="1063" t="s">
        <v>156</v>
      </c>
      <c r="E28" s="1064">
        <v>1996</v>
      </c>
      <c r="F28" s="1065">
        <v>1473</v>
      </c>
      <c r="G28" s="1066">
        <v>5</v>
      </c>
    </row>
    <row r="29" spans="1:7">
      <c r="A29" s="1017">
        <v>2</v>
      </c>
      <c r="B29" s="1062">
        <v>2860</v>
      </c>
      <c r="C29" s="1018" t="s">
        <v>810</v>
      </c>
      <c r="D29" s="1063" t="s">
        <v>156</v>
      </c>
      <c r="E29" s="1067">
        <v>1996</v>
      </c>
      <c r="F29" s="1065">
        <v>1344</v>
      </c>
      <c r="G29" s="1066">
        <v>5</v>
      </c>
    </row>
    <row r="30" spans="1:7">
      <c r="A30" s="1017">
        <v>3</v>
      </c>
      <c r="B30" s="1062">
        <v>3251</v>
      </c>
      <c r="C30" s="1018" t="s">
        <v>811</v>
      </c>
      <c r="D30" s="1063" t="s">
        <v>156</v>
      </c>
      <c r="E30" s="1067">
        <v>1996</v>
      </c>
      <c r="F30" s="1065">
        <v>1264</v>
      </c>
      <c r="G30" s="1066">
        <v>5</v>
      </c>
    </row>
    <row r="31" spans="1:7">
      <c r="A31" s="1017">
        <v>4</v>
      </c>
      <c r="B31" s="1062">
        <v>2742</v>
      </c>
      <c r="C31" s="1018" t="s">
        <v>812</v>
      </c>
      <c r="D31" s="1063" t="s">
        <v>156</v>
      </c>
      <c r="E31" s="1067">
        <v>1997</v>
      </c>
      <c r="F31" s="1065">
        <v>1059</v>
      </c>
      <c r="G31" s="1066">
        <v>6</v>
      </c>
    </row>
    <row r="32" spans="1:7">
      <c r="A32" s="1017">
        <v>5</v>
      </c>
      <c r="B32" s="1062">
        <v>2744</v>
      </c>
      <c r="C32" s="1018" t="s">
        <v>813</v>
      </c>
      <c r="D32" s="1063" t="s">
        <v>156</v>
      </c>
      <c r="E32" s="1067">
        <v>1996</v>
      </c>
      <c r="F32" s="1065">
        <v>1053</v>
      </c>
      <c r="G32" s="1066">
        <v>3</v>
      </c>
    </row>
    <row r="33" spans="1:7">
      <c r="A33" s="1017">
        <v>6</v>
      </c>
      <c r="B33" s="1062">
        <v>3034</v>
      </c>
      <c r="C33" s="1018" t="s">
        <v>814</v>
      </c>
      <c r="D33" s="1063" t="s">
        <v>156</v>
      </c>
      <c r="E33" s="1067">
        <v>1997</v>
      </c>
      <c r="F33" s="1065">
        <v>890</v>
      </c>
      <c r="G33" s="1066">
        <v>3</v>
      </c>
    </row>
    <row r="34" spans="1:7">
      <c r="A34" s="1026">
        <v>7</v>
      </c>
      <c r="B34" s="1073">
        <v>3035</v>
      </c>
      <c r="C34" s="1074" t="s">
        <v>815</v>
      </c>
      <c r="D34" s="1063" t="s">
        <v>156</v>
      </c>
      <c r="E34" s="1067">
        <v>1997</v>
      </c>
      <c r="F34" s="1065">
        <v>777</v>
      </c>
      <c r="G34" s="1066">
        <v>3</v>
      </c>
    </row>
    <row r="35" spans="1:7">
      <c r="A35" s="1068"/>
      <c r="B35" s="1069"/>
      <c r="C35" s="1069" t="s">
        <v>467</v>
      </c>
      <c r="D35" s="1070"/>
      <c r="E35" s="1071"/>
      <c r="F35" s="1072"/>
      <c r="G35" s="1072"/>
    </row>
    <row r="36" spans="1:7">
      <c r="A36" s="1012" t="s">
        <v>260</v>
      </c>
      <c r="B36" s="1025"/>
      <c r="C36" s="1058"/>
      <c r="D36" s="1059" t="s">
        <v>816</v>
      </c>
      <c r="E36" s="1060"/>
      <c r="F36" s="1061"/>
      <c r="G36" s="1061"/>
    </row>
    <row r="37" spans="1:7">
      <c r="A37" s="1017">
        <v>1</v>
      </c>
      <c r="B37" s="1062">
        <v>34</v>
      </c>
      <c r="C37" s="1018" t="s">
        <v>817</v>
      </c>
      <c r="D37" s="1063" t="s">
        <v>155</v>
      </c>
      <c r="E37" s="1064">
        <v>1999</v>
      </c>
      <c r="F37" s="1065">
        <v>849</v>
      </c>
      <c r="G37" s="1066">
        <v>5</v>
      </c>
    </row>
    <row r="38" spans="1:7">
      <c r="A38" s="1026">
        <v>2</v>
      </c>
      <c r="B38" s="1073">
        <v>2101</v>
      </c>
      <c r="C38" s="1074" t="s">
        <v>818</v>
      </c>
      <c r="D38" s="1063" t="s">
        <v>155</v>
      </c>
      <c r="E38" s="1067">
        <v>2000</v>
      </c>
      <c r="F38" s="1065">
        <v>404</v>
      </c>
      <c r="G38" s="1066">
        <v>2</v>
      </c>
    </row>
    <row r="39" spans="1:7">
      <c r="A39" s="1068"/>
      <c r="B39" s="1069"/>
      <c r="C39" s="1069" t="s">
        <v>467</v>
      </c>
      <c r="D39" s="1070"/>
      <c r="E39" s="1071"/>
      <c r="F39" s="1072"/>
      <c r="G39" s="1072"/>
    </row>
    <row r="40" spans="1:7">
      <c r="A40" s="1012" t="s">
        <v>355</v>
      </c>
      <c r="B40" s="1025"/>
      <c r="C40" s="1058"/>
      <c r="D40" s="1059" t="s">
        <v>819</v>
      </c>
      <c r="E40" s="1060"/>
      <c r="F40" s="1061"/>
      <c r="G40" s="1061"/>
    </row>
    <row r="41" spans="1:7">
      <c r="A41" s="1017">
        <v>1</v>
      </c>
      <c r="B41" s="1062">
        <v>25</v>
      </c>
      <c r="C41" s="1018" t="s">
        <v>820</v>
      </c>
      <c r="D41" s="1063" t="s">
        <v>155</v>
      </c>
      <c r="E41" s="1064">
        <v>1998</v>
      </c>
      <c r="F41" s="1065">
        <v>850</v>
      </c>
      <c r="G41" s="1066">
        <v>4</v>
      </c>
    </row>
    <row r="42" spans="1:7">
      <c r="A42" s="1017">
        <v>2</v>
      </c>
      <c r="B42" s="1062">
        <v>232</v>
      </c>
      <c r="C42" s="1018" t="s">
        <v>821</v>
      </c>
      <c r="D42" s="1063" t="s">
        <v>155</v>
      </c>
      <c r="E42" s="1067">
        <v>1998</v>
      </c>
      <c r="F42" s="1065">
        <v>848</v>
      </c>
      <c r="G42" s="1066">
        <v>3</v>
      </c>
    </row>
    <row r="43" spans="1:7">
      <c r="A43" s="1017">
        <v>3</v>
      </c>
      <c r="B43" s="1062">
        <v>270</v>
      </c>
      <c r="C43" s="1018" t="s">
        <v>822</v>
      </c>
      <c r="D43" s="1063" t="s">
        <v>155</v>
      </c>
      <c r="E43" s="1067">
        <v>1998</v>
      </c>
      <c r="F43" s="1065">
        <v>677</v>
      </c>
      <c r="G43" s="1066">
        <v>3</v>
      </c>
    </row>
    <row r="44" spans="1:7">
      <c r="A44" s="1017">
        <v>4</v>
      </c>
      <c r="B44" s="1062">
        <v>387</v>
      </c>
      <c r="C44" s="1018" t="s">
        <v>823</v>
      </c>
      <c r="D44" s="1063" t="s">
        <v>155</v>
      </c>
      <c r="E44" s="1067">
        <v>1998</v>
      </c>
      <c r="F44" s="1065">
        <v>488</v>
      </c>
      <c r="G44" s="1066">
        <v>3</v>
      </c>
    </row>
    <row r="45" spans="1:7">
      <c r="A45" s="1017">
        <v>5</v>
      </c>
      <c r="B45" s="1062">
        <v>461</v>
      </c>
      <c r="C45" s="1018" t="s">
        <v>824</v>
      </c>
      <c r="D45" s="1063" t="s">
        <v>155</v>
      </c>
      <c r="E45" s="1067">
        <v>1999</v>
      </c>
      <c r="F45" s="1065">
        <v>467</v>
      </c>
      <c r="G45" s="1066">
        <v>4</v>
      </c>
    </row>
    <row r="46" spans="1:7">
      <c r="A46" s="1026">
        <v>6</v>
      </c>
      <c r="B46" s="1073">
        <v>259</v>
      </c>
      <c r="C46" s="1074" t="s">
        <v>825</v>
      </c>
      <c r="D46" s="1063" t="s">
        <v>155</v>
      </c>
      <c r="E46" s="1067">
        <v>1999</v>
      </c>
      <c r="F46" s="1065">
        <v>340</v>
      </c>
      <c r="G46" s="1066">
        <v>3</v>
      </c>
    </row>
    <row r="47" spans="1:7">
      <c r="A47" s="1069"/>
      <c r="B47" s="1069"/>
      <c r="C47" s="1069" t="s">
        <v>467</v>
      </c>
      <c r="D47" s="1070"/>
      <c r="E47" s="1071"/>
      <c r="F47" s="1072"/>
      <c r="G47" s="1072"/>
    </row>
    <row r="48" spans="1:7" ht="20.25">
      <c r="A48" s="1075" t="s">
        <v>826</v>
      </c>
      <c r="B48" s="1076"/>
      <c r="C48" s="1077"/>
      <c r="D48" s="1076"/>
      <c r="E48" s="1078"/>
      <c r="F48" s="1076"/>
      <c r="G48" s="1076"/>
    </row>
    <row r="49" spans="1:7">
      <c r="A49" s="1069"/>
      <c r="B49" s="1069"/>
      <c r="C49" s="1069" t="s">
        <v>827</v>
      </c>
      <c r="D49" s="1070"/>
      <c r="E49" s="1055"/>
      <c r="F49" s="1079"/>
      <c r="G49" s="1011"/>
    </row>
    <row r="50" spans="1:7">
      <c r="A50" s="1007" t="s">
        <v>201</v>
      </c>
      <c r="B50" s="1053" t="s">
        <v>0</v>
      </c>
      <c r="C50" s="1008" t="s">
        <v>789</v>
      </c>
      <c r="D50" s="1054" t="s">
        <v>26</v>
      </c>
      <c r="E50" s="1055" t="s">
        <v>4</v>
      </c>
      <c r="F50" s="1056" t="s">
        <v>200</v>
      </c>
      <c r="G50" s="1057" t="s">
        <v>144</v>
      </c>
    </row>
    <row r="51" spans="1:7">
      <c r="A51" s="1012" t="s">
        <v>262</v>
      </c>
      <c r="B51" s="1025"/>
      <c r="C51" s="1058"/>
      <c r="D51" s="1059" t="s">
        <v>790</v>
      </c>
      <c r="E51" s="1060"/>
      <c r="F51" s="1061"/>
      <c r="G51" s="1061"/>
    </row>
    <row r="52" spans="1:7">
      <c r="A52" s="1026">
        <v>5</v>
      </c>
      <c r="B52" s="1073">
        <v>4595</v>
      </c>
      <c r="C52" s="1074" t="s">
        <v>828</v>
      </c>
      <c r="D52" s="1063" t="s">
        <v>5</v>
      </c>
      <c r="E52" s="1064">
        <v>1995</v>
      </c>
      <c r="F52" s="1065">
        <v>1170</v>
      </c>
      <c r="G52" s="1066">
        <v>2</v>
      </c>
    </row>
    <row r="53" spans="1:7">
      <c r="A53" s="1068"/>
      <c r="B53" s="1069"/>
      <c r="C53" s="1069" t="s">
        <v>467</v>
      </c>
      <c r="D53" s="1070"/>
      <c r="E53" s="1071"/>
      <c r="F53" s="1072"/>
      <c r="G53" s="1072"/>
    </row>
    <row r="54" spans="1:7">
      <c r="A54" s="1012" t="s">
        <v>353</v>
      </c>
      <c r="B54" s="1025"/>
      <c r="C54" s="1058"/>
      <c r="D54" s="1059" t="s">
        <v>795</v>
      </c>
      <c r="E54" s="1060"/>
      <c r="F54" s="1061"/>
      <c r="G54" s="1061"/>
    </row>
    <row r="55" spans="1:7">
      <c r="A55" s="1017">
        <v>7</v>
      </c>
      <c r="B55" s="1062">
        <v>5434</v>
      </c>
      <c r="C55" s="1018" t="s">
        <v>829</v>
      </c>
      <c r="D55" s="1063" t="s">
        <v>5</v>
      </c>
      <c r="E55" s="1064">
        <v>1995</v>
      </c>
      <c r="F55" s="1065">
        <v>1263</v>
      </c>
      <c r="G55" s="1066">
        <v>2</v>
      </c>
    </row>
    <row r="56" spans="1:7">
      <c r="A56" s="1017">
        <v>8</v>
      </c>
      <c r="B56" s="1062">
        <v>5429</v>
      </c>
      <c r="C56" s="1018" t="s">
        <v>830</v>
      </c>
      <c r="D56" s="1063" t="s">
        <v>5</v>
      </c>
      <c r="E56" s="1067">
        <v>1994</v>
      </c>
      <c r="F56" s="1065">
        <v>1170</v>
      </c>
      <c r="G56" s="1066">
        <v>2</v>
      </c>
    </row>
    <row r="57" spans="1:7">
      <c r="A57" s="1017">
        <v>9</v>
      </c>
      <c r="B57" s="1062">
        <v>5763</v>
      </c>
      <c r="C57" s="1018" t="s">
        <v>831</v>
      </c>
      <c r="D57" s="1063" t="s">
        <v>5</v>
      </c>
      <c r="E57" s="1067">
        <v>1995</v>
      </c>
      <c r="F57" s="1065">
        <v>1168</v>
      </c>
      <c r="G57" s="1066">
        <v>1</v>
      </c>
    </row>
    <row r="58" spans="1:7">
      <c r="A58" s="1017">
        <v>10</v>
      </c>
      <c r="B58" s="1062">
        <v>5849</v>
      </c>
      <c r="C58" s="1018" t="s">
        <v>832</v>
      </c>
      <c r="D58" s="1063" t="s">
        <v>5</v>
      </c>
      <c r="E58" s="1067">
        <v>1994</v>
      </c>
      <c r="F58" s="1065">
        <v>1047</v>
      </c>
      <c r="G58" s="1066">
        <v>2</v>
      </c>
    </row>
    <row r="59" spans="1:7">
      <c r="A59" s="1026">
        <v>11</v>
      </c>
      <c r="B59" s="1073">
        <v>5433</v>
      </c>
      <c r="C59" s="1074" t="s">
        <v>833</v>
      </c>
      <c r="D59" s="1063" t="s">
        <v>5</v>
      </c>
      <c r="E59" s="1067">
        <v>1995</v>
      </c>
      <c r="F59" s="1065">
        <v>743</v>
      </c>
      <c r="G59" s="1066">
        <v>2</v>
      </c>
    </row>
    <row r="60" spans="1:7">
      <c r="A60" s="1068"/>
      <c r="B60" s="1069"/>
      <c r="C60" s="1069" t="s">
        <v>467</v>
      </c>
      <c r="D60" s="1070"/>
      <c r="E60" s="1071"/>
      <c r="F60" s="1072"/>
      <c r="G60" s="1072"/>
    </row>
    <row r="61" spans="1:7">
      <c r="A61" s="1012" t="s">
        <v>261</v>
      </c>
      <c r="B61" s="1025"/>
      <c r="C61" s="1058"/>
      <c r="D61" s="1059" t="s">
        <v>802</v>
      </c>
      <c r="E61" s="1060"/>
      <c r="F61" s="1061"/>
      <c r="G61" s="1061"/>
    </row>
    <row r="62" spans="1:7">
      <c r="A62" s="1017">
        <v>6</v>
      </c>
      <c r="B62" s="1062">
        <v>2694</v>
      </c>
      <c r="C62" s="1018" t="s">
        <v>834</v>
      </c>
      <c r="D62" s="1063" t="s">
        <v>156</v>
      </c>
      <c r="E62" s="1064">
        <v>1996</v>
      </c>
      <c r="F62" s="1065">
        <v>802</v>
      </c>
      <c r="G62" s="1066">
        <v>2</v>
      </c>
    </row>
    <row r="63" spans="1:7">
      <c r="A63" s="1017">
        <v>7</v>
      </c>
      <c r="B63" s="1062">
        <v>222</v>
      </c>
      <c r="C63" s="1018" t="s">
        <v>835</v>
      </c>
      <c r="D63" s="1063" t="s">
        <v>156</v>
      </c>
      <c r="E63" s="1067">
        <v>1996</v>
      </c>
      <c r="F63" s="1065">
        <v>545</v>
      </c>
      <c r="G63" s="1066">
        <v>1</v>
      </c>
    </row>
    <row r="64" spans="1:7">
      <c r="A64" s="1017">
        <v>8</v>
      </c>
      <c r="B64" s="1062">
        <v>2281</v>
      </c>
      <c r="C64" s="1018" t="s">
        <v>836</v>
      </c>
      <c r="D64" s="1063" t="s">
        <v>156</v>
      </c>
      <c r="E64" s="1067">
        <v>1997</v>
      </c>
      <c r="F64" s="1065">
        <v>540</v>
      </c>
      <c r="G64" s="1066">
        <v>2</v>
      </c>
    </row>
    <row r="65" spans="1:7">
      <c r="A65" s="1017">
        <v>9</v>
      </c>
      <c r="B65" s="1062">
        <v>454</v>
      </c>
      <c r="C65" s="1018" t="s">
        <v>837</v>
      </c>
      <c r="D65" s="1063" t="s">
        <v>156</v>
      </c>
      <c r="E65" s="1067">
        <v>1997</v>
      </c>
      <c r="F65" s="1065">
        <v>507</v>
      </c>
      <c r="G65" s="1066">
        <v>2</v>
      </c>
    </row>
    <row r="66" spans="1:7">
      <c r="A66" s="1017">
        <v>10</v>
      </c>
      <c r="B66" s="1062">
        <v>2397</v>
      </c>
      <c r="C66" s="1018" t="s">
        <v>838</v>
      </c>
      <c r="D66" s="1063" t="s">
        <v>156</v>
      </c>
      <c r="E66" s="1067">
        <v>1997</v>
      </c>
      <c r="F66" s="1065">
        <v>436</v>
      </c>
      <c r="G66" s="1066">
        <v>1</v>
      </c>
    </row>
    <row r="67" spans="1:7">
      <c r="A67" s="1017">
        <v>11</v>
      </c>
      <c r="B67" s="1062">
        <v>2535</v>
      </c>
      <c r="C67" s="1018" t="s">
        <v>839</v>
      </c>
      <c r="D67" s="1063" t="s">
        <v>156</v>
      </c>
      <c r="E67" s="1067">
        <v>1997</v>
      </c>
      <c r="F67" s="1065">
        <v>307</v>
      </c>
      <c r="G67" s="1066">
        <v>1</v>
      </c>
    </row>
    <row r="68" spans="1:7">
      <c r="A68" s="1026">
        <v>12</v>
      </c>
      <c r="B68" s="1073">
        <v>2695</v>
      </c>
      <c r="C68" s="1074" t="s">
        <v>840</v>
      </c>
      <c r="D68" s="1063" t="s">
        <v>156</v>
      </c>
      <c r="E68" s="1067">
        <v>1997</v>
      </c>
      <c r="F68" s="1065">
        <v>283</v>
      </c>
      <c r="G68" s="1066">
        <v>1</v>
      </c>
    </row>
    <row r="69" spans="1:7">
      <c r="A69" s="1068"/>
      <c r="B69" s="1069"/>
      <c r="C69" s="1069" t="s">
        <v>467</v>
      </c>
      <c r="D69" s="1070"/>
      <c r="E69" s="1071"/>
      <c r="F69" s="1072"/>
      <c r="G69" s="1072"/>
    </row>
    <row r="70" spans="1:7">
      <c r="A70" s="1012" t="s">
        <v>354</v>
      </c>
      <c r="B70" s="1025"/>
      <c r="C70" s="1058"/>
      <c r="D70" s="1059" t="s">
        <v>808</v>
      </c>
      <c r="E70" s="1060"/>
      <c r="F70" s="1061"/>
      <c r="G70" s="1061"/>
    </row>
    <row r="71" spans="1:7">
      <c r="A71" s="1017">
        <v>8</v>
      </c>
      <c r="B71" s="1062">
        <v>3091</v>
      </c>
      <c r="C71" s="1018" t="s">
        <v>841</v>
      </c>
      <c r="D71" s="1063" t="s">
        <v>156</v>
      </c>
      <c r="E71" s="1064">
        <v>1996</v>
      </c>
      <c r="F71" s="1065">
        <v>1130</v>
      </c>
      <c r="G71" s="1066">
        <v>1</v>
      </c>
    </row>
    <row r="72" spans="1:7">
      <c r="A72" s="1017">
        <v>9</v>
      </c>
      <c r="B72" s="1062">
        <v>2757</v>
      </c>
      <c r="C72" s="1018" t="s">
        <v>842</v>
      </c>
      <c r="D72" s="1063" t="s">
        <v>156</v>
      </c>
      <c r="E72" s="1067">
        <v>1996</v>
      </c>
      <c r="F72" s="1065">
        <v>952</v>
      </c>
      <c r="G72" s="1066">
        <v>1</v>
      </c>
    </row>
    <row r="73" spans="1:7">
      <c r="A73" s="1017">
        <v>10</v>
      </c>
      <c r="B73" s="1062">
        <v>3005</v>
      </c>
      <c r="C73" s="1018" t="s">
        <v>843</v>
      </c>
      <c r="D73" s="1063" t="s">
        <v>156</v>
      </c>
      <c r="E73" s="1067">
        <v>1996</v>
      </c>
      <c r="F73" s="1065">
        <v>868</v>
      </c>
      <c r="G73" s="1066">
        <v>1</v>
      </c>
    </row>
    <row r="74" spans="1:7">
      <c r="A74" s="1017">
        <v>11</v>
      </c>
      <c r="B74" s="1062">
        <v>3089</v>
      </c>
      <c r="C74" s="1018" t="s">
        <v>844</v>
      </c>
      <c r="D74" s="1063" t="s">
        <v>156</v>
      </c>
      <c r="E74" s="1067">
        <v>1997</v>
      </c>
      <c r="F74" s="1065">
        <v>650</v>
      </c>
      <c r="G74" s="1066">
        <v>2</v>
      </c>
    </row>
    <row r="75" spans="1:7">
      <c r="A75" s="1017">
        <v>12</v>
      </c>
      <c r="B75" s="1062">
        <v>2856</v>
      </c>
      <c r="C75" s="1018" t="s">
        <v>845</v>
      </c>
      <c r="D75" s="1063" t="s">
        <v>156</v>
      </c>
      <c r="E75" s="1067">
        <v>1997</v>
      </c>
      <c r="F75" s="1065">
        <v>618</v>
      </c>
      <c r="G75" s="1066">
        <v>2</v>
      </c>
    </row>
    <row r="76" spans="1:7">
      <c r="A76" s="1017">
        <v>13</v>
      </c>
      <c r="B76" s="1062">
        <v>3247</v>
      </c>
      <c r="C76" s="1018" t="s">
        <v>846</v>
      </c>
      <c r="D76" s="1063" t="s">
        <v>156</v>
      </c>
      <c r="E76" s="1067">
        <v>1997</v>
      </c>
      <c r="F76" s="1065">
        <v>537</v>
      </c>
      <c r="G76" s="1066">
        <v>1</v>
      </c>
    </row>
    <row r="77" spans="1:7">
      <c r="A77" s="1017">
        <v>14</v>
      </c>
      <c r="B77" s="1062">
        <v>2863</v>
      </c>
      <c r="C77" s="1018" t="s">
        <v>847</v>
      </c>
      <c r="D77" s="1063" t="s">
        <v>156</v>
      </c>
      <c r="E77" s="1067">
        <v>1996</v>
      </c>
      <c r="F77" s="1065">
        <v>356</v>
      </c>
      <c r="G77" s="1066">
        <v>1</v>
      </c>
    </row>
    <row r="78" spans="1:7">
      <c r="A78" s="1026">
        <v>15</v>
      </c>
      <c r="B78" s="1073">
        <v>3167</v>
      </c>
      <c r="C78" s="1074" t="s">
        <v>848</v>
      </c>
      <c r="D78" s="1063" t="s">
        <v>156</v>
      </c>
      <c r="E78" s="1067">
        <v>1997</v>
      </c>
      <c r="F78" s="1065">
        <v>318</v>
      </c>
      <c r="G78" s="1066">
        <v>1</v>
      </c>
    </row>
    <row r="79" spans="1:7">
      <c r="A79" s="1068"/>
      <c r="B79" s="1069"/>
      <c r="C79" s="1069" t="s">
        <v>467</v>
      </c>
      <c r="D79" s="1070"/>
      <c r="E79" s="1071"/>
      <c r="F79" s="1072"/>
      <c r="G79" s="1072"/>
    </row>
    <row r="80" spans="1:7">
      <c r="A80" s="1012" t="s">
        <v>260</v>
      </c>
      <c r="B80" s="1025"/>
      <c r="C80" s="1058"/>
      <c r="D80" s="1059" t="s">
        <v>816</v>
      </c>
      <c r="E80" s="1060"/>
      <c r="F80" s="1061"/>
      <c r="G80" s="1061"/>
    </row>
    <row r="81" spans="1:7">
      <c r="A81" s="1017">
        <v>3</v>
      </c>
      <c r="B81" s="1062">
        <v>107</v>
      </c>
      <c r="C81" s="1018" t="s">
        <v>849</v>
      </c>
      <c r="D81" s="1063" t="s">
        <v>155</v>
      </c>
      <c r="E81" s="1064">
        <v>1999</v>
      </c>
      <c r="F81" s="1065">
        <v>403</v>
      </c>
      <c r="G81" s="1066">
        <v>2</v>
      </c>
    </row>
    <row r="82" spans="1:7">
      <c r="A82" s="1017">
        <v>4</v>
      </c>
      <c r="B82" s="1062">
        <v>220</v>
      </c>
      <c r="C82" s="1018" t="s">
        <v>850</v>
      </c>
      <c r="D82" s="1063" t="s">
        <v>155</v>
      </c>
      <c r="E82" s="1067">
        <v>1999</v>
      </c>
      <c r="F82" s="1065">
        <v>289</v>
      </c>
      <c r="G82" s="1066">
        <v>1</v>
      </c>
    </row>
    <row r="83" spans="1:7">
      <c r="A83" s="1017">
        <v>5</v>
      </c>
      <c r="B83" s="1062">
        <v>2138</v>
      </c>
      <c r="C83" s="1018" t="s">
        <v>851</v>
      </c>
      <c r="D83" s="1063" t="s">
        <v>155</v>
      </c>
      <c r="E83" s="1067">
        <v>1998</v>
      </c>
      <c r="F83" s="1065">
        <v>115</v>
      </c>
      <c r="G83" s="1066">
        <v>1</v>
      </c>
    </row>
    <row r="84" spans="1:7">
      <c r="A84" s="1026">
        <v>6</v>
      </c>
      <c r="B84" s="1073">
        <v>314</v>
      </c>
      <c r="C84" s="1074" t="s">
        <v>852</v>
      </c>
      <c r="D84" s="1063" t="s">
        <v>155</v>
      </c>
      <c r="E84" s="1067">
        <v>1999</v>
      </c>
      <c r="F84" s="1065">
        <v>63</v>
      </c>
      <c r="G84" s="1066">
        <v>1</v>
      </c>
    </row>
    <row r="85" spans="1:7">
      <c r="A85" s="1068"/>
      <c r="B85" s="1069"/>
      <c r="C85" s="1069" t="s">
        <v>467</v>
      </c>
      <c r="D85" s="1070"/>
      <c r="E85" s="1071"/>
      <c r="F85" s="1072"/>
      <c r="G85" s="1072"/>
    </row>
    <row r="86" spans="1:7">
      <c r="A86" s="1012" t="s">
        <v>355</v>
      </c>
      <c r="B86" s="1025"/>
      <c r="C86" s="1058"/>
      <c r="D86" s="1059" t="s">
        <v>819</v>
      </c>
      <c r="E86" s="1060"/>
      <c r="F86" s="1061"/>
      <c r="G86" s="1061"/>
    </row>
    <row r="87" spans="1:7">
      <c r="A87" s="1017">
        <v>7</v>
      </c>
      <c r="B87" s="1062">
        <v>126</v>
      </c>
      <c r="C87" s="1018" t="s">
        <v>853</v>
      </c>
      <c r="D87" s="1063" t="s">
        <v>155</v>
      </c>
      <c r="E87" s="1064">
        <v>1999</v>
      </c>
      <c r="F87" s="1065">
        <v>661</v>
      </c>
      <c r="G87" s="1066">
        <v>1</v>
      </c>
    </row>
    <row r="88" spans="1:7">
      <c r="A88" s="1017">
        <v>8</v>
      </c>
      <c r="B88" s="1062">
        <v>27</v>
      </c>
      <c r="C88" s="1018" t="s">
        <v>854</v>
      </c>
      <c r="D88" s="1063" t="s">
        <v>155</v>
      </c>
      <c r="E88" s="1067">
        <v>1998</v>
      </c>
      <c r="F88" s="1065">
        <v>338</v>
      </c>
      <c r="G88" s="1066">
        <v>1</v>
      </c>
    </row>
    <row r="89" spans="1:7">
      <c r="A89" s="1017">
        <v>9</v>
      </c>
      <c r="B89" s="1062">
        <v>26</v>
      </c>
      <c r="C89" s="1018" t="s">
        <v>855</v>
      </c>
      <c r="D89" s="1063" t="s">
        <v>155</v>
      </c>
      <c r="E89" s="1067">
        <v>1999</v>
      </c>
      <c r="F89" s="1065">
        <v>181</v>
      </c>
      <c r="G89" s="1066">
        <v>2</v>
      </c>
    </row>
    <row r="90" spans="1:7">
      <c r="A90" s="1026">
        <v>10</v>
      </c>
      <c r="B90" s="1073">
        <v>98</v>
      </c>
      <c r="C90" s="1074" t="s">
        <v>856</v>
      </c>
      <c r="D90" s="1063" t="s">
        <v>155</v>
      </c>
      <c r="E90" s="1067">
        <v>1999</v>
      </c>
      <c r="F90" s="1065">
        <v>143</v>
      </c>
      <c r="G90" s="1066">
        <v>1</v>
      </c>
    </row>
    <row r="91" spans="1:7">
      <c r="A91" s="1069"/>
      <c r="B91" s="1069"/>
      <c r="C91" s="1069" t="s">
        <v>467</v>
      </c>
      <c r="D91" s="1070"/>
      <c r="E91" s="1080"/>
      <c r="F91" s="1081"/>
      <c r="G91" s="1081"/>
    </row>
    <row r="92" spans="1:7" ht="20.25">
      <c r="A92" s="1082"/>
      <c r="B92" s="1083"/>
      <c r="C92" s="1084" t="s">
        <v>467</v>
      </c>
      <c r="D92" s="1083"/>
      <c r="E92" s="1085"/>
      <c r="F92" s="1083"/>
      <c r="G92" s="1083"/>
    </row>
  </sheetData>
  <phoneticPr fontId="0" type="noConversion"/>
  <conditionalFormatting sqref="E87:F90 E81:F84 E71:F78 E62:F68 E55:F59 E52:F52 E41:F46 E37:F38 E28:F34 E21:F25 E13:F18 E7:F10">
    <cfRule type="expression" dxfId="71" priority="1" stopIfTrue="1">
      <formula>#REF!=1</formula>
    </cfRule>
    <cfRule type="expression" dxfId="70" priority="2" stopIfTrue="1">
      <formula>#REF!=0</formula>
    </cfRule>
  </conditionalFormatting>
  <conditionalFormatting sqref="D81:D84 D71:D78 D62:D68 D55:D59 D52 D41:D46 D37:D38 D28:D34 D21:D25 D13:D18 D7:D10 D87:D90">
    <cfRule type="expression" dxfId="69" priority="3" stopIfTrue="1">
      <formula>#REF!&gt;0</formula>
    </cfRule>
  </conditionalFormatting>
  <conditionalFormatting sqref="C87:C90 C81:C84 C71:C78 C62:C68 C55:C59 C52 C41:C46 C37:C38 C28:C34 C21:C25 C13:C18 C7:C10">
    <cfRule type="expression" dxfId="68" priority="4" stopIfTrue="1">
      <formula>IF(ISNA(#REF!),TRUE,#REF!&lt;&gt;0)</formula>
    </cfRule>
  </conditionalFormatting>
  <printOptions horizontalCentered="1"/>
  <pageMargins left="0.35433070866141736" right="0.35433070866141736" top="0.59055118110236227" bottom="0.39370078740157483" header="0.51181102362204722" footer="0.51181102362204722"/>
  <pageSetup paperSize="9" orientation="portrait" r:id="rId1"/>
  <headerFooter alignWithMargins="0">
    <oddFooter>&amp;L&amp;"Arial,Gras"&amp;8&amp;F  -  &amp;A&amp;R&amp;"Arial,Gras"&amp;8 17/03/2007  -    page &amp;P / &amp;N</oddFooter>
  </headerFooter>
  <rowBreaks count="1" manualBreakCount="1">
    <brk id="47" max="16383" man="1"/>
  </rowBreaks>
</worksheet>
</file>

<file path=xl/worksheets/sheet4.xml><?xml version="1.0" encoding="utf-8"?>
<worksheet xmlns="http://schemas.openxmlformats.org/spreadsheetml/2006/main" xmlns:r="http://schemas.openxmlformats.org/officeDocument/2006/relationships">
  <sheetPr codeName="Sheet3" filterMode="1"/>
  <dimension ref="A1:DE262"/>
  <sheetViews>
    <sheetView showZeros="0" tabSelected="1" zoomScale="90" workbookViewId="0">
      <pane xSplit="8" ySplit="23" topLeftCell="I24" activePane="bottomRight" state="frozen"/>
      <selection pane="topRight"/>
      <selection pane="bottomLeft"/>
      <selection pane="bottomRight" activeCell="CN11" sqref="CN11"/>
    </sheetView>
  </sheetViews>
  <sheetFormatPr defaultColWidth="10.7109375" defaultRowHeight="12.75"/>
  <cols>
    <col min="1" max="1" width="6.7109375" style="357" customWidth="1"/>
    <col min="2" max="2" width="7.7109375" style="96" customWidth="1"/>
    <col min="3" max="3" width="21.7109375" style="77" customWidth="1"/>
    <col min="4" max="4" width="5.28515625" style="96" hidden="1" customWidth="1"/>
    <col min="5" max="5" width="7.7109375" style="96" customWidth="1"/>
    <col min="6" max="6" width="10.7109375" style="377" customWidth="1"/>
    <col min="7" max="7" width="5.7109375" style="96" customWidth="1"/>
    <col min="8" max="8" width="4.5703125" style="96" customWidth="1"/>
    <col min="9" max="9" width="15.140625" style="96" bestFit="1" customWidth="1"/>
    <col min="10" max="10" width="20.42578125" style="96" bestFit="1" customWidth="1"/>
    <col min="11" max="11" width="11" style="96" bestFit="1" customWidth="1"/>
    <col min="12" max="13" width="10.7109375" style="96" customWidth="1"/>
    <col min="14" max="16" width="11.7109375" style="96" hidden="1" customWidth="1"/>
    <col min="17" max="20" width="10.7109375" style="96" hidden="1" customWidth="1"/>
    <col min="21" max="24" width="11.7109375" style="96" hidden="1" customWidth="1"/>
    <col min="25" max="26" width="10.7109375" style="96" hidden="1" customWidth="1"/>
    <col min="27" max="27" width="20.7109375" style="77" hidden="1" customWidth="1"/>
    <col min="28" max="33" width="10.7109375" style="96" hidden="1" customWidth="1"/>
    <col min="34" max="34" width="5.5703125" style="96" hidden="1" customWidth="1"/>
    <col min="35" max="47" width="5.7109375" style="96" hidden="1" customWidth="1"/>
    <col min="48" max="48" width="5.5703125" style="96" hidden="1" customWidth="1"/>
    <col min="49" max="75" width="5.7109375" style="96" hidden="1" customWidth="1"/>
    <col min="76" max="82" width="10.7109375" style="92" hidden="1" customWidth="1"/>
    <col min="83" max="83" width="12.7109375" style="374" hidden="1" customWidth="1"/>
    <col min="84" max="84" width="2.7109375" style="897" hidden="1" customWidth="1"/>
    <col min="85" max="85" width="10.7109375" style="897" hidden="1" customWidth="1"/>
    <col min="86" max="86" width="14.7109375" style="96" hidden="1" customWidth="1"/>
    <col min="87" max="87" width="10.7109375" style="77" hidden="1" customWidth="1"/>
    <col min="88" max="88" width="2.7109375" style="897" customWidth="1"/>
    <col min="89" max="16384" width="10.7109375" style="77"/>
  </cols>
  <sheetData>
    <row r="1" spans="1:92" s="762" customFormat="1" ht="20.25" customHeight="1">
      <c r="A1" s="973" t="str">
        <f ca="1">IF(SUM($CD:$CD)&lt;&gt;$CD$3,"Erreur technique : voir colonne "&amp;CELL("col",$CD$23),"CABW challenge CROSS hiver "&amp;année_réf-1&amp;"-"&amp;année_réf&amp;" Benjamins-Pupilles-Minimes   :   CLASSEMENT"&amp;IF(cal_Cross!A6+cal_Cross!A7=0,IF(cal_Cross!A8=1," "&amp;cal_Cross!D8,"")," après ")&amp;IF(OR(cal_Cross!D6="-",cal_Cross!A6=0),"",cal_Cross!D6&amp;" et ")&amp;IF(cal_Cross!A7=0,"",cal_Cross!D7))</f>
        <v>CABW challenge CROSS hiver 2010-2011 Benjamins-Pupilles-Minimes   :   CLASSEMENT après Dour (27/2)</v>
      </c>
      <c r="B1" s="986"/>
      <c r="C1" s="987"/>
      <c r="D1" s="986"/>
      <c r="E1" s="986"/>
      <c r="F1" s="988"/>
      <c r="G1" s="989"/>
      <c r="H1" s="989"/>
      <c r="I1" s="989"/>
      <c r="J1" s="989"/>
      <c r="K1" s="989"/>
      <c r="L1" s="989"/>
      <c r="M1" s="990"/>
      <c r="N1" s="989"/>
      <c r="O1" s="989"/>
      <c r="P1" s="989"/>
      <c r="Q1" s="989"/>
      <c r="R1" s="990"/>
      <c r="S1" s="989"/>
      <c r="T1" s="989"/>
      <c r="U1" s="989"/>
      <c r="V1" s="989"/>
      <c r="W1" s="989"/>
      <c r="X1" s="989"/>
      <c r="Y1" s="989"/>
      <c r="Z1" s="990"/>
      <c r="AA1" s="991"/>
      <c r="AB1" s="760" t="s">
        <v>173</v>
      </c>
      <c r="AC1" s="761"/>
      <c r="AD1" s="761"/>
      <c r="AE1" s="761"/>
      <c r="AF1" s="761"/>
      <c r="AG1" s="761"/>
      <c r="AH1" s="761"/>
      <c r="AI1" s="761"/>
      <c r="AJ1" s="761"/>
      <c r="AK1" s="761"/>
      <c r="AL1" s="761"/>
      <c r="AM1" s="761"/>
      <c r="AN1" s="761"/>
      <c r="AO1" s="761"/>
      <c r="AP1" s="761"/>
      <c r="AQ1" s="761"/>
      <c r="AR1" s="761"/>
      <c r="AS1" s="761"/>
      <c r="AT1" s="761"/>
      <c r="AU1" s="761"/>
      <c r="AV1" s="761"/>
      <c r="AW1" s="761"/>
      <c r="AX1" s="761"/>
      <c r="AY1" s="761"/>
      <c r="AZ1" s="761"/>
      <c r="BA1" s="761"/>
      <c r="BB1" s="761"/>
      <c r="BC1" s="761"/>
      <c r="BD1" s="761"/>
      <c r="BE1" s="761"/>
      <c r="BF1" s="761"/>
      <c r="BG1" s="761"/>
      <c r="BH1" s="761"/>
      <c r="BI1" s="761"/>
      <c r="BJ1" s="761"/>
      <c r="BK1" s="761"/>
      <c r="BL1" s="761"/>
      <c r="BM1" s="761"/>
      <c r="BN1" s="761"/>
      <c r="BO1" s="761"/>
      <c r="BP1" s="761"/>
      <c r="BQ1" s="761"/>
      <c r="BR1" s="761"/>
      <c r="BS1" s="761"/>
      <c r="BT1" s="761"/>
      <c r="BU1" s="761"/>
      <c r="BV1" s="761"/>
      <c r="BW1" s="761"/>
      <c r="BX1" s="761"/>
      <c r="BY1" s="761"/>
      <c r="BZ1" s="761"/>
      <c r="CA1" s="761"/>
      <c r="CB1" s="761"/>
      <c r="CC1" s="761"/>
      <c r="CD1" s="761"/>
      <c r="CE1" s="761"/>
      <c r="CF1" s="761"/>
      <c r="CH1" s="992" t="s">
        <v>419</v>
      </c>
      <c r="CI1" s="952" t="s">
        <v>204</v>
      </c>
      <c r="CJ1" s="761"/>
      <c r="CK1" s="990"/>
      <c r="CL1" s="990"/>
      <c r="CM1" s="990"/>
      <c r="CN1" s="990"/>
    </row>
    <row r="2" spans="1:92" s="80" customFormat="1" ht="9" hidden="1" customHeight="1">
      <c r="A2" s="446" t="s">
        <v>210</v>
      </c>
      <c r="B2" s="79"/>
      <c r="C2" s="79"/>
      <c r="D2" s="79"/>
      <c r="E2" s="79"/>
      <c r="F2" s="371" t="s">
        <v>222</v>
      </c>
      <c r="G2" s="79" t="s">
        <v>223</v>
      </c>
      <c r="H2" s="83"/>
      <c r="I2" s="79" t="s">
        <v>158</v>
      </c>
      <c r="J2" s="78" t="s">
        <v>159</v>
      </c>
      <c r="K2" s="78" t="s">
        <v>160</v>
      </c>
      <c r="L2" s="78" t="s">
        <v>161</v>
      </c>
      <c r="M2" s="83" t="str">
        <f>L2</f>
        <v>C04</v>
      </c>
      <c r="N2" s="78" t="s">
        <v>162</v>
      </c>
      <c r="O2" s="78" t="s">
        <v>163</v>
      </c>
      <c r="P2" s="78" t="s">
        <v>164</v>
      </c>
      <c r="Q2" s="78" t="s">
        <v>165</v>
      </c>
      <c r="R2" s="83" t="str">
        <f>Q2</f>
        <v>C08</v>
      </c>
      <c r="S2" s="78" t="s">
        <v>166</v>
      </c>
      <c r="T2" s="83" t="str">
        <f>S2</f>
        <v>C09</v>
      </c>
      <c r="U2" s="78" t="s">
        <v>204</v>
      </c>
      <c r="V2" s="78" t="s">
        <v>205</v>
      </c>
      <c r="W2" s="78" t="s">
        <v>999</v>
      </c>
      <c r="X2" s="78" t="s">
        <v>1000</v>
      </c>
      <c r="Y2" s="78" t="s">
        <v>1001</v>
      </c>
      <c r="Z2" s="449" t="str">
        <f>Y2</f>
        <v>C15</v>
      </c>
      <c r="AA2" s="358"/>
      <c r="AB2" s="79"/>
      <c r="AC2" s="79"/>
      <c r="AD2" s="79"/>
      <c r="AE2" s="79"/>
      <c r="AF2" s="79"/>
      <c r="AG2" s="79"/>
      <c r="AH2" s="79" t="str">
        <f>AH4&amp;"_p"</f>
        <v>C01_p</v>
      </c>
      <c r="AI2" s="79" t="str">
        <f t="shared" ref="AI2:AU2" si="0">AI4&amp;"_p"</f>
        <v>C02_p</v>
      </c>
      <c r="AJ2" s="79" t="str">
        <f t="shared" si="0"/>
        <v>C03_p</v>
      </c>
      <c r="AK2" s="79" t="str">
        <f t="shared" si="0"/>
        <v>C04_p</v>
      </c>
      <c r="AL2" s="79" t="str">
        <f t="shared" si="0"/>
        <v>C05_p</v>
      </c>
      <c r="AM2" s="79" t="str">
        <f t="shared" si="0"/>
        <v>C06_p</v>
      </c>
      <c r="AN2" s="79" t="str">
        <f t="shared" si="0"/>
        <v>C07_p</v>
      </c>
      <c r="AO2" s="79" t="str">
        <f t="shared" si="0"/>
        <v>C08_p</v>
      </c>
      <c r="AP2" s="79" t="str">
        <f t="shared" si="0"/>
        <v>C09_p</v>
      </c>
      <c r="AQ2" s="79" t="str">
        <f t="shared" si="0"/>
        <v>C11_p</v>
      </c>
      <c r="AR2" s="79" t="str">
        <f t="shared" si="0"/>
        <v>C12_p</v>
      </c>
      <c r="AS2" s="79" t="str">
        <f t="shared" si="0"/>
        <v>C13_p</v>
      </c>
      <c r="AT2" s="79" t="str">
        <f t="shared" si="0"/>
        <v>C14_p</v>
      </c>
      <c r="AU2" s="79" t="str">
        <f t="shared" si="0"/>
        <v>C15_p</v>
      </c>
      <c r="AV2" s="79" t="str">
        <f>AV4&amp;"_2"</f>
        <v>C01_2</v>
      </c>
      <c r="AW2" s="79" t="str">
        <f t="shared" ref="AW2:BH2" si="1">AW4&amp;"_2"</f>
        <v>C02_2</v>
      </c>
      <c r="AX2" s="79" t="str">
        <f t="shared" si="1"/>
        <v>C03_2</v>
      </c>
      <c r="AY2" s="79" t="str">
        <f t="shared" si="1"/>
        <v>C04_2</v>
      </c>
      <c r="AZ2" s="79" t="str">
        <f t="shared" si="1"/>
        <v>C05_2</v>
      </c>
      <c r="BA2" s="79" t="str">
        <f t="shared" si="1"/>
        <v>C06_2</v>
      </c>
      <c r="BB2" s="79" t="str">
        <f t="shared" si="1"/>
        <v>C07_2</v>
      </c>
      <c r="BC2" s="79" t="str">
        <f t="shared" si="1"/>
        <v>C08_2</v>
      </c>
      <c r="BD2" s="79" t="str">
        <f t="shared" si="1"/>
        <v>C09_2</v>
      </c>
      <c r="BE2" s="79" t="str">
        <f t="shared" si="1"/>
        <v>C11_2</v>
      </c>
      <c r="BF2" s="79" t="str">
        <f t="shared" si="1"/>
        <v>C12_2</v>
      </c>
      <c r="BG2" s="79" t="str">
        <f t="shared" si="1"/>
        <v>C13_2</v>
      </c>
      <c r="BH2" s="79" t="str">
        <f t="shared" si="1"/>
        <v>C14_2</v>
      </c>
      <c r="BI2" s="79" t="str">
        <f>BI4&amp;"_2"</f>
        <v>C15_2</v>
      </c>
      <c r="BJ2" s="79" t="str">
        <f>BJ4&amp;"_3"</f>
        <v>C01_3</v>
      </c>
      <c r="BK2" s="79" t="str">
        <f t="shared" ref="BK2:BW2" si="2">BK4&amp;"_3"</f>
        <v>C02_3</v>
      </c>
      <c r="BL2" s="79" t="str">
        <f t="shared" si="2"/>
        <v>C03_3</v>
      </c>
      <c r="BM2" s="79" t="str">
        <f t="shared" si="2"/>
        <v>C04_3</v>
      </c>
      <c r="BN2" s="79" t="str">
        <f t="shared" si="2"/>
        <v>C05_3</v>
      </c>
      <c r="BO2" s="79" t="str">
        <f t="shared" si="2"/>
        <v>C06_3</v>
      </c>
      <c r="BP2" s="79" t="str">
        <f t="shared" si="2"/>
        <v>C07_3</v>
      </c>
      <c r="BQ2" s="79" t="str">
        <f t="shared" si="2"/>
        <v>C08_3</v>
      </c>
      <c r="BR2" s="79" t="str">
        <f t="shared" si="2"/>
        <v>C09_3</v>
      </c>
      <c r="BS2" s="79" t="str">
        <f t="shared" si="2"/>
        <v>C11_3</v>
      </c>
      <c r="BT2" s="79" t="str">
        <f t="shared" si="2"/>
        <v>C12_3</v>
      </c>
      <c r="BU2" s="79" t="str">
        <f t="shared" si="2"/>
        <v>C13_3</v>
      </c>
      <c r="BV2" s="79" t="str">
        <f t="shared" si="2"/>
        <v>C14_3</v>
      </c>
      <c r="BW2" s="79" t="str">
        <f t="shared" si="2"/>
        <v>C15_3</v>
      </c>
      <c r="BX2" s="79"/>
      <c r="BY2" s="79"/>
      <c r="BZ2" s="1095"/>
      <c r="CA2" s="79"/>
      <c r="CB2" s="79"/>
      <c r="CC2" s="79"/>
      <c r="CD2" s="79"/>
      <c r="CE2" s="79"/>
      <c r="CF2" s="361"/>
      <c r="CG2" s="993"/>
      <c r="CH2" s="941"/>
      <c r="CI2" s="994">
        <f ca="1">HLOOKUP(CI$1,Cross_colonnes,2,0)</f>
        <v>20</v>
      </c>
      <c r="CJ2" s="361"/>
    </row>
    <row r="3" spans="1:92" s="80" customFormat="1" ht="9" hidden="1" customHeight="1" thickBot="1">
      <c r="A3" s="447" t="s">
        <v>211</v>
      </c>
      <c r="B3" s="141">
        <f t="shared" ref="B3:G3" ca="1" si="3">CELL("col",B2)-CELL("col",$B2)+1</f>
        <v>1</v>
      </c>
      <c r="C3" s="141">
        <f t="shared" ca="1" si="3"/>
        <v>2</v>
      </c>
      <c r="D3" s="141">
        <f t="shared" ca="1" si="3"/>
        <v>3</v>
      </c>
      <c r="E3" s="141">
        <f t="shared" ca="1" si="3"/>
        <v>4</v>
      </c>
      <c r="F3" s="388">
        <f ca="1">CELL("col",F2)-CELL("col",$B2)+1</f>
        <v>5</v>
      </c>
      <c r="G3" s="388">
        <f t="shared" ca="1" si="3"/>
        <v>6</v>
      </c>
      <c r="H3" s="403">
        <f t="shared" ref="H3:T3" ca="1" si="4">CELL("col",H2)-CELL("col",$B2)+1</f>
        <v>7</v>
      </c>
      <c r="I3" s="141">
        <f t="shared" ca="1" si="4"/>
        <v>8</v>
      </c>
      <c r="J3" s="363">
        <f t="shared" ca="1" si="4"/>
        <v>9</v>
      </c>
      <c r="K3" s="363">
        <f t="shared" ca="1" si="4"/>
        <v>10</v>
      </c>
      <c r="L3" s="363">
        <f t="shared" ca="1" si="4"/>
        <v>11</v>
      </c>
      <c r="M3" s="364">
        <f t="shared" ca="1" si="4"/>
        <v>12</v>
      </c>
      <c r="N3" s="363">
        <f t="shared" ca="1" si="4"/>
        <v>13</v>
      </c>
      <c r="O3" s="363">
        <f t="shared" ca="1" si="4"/>
        <v>14</v>
      </c>
      <c r="P3" s="363">
        <f t="shared" ca="1" si="4"/>
        <v>15</v>
      </c>
      <c r="Q3" s="363">
        <f t="shared" ca="1" si="4"/>
        <v>16</v>
      </c>
      <c r="R3" s="364">
        <f t="shared" ca="1" si="4"/>
        <v>17</v>
      </c>
      <c r="S3" s="363">
        <f t="shared" ca="1" si="4"/>
        <v>18</v>
      </c>
      <c r="T3" s="364">
        <f t="shared" ca="1" si="4"/>
        <v>19</v>
      </c>
      <c r="U3" s="363">
        <f t="shared" ref="U3:AX3" ca="1" si="5">CELL("col",U2)-CELL("col",$B2)+1</f>
        <v>20</v>
      </c>
      <c r="V3" s="363">
        <f t="shared" ca="1" si="5"/>
        <v>21</v>
      </c>
      <c r="W3" s="363">
        <f t="shared" ca="1" si="5"/>
        <v>22</v>
      </c>
      <c r="X3" s="363">
        <f t="shared" ca="1" si="5"/>
        <v>23</v>
      </c>
      <c r="Y3" s="363">
        <f t="shared" ca="1" si="5"/>
        <v>24</v>
      </c>
      <c r="Z3" s="753">
        <f t="shared" ca="1" si="5"/>
        <v>25</v>
      </c>
      <c r="AA3" s="359">
        <f t="shared" ca="1" si="5"/>
        <v>26</v>
      </c>
      <c r="AB3" s="80">
        <f t="shared" ca="1" si="5"/>
        <v>27</v>
      </c>
      <c r="AC3" s="80">
        <f t="shared" ca="1" si="5"/>
        <v>28</v>
      </c>
      <c r="AD3" s="80">
        <f t="shared" ca="1" si="5"/>
        <v>29</v>
      </c>
      <c r="AE3" s="80">
        <f t="shared" ca="1" si="5"/>
        <v>30</v>
      </c>
      <c r="AF3" s="80">
        <f t="shared" ca="1" si="5"/>
        <v>31</v>
      </c>
      <c r="AG3" s="80">
        <f t="shared" ca="1" si="5"/>
        <v>32</v>
      </c>
      <c r="AH3" s="80">
        <f t="shared" ca="1" si="5"/>
        <v>33</v>
      </c>
      <c r="AI3" s="80">
        <f t="shared" ca="1" si="5"/>
        <v>34</v>
      </c>
      <c r="AJ3" s="80">
        <f t="shared" ca="1" si="5"/>
        <v>35</v>
      </c>
      <c r="AK3" s="80">
        <f t="shared" ca="1" si="5"/>
        <v>36</v>
      </c>
      <c r="AL3" s="80">
        <f t="shared" ca="1" si="5"/>
        <v>37</v>
      </c>
      <c r="AM3" s="80">
        <f t="shared" ca="1" si="5"/>
        <v>38</v>
      </c>
      <c r="AN3" s="80">
        <f t="shared" ca="1" si="5"/>
        <v>39</v>
      </c>
      <c r="AO3" s="80">
        <f t="shared" ca="1" si="5"/>
        <v>40</v>
      </c>
      <c r="AP3" s="80">
        <f t="shared" ca="1" si="5"/>
        <v>41</v>
      </c>
      <c r="AQ3" s="80">
        <f t="shared" ca="1" si="5"/>
        <v>42</v>
      </c>
      <c r="AR3" s="80">
        <f t="shared" ca="1" si="5"/>
        <v>43</v>
      </c>
      <c r="AS3" s="80">
        <f t="shared" ca="1" si="5"/>
        <v>44</v>
      </c>
      <c r="AT3" s="80">
        <f t="shared" ca="1" si="5"/>
        <v>45</v>
      </c>
      <c r="AU3" s="80">
        <f t="shared" ca="1" si="5"/>
        <v>46</v>
      </c>
      <c r="AV3" s="80">
        <f t="shared" ca="1" si="5"/>
        <v>47</v>
      </c>
      <c r="AW3" s="80">
        <f t="shared" ca="1" si="5"/>
        <v>48</v>
      </c>
      <c r="AX3" s="80">
        <f t="shared" ca="1" si="5"/>
        <v>49</v>
      </c>
      <c r="AY3" s="80">
        <f t="shared" ref="AY3:CB3" ca="1" si="6">CELL("col",AY2)-CELL("col",$B2)+1</f>
        <v>50</v>
      </c>
      <c r="AZ3" s="80">
        <f t="shared" ca="1" si="6"/>
        <v>51</v>
      </c>
      <c r="BA3" s="80">
        <f t="shared" ca="1" si="6"/>
        <v>52</v>
      </c>
      <c r="BB3" s="80">
        <f t="shared" ca="1" si="6"/>
        <v>53</v>
      </c>
      <c r="BC3" s="80">
        <f t="shared" ca="1" si="6"/>
        <v>54</v>
      </c>
      <c r="BD3" s="80">
        <f t="shared" ca="1" si="6"/>
        <v>55</v>
      </c>
      <c r="BE3" s="80">
        <f t="shared" ca="1" si="6"/>
        <v>56</v>
      </c>
      <c r="BF3" s="80">
        <f t="shared" ca="1" si="6"/>
        <v>57</v>
      </c>
      <c r="BG3" s="80">
        <f t="shared" ca="1" si="6"/>
        <v>58</v>
      </c>
      <c r="BH3" s="80">
        <f t="shared" ca="1" si="6"/>
        <v>59</v>
      </c>
      <c r="BI3" s="80">
        <f t="shared" ca="1" si="6"/>
        <v>60</v>
      </c>
      <c r="BJ3" s="80">
        <f t="shared" ca="1" si="6"/>
        <v>61</v>
      </c>
      <c r="BK3" s="80">
        <f t="shared" ca="1" si="6"/>
        <v>62</v>
      </c>
      <c r="BL3" s="80">
        <f t="shared" ca="1" si="6"/>
        <v>63</v>
      </c>
      <c r="BM3" s="80">
        <f t="shared" ca="1" si="6"/>
        <v>64</v>
      </c>
      <c r="BN3" s="80">
        <f t="shared" ca="1" si="6"/>
        <v>65</v>
      </c>
      <c r="BO3" s="80">
        <f t="shared" ca="1" si="6"/>
        <v>66</v>
      </c>
      <c r="BP3" s="80">
        <f t="shared" ca="1" si="6"/>
        <v>67</v>
      </c>
      <c r="BQ3" s="80">
        <f t="shared" ca="1" si="6"/>
        <v>68</v>
      </c>
      <c r="BR3" s="80">
        <f t="shared" ca="1" si="6"/>
        <v>69</v>
      </c>
      <c r="BS3" s="80">
        <f t="shared" ca="1" si="6"/>
        <v>70</v>
      </c>
      <c r="BT3" s="80">
        <f t="shared" ca="1" si="6"/>
        <v>71</v>
      </c>
      <c r="BU3" s="80">
        <f t="shared" ca="1" si="6"/>
        <v>72</v>
      </c>
      <c r="BV3" s="80">
        <f t="shared" ca="1" si="6"/>
        <v>73</v>
      </c>
      <c r="BW3" s="80">
        <f t="shared" ca="1" si="6"/>
        <v>74</v>
      </c>
      <c r="BX3" s="80">
        <f t="shared" ca="1" si="6"/>
        <v>75</v>
      </c>
      <c r="BY3" s="80">
        <f t="shared" ca="1" si="6"/>
        <v>76</v>
      </c>
      <c r="BZ3" s="1096">
        <f t="shared" ca="1" si="6"/>
        <v>77</v>
      </c>
      <c r="CA3" s="80">
        <f t="shared" ca="1" si="6"/>
        <v>78</v>
      </c>
      <c r="CB3" s="80">
        <f t="shared" ca="1" si="6"/>
        <v>79</v>
      </c>
      <c r="CC3" s="80">
        <f t="shared" ref="CC3:CJ3" ca="1" si="7">CELL("col",CC2)-CELL("col",$B2)+1</f>
        <v>80</v>
      </c>
      <c r="CD3" s="80">
        <f t="shared" ca="1" si="7"/>
        <v>81</v>
      </c>
      <c r="CE3" s="80">
        <f t="shared" ca="1" si="7"/>
        <v>82</v>
      </c>
      <c r="CF3" s="887">
        <f t="shared" ca="1" si="7"/>
        <v>83</v>
      </c>
      <c r="CG3" s="141">
        <f t="shared" ca="1" si="7"/>
        <v>84</v>
      </c>
      <c r="CH3" s="752"/>
      <c r="CI3" s="957">
        <f t="shared" ca="1" si="7"/>
        <v>86</v>
      </c>
      <c r="CJ3" s="887">
        <f t="shared" ca="1" si="7"/>
        <v>87</v>
      </c>
    </row>
    <row r="4" spans="1:92" s="80" customFormat="1" ht="9" hidden="1" customHeight="1">
      <c r="A4" s="754"/>
      <c r="B4" s="79" t="s">
        <v>167</v>
      </c>
      <c r="C4" s="79" t="s">
        <v>1</v>
      </c>
      <c r="D4" s="79" t="s">
        <v>26</v>
      </c>
      <c r="E4" s="79" t="s">
        <v>4</v>
      </c>
      <c r="F4" s="371"/>
      <c r="G4" s="79"/>
      <c r="H4" s="83"/>
      <c r="I4" s="941" t="s">
        <v>199</v>
      </c>
      <c r="J4" s="941" t="s">
        <v>199</v>
      </c>
      <c r="K4" s="941" t="s">
        <v>199</v>
      </c>
      <c r="L4" s="78"/>
      <c r="M4" s="83" t="s">
        <v>199</v>
      </c>
      <c r="N4" s="941" t="s">
        <v>199</v>
      </c>
      <c r="O4" s="941" t="s">
        <v>199</v>
      </c>
      <c r="P4" s="941" t="s">
        <v>199</v>
      </c>
      <c r="Q4" s="78"/>
      <c r="R4" s="83" t="s">
        <v>199</v>
      </c>
      <c r="S4" s="78"/>
      <c r="T4" s="83" t="s">
        <v>199</v>
      </c>
      <c r="U4" s="941" t="s">
        <v>199</v>
      </c>
      <c r="V4" s="941" t="s">
        <v>199</v>
      </c>
      <c r="W4" s="941" t="s">
        <v>199</v>
      </c>
      <c r="X4" s="941" t="s">
        <v>199</v>
      </c>
      <c r="Y4" s="78"/>
      <c r="Z4" s="83" t="s">
        <v>199</v>
      </c>
      <c r="AA4" s="358" t="s">
        <v>1</v>
      </c>
      <c r="AB4" s="79"/>
      <c r="AC4" s="79"/>
      <c r="AD4" s="79"/>
      <c r="AE4" s="79"/>
      <c r="AF4" s="79"/>
      <c r="AG4" s="79"/>
      <c r="AH4" s="79" t="s">
        <v>158</v>
      </c>
      <c r="AI4" s="79" t="s">
        <v>159</v>
      </c>
      <c r="AJ4" s="79" t="s">
        <v>160</v>
      </c>
      <c r="AK4" s="79" t="s">
        <v>161</v>
      </c>
      <c r="AL4" s="79" t="s">
        <v>162</v>
      </c>
      <c r="AM4" s="79" t="s">
        <v>163</v>
      </c>
      <c r="AN4" s="79" t="s">
        <v>164</v>
      </c>
      <c r="AO4" s="79" t="s">
        <v>165</v>
      </c>
      <c r="AP4" s="79" t="s">
        <v>166</v>
      </c>
      <c r="AQ4" s="79" t="s">
        <v>204</v>
      </c>
      <c r="AR4" s="79" t="s">
        <v>205</v>
      </c>
      <c r="AS4" s="79" t="s">
        <v>999</v>
      </c>
      <c r="AT4" s="79" t="s">
        <v>1000</v>
      </c>
      <c r="AU4" s="79" t="s">
        <v>1001</v>
      </c>
      <c r="AV4" s="79" t="s">
        <v>158</v>
      </c>
      <c r="AW4" s="79" t="s">
        <v>159</v>
      </c>
      <c r="AX4" s="79" t="s">
        <v>160</v>
      </c>
      <c r="AY4" s="79" t="s">
        <v>161</v>
      </c>
      <c r="AZ4" s="79" t="s">
        <v>162</v>
      </c>
      <c r="BA4" s="79" t="s">
        <v>163</v>
      </c>
      <c r="BB4" s="79" t="s">
        <v>164</v>
      </c>
      <c r="BC4" s="79" t="s">
        <v>165</v>
      </c>
      <c r="BD4" s="79" t="s">
        <v>166</v>
      </c>
      <c r="BE4" s="79" t="s">
        <v>204</v>
      </c>
      <c r="BF4" s="79" t="s">
        <v>205</v>
      </c>
      <c r="BG4" s="79" t="s">
        <v>999</v>
      </c>
      <c r="BH4" s="79" t="s">
        <v>1000</v>
      </c>
      <c r="BI4" s="79" t="s">
        <v>1001</v>
      </c>
      <c r="BJ4" s="79" t="s">
        <v>158</v>
      </c>
      <c r="BK4" s="79" t="s">
        <v>159</v>
      </c>
      <c r="BL4" s="79" t="s">
        <v>160</v>
      </c>
      <c r="BM4" s="79" t="s">
        <v>161</v>
      </c>
      <c r="BN4" s="79" t="s">
        <v>162</v>
      </c>
      <c r="BO4" s="79" t="s">
        <v>163</v>
      </c>
      <c r="BP4" s="79" t="s">
        <v>164</v>
      </c>
      <c r="BQ4" s="79" t="s">
        <v>165</v>
      </c>
      <c r="BR4" s="79" t="s">
        <v>166</v>
      </c>
      <c r="BS4" s="79" t="s">
        <v>204</v>
      </c>
      <c r="BT4" s="79" t="s">
        <v>205</v>
      </c>
      <c r="BU4" s="79" t="s">
        <v>999</v>
      </c>
      <c r="BV4" s="79" t="s">
        <v>1000</v>
      </c>
      <c r="BW4" s="79" t="s">
        <v>1001</v>
      </c>
      <c r="BX4" s="79"/>
      <c r="BY4" s="79"/>
      <c r="BZ4" s="1095"/>
      <c r="CA4" s="79"/>
      <c r="CB4" s="83"/>
      <c r="CC4" s="83"/>
      <c r="CD4" s="83"/>
      <c r="CE4" s="83"/>
      <c r="CF4" s="361"/>
      <c r="CG4" s="141"/>
      <c r="CH4" s="752"/>
      <c r="CI4" s="957" t="s">
        <v>266</v>
      </c>
      <c r="CJ4" s="361"/>
    </row>
    <row r="5" spans="1:92" s="80" customFormat="1" ht="9" hidden="1" customHeight="1" thickBot="1">
      <c r="A5" s="755"/>
      <c r="B5" s="82">
        <f ca="1">HLOOKUP(B4,Cross_cat_sexe_colonnes,2,0)</f>
        <v>4</v>
      </c>
      <c r="C5" s="82">
        <f ca="1">HLOOKUP(C4,Athlètes_colonnes,2,0)</f>
        <v>2</v>
      </c>
      <c r="D5" s="82">
        <f ca="1">HLOOKUP(D4,Athlètes_colonnes,2,0)</f>
        <v>4</v>
      </c>
      <c r="E5" s="82">
        <f ca="1">HLOOKUP(E4,Athlètes_colonnes,2,0)</f>
        <v>7</v>
      </c>
      <c r="F5" s="372"/>
      <c r="G5" s="82"/>
      <c r="H5" s="84"/>
      <c r="I5" s="933">
        <f ca="1">VLOOKUP(I$2,cal_Cross,cal_Cross!$J$3,0)</f>
        <v>0</v>
      </c>
      <c r="J5" s="933">
        <f ca="1">VLOOKUP(J$2,cal_Cross,cal_Cross!$J$3,0)</f>
        <v>0</v>
      </c>
      <c r="K5" s="933">
        <f ca="1">VLOOKUP(K$2,cal_Cross,cal_Cross!$J$3,0)</f>
        <v>0</v>
      </c>
      <c r="L5" s="81"/>
      <c r="M5" s="621">
        <f ca="1">VLOOKUP(M$2,cal_Cross,cal_Cross!$J$3,0)</f>
        <v>0</v>
      </c>
      <c r="N5" s="933">
        <f ca="1">VLOOKUP(N$2,cal_Cross,cal_Cross!$J$3,0)</f>
        <v>0</v>
      </c>
      <c r="O5" s="933">
        <f ca="1">VLOOKUP(O$2,cal_Cross,cal_Cross!$J$3,0)</f>
        <v>0</v>
      </c>
      <c r="P5" s="933">
        <f ca="1">VLOOKUP(P$2,cal_Cross,cal_Cross!$J$3,0)</f>
        <v>0</v>
      </c>
      <c r="Q5" s="81"/>
      <c r="R5" s="621">
        <f ca="1">VLOOKUP(R$2,cal_Cross,cal_Cross!$J$3,0)</f>
        <v>0</v>
      </c>
      <c r="S5" s="81"/>
      <c r="T5" s="621">
        <f ca="1">VLOOKUP(T$2,cal_Cross,cal_Cross!$J$3,0)</f>
        <v>0</v>
      </c>
      <c r="U5" s="933">
        <f ca="1">VLOOKUP(U$2,cal_Cross,cal_Cross!$J$3,0)</f>
        <v>0</v>
      </c>
      <c r="V5" s="933">
        <f ca="1">VLOOKUP(V$2,cal_Cross,cal_Cross!$J$3,0)</f>
        <v>0</v>
      </c>
      <c r="W5" s="933">
        <f ca="1">VLOOKUP(W$2,cal_Cross,cal_Cross!$J$3,0)</f>
        <v>0</v>
      </c>
      <c r="X5" s="933">
        <f ca="1">VLOOKUP(X$2,cal_Cross,cal_Cross!$J$3,0)</f>
        <v>0</v>
      </c>
      <c r="Y5" s="81"/>
      <c r="Z5" s="621">
        <f ca="1">VLOOKUP(Z$2,cal_Cross,cal_Cross!$J$3,0)</f>
        <v>0</v>
      </c>
      <c r="AA5" s="360">
        <f ca="1">HLOOKUP(AA4,Athlètes_colonnes,2,0)</f>
        <v>2</v>
      </c>
      <c r="AB5" s="82"/>
      <c r="AC5" s="82"/>
      <c r="AD5" s="82"/>
      <c r="AE5" s="82"/>
      <c r="AF5" s="82"/>
      <c r="AG5" s="82"/>
      <c r="AH5" s="82">
        <f t="shared" ref="AH5:BW5" ca="1" si="8">HLOOKUP(AH4,Cross_colonnes,2,0)</f>
        <v>8</v>
      </c>
      <c r="AI5" s="82">
        <f t="shared" ca="1" si="8"/>
        <v>9</v>
      </c>
      <c r="AJ5" s="82">
        <f t="shared" ca="1" si="8"/>
        <v>10</v>
      </c>
      <c r="AK5" s="82">
        <f t="shared" ca="1" si="8"/>
        <v>11</v>
      </c>
      <c r="AL5" s="82">
        <f t="shared" ca="1" si="8"/>
        <v>13</v>
      </c>
      <c r="AM5" s="82">
        <f t="shared" ca="1" si="8"/>
        <v>14</v>
      </c>
      <c r="AN5" s="82">
        <f t="shared" ca="1" si="8"/>
        <v>15</v>
      </c>
      <c r="AO5" s="82">
        <f t="shared" ca="1" si="8"/>
        <v>16</v>
      </c>
      <c r="AP5" s="82">
        <f t="shared" ca="1" si="8"/>
        <v>18</v>
      </c>
      <c r="AQ5" s="82">
        <f t="shared" ca="1" si="8"/>
        <v>20</v>
      </c>
      <c r="AR5" s="82">
        <f t="shared" ca="1" si="8"/>
        <v>21</v>
      </c>
      <c r="AS5" s="82">
        <f t="shared" ca="1" si="8"/>
        <v>22</v>
      </c>
      <c r="AT5" s="82">
        <f t="shared" ca="1" si="8"/>
        <v>23</v>
      </c>
      <c r="AU5" s="82">
        <f t="shared" ca="1" si="8"/>
        <v>24</v>
      </c>
      <c r="AV5" s="82">
        <f t="shared" ca="1" si="8"/>
        <v>8</v>
      </c>
      <c r="AW5" s="82">
        <f t="shared" ca="1" si="8"/>
        <v>9</v>
      </c>
      <c r="AX5" s="82">
        <f t="shared" ca="1" si="8"/>
        <v>10</v>
      </c>
      <c r="AY5" s="82">
        <f t="shared" ca="1" si="8"/>
        <v>11</v>
      </c>
      <c r="AZ5" s="82">
        <f t="shared" ca="1" si="8"/>
        <v>13</v>
      </c>
      <c r="BA5" s="82">
        <f t="shared" ca="1" si="8"/>
        <v>14</v>
      </c>
      <c r="BB5" s="82">
        <f t="shared" ca="1" si="8"/>
        <v>15</v>
      </c>
      <c r="BC5" s="82">
        <f t="shared" ca="1" si="8"/>
        <v>16</v>
      </c>
      <c r="BD5" s="82">
        <f t="shared" ca="1" si="8"/>
        <v>18</v>
      </c>
      <c r="BE5" s="82">
        <f t="shared" ca="1" si="8"/>
        <v>20</v>
      </c>
      <c r="BF5" s="82">
        <f t="shared" ca="1" si="8"/>
        <v>21</v>
      </c>
      <c r="BG5" s="82">
        <f t="shared" ca="1" si="8"/>
        <v>22</v>
      </c>
      <c r="BH5" s="82">
        <f t="shared" ca="1" si="8"/>
        <v>23</v>
      </c>
      <c r="BI5" s="82">
        <f t="shared" ca="1" si="8"/>
        <v>24</v>
      </c>
      <c r="BJ5" s="82">
        <f t="shared" ca="1" si="8"/>
        <v>8</v>
      </c>
      <c r="BK5" s="82">
        <f t="shared" ca="1" si="8"/>
        <v>9</v>
      </c>
      <c r="BL5" s="82">
        <f t="shared" ca="1" si="8"/>
        <v>10</v>
      </c>
      <c r="BM5" s="82">
        <f t="shared" ca="1" si="8"/>
        <v>11</v>
      </c>
      <c r="BN5" s="82">
        <f t="shared" ca="1" si="8"/>
        <v>13</v>
      </c>
      <c r="BO5" s="82">
        <f t="shared" ca="1" si="8"/>
        <v>14</v>
      </c>
      <c r="BP5" s="82">
        <f t="shared" ca="1" si="8"/>
        <v>15</v>
      </c>
      <c r="BQ5" s="82">
        <f t="shared" ca="1" si="8"/>
        <v>16</v>
      </c>
      <c r="BR5" s="82">
        <f t="shared" ca="1" si="8"/>
        <v>18</v>
      </c>
      <c r="BS5" s="82">
        <f t="shared" ca="1" si="8"/>
        <v>20</v>
      </c>
      <c r="BT5" s="82">
        <f t="shared" ca="1" si="8"/>
        <v>21</v>
      </c>
      <c r="BU5" s="82">
        <f t="shared" ca="1" si="8"/>
        <v>22</v>
      </c>
      <c r="BV5" s="82">
        <f t="shared" ca="1" si="8"/>
        <v>23</v>
      </c>
      <c r="BW5" s="82">
        <f t="shared" ca="1" si="8"/>
        <v>24</v>
      </c>
      <c r="BX5" s="85"/>
      <c r="BY5" s="85"/>
      <c r="BZ5" s="1097"/>
      <c r="CA5" s="85"/>
      <c r="CB5" s="86"/>
      <c r="CC5" s="86"/>
      <c r="CD5" s="86"/>
      <c r="CE5" s="86"/>
      <c r="CF5" s="362"/>
      <c r="CG5" s="141"/>
      <c r="CH5" s="752"/>
      <c r="CI5" s="957" t="s">
        <v>266</v>
      </c>
      <c r="CJ5" s="362"/>
    </row>
    <row r="6" spans="1:92" s="80" customFormat="1" ht="9" hidden="1" customHeight="1">
      <c r="A6" s="754"/>
      <c r="B6" s="79" t="s">
        <v>169</v>
      </c>
      <c r="C6" s="79" t="s">
        <v>2</v>
      </c>
      <c r="D6" s="79" t="s">
        <v>7</v>
      </c>
      <c r="E6" s="79"/>
      <c r="F6" s="371"/>
      <c r="G6" s="79"/>
      <c r="H6" s="83" t="s">
        <v>477</v>
      </c>
      <c r="I6" s="78"/>
      <c r="J6" s="78"/>
      <c r="K6" s="78"/>
      <c r="L6" s="78"/>
      <c r="M6" s="83"/>
      <c r="N6" s="78"/>
      <c r="O6" s="78"/>
      <c r="P6" s="78"/>
      <c r="Q6" s="78"/>
      <c r="R6" s="83"/>
      <c r="S6" s="78"/>
      <c r="T6" s="83"/>
      <c r="U6" s="78"/>
      <c r="V6" s="78"/>
      <c r="W6" s="78"/>
      <c r="X6" s="78"/>
      <c r="Y6" s="78"/>
      <c r="Z6" s="83"/>
      <c r="AA6" s="358" t="s">
        <v>2</v>
      </c>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88"/>
      <c r="BY6" s="88"/>
      <c r="BZ6" s="1098"/>
      <c r="CA6" s="88"/>
      <c r="CB6" s="89"/>
      <c r="CC6" s="89"/>
      <c r="CD6" s="89"/>
      <c r="CE6" s="89" t="s">
        <v>341</v>
      </c>
      <c r="CF6" s="361"/>
      <c r="CG6" s="141"/>
      <c r="CH6" s="752"/>
      <c r="CI6" s="957" t="s">
        <v>266</v>
      </c>
      <c r="CJ6" s="361"/>
    </row>
    <row r="7" spans="1:92" s="80" customFormat="1" ht="9" hidden="1" customHeight="1" thickBot="1">
      <c r="A7" s="755"/>
      <c r="B7" s="82">
        <f ca="1">HLOOKUP(B6,Cross_cat_sexe_colonnes,2,0)</f>
        <v>6</v>
      </c>
      <c r="C7" s="82">
        <f ca="1">HLOOKUP(C6,Athlètes_colonnes,2,0)</f>
        <v>3</v>
      </c>
      <c r="D7" s="82">
        <f ca="1">HLOOKUP(D6,Athlètes_colonnes,2,0)</f>
        <v>5</v>
      </c>
      <c r="E7" s="82"/>
      <c r="F7" s="372"/>
      <c r="G7" s="82"/>
      <c r="H7" s="84">
        <f ca="1">HLOOKUP(H6,Indoor_colonnes,2,0)</f>
        <v>6</v>
      </c>
      <c r="I7" s="81"/>
      <c r="J7" s="81"/>
      <c r="K7" s="81"/>
      <c r="L7" s="81"/>
      <c r="M7" s="84"/>
      <c r="N7" s="81"/>
      <c r="O7" s="81"/>
      <c r="P7" s="81"/>
      <c r="Q7" s="81"/>
      <c r="R7" s="84"/>
      <c r="S7" s="81"/>
      <c r="T7" s="84"/>
      <c r="U7" s="81"/>
      <c r="V7" s="81"/>
      <c r="W7" s="81"/>
      <c r="X7" s="81"/>
      <c r="Y7" s="81"/>
      <c r="Z7" s="84"/>
      <c r="AA7" s="360">
        <f ca="1">HLOOKUP(AA6,Athlètes_colonnes,2,0)</f>
        <v>3</v>
      </c>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1099"/>
      <c r="CA7" s="82"/>
      <c r="CB7" s="84"/>
      <c r="CC7" s="84"/>
      <c r="CD7" s="84"/>
      <c r="CE7" s="84">
        <f ca="1">HLOOKUP(CE6,Cross_cat_sexe_colonnes,2,0)</f>
        <v>9</v>
      </c>
      <c r="CF7" s="362"/>
      <c r="CG7" s="141"/>
      <c r="CH7" s="752"/>
      <c r="CI7" s="957" t="s">
        <v>266</v>
      </c>
      <c r="CJ7" s="362"/>
    </row>
    <row r="8" spans="1:92" s="80" customFormat="1" ht="9" hidden="1" customHeight="1">
      <c r="A8" s="754"/>
      <c r="B8" s="79" t="s">
        <v>500</v>
      </c>
      <c r="C8" s="79" t="s">
        <v>208</v>
      </c>
      <c r="D8" s="79"/>
      <c r="E8" s="79"/>
      <c r="F8" s="371"/>
      <c r="G8" s="79"/>
      <c r="H8" s="83"/>
      <c r="I8" s="78"/>
      <c r="J8" s="78"/>
      <c r="K8" s="78"/>
      <c r="L8" s="78" t="s">
        <v>420</v>
      </c>
      <c r="M8" s="83" t="s">
        <v>422</v>
      </c>
      <c r="N8" s="78"/>
      <c r="O8" s="78"/>
      <c r="P8" s="78"/>
      <c r="Q8" s="78" t="s">
        <v>420</v>
      </c>
      <c r="R8" s="83" t="s">
        <v>422</v>
      </c>
      <c r="S8" s="78" t="s">
        <v>420</v>
      </c>
      <c r="T8" s="83" t="s">
        <v>422</v>
      </c>
      <c r="U8" s="78"/>
      <c r="V8" s="78"/>
      <c r="W8" s="78"/>
      <c r="X8" s="78"/>
      <c r="Y8" s="78" t="s">
        <v>420</v>
      </c>
      <c r="Z8" s="83" t="s">
        <v>422</v>
      </c>
      <c r="AA8" s="358"/>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88"/>
      <c r="BY8" s="88"/>
      <c r="BZ8" s="1098"/>
      <c r="CA8" s="88"/>
      <c r="CB8" s="89"/>
      <c r="CC8" s="88" t="s">
        <v>780</v>
      </c>
      <c r="CD8" s="89"/>
      <c r="CE8" s="89"/>
      <c r="CF8" s="361"/>
      <c r="CG8" s="141"/>
      <c r="CH8" s="752"/>
      <c r="CI8" s="957" t="s">
        <v>266</v>
      </c>
      <c r="CJ8" s="361"/>
    </row>
    <row r="9" spans="1:92" s="80" customFormat="1" ht="9" hidden="1" customHeight="1" thickBot="1">
      <c r="A9" s="755"/>
      <c r="B9" s="82">
        <f ca="1">HLOOKUP(B8,cal_Cross_colonnes,2,0)</f>
        <v>4</v>
      </c>
      <c r="C9" s="82">
        <f ca="1">HLOOKUP(C8,cal_Cross_colonnes,2,0)</f>
        <v>5</v>
      </c>
      <c r="D9" s="82"/>
      <c r="E9" s="82"/>
      <c r="F9" s="372"/>
      <c r="G9" s="82"/>
      <c r="H9" s="84"/>
      <c r="I9" s="81"/>
      <c r="J9" s="81"/>
      <c r="K9" s="81"/>
      <c r="L9" s="81">
        <f ca="1">HLOOKUP(L8,cal_Cross_colonnes,2,0)</f>
        <v>11</v>
      </c>
      <c r="M9" s="84">
        <f ca="1">HLOOKUP(M8,année_1ou2_colonnes,2,0)</f>
        <v>3</v>
      </c>
      <c r="N9" s="81"/>
      <c r="O9" s="81"/>
      <c r="P9" s="81"/>
      <c r="Q9" s="81">
        <f ca="1">HLOOKUP(Q8,cal_Cross_colonnes,2,0)</f>
        <v>11</v>
      </c>
      <c r="R9" s="84">
        <f ca="1">HLOOKUP(R8,année_1ou2_colonnes,2,0)</f>
        <v>3</v>
      </c>
      <c r="S9" s="81">
        <f ca="1">HLOOKUP(S8,cal_Cross_colonnes,2,0)</f>
        <v>11</v>
      </c>
      <c r="T9" s="84">
        <f ca="1">HLOOKUP(T8,année_1ou2_colonnes,2,0)</f>
        <v>3</v>
      </c>
      <c r="U9" s="81"/>
      <c r="V9" s="81"/>
      <c r="W9" s="81"/>
      <c r="X9" s="81"/>
      <c r="Y9" s="81">
        <f ca="1">HLOOKUP(Y8,cal_Cross_colonnes,2,0)</f>
        <v>11</v>
      </c>
      <c r="Z9" s="84">
        <f ca="1">HLOOKUP(Z8,année_1ou2_colonnes,2,0)</f>
        <v>3</v>
      </c>
      <c r="AA9" s="360"/>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1099"/>
      <c r="CA9" s="82"/>
      <c r="CB9" s="84"/>
      <c r="CC9" s="961">
        <f ca="1">CELL("row",__Cross)</f>
        <v>22</v>
      </c>
      <c r="CD9" s="84"/>
      <c r="CE9" s="84"/>
      <c r="CF9" s="362"/>
      <c r="CG9" s="141"/>
      <c r="CH9" s="752"/>
      <c r="CI9" s="957" t="s">
        <v>266</v>
      </c>
      <c r="CJ9" s="362"/>
    </row>
    <row r="10" spans="1:92" s="91" customFormat="1" hidden="1">
      <c r="A10" s="456"/>
      <c r="B10" s="650" t="s">
        <v>154</v>
      </c>
      <c r="C10" s="279"/>
      <c r="D10" s="946"/>
      <c r="E10" s="282"/>
      <c r="F10" s="529"/>
      <c r="G10" s="282"/>
      <c r="H10" s="282"/>
      <c r="I10" s="282"/>
      <c r="J10" s="282"/>
      <c r="K10" s="527"/>
      <c r="L10" s="282"/>
      <c r="M10" s="282"/>
      <c r="N10" s="527"/>
      <c r="O10" s="527"/>
      <c r="P10" s="527"/>
      <c r="Q10" s="527"/>
      <c r="R10" s="282"/>
      <c r="S10" s="527"/>
      <c r="T10" s="527"/>
      <c r="U10" s="527"/>
      <c r="V10" s="527"/>
      <c r="W10" s="527"/>
      <c r="X10" s="527"/>
      <c r="Y10" s="527"/>
      <c r="Z10" s="560"/>
      <c r="AA10" s="456"/>
      <c r="AB10" s="282"/>
      <c r="AC10" s="282"/>
      <c r="AD10" s="282"/>
      <c r="AE10" s="282"/>
      <c r="AF10" s="282"/>
      <c r="AG10" s="282"/>
      <c r="AH10" s="282"/>
      <c r="AI10" s="282"/>
      <c r="AJ10" s="282"/>
      <c r="AK10" s="282"/>
      <c r="AL10" s="282"/>
      <c r="AM10" s="282"/>
      <c r="AN10" s="282"/>
      <c r="AO10" s="282"/>
      <c r="AP10" s="282"/>
      <c r="AQ10" s="282"/>
      <c r="AR10" s="282"/>
      <c r="AS10" s="282"/>
      <c r="AT10" s="282"/>
      <c r="AU10" s="282"/>
      <c r="AV10" s="282"/>
      <c r="AW10" s="282"/>
      <c r="AX10" s="282"/>
      <c r="AY10" s="282"/>
      <c r="AZ10" s="282"/>
      <c r="BA10" s="282"/>
      <c r="BB10" s="282"/>
      <c r="BC10" s="282"/>
      <c r="BD10" s="282"/>
      <c r="BE10" s="282"/>
      <c r="BF10" s="282"/>
      <c r="BG10" s="282"/>
      <c r="BH10" s="282"/>
      <c r="BI10" s="282"/>
      <c r="BJ10" s="282"/>
      <c r="BK10" s="282"/>
      <c r="BL10" s="282"/>
      <c r="BM10" s="282"/>
      <c r="BN10" s="282"/>
      <c r="BO10" s="282"/>
      <c r="BP10" s="282"/>
      <c r="BQ10" s="282"/>
      <c r="BR10" s="282"/>
      <c r="BS10" s="282"/>
      <c r="BT10" s="282"/>
      <c r="BU10" s="282"/>
      <c r="BV10" s="282"/>
      <c r="BW10" s="282"/>
      <c r="BX10" s="92"/>
      <c r="BY10" s="92"/>
      <c r="BZ10" s="1100"/>
      <c r="CA10" s="92"/>
      <c r="CB10" s="92"/>
      <c r="CC10" s="92"/>
      <c r="CD10" s="92"/>
      <c r="CE10" s="374"/>
      <c r="CF10" s="528"/>
      <c r="CG10" s="279"/>
      <c r="CH10" s="752"/>
      <c r="CI10" s="957" t="s">
        <v>266</v>
      </c>
      <c r="CJ10" s="528"/>
    </row>
    <row r="11" spans="1:92" s="847" customFormat="1" ht="5.0999999999999996" customHeight="1">
      <c r="A11" s="467"/>
      <c r="B11" s="469"/>
      <c r="C11" s="846"/>
      <c r="D11" s="845"/>
      <c r="E11" s="848"/>
      <c r="F11" s="848"/>
      <c r="G11" s="848"/>
      <c r="H11" s="848"/>
      <c r="I11" s="848"/>
      <c r="J11" s="848"/>
      <c r="K11" s="848"/>
      <c r="L11" s="848"/>
      <c r="M11" s="848"/>
      <c r="N11" s="848"/>
      <c r="O11" s="848"/>
      <c r="P11" s="848"/>
      <c r="Q11" s="848"/>
      <c r="R11" s="848"/>
      <c r="S11" s="848"/>
      <c r="T11" s="848"/>
      <c r="U11" s="848"/>
      <c r="V11" s="848"/>
      <c r="W11" s="848"/>
      <c r="X11" s="848"/>
      <c r="Y11" s="848"/>
      <c r="Z11" s="849"/>
      <c r="AA11" s="850"/>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3"/>
      <c r="BY11" s="143"/>
      <c r="BZ11" s="1101"/>
      <c r="CA11" s="143"/>
      <c r="CB11" s="143"/>
      <c r="CC11" s="143"/>
      <c r="CD11" s="143"/>
      <c r="CE11" s="373"/>
      <c r="CF11" s="888"/>
      <c r="CG11" s="898"/>
      <c r="CH11" s="851">
        <v>6</v>
      </c>
      <c r="CJ11" s="888"/>
    </row>
    <row r="12" spans="1:92">
      <c r="A12" s="852">
        <v>1</v>
      </c>
      <c r="B12" s="856" t="str">
        <f>IF(ISNA(CLASSES),NA(),     IF(A12=1,"athlètes classés en tête de liste,",     IF(A12=0,"athlètes classés et non-",     IF(A12="-","-",NA()))))</f>
        <v>athlètes classés en tête de liste,</v>
      </c>
      <c r="C12" s="853"/>
      <c r="D12" s="942"/>
      <c r="E12" s="540" t="s">
        <v>509</v>
      </c>
      <c r="F12" s="541"/>
      <c r="G12" s="541"/>
      <c r="H12" s="541"/>
      <c r="I12" s="541"/>
      <c r="J12" s="541"/>
      <c r="K12" s="541"/>
      <c r="L12" s="541"/>
      <c r="M12" s="541"/>
      <c r="N12" s="541"/>
      <c r="O12" s="541"/>
      <c r="P12" s="541"/>
      <c r="Q12" s="542"/>
      <c r="R12" s="396"/>
      <c r="S12" s="396"/>
      <c r="T12" s="396"/>
      <c r="U12" s="396"/>
      <c r="V12" s="396"/>
      <c r="W12" s="396"/>
      <c r="X12" s="396"/>
      <c r="Y12" s="396"/>
      <c r="Z12" s="563"/>
      <c r="AA12" s="66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Z12" s="1100"/>
      <c r="CE12" s="785" t="s">
        <v>394</v>
      </c>
      <c r="CF12" s="889"/>
      <c r="CG12" s="899" t="s">
        <v>505</v>
      </c>
      <c r="CH12" s="958">
        <v>5</v>
      </c>
      <c r="CI12" s="93"/>
      <c r="CJ12" s="889"/>
    </row>
    <row r="13" spans="1:92">
      <c r="A13" s="854"/>
      <c r="B13" s="856" t="str">
        <f>IF(ISNA(CLASSES),NA(),     IF(A12=1,"non-classés en bas de liste",     IF(A12=0,"classés sont mélangés",     IF(A12="-","-",NA()))))</f>
        <v>non-classés en bas de liste</v>
      </c>
      <c r="C13" s="855"/>
      <c r="D13" s="942"/>
      <c r="E13" s="727" t="s">
        <v>508</v>
      </c>
      <c r="F13" s="538"/>
      <c r="G13" s="538"/>
      <c r="H13" s="538"/>
      <c r="I13" s="538"/>
      <c r="J13" s="538"/>
      <c r="K13" s="538"/>
      <c r="L13" s="538"/>
      <c r="M13" s="538"/>
      <c r="N13" s="538"/>
      <c r="O13" s="538"/>
      <c r="P13" s="538"/>
      <c r="Q13" s="539"/>
      <c r="R13" s="396"/>
      <c r="S13" s="396"/>
      <c r="T13" s="396"/>
      <c r="U13" s="396"/>
      <c r="V13" s="396"/>
      <c r="W13" s="396"/>
      <c r="X13" s="396"/>
      <c r="Y13" s="396"/>
      <c r="Z13" s="563"/>
      <c r="AA13" s="66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Z13" s="1100"/>
      <c r="CE13" s="786">
        <f>IF(OR(classés=0,classés="-"),0,IF(classés=1,1,NA()))</f>
        <v>1</v>
      </c>
      <c r="CF13" s="889"/>
      <c r="CG13" s="900" t="s">
        <v>156</v>
      </c>
      <c r="CH13" s="958">
        <v>5</v>
      </c>
      <c r="CI13" s="93"/>
      <c r="CJ13" s="889"/>
    </row>
    <row r="14" spans="1:92">
      <c r="A14" s="1175" t="s">
        <v>502</v>
      </c>
      <c r="B14" s="1176"/>
      <c r="C14" s="1177"/>
      <c r="D14" s="942"/>
      <c r="E14" s="543"/>
      <c r="F14" s="544"/>
      <c r="G14" s="544" t="s">
        <v>1230</v>
      </c>
      <c r="H14" s="544"/>
      <c r="I14" s="544"/>
      <c r="J14" s="544"/>
      <c r="K14" s="544"/>
      <c r="L14" s="544"/>
      <c r="M14" s="544"/>
      <c r="N14" s="544"/>
      <c r="O14" s="544"/>
      <c r="P14" s="544"/>
      <c r="Q14" s="545"/>
      <c r="R14" s="728"/>
      <c r="S14" s="728"/>
      <c r="T14" s="728"/>
      <c r="U14" s="728"/>
      <c r="V14" s="728"/>
      <c r="W14" s="728"/>
      <c r="X14" s="728"/>
      <c r="Y14" s="728"/>
      <c r="Z14" s="729"/>
      <c r="AA14" s="771"/>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Z14" s="1100"/>
      <c r="CF14" s="889"/>
      <c r="CH14" s="958">
        <v>5</v>
      </c>
      <c r="CI14" s="93"/>
      <c r="CJ14" s="889"/>
    </row>
    <row r="15" spans="1:92">
      <c r="A15" s="1178"/>
      <c r="B15" s="1176"/>
      <c r="C15" s="1177"/>
      <c r="D15" s="942"/>
      <c r="E15" s="546"/>
      <c r="F15" s="547"/>
      <c r="G15" s="547" t="s">
        <v>124</v>
      </c>
      <c r="H15" s="547"/>
      <c r="I15" s="547"/>
      <c r="J15" s="547"/>
      <c r="K15" s="547"/>
      <c r="L15" s="547"/>
      <c r="M15" s="547"/>
      <c r="N15" s="547"/>
      <c r="O15" s="547"/>
      <c r="P15" s="547"/>
      <c r="Q15" s="548"/>
      <c r="R15" s="728"/>
      <c r="S15" s="728"/>
      <c r="T15" s="728"/>
      <c r="U15" s="728"/>
      <c r="V15" s="728"/>
      <c r="W15" s="728"/>
      <c r="X15" s="728"/>
      <c r="Y15" s="728"/>
      <c r="Z15" s="729"/>
      <c r="AA15" s="771"/>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Z15" s="1100"/>
      <c r="CF15" s="889"/>
      <c r="CH15" s="958">
        <v>5</v>
      </c>
      <c r="CI15" s="93"/>
      <c r="CJ15" s="889"/>
    </row>
    <row r="16" spans="1:92">
      <c r="A16" s="1178"/>
      <c r="B16" s="1176"/>
      <c r="C16" s="1177"/>
      <c r="D16" s="965"/>
      <c r="E16" s="966" t="s">
        <v>1231</v>
      </c>
      <c r="F16" s="672"/>
      <c r="G16" s="672"/>
      <c r="H16" s="672"/>
      <c r="I16" s="672"/>
      <c r="J16" s="672"/>
      <c r="K16" s="672"/>
      <c r="L16" s="672"/>
      <c r="M16" s="672"/>
      <c r="N16" s="672"/>
      <c r="O16" s="672"/>
      <c r="P16" s="672"/>
      <c r="Q16" s="672"/>
      <c r="R16" s="672"/>
      <c r="S16" s="672"/>
      <c r="T16" s="672"/>
      <c r="U16" s="672"/>
      <c r="V16" s="672"/>
      <c r="W16" s="672"/>
      <c r="X16" s="672"/>
      <c r="Y16" s="672"/>
      <c r="Z16" s="673"/>
      <c r="AA16" s="709"/>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Z16" s="1100"/>
      <c r="CF16" s="889"/>
      <c r="CH16" s="958">
        <v>5</v>
      </c>
      <c r="CI16" s="93"/>
      <c r="CJ16" s="1151"/>
    </row>
    <row r="17" spans="1:88" ht="13.5" thickBot="1">
      <c r="A17" s="1178"/>
      <c r="B17" s="1176"/>
      <c r="C17" s="1177"/>
      <c r="D17" s="965"/>
      <c r="E17" s="398" t="s">
        <v>220</v>
      </c>
      <c r="F17" s="398"/>
      <c r="G17" s="398"/>
      <c r="H17" s="398"/>
      <c r="I17" s="398"/>
      <c r="J17" s="398"/>
      <c r="K17" s="398"/>
      <c r="L17" s="398"/>
      <c r="M17" s="398"/>
      <c r="N17" s="398"/>
      <c r="O17" s="398"/>
      <c r="P17" s="398"/>
      <c r="Q17" s="398"/>
      <c r="R17" s="672"/>
      <c r="S17" s="734"/>
      <c r="T17" s="734"/>
      <c r="U17" s="734"/>
      <c r="V17" s="734"/>
      <c r="W17" s="734"/>
      <c r="X17" s="734"/>
      <c r="Y17" s="734"/>
      <c r="Z17" s="772"/>
      <c r="AA17" s="77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Z17" s="1100"/>
      <c r="CF17" s="890"/>
      <c r="CH17" s="958">
        <v>5</v>
      </c>
      <c r="CI17" s="93"/>
      <c r="CJ17" s="1152"/>
    </row>
    <row r="18" spans="1:88" s="676" customFormat="1" ht="6" customHeight="1">
      <c r="A18" s="746"/>
      <c r="B18" s="747"/>
      <c r="C18" s="844"/>
      <c r="D18" s="759"/>
      <c r="E18" s="672"/>
      <c r="F18" s="672"/>
      <c r="G18" s="672"/>
      <c r="H18" s="672"/>
      <c r="I18" s="672"/>
      <c r="J18" s="672"/>
      <c r="K18" s="672"/>
      <c r="L18" s="672"/>
      <c r="M18" s="674"/>
      <c r="N18" s="674"/>
      <c r="O18" s="672"/>
      <c r="P18" s="672"/>
      <c r="Q18" s="672"/>
      <c r="R18" s="674"/>
      <c r="S18" s="672"/>
      <c r="T18" s="672"/>
      <c r="U18" s="672"/>
      <c r="V18" s="672"/>
      <c r="W18" s="672"/>
      <c r="X18" s="672"/>
      <c r="Y18" s="672"/>
      <c r="Z18" s="757"/>
      <c r="AA18" s="675"/>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282"/>
      <c r="BY18" s="282"/>
      <c r="BZ18" s="1102"/>
      <c r="CA18" s="282"/>
      <c r="CB18" s="282"/>
      <c r="CC18" s="282"/>
      <c r="CD18" s="282"/>
      <c r="CE18" s="529"/>
      <c r="CF18" s="889"/>
      <c r="CH18" s="678">
        <v>6</v>
      </c>
      <c r="CI18" s="678"/>
      <c r="CJ18" s="889"/>
    </row>
    <row r="19" spans="1:88">
      <c r="A19" s="735"/>
      <c r="B19" s="736"/>
      <c r="C19" s="736"/>
      <c r="D19" s="943"/>
      <c r="E19" s="737"/>
      <c r="F19" s="738"/>
      <c r="G19" s="739"/>
      <c r="H19" s="740"/>
      <c r="I19" s="939">
        <f ca="1">VLOOKUP(I$2,cal_Cross,$B$9,0)</f>
        <v>40495</v>
      </c>
      <c r="J19" s="940">
        <f ca="1">VLOOKUP(J$2,cal_Cross,$B$9,0)</f>
        <v>40503</v>
      </c>
      <c r="K19" s="940">
        <f ca="1">VLOOKUP(K$2,cal_Cross,$B$9,0)</f>
        <v>40573</v>
      </c>
      <c r="L19" s="614">
        <f ca="1">VLOOKUP(L$2,cal_Cross,$B$9,0)</f>
        <v>40601</v>
      </c>
      <c r="M19" s="214"/>
      <c r="N19" s="940" t="str">
        <f ca="1">VLOOKUP(N$2,cal_Cross,$B$9,0)</f>
        <v>-</v>
      </c>
      <c r="O19" s="940">
        <f ca="1">VLOOKUP(O$2,cal_Cross,$B$9,0)</f>
        <v>0</v>
      </c>
      <c r="P19" s="940">
        <f ca="1">VLOOKUP(P$2,cal_Cross,$B$9,0)</f>
        <v>0</v>
      </c>
      <c r="Q19" s="614">
        <f ca="1">VLOOKUP(Q$2,cal_Cross,$B$9,0)</f>
        <v>0</v>
      </c>
      <c r="R19" s="214"/>
      <c r="S19" s="614">
        <f ca="1">VLOOKUP(S$2,cal_Cross,$B$9,0)</f>
        <v>0</v>
      </c>
      <c r="T19" s="214"/>
      <c r="U19" s="940">
        <f ca="1">VLOOKUP(U$2,cal_Cross,$B$9,0)</f>
        <v>0</v>
      </c>
      <c r="V19" s="940">
        <f ca="1">VLOOKUP(V$2,cal_Cross,$B$9,0)</f>
        <v>0</v>
      </c>
      <c r="W19" s="940">
        <f ca="1">VLOOKUP(W$2,cal_Cross,$B$9,0)</f>
        <v>0</v>
      </c>
      <c r="X19" s="940">
        <f ca="1">VLOOKUP(X$2,cal_Cross,$B$9,0)</f>
        <v>0</v>
      </c>
      <c r="Y19" s="614">
        <f ca="1">VLOOKUP(Y$2,cal_Cross,$B$9,0)</f>
        <v>0</v>
      </c>
      <c r="Z19" s="214"/>
      <c r="AA19" s="647"/>
      <c r="AB19" s="788"/>
      <c r="AC19" s="789"/>
      <c r="AD19" s="789"/>
      <c r="AE19" s="789"/>
      <c r="AF19" s="789"/>
      <c r="AG19" s="789"/>
      <c r="AH19" s="790"/>
      <c r="AI19" s="790"/>
      <c r="AJ19" s="790"/>
      <c r="AK19" s="790"/>
      <c r="AL19" s="790"/>
      <c r="AM19" s="790"/>
      <c r="AN19" s="790"/>
      <c r="AO19" s="790"/>
      <c r="AP19" s="790"/>
      <c r="AQ19" s="790"/>
      <c r="AR19" s="790"/>
      <c r="AS19" s="790"/>
      <c r="AT19" s="790"/>
      <c r="AU19" s="790"/>
      <c r="AV19" s="790"/>
      <c r="AW19" s="790"/>
      <c r="AX19" s="790"/>
      <c r="AY19" s="790"/>
      <c r="AZ19" s="790"/>
      <c r="BA19" s="790"/>
      <c r="BB19" s="790"/>
      <c r="BC19" s="790"/>
      <c r="BD19" s="790"/>
      <c r="BE19" s="790"/>
      <c r="BF19" s="790"/>
      <c r="BG19" s="790"/>
      <c r="BH19" s="790"/>
      <c r="BI19" s="790"/>
      <c r="BJ19" s="790"/>
      <c r="BK19" s="790"/>
      <c r="BL19" s="790"/>
      <c r="BM19" s="790"/>
      <c r="BN19" s="790"/>
      <c r="BO19" s="790"/>
      <c r="BP19" s="790"/>
      <c r="BQ19" s="790"/>
      <c r="BR19" s="790"/>
      <c r="BS19" s="790"/>
      <c r="BT19" s="790"/>
      <c r="BU19" s="790"/>
      <c r="BV19" s="790"/>
      <c r="BW19" s="790"/>
      <c r="BX19" s="789"/>
      <c r="BY19" s="789"/>
      <c r="BZ19" s="1103"/>
      <c r="CA19" s="789"/>
      <c r="CB19" s="789"/>
      <c r="CC19" s="789"/>
      <c r="CD19" s="789"/>
      <c r="CF19" s="889"/>
      <c r="CH19" s="920">
        <v>5</v>
      </c>
      <c r="CI19" s="953">
        <v>1</v>
      </c>
      <c r="CJ19" s="889"/>
    </row>
    <row r="20" spans="1:88">
      <c r="A20" s="741"/>
      <c r="B20" s="758"/>
      <c r="C20" s="758"/>
      <c r="D20" s="944"/>
      <c r="E20" s="742"/>
      <c r="F20" s="743"/>
      <c r="G20" s="744"/>
      <c r="H20" s="745"/>
      <c r="I20" s="608" t="str">
        <f ca="1">VLOOKUP(I$2,cal_Cross,$C$9+1,0)</f>
        <v>Braine L'Alleud</v>
      </c>
      <c r="J20" s="431" t="str">
        <f ca="1">VLOOKUP(J$2,cal_Cross,$C$9+1,0)</f>
        <v>Sart-Dames-Avelines</v>
      </c>
      <c r="K20" s="431" t="str">
        <f ca="1">VLOOKUP(K$2,cal_Cross,$C$9+1,0)</f>
        <v>Gosselies</v>
      </c>
      <c r="L20" s="431" t="str">
        <f ca="1">VLOOKUP(L$2,cal_Cross,$C$9+1,0)</f>
        <v>LBFA</v>
      </c>
      <c r="M20" s="214"/>
      <c r="N20" s="431">
        <f ca="1">VLOOKUP(N$2,cal_Cross,$C$9+1,0)</f>
        <v>0</v>
      </c>
      <c r="O20" s="431">
        <f ca="1">VLOOKUP(O$2,cal_Cross,$C$9+1,0)</f>
        <v>0</v>
      </c>
      <c r="P20" s="431">
        <f ca="1">VLOOKUP(P$2,cal_Cross,$C$9+1,0)</f>
        <v>0</v>
      </c>
      <c r="Q20" s="431">
        <f ca="1">VLOOKUP(Q$2,cal_Cross,$C$9+1,0)</f>
        <v>0</v>
      </c>
      <c r="R20" s="214"/>
      <c r="S20" s="431">
        <f ca="1">VLOOKUP(S$2,cal_Cross,$C$9+1,0)</f>
        <v>0</v>
      </c>
      <c r="T20" s="214"/>
      <c r="U20" s="431" t="str">
        <f ca="1">VLOOKUP(U$2,cal_Cross,$C$9+1,0)</f>
        <v>-------</v>
      </c>
      <c r="V20" s="431" t="str">
        <f ca="1">VLOOKUP(V$2,cal_Cross,$C$9+1,0)</f>
        <v>-------</v>
      </c>
      <c r="W20" s="431" t="str">
        <f ca="1">VLOOKUP(W$2,cal_Cross,$C$9+1,0)</f>
        <v>-------</v>
      </c>
      <c r="X20" s="431" t="str">
        <f ca="1">VLOOKUP(X$2,cal_Cross,$C$9+1,0)</f>
        <v>-------</v>
      </c>
      <c r="Y20" s="431" t="str">
        <f ca="1">VLOOKUP(Y$2,cal_Cross,$C$9+1,0)</f>
        <v>-- (par année)</v>
      </c>
      <c r="Z20" s="214"/>
      <c r="AA20" s="648"/>
      <c r="AB20" s="788"/>
      <c r="AC20" s="789"/>
      <c r="AD20" s="789"/>
      <c r="AE20" s="789"/>
      <c r="AF20" s="789"/>
      <c r="AG20" s="789"/>
      <c r="AH20" s="790"/>
      <c r="AI20" s="790"/>
      <c r="AJ20" s="790"/>
      <c r="AK20" s="790"/>
      <c r="AL20" s="790"/>
      <c r="AM20" s="790"/>
      <c r="AN20" s="790"/>
      <c r="AO20" s="790"/>
      <c r="AP20" s="790"/>
      <c r="AQ20" s="790"/>
      <c r="AR20" s="790"/>
      <c r="AS20" s="790"/>
      <c r="AT20" s="790"/>
      <c r="AU20" s="790"/>
      <c r="AV20" s="790"/>
      <c r="AW20" s="790"/>
      <c r="AX20" s="790"/>
      <c r="AY20" s="790"/>
      <c r="AZ20" s="790"/>
      <c r="BA20" s="790"/>
      <c r="BB20" s="790"/>
      <c r="BC20" s="790"/>
      <c r="BD20" s="790"/>
      <c r="BE20" s="790"/>
      <c r="BF20" s="790"/>
      <c r="BG20" s="790"/>
      <c r="BH20" s="790"/>
      <c r="BI20" s="790"/>
      <c r="BJ20" s="790"/>
      <c r="BK20" s="790"/>
      <c r="BL20" s="790"/>
      <c r="BM20" s="790"/>
      <c r="BN20" s="790"/>
      <c r="BO20" s="790"/>
      <c r="BP20" s="790"/>
      <c r="BQ20" s="790"/>
      <c r="BR20" s="790"/>
      <c r="BS20" s="790"/>
      <c r="BT20" s="790"/>
      <c r="BU20" s="790"/>
      <c r="BV20" s="790"/>
      <c r="BW20" s="790"/>
      <c r="BX20" s="789"/>
      <c r="BY20" s="789"/>
      <c r="BZ20" s="1103"/>
      <c r="CA20" s="789"/>
      <c r="CB20" s="789"/>
      <c r="CC20" s="789"/>
      <c r="CD20" s="789"/>
      <c r="CF20" s="889"/>
      <c r="CH20" s="950">
        <f>IF(CG$13="S",  2,  IF(CG$13="P",  2,  NA()))</f>
        <v>2</v>
      </c>
      <c r="CI20" s="953">
        <v>1</v>
      </c>
      <c r="CJ20" s="889"/>
    </row>
    <row r="21" spans="1:88">
      <c r="A21" s="746"/>
      <c r="B21" s="747"/>
      <c r="C21" s="747"/>
      <c r="D21" s="945"/>
      <c r="E21" s="748"/>
      <c r="F21" s="749"/>
      <c r="G21" s="750"/>
      <c r="H21" s="751"/>
      <c r="I21" s="612" t="str">
        <f ca="1">VLOOKUP(I$2,cal_Cross,$C$9+2,0)</f>
        <v>USBW</v>
      </c>
      <c r="J21" s="613" t="str">
        <f ca="1">VLOOKUP(J$2,cal_Cross,$C$9+2,0)</f>
        <v>CABW</v>
      </c>
      <c r="K21" s="613" t="str">
        <f ca="1">VLOOKUP(K$2,cal_Cross,$C$9+2,0)</f>
        <v>GOSP</v>
      </c>
      <c r="L21" s="613" t="str">
        <f ca="1">VLOOKUP(L$2,cal_Cross,$C$9+2,0)</f>
        <v>Dour(DS)</v>
      </c>
      <c r="M21" s="582"/>
      <c r="N21" s="613">
        <f ca="1">VLOOKUP(N$2,cal_Cross,$C$9+2,0)</f>
        <v>0</v>
      </c>
      <c r="O21" s="613">
        <f ca="1">VLOOKUP(O$2,cal_Cross,$C$9+2,0)</f>
        <v>0</v>
      </c>
      <c r="P21" s="613">
        <f ca="1">VLOOKUP(P$2,cal_Cross,$C$9+2,0)</f>
        <v>0</v>
      </c>
      <c r="Q21" s="613">
        <f ca="1">VLOOKUP(Q$2,cal_Cross,$C$9+2,0)</f>
        <v>0</v>
      </c>
      <c r="R21" s="582"/>
      <c r="S21" s="613">
        <f ca="1">VLOOKUP(S$2,cal_Cross,$C$9+2,0)</f>
        <v>0</v>
      </c>
      <c r="T21" s="582"/>
      <c r="U21" s="613">
        <f ca="1">VLOOKUP(U$2,cal_Cross,$C$9+2,0)</f>
        <v>0</v>
      </c>
      <c r="V21" s="613">
        <f ca="1">VLOOKUP(V$2,cal_Cross,$C$9+2,0)</f>
        <v>0</v>
      </c>
      <c r="W21" s="613">
        <f ca="1">VLOOKUP(W$2,cal_Cross,$C$9+2,0)</f>
        <v>0</v>
      </c>
      <c r="X21" s="613">
        <f ca="1">VLOOKUP(X$2,cal_Cross,$C$9+2,0)</f>
        <v>0</v>
      </c>
      <c r="Y21" s="613" t="str">
        <f ca="1">VLOOKUP(Y$2,cal_Cross,$C$9+2,0)</f>
        <v>-</v>
      </c>
      <c r="Z21" s="582"/>
      <c r="AA21" s="649"/>
      <c r="AB21" s="791"/>
      <c r="AC21" s="792"/>
      <c r="AD21" s="792"/>
      <c r="AE21" s="792"/>
      <c r="AF21" s="792"/>
      <c r="AG21" s="792"/>
      <c r="AH21" s="793"/>
      <c r="AI21" s="793"/>
      <c r="AJ21" s="793"/>
      <c r="AK21" s="793"/>
      <c r="AL21" s="793"/>
      <c r="AM21" s="793"/>
      <c r="AN21" s="793"/>
      <c r="AO21" s="793"/>
      <c r="AP21" s="793"/>
      <c r="AQ21" s="793"/>
      <c r="AR21" s="793"/>
      <c r="AS21" s="793"/>
      <c r="AT21" s="793"/>
      <c r="AU21" s="793"/>
      <c r="AV21" s="793"/>
      <c r="AW21" s="793"/>
      <c r="AX21" s="793"/>
      <c r="AY21" s="793"/>
      <c r="AZ21" s="793"/>
      <c r="BA21" s="793"/>
      <c r="BB21" s="793"/>
      <c r="BC21" s="793"/>
      <c r="BD21" s="793"/>
      <c r="BE21" s="793"/>
      <c r="BF21" s="793"/>
      <c r="BG21" s="793"/>
      <c r="BH21" s="793"/>
      <c r="BI21" s="793"/>
      <c r="BJ21" s="793"/>
      <c r="BK21" s="793"/>
      <c r="BL21" s="793"/>
      <c r="BM21" s="793"/>
      <c r="BN21" s="793"/>
      <c r="BO21" s="793"/>
      <c r="BP21" s="793"/>
      <c r="BQ21" s="793"/>
      <c r="BR21" s="793"/>
      <c r="BS21" s="793"/>
      <c r="BT21" s="793"/>
      <c r="BU21" s="793"/>
      <c r="BV21" s="793"/>
      <c r="BW21" s="793"/>
      <c r="BX21" s="792"/>
      <c r="BY21" s="792"/>
      <c r="BZ21" s="1104"/>
      <c r="CA21" s="792"/>
      <c r="CB21" s="792"/>
      <c r="CC21" s="792"/>
      <c r="CD21" s="792"/>
      <c r="CF21" s="889"/>
      <c r="CH21" s="950">
        <f>IF(CG$13="S",  2,  IF(CG$13="P",  2,  NA()))</f>
        <v>2</v>
      </c>
      <c r="CI21" s="953">
        <v>1</v>
      </c>
      <c r="CJ21" s="889"/>
    </row>
    <row r="22" spans="1:88" s="94" customFormat="1" hidden="1">
      <c r="A22" s="459" t="s">
        <v>201</v>
      </c>
      <c r="B22" s="200" t="s">
        <v>0</v>
      </c>
      <c r="C22" s="94" t="s">
        <v>1</v>
      </c>
      <c r="D22" s="93" t="s">
        <v>26</v>
      </c>
      <c r="E22" s="209" t="s">
        <v>4</v>
      </c>
      <c r="F22" s="375" t="s">
        <v>200</v>
      </c>
      <c r="G22" s="212" t="s">
        <v>144</v>
      </c>
      <c r="H22" s="212" t="s">
        <v>144</v>
      </c>
      <c r="I22" s="532" t="s">
        <v>351</v>
      </c>
      <c r="J22" s="532" t="s">
        <v>351</v>
      </c>
      <c r="K22" s="532" t="s">
        <v>351</v>
      </c>
      <c r="L22" s="532" t="s">
        <v>351</v>
      </c>
      <c r="M22" s="581" t="s">
        <v>317</v>
      </c>
      <c r="N22" s="532" t="s">
        <v>351</v>
      </c>
      <c r="O22" s="532" t="s">
        <v>351</v>
      </c>
      <c r="P22" s="532" t="s">
        <v>351</v>
      </c>
      <c r="Q22" s="532" t="s">
        <v>351</v>
      </c>
      <c r="R22" s="581" t="s">
        <v>317</v>
      </c>
      <c r="S22" s="532" t="s">
        <v>351</v>
      </c>
      <c r="T22" s="581" t="s">
        <v>317</v>
      </c>
      <c r="U22" s="532" t="s">
        <v>351</v>
      </c>
      <c r="V22" s="532" t="s">
        <v>351</v>
      </c>
      <c r="W22" s="532" t="s">
        <v>351</v>
      </c>
      <c r="X22" s="532" t="s">
        <v>351</v>
      </c>
      <c r="Y22" s="532" t="s">
        <v>351</v>
      </c>
      <c r="Z22" s="581" t="s">
        <v>317</v>
      </c>
      <c r="AA22" s="210" t="s">
        <v>1</v>
      </c>
      <c r="AB22" s="525" t="s">
        <v>195</v>
      </c>
      <c r="AC22" s="383" t="s">
        <v>212</v>
      </c>
      <c r="AD22" s="383" t="s">
        <v>213</v>
      </c>
      <c r="AE22" s="383" t="s">
        <v>214</v>
      </c>
      <c r="AF22" s="383" t="s">
        <v>215</v>
      </c>
      <c r="AG22" s="383" t="s">
        <v>215</v>
      </c>
      <c r="AH22" s="565" t="s">
        <v>1002</v>
      </c>
      <c r="AI22" s="564"/>
      <c r="AJ22" s="564"/>
      <c r="AK22" s="564"/>
      <c r="AL22" s="564"/>
      <c r="AM22" s="564"/>
      <c r="AN22" s="564"/>
      <c r="AO22" s="564"/>
      <c r="AP22" s="564"/>
      <c r="AQ22" s="564"/>
      <c r="AR22" s="564"/>
      <c r="AS22" s="564"/>
      <c r="AT22" s="564"/>
      <c r="AU22" s="566"/>
      <c r="AV22" s="565" t="s">
        <v>217</v>
      </c>
      <c r="AW22" s="564"/>
      <c r="AX22" s="564"/>
      <c r="AY22" s="564"/>
      <c r="AZ22" s="564"/>
      <c r="BA22" s="564"/>
      <c r="BB22" s="564"/>
      <c r="BC22" s="564"/>
      <c r="BD22" s="564"/>
      <c r="BE22" s="564"/>
      <c r="BF22" s="564"/>
      <c r="BG22" s="564"/>
      <c r="BH22" s="564"/>
      <c r="BI22" s="566"/>
      <c r="BJ22" s="565" t="s">
        <v>218</v>
      </c>
      <c r="BK22" s="564"/>
      <c r="BL22" s="564"/>
      <c r="BM22" s="564"/>
      <c r="BN22" s="564"/>
      <c r="BO22" s="564"/>
      <c r="BP22" s="564"/>
      <c r="BQ22" s="564"/>
      <c r="BR22" s="564"/>
      <c r="BS22" s="564"/>
      <c r="BT22" s="564"/>
      <c r="BU22" s="564"/>
      <c r="BV22" s="564"/>
      <c r="BW22" s="566"/>
      <c r="BX22" s="599" t="s">
        <v>466</v>
      </c>
      <c r="BY22" s="525" t="s">
        <v>196</v>
      </c>
      <c r="BZ22" s="1105" t="s">
        <v>365</v>
      </c>
      <c r="CA22" s="535" t="s">
        <v>170</v>
      </c>
      <c r="CB22" s="931" t="s">
        <v>775</v>
      </c>
      <c r="CC22" s="959" t="s">
        <v>466</v>
      </c>
      <c r="CD22" s="535" t="s">
        <v>196</v>
      </c>
      <c r="CE22" s="535" t="s">
        <v>114</v>
      </c>
      <c r="CF22" s="891"/>
      <c r="CG22" s="366"/>
      <c r="CH22" s="948" t="str">
        <f>IF(CG$13="S",  4,  IF(CG$13="P",  "",  NA()))</f>
        <v/>
      </c>
      <c r="CI22" s="953">
        <v>1</v>
      </c>
      <c r="CJ22" s="891"/>
    </row>
    <row r="23" spans="1:88" s="94" customFormat="1" hidden="1">
      <c r="A23" s="651">
        <v>0</v>
      </c>
      <c r="B23" s="652">
        <v>0</v>
      </c>
      <c r="C23" s="653" t="s">
        <v>123</v>
      </c>
      <c r="D23" s="200" t="s">
        <v>7</v>
      </c>
      <c r="E23" s="654"/>
      <c r="F23" s="655" t="s">
        <v>207</v>
      </c>
      <c r="G23" s="656" t="s">
        <v>207</v>
      </c>
      <c r="H23" s="656" t="s">
        <v>23</v>
      </c>
      <c r="I23" s="657" t="s">
        <v>352</v>
      </c>
      <c r="J23" s="657" t="s">
        <v>352</v>
      </c>
      <c r="K23" s="533" t="s">
        <v>352</v>
      </c>
      <c r="L23" s="657" t="s">
        <v>352</v>
      </c>
      <c r="M23" s="730" t="str">
        <f ca="1">IF(M$5=0,"","bonus "&amp;M$5*100&amp;"%")</f>
        <v/>
      </c>
      <c r="N23" s="533" t="s">
        <v>352</v>
      </c>
      <c r="O23" s="533" t="s">
        <v>352</v>
      </c>
      <c r="P23" s="533" t="s">
        <v>352</v>
      </c>
      <c r="Q23" s="533" t="s">
        <v>352</v>
      </c>
      <c r="R23" s="730" t="str">
        <f ca="1">IF(R$5=0,"","bonus "&amp;R$5*100&amp;"%")</f>
        <v/>
      </c>
      <c r="S23" s="533" t="s">
        <v>352</v>
      </c>
      <c r="T23" s="730" t="str">
        <f ca="1">IF(T$5=0,"","bonus "&amp;T$5*100&amp;"%")</f>
        <v/>
      </c>
      <c r="U23" s="533" t="s">
        <v>352</v>
      </c>
      <c r="V23" s="533" t="s">
        <v>352</v>
      </c>
      <c r="W23" s="533" t="s">
        <v>352</v>
      </c>
      <c r="X23" s="533" t="s">
        <v>352</v>
      </c>
      <c r="Y23" s="533" t="s">
        <v>352</v>
      </c>
      <c r="Z23" s="730" t="str">
        <f ca="1">IF(Z$5=0,"","bonus "&amp;Z$5*100&amp;"%")</f>
        <v/>
      </c>
      <c r="AA23" s="211" t="s">
        <v>123</v>
      </c>
      <c r="AB23" s="526" t="s">
        <v>207</v>
      </c>
      <c r="AC23" s="386" t="s">
        <v>207</v>
      </c>
      <c r="AD23" s="386" t="s">
        <v>212</v>
      </c>
      <c r="AE23" s="386" t="s">
        <v>212</v>
      </c>
      <c r="AF23" s="386" t="s">
        <v>216</v>
      </c>
      <c r="AG23" s="386" t="s">
        <v>219</v>
      </c>
      <c r="AH23" s="567" t="str">
        <f t="shared" ref="AH23:BW23" si="9">AH4</f>
        <v>C01</v>
      </c>
      <c r="AI23" s="568" t="str">
        <f t="shared" si="9"/>
        <v>C02</v>
      </c>
      <c r="AJ23" s="568" t="str">
        <f t="shared" si="9"/>
        <v>C03</v>
      </c>
      <c r="AK23" s="568" t="str">
        <f t="shared" si="9"/>
        <v>C04</v>
      </c>
      <c r="AL23" s="568" t="str">
        <f t="shared" si="9"/>
        <v>C05</v>
      </c>
      <c r="AM23" s="568" t="str">
        <f t="shared" si="9"/>
        <v>C06</v>
      </c>
      <c r="AN23" s="568" t="str">
        <f t="shared" si="9"/>
        <v>C07</v>
      </c>
      <c r="AO23" s="568" t="str">
        <f t="shared" si="9"/>
        <v>C08</v>
      </c>
      <c r="AP23" s="568" t="str">
        <f t="shared" si="9"/>
        <v>C09</v>
      </c>
      <c r="AQ23" s="568" t="str">
        <f t="shared" si="9"/>
        <v>C11</v>
      </c>
      <c r="AR23" s="568" t="str">
        <f t="shared" si="9"/>
        <v>C12</v>
      </c>
      <c r="AS23" s="568" t="str">
        <f t="shared" si="9"/>
        <v>C13</v>
      </c>
      <c r="AT23" s="568" t="str">
        <f t="shared" si="9"/>
        <v>C14</v>
      </c>
      <c r="AU23" s="569" t="str">
        <f t="shared" si="9"/>
        <v>C15</v>
      </c>
      <c r="AV23" s="567" t="str">
        <f t="shared" si="9"/>
        <v>C01</v>
      </c>
      <c r="AW23" s="568" t="str">
        <f t="shared" si="9"/>
        <v>C02</v>
      </c>
      <c r="AX23" s="568" t="str">
        <f t="shared" si="9"/>
        <v>C03</v>
      </c>
      <c r="AY23" s="568" t="str">
        <f t="shared" si="9"/>
        <v>C04</v>
      </c>
      <c r="AZ23" s="568" t="str">
        <f t="shared" si="9"/>
        <v>C05</v>
      </c>
      <c r="BA23" s="568" t="str">
        <f t="shared" si="9"/>
        <v>C06</v>
      </c>
      <c r="BB23" s="568" t="str">
        <f t="shared" si="9"/>
        <v>C07</v>
      </c>
      <c r="BC23" s="568" t="str">
        <f t="shared" si="9"/>
        <v>C08</v>
      </c>
      <c r="BD23" s="568" t="str">
        <f t="shared" si="9"/>
        <v>C09</v>
      </c>
      <c r="BE23" s="568" t="str">
        <f t="shared" si="9"/>
        <v>C11</v>
      </c>
      <c r="BF23" s="568" t="str">
        <f t="shared" si="9"/>
        <v>C12</v>
      </c>
      <c r="BG23" s="568" t="str">
        <f t="shared" si="9"/>
        <v>C13</v>
      </c>
      <c r="BH23" s="568" t="str">
        <f t="shared" si="9"/>
        <v>C14</v>
      </c>
      <c r="BI23" s="569" t="str">
        <f t="shared" si="9"/>
        <v>C15</v>
      </c>
      <c r="BJ23" s="567" t="str">
        <f t="shared" si="9"/>
        <v>C01</v>
      </c>
      <c r="BK23" s="568" t="str">
        <f t="shared" si="9"/>
        <v>C02</v>
      </c>
      <c r="BL23" s="568" t="str">
        <f t="shared" si="9"/>
        <v>C03</v>
      </c>
      <c r="BM23" s="568" t="str">
        <f t="shared" si="9"/>
        <v>C04</v>
      </c>
      <c r="BN23" s="568" t="str">
        <f t="shared" si="9"/>
        <v>C05</v>
      </c>
      <c r="BO23" s="568" t="str">
        <f t="shared" si="9"/>
        <v>C06</v>
      </c>
      <c r="BP23" s="568" t="str">
        <f t="shared" si="9"/>
        <v>C07</v>
      </c>
      <c r="BQ23" s="568" t="str">
        <f t="shared" si="9"/>
        <v>C08</v>
      </c>
      <c r="BR23" s="568" t="str">
        <f t="shared" si="9"/>
        <v>C09</v>
      </c>
      <c r="BS23" s="568" t="str">
        <f t="shared" si="9"/>
        <v>C11</v>
      </c>
      <c r="BT23" s="568" t="str">
        <f t="shared" si="9"/>
        <v>C12</v>
      </c>
      <c r="BU23" s="568" t="str">
        <f t="shared" si="9"/>
        <v>C13</v>
      </c>
      <c r="BV23" s="568" t="str">
        <f t="shared" si="9"/>
        <v>C14</v>
      </c>
      <c r="BW23" s="569" t="str">
        <f t="shared" si="9"/>
        <v>C15</v>
      </c>
      <c r="BX23" s="600" t="s">
        <v>467</v>
      </c>
      <c r="BY23" s="526" t="s">
        <v>201</v>
      </c>
      <c r="BZ23" s="1106" t="s">
        <v>366</v>
      </c>
      <c r="CA23" s="798"/>
      <c r="CB23" s="537" t="s">
        <v>3</v>
      </c>
      <c r="CC23" s="960" t="s">
        <v>716</v>
      </c>
      <c r="CD23" s="537" t="s">
        <v>197</v>
      </c>
      <c r="CE23" s="522">
        <v>9000000</v>
      </c>
      <c r="CF23" s="892"/>
      <c r="CG23" s="366"/>
      <c r="CH23" s="948" t="str">
        <f>IF(CG$13="S",  4,  IF(CG$13="P",  "",  NA()))</f>
        <v/>
      </c>
      <c r="CI23" s="953">
        <v>1</v>
      </c>
      <c r="CJ23" s="892"/>
    </row>
    <row r="24" spans="1:88" s="928" customFormat="1" ht="25.5" customHeight="1">
      <c r="A24" s="861" t="s">
        <v>262</v>
      </c>
      <c r="B24" s="924"/>
      <c r="C24" s="925"/>
      <c r="D24" s="864" t="str">
        <f>CA24</f>
        <v>M_F</v>
      </c>
      <c r="E24" s="924"/>
      <c r="F24" s="926"/>
      <c r="G24" s="924"/>
      <c r="H24" s="938" t="s">
        <v>779</v>
      </c>
      <c r="I24" s="937">
        <f ca="1">VLOOKUP(I$2,cal_Cross,VLOOKUP($D24,Cross_cat_sexe,$B$7,0),0)</f>
        <v>29</v>
      </c>
      <c r="J24" s="934">
        <f ca="1">VLOOKUP(J$2,cal_Cross,VLOOKUP($D24,Cross_cat_sexe,$B$7,0),0)</f>
        <v>49</v>
      </c>
      <c r="K24" s="934">
        <f ca="1">VLOOKUP(K$2,cal_Cross,VLOOKUP($D24,Cross_cat_sexe,$B$7,0),0)</f>
        <v>35</v>
      </c>
      <c r="L24" s="934">
        <f ca="1">VLOOKUP(L$2,cal_Cross,VLOOKUP($D24,Cross_cat_sexe,$B$7,0),0)</f>
        <v>0</v>
      </c>
      <c r="M24" s="924"/>
      <c r="N24" s="934">
        <f ca="1">VLOOKUP(N$2,cal_Cross,VLOOKUP($D24,Cross_cat_sexe,$B$7,0),0)</f>
        <v>0</v>
      </c>
      <c r="O24" s="934">
        <f ca="1">VLOOKUP(O$2,cal_Cross,VLOOKUP($D24,Cross_cat_sexe,$B$7,0),0)</f>
        <v>0</v>
      </c>
      <c r="P24" s="934">
        <f ca="1">VLOOKUP(P$2,cal_Cross,VLOOKUP($D24,Cross_cat_sexe,$B$7,0),0)</f>
        <v>0</v>
      </c>
      <c r="Q24" s="934" t="str">
        <f ca="1">VLOOKUP(Q$2,cal_Cross,VLOOKUP($D24,Cross_cat_sexe,$B$7,0),0)</f>
        <v>-</v>
      </c>
      <c r="R24" s="924"/>
      <c r="S24" s="934" t="str">
        <f ca="1">VLOOKUP(S$2,cal_Cross,VLOOKUP($D24,Cross_cat_sexe,$B$7,0),0)</f>
        <v>-</v>
      </c>
      <c r="T24" s="924"/>
      <c r="U24" s="934">
        <f ca="1">VLOOKUP(U$2,cal_Cross,VLOOKUP($D24,Cross_cat_sexe,$B$7,0),0)</f>
        <v>0</v>
      </c>
      <c r="V24" s="934">
        <f ca="1">VLOOKUP(V$2,cal_Cross,VLOOKUP($D24,Cross_cat_sexe,$B$7,0),0)</f>
        <v>0</v>
      </c>
      <c r="W24" s="934">
        <f ca="1">VLOOKUP(W$2,cal_Cross,VLOOKUP($D24,Cross_cat_sexe,$B$7,0),0)</f>
        <v>0</v>
      </c>
      <c r="X24" s="934">
        <f ca="1">VLOOKUP(X$2,cal_Cross,VLOOKUP($D24,Cross_cat_sexe,$B$7,0),0)</f>
        <v>0</v>
      </c>
      <c r="Y24" s="934" t="str">
        <f ca="1">VLOOKUP(Y$2,cal_Cross,VLOOKUP($D24,Cross_cat_sexe,$B$7,0),0)</f>
        <v>-</v>
      </c>
      <c r="Z24" s="924"/>
      <c r="AA24" s="866"/>
      <c r="AB24" s="867"/>
      <c r="AC24" s="868"/>
      <c r="AD24" s="868"/>
      <c r="AE24" s="868"/>
      <c r="AF24" s="868"/>
      <c r="AG24" s="868"/>
      <c r="AH24" s="869"/>
      <c r="AI24" s="868"/>
      <c r="AJ24" s="868"/>
      <c r="AK24" s="868"/>
      <c r="AL24" s="868"/>
      <c r="AM24" s="868"/>
      <c r="AN24" s="868"/>
      <c r="AO24" s="868"/>
      <c r="AP24" s="868"/>
      <c r="AQ24" s="868"/>
      <c r="AR24" s="868"/>
      <c r="AS24" s="868"/>
      <c r="AT24" s="868"/>
      <c r="AU24" s="870"/>
      <c r="AV24" s="869"/>
      <c r="AW24" s="868"/>
      <c r="AX24" s="868"/>
      <c r="AY24" s="868"/>
      <c r="AZ24" s="868"/>
      <c r="BA24" s="868"/>
      <c r="BB24" s="868"/>
      <c r="BC24" s="868"/>
      <c r="BD24" s="868"/>
      <c r="BE24" s="868"/>
      <c r="BF24" s="868"/>
      <c r="BG24" s="868"/>
      <c r="BH24" s="868"/>
      <c r="BI24" s="870"/>
      <c r="BJ24" s="869"/>
      <c r="BK24" s="868"/>
      <c r="BL24" s="868"/>
      <c r="BM24" s="868"/>
      <c r="BN24" s="868"/>
      <c r="BO24" s="868"/>
      <c r="BP24" s="868"/>
      <c r="BQ24" s="868"/>
      <c r="BR24" s="868"/>
      <c r="BS24" s="868"/>
      <c r="BT24" s="868"/>
      <c r="BU24" s="868"/>
      <c r="BV24" s="868"/>
      <c r="BW24" s="870"/>
      <c r="BX24" s="871"/>
      <c r="BY24" s="871"/>
      <c r="BZ24" s="1107" t="s">
        <v>1053</v>
      </c>
      <c r="CA24" s="872" t="str">
        <f>pts_Cross!$A$16</f>
        <v>M_F</v>
      </c>
      <c r="CB24" s="872">
        <f t="shared" ref="CB24:CB65" si="10">IF($CH24=3,ROW(CA24),CB23)</f>
        <v>24</v>
      </c>
      <c r="CC24" s="872"/>
      <c r="CD24" s="873"/>
      <c r="CE24" s="874">
        <f ca="1">VLOOKUP(CA24,Cross_cat_sexe,CE$7,0)+900004</f>
        <v>6900004</v>
      </c>
      <c r="CF24" s="893"/>
      <c r="CG24" s="927"/>
      <c r="CH24" s="875">
        <v>3</v>
      </c>
      <c r="CI24" s="875">
        <v>1</v>
      </c>
      <c r="CJ24" s="893"/>
    </row>
    <row r="25" spans="1:88" s="94" customFormat="1" hidden="1">
      <c r="A25" s="659"/>
      <c r="B25" s="609"/>
      <c r="C25" s="660"/>
      <c r="D25" s="609"/>
      <c r="E25" s="609"/>
      <c r="F25" s="610"/>
      <c r="G25" s="646"/>
      <c r="H25" s="611"/>
      <c r="I25" s="612" t="str">
        <f ca="1">VLOOKUP(I$2,cal_Cross,$C$9+1,0)</f>
        <v>Braine L'Alleud</v>
      </c>
      <c r="J25" s="935" t="str">
        <f ca="1">VLOOKUP(J$2,cal_Cross,$C$9+1,0)</f>
        <v>Sart-Dames-Avelines</v>
      </c>
      <c r="K25" s="935" t="str">
        <f ca="1">VLOOKUP(K$2,cal_Cross,$C$9+1,0)</f>
        <v>Gosselies</v>
      </c>
      <c r="L25" s="613" t="str">
        <f ca="1">VLOOKUP(L$2,cal_Cross,$C$9+1,0)</f>
        <v>LBFA</v>
      </c>
      <c r="M25" s="661"/>
      <c r="N25" s="935">
        <f ca="1">VLOOKUP(N$2,cal_Cross,$C$9+1,0)</f>
        <v>0</v>
      </c>
      <c r="O25" s="935">
        <f ca="1">VLOOKUP(O$2,cal_Cross,$C$9+1,0)</f>
        <v>0</v>
      </c>
      <c r="P25" s="935">
        <f ca="1">VLOOKUP(P$2,cal_Cross,$C$9+1,0)</f>
        <v>0</v>
      </c>
      <c r="Q25" s="431">
        <f ca="1">VLOOKUP(Q$2,cal_Cross,$C$9+1,0)</f>
        <v>0</v>
      </c>
      <c r="R25" s="661"/>
      <c r="S25" s="431">
        <f ca="1">VLOOKUP(S$2,cal_Cross,$C$9+1,0)</f>
        <v>0</v>
      </c>
      <c r="T25" s="661"/>
      <c r="U25" s="935" t="str">
        <f ca="1">VLOOKUP(U$2,cal_Cross,$C$9+1,0)</f>
        <v>-------</v>
      </c>
      <c r="V25" s="935" t="str">
        <f ca="1">VLOOKUP(V$2,cal_Cross,$C$9+1,0)</f>
        <v>-------</v>
      </c>
      <c r="W25" s="935" t="str">
        <f ca="1">VLOOKUP(W$2,cal_Cross,$C$9+1,0)</f>
        <v>-------</v>
      </c>
      <c r="X25" s="935" t="str">
        <f ca="1">VLOOKUP(X$2,cal_Cross,$C$9+1,0)</f>
        <v>-------</v>
      </c>
      <c r="Y25" s="431" t="str">
        <f ca="1">VLOOKUP(Y$2,cal_Cross,$C$9+1,0)</f>
        <v>-- (par année)</v>
      </c>
      <c r="Z25" s="661"/>
      <c r="AA25" s="662"/>
      <c r="AB25" s="234"/>
      <c r="AC25" s="234"/>
      <c r="AD25" s="234"/>
      <c r="AE25" s="234"/>
      <c r="AF25" s="234"/>
      <c r="AG25" s="234"/>
      <c r="AH25" s="366"/>
      <c r="AI25" s="366"/>
      <c r="AJ25" s="366"/>
      <c r="AK25" s="366"/>
      <c r="AL25" s="366"/>
      <c r="AM25" s="366"/>
      <c r="AN25" s="366"/>
      <c r="AO25" s="366"/>
      <c r="AP25" s="366"/>
      <c r="AQ25" s="366"/>
      <c r="AR25" s="366"/>
      <c r="AS25" s="366"/>
      <c r="AT25" s="366"/>
      <c r="AU25" s="366"/>
      <c r="AV25" s="366"/>
      <c r="AW25" s="366"/>
      <c r="AX25" s="366"/>
      <c r="AY25" s="366"/>
      <c r="AZ25" s="366"/>
      <c r="BA25" s="366"/>
      <c r="BB25" s="366"/>
      <c r="BC25" s="366"/>
      <c r="BD25" s="366"/>
      <c r="BE25" s="366"/>
      <c r="BF25" s="366"/>
      <c r="BG25" s="366"/>
      <c r="BH25" s="366"/>
      <c r="BI25" s="366"/>
      <c r="BJ25" s="366"/>
      <c r="BK25" s="366"/>
      <c r="BL25" s="366"/>
      <c r="BM25" s="366"/>
      <c r="BN25" s="366"/>
      <c r="BO25" s="366"/>
      <c r="BP25" s="366"/>
      <c r="BQ25" s="366"/>
      <c r="BR25" s="366"/>
      <c r="BS25" s="366"/>
      <c r="BT25" s="366"/>
      <c r="BU25" s="366"/>
      <c r="BV25" s="366"/>
      <c r="BW25" s="366"/>
      <c r="BX25" s="381"/>
      <c r="BY25" s="381"/>
      <c r="BZ25" s="381"/>
      <c r="CA25" s="381"/>
      <c r="CB25" s="638">
        <f t="shared" si="10"/>
        <v>24</v>
      </c>
      <c r="CC25" s="638"/>
      <c r="CD25" s="382"/>
      <c r="CE25" s="522">
        <f ca="1">VLOOKUP(CA24,Cross_cat_sexe,CE$7,0)+900003</f>
        <v>6900003</v>
      </c>
      <c r="CF25" s="892"/>
      <c r="CG25" s="366"/>
      <c r="CH25" s="956"/>
      <c r="CI25" s="956" t="s">
        <v>266</v>
      </c>
      <c r="CJ25" s="892"/>
    </row>
    <row r="26" spans="1:88" s="94" customFormat="1">
      <c r="A26" s="459" t="s">
        <v>201</v>
      </c>
      <c r="B26" s="200" t="s">
        <v>0</v>
      </c>
      <c r="C26" s="94" t="s">
        <v>1</v>
      </c>
      <c r="D26" s="93" t="s">
        <v>26</v>
      </c>
      <c r="E26" s="209" t="s">
        <v>4</v>
      </c>
      <c r="F26" s="375" t="s">
        <v>200</v>
      </c>
      <c r="G26" s="212" t="s">
        <v>144</v>
      </c>
      <c r="H26" s="212" t="s">
        <v>144</v>
      </c>
      <c r="I26" s="532" t="s">
        <v>351</v>
      </c>
      <c r="J26" s="532" t="s">
        <v>351</v>
      </c>
      <c r="K26" s="532" t="s">
        <v>351</v>
      </c>
      <c r="L26" s="532" t="s">
        <v>351</v>
      </c>
      <c r="M26" s="581" t="s">
        <v>317</v>
      </c>
      <c r="N26" s="532" t="s">
        <v>351</v>
      </c>
      <c r="O26" s="532" t="s">
        <v>351</v>
      </c>
      <c r="P26" s="532" t="s">
        <v>351</v>
      </c>
      <c r="Q26" s="532" t="s">
        <v>351</v>
      </c>
      <c r="R26" s="581" t="s">
        <v>317</v>
      </c>
      <c r="S26" s="532" t="s">
        <v>351</v>
      </c>
      <c r="T26" s="581" t="s">
        <v>317</v>
      </c>
      <c r="U26" s="532" t="s">
        <v>351</v>
      </c>
      <c r="V26" s="532" t="s">
        <v>351</v>
      </c>
      <c r="W26" s="532" t="s">
        <v>351</v>
      </c>
      <c r="X26" s="532" t="s">
        <v>351</v>
      </c>
      <c r="Y26" s="532" t="s">
        <v>351</v>
      </c>
      <c r="Z26" s="581" t="s">
        <v>317</v>
      </c>
      <c r="AA26" s="210" t="s">
        <v>1</v>
      </c>
      <c r="AB26" s="214" t="s">
        <v>195</v>
      </c>
      <c r="AC26" s="200" t="s">
        <v>212</v>
      </c>
      <c r="AD26" s="200" t="s">
        <v>213</v>
      </c>
      <c r="AE26" s="200" t="s">
        <v>214</v>
      </c>
      <c r="AF26" s="200" t="s">
        <v>215</v>
      </c>
      <c r="AG26" s="200" t="s">
        <v>215</v>
      </c>
      <c r="AH26" s="367"/>
      <c r="AI26" s="366"/>
      <c r="AJ26" s="366"/>
      <c r="AK26" s="366"/>
      <c r="AL26" s="366"/>
      <c r="AM26" s="366"/>
      <c r="AN26" s="366"/>
      <c r="AO26" s="366"/>
      <c r="AP26" s="366"/>
      <c r="AQ26" s="366"/>
      <c r="AR26" s="366"/>
      <c r="AS26" s="366"/>
      <c r="AT26" s="366"/>
      <c r="AU26" s="369"/>
      <c r="AV26" s="367"/>
      <c r="AW26" s="366"/>
      <c r="AX26" s="366"/>
      <c r="AY26" s="366"/>
      <c r="AZ26" s="366"/>
      <c r="BA26" s="366"/>
      <c r="BB26" s="366"/>
      <c r="BC26" s="366"/>
      <c r="BD26" s="366"/>
      <c r="BE26" s="366"/>
      <c r="BF26" s="366"/>
      <c r="BG26" s="366"/>
      <c r="BH26" s="366"/>
      <c r="BI26" s="369"/>
      <c r="BJ26" s="367"/>
      <c r="BK26" s="366"/>
      <c r="BL26" s="366"/>
      <c r="BM26" s="366"/>
      <c r="BN26" s="366"/>
      <c r="BO26" s="366"/>
      <c r="BP26" s="366"/>
      <c r="BQ26" s="366"/>
      <c r="BR26" s="366"/>
      <c r="BS26" s="366"/>
      <c r="BT26" s="366"/>
      <c r="BU26" s="366"/>
      <c r="BV26" s="366"/>
      <c r="BW26" s="369"/>
      <c r="BX26" s="599" t="s">
        <v>466</v>
      </c>
      <c r="BY26" s="525" t="s">
        <v>196</v>
      </c>
      <c r="BZ26" s="525" t="s">
        <v>0</v>
      </c>
      <c r="CA26" s="383" t="s">
        <v>170</v>
      </c>
      <c r="CB26" s="929">
        <f t="shared" si="10"/>
        <v>24</v>
      </c>
      <c r="CC26" s="929"/>
      <c r="CD26" s="383" t="s">
        <v>196</v>
      </c>
      <c r="CE26" s="522">
        <f ca="1">VLOOKUP(CA24,Cross_cat_sexe,CE$7,0)+900002</f>
        <v>6900002</v>
      </c>
      <c r="CF26" s="892"/>
      <c r="CG26" s="366"/>
      <c r="CH26" s="949">
        <f>IF(CG$13="S",  "",  IF(CG$13="P",  4,  NA()))</f>
        <v>4</v>
      </c>
      <c r="CI26" s="767"/>
      <c r="CJ26" s="892"/>
    </row>
    <row r="27" spans="1:88" s="94" customFormat="1">
      <c r="A27" s="651">
        <v>0</v>
      </c>
      <c r="B27" s="652">
        <v>0</v>
      </c>
      <c r="C27" s="653" t="s">
        <v>123</v>
      </c>
      <c r="D27" s="200" t="s">
        <v>7</v>
      </c>
      <c r="E27" s="654"/>
      <c r="F27" s="655" t="s">
        <v>207</v>
      </c>
      <c r="G27" s="656" t="s">
        <v>207</v>
      </c>
      <c r="H27" s="656" t="s">
        <v>23</v>
      </c>
      <c r="I27" s="657" t="s">
        <v>352</v>
      </c>
      <c r="J27" s="657" t="s">
        <v>352</v>
      </c>
      <c r="K27" s="533" t="s">
        <v>352</v>
      </c>
      <c r="L27" s="657" t="s">
        <v>352</v>
      </c>
      <c r="M27" s="658" t="str">
        <f ca="1">M$23</f>
        <v/>
      </c>
      <c r="N27" s="533" t="s">
        <v>352</v>
      </c>
      <c r="O27" s="533" t="s">
        <v>352</v>
      </c>
      <c r="P27" s="533" t="s">
        <v>352</v>
      </c>
      <c r="Q27" s="533" t="s">
        <v>352</v>
      </c>
      <c r="R27" s="658" t="str">
        <f ca="1">R$23</f>
        <v/>
      </c>
      <c r="S27" s="533" t="s">
        <v>352</v>
      </c>
      <c r="T27" s="658" t="str">
        <f ca="1">T$23</f>
        <v/>
      </c>
      <c r="U27" s="533" t="s">
        <v>352</v>
      </c>
      <c r="V27" s="533" t="s">
        <v>352</v>
      </c>
      <c r="W27" s="533" t="s">
        <v>352</v>
      </c>
      <c r="X27" s="533" t="s">
        <v>352</v>
      </c>
      <c r="Y27" s="533" t="s">
        <v>352</v>
      </c>
      <c r="Z27" s="658" t="str">
        <f ca="1">Z$23</f>
        <v/>
      </c>
      <c r="AA27" s="211" t="s">
        <v>123</v>
      </c>
      <c r="AB27" s="582" t="s">
        <v>207</v>
      </c>
      <c r="AC27" s="201" t="s">
        <v>207</v>
      </c>
      <c r="AD27" s="201" t="s">
        <v>212</v>
      </c>
      <c r="AE27" s="201" t="s">
        <v>212</v>
      </c>
      <c r="AF27" s="201" t="s">
        <v>216</v>
      </c>
      <c r="AG27" s="201" t="s">
        <v>219</v>
      </c>
      <c r="AH27" s="368"/>
      <c r="AI27" s="365"/>
      <c r="AJ27" s="365"/>
      <c r="AK27" s="365"/>
      <c r="AL27" s="365"/>
      <c r="AM27" s="365"/>
      <c r="AN27" s="365"/>
      <c r="AO27" s="365"/>
      <c r="AP27" s="365"/>
      <c r="AQ27" s="365"/>
      <c r="AR27" s="365"/>
      <c r="AS27" s="365"/>
      <c r="AT27" s="365"/>
      <c r="AU27" s="370"/>
      <c r="AV27" s="368"/>
      <c r="AW27" s="365"/>
      <c r="AX27" s="365"/>
      <c r="AY27" s="365"/>
      <c r="AZ27" s="365"/>
      <c r="BA27" s="365"/>
      <c r="BB27" s="365"/>
      <c r="BC27" s="365"/>
      <c r="BD27" s="365"/>
      <c r="BE27" s="365"/>
      <c r="BF27" s="365"/>
      <c r="BG27" s="365"/>
      <c r="BH27" s="365"/>
      <c r="BI27" s="370"/>
      <c r="BJ27" s="368"/>
      <c r="BK27" s="365"/>
      <c r="BL27" s="365"/>
      <c r="BM27" s="365"/>
      <c r="BN27" s="365"/>
      <c r="BO27" s="365"/>
      <c r="BP27" s="365"/>
      <c r="BQ27" s="365"/>
      <c r="BR27" s="365"/>
      <c r="BS27" s="365"/>
      <c r="BT27" s="365"/>
      <c r="BU27" s="365"/>
      <c r="BV27" s="365"/>
      <c r="BW27" s="370"/>
      <c r="BX27" s="600" t="s">
        <v>467</v>
      </c>
      <c r="BY27" s="526" t="s">
        <v>201</v>
      </c>
      <c r="BZ27" s="526" t="s">
        <v>342</v>
      </c>
      <c r="CA27" s="386"/>
      <c r="CB27" s="930">
        <f t="shared" si="10"/>
        <v>24</v>
      </c>
      <c r="CC27" s="930"/>
      <c r="CD27" s="386" t="s">
        <v>197</v>
      </c>
      <c r="CE27" s="522">
        <f ca="1">VLOOKUP(CA24,Cross_cat_sexe,CE$7,0)+900001</f>
        <v>6900001</v>
      </c>
      <c r="CF27" s="892"/>
      <c r="CG27" s="366"/>
      <c r="CH27" s="949">
        <f>IF(CG$13="S",  "",  IF(CG$13="P",  4,  NA()))</f>
        <v>4</v>
      </c>
      <c r="CI27" s="767"/>
      <c r="CJ27" s="892"/>
    </row>
    <row r="28" spans="1:88" s="703" customFormat="1">
      <c r="A28" s="704">
        <v>1</v>
      </c>
      <c r="B28" s="705">
        <v>6117</v>
      </c>
      <c r="C28" s="703" t="str">
        <f ca="1">IF($B28="","",VLOOKUP($B28,Athlètes,C$5,0))</f>
        <v>HOUREZ</v>
      </c>
      <c r="D28" s="698" t="str">
        <f ca="1">IF($B28="","",VLOOKUP($B28,Athlètes,D$5,0))</f>
        <v>M</v>
      </c>
      <c r="E28" s="706">
        <f ca="1">IF($B28="","",VLOOKUP($B28,Athlètes,E$5,0))</f>
        <v>1998</v>
      </c>
      <c r="F28" s="707"/>
      <c r="G28" s="708"/>
      <c r="H28" s="708"/>
      <c r="I28" s="696">
        <v>6</v>
      </c>
      <c r="J28" s="696">
        <v>11</v>
      </c>
      <c r="K28" s="696">
        <v>3</v>
      </c>
      <c r="L28" s="696">
        <v>8</v>
      </c>
      <c r="M28" s="722">
        <f ca="1">IF(L28&gt;0,VLOOKUP(M$2&amp;IF(VLOOKUP(M$2,cal_Cross,L$9,0)&lt;&gt;2,"","-"&amp;VLOOKUP($E28,année_1ou2,M$9,0)),cal_Cross,VLOOKUP($D28&amp;"_"&amp;$D29,Cross_cat_sexe,$B$7,0),0),"")</f>
        <v>24</v>
      </c>
      <c r="N28" s="696"/>
      <c r="O28" s="696"/>
      <c r="P28" s="696"/>
      <c r="Q28" s="696"/>
      <c r="R28" s="722" t="str">
        <f>IF(Q28&gt;0,VLOOKUP(R$2&amp;IF(VLOOKUP(R$2,cal_Cross,Q$9,0)&lt;&gt;2,"","-"&amp;VLOOKUP($E28,année_1ou2,R$9,0)),cal_Cross,VLOOKUP($D28&amp;"_"&amp;$D29,Cross_cat_sexe,$B$7,0),0),"")</f>
        <v/>
      </c>
      <c r="S28" s="696"/>
      <c r="T28" s="722" t="str">
        <f>IF(S28&gt;0,VLOOKUP(T$2&amp;IF(VLOOKUP(T$2,cal_Cross,S$9,0)&lt;&gt;2,"","-"&amp;VLOOKUP($E28,année_1ou2,T$9,0)),cal_Cross,VLOOKUP($D28&amp;"_"&amp;$D29,Cross_cat_sexe,$B$7,0),0),"")</f>
        <v/>
      </c>
      <c r="U28" s="696"/>
      <c r="V28" s="696"/>
      <c r="W28" s="696"/>
      <c r="X28" s="696"/>
      <c r="Y28" s="696"/>
      <c r="Z28" s="722" t="str">
        <f>IF(Y28&gt;0,VLOOKUP(Z$2&amp;IF(VLOOKUP(Z$2,cal_Cross,Y$9,0)&lt;&gt;2,"","-"&amp;VLOOKUP($E28,année_1ou2,Z$9,0)),cal_Cross,VLOOKUP($D28&amp;"_"&amp;$D29,Cross_cat_sexe,$B$7,0),0),"")</f>
        <v/>
      </c>
      <c r="AA28" s="843" t="str">
        <f ca="1">IF($B28="","",VLOOKUP($B28,Athlètes,AA$5,0))</f>
        <v>HOUREZ</v>
      </c>
      <c r="AB28" s="697"/>
      <c r="AC28" s="698"/>
      <c r="AD28" s="698"/>
      <c r="AE28" s="698"/>
      <c r="AF28" s="698"/>
      <c r="AG28" s="698"/>
      <c r="AH28" s="699"/>
      <c r="AI28" s="698"/>
      <c r="AJ28" s="698"/>
      <c r="AK28" s="698"/>
      <c r="AL28" s="698"/>
      <c r="AM28" s="698"/>
      <c r="AN28" s="698"/>
      <c r="AO28" s="698"/>
      <c r="AP28" s="698"/>
      <c r="AQ28" s="698"/>
      <c r="AR28" s="698"/>
      <c r="AS28" s="698"/>
      <c r="AT28" s="698"/>
      <c r="AU28" s="700"/>
      <c r="AV28" s="699"/>
      <c r="AW28" s="698"/>
      <c r="AX28" s="698"/>
      <c r="AY28" s="698"/>
      <c r="AZ28" s="698"/>
      <c r="BA28" s="698"/>
      <c r="BB28" s="698"/>
      <c r="BC28" s="698"/>
      <c r="BD28" s="698"/>
      <c r="BE28" s="698"/>
      <c r="BF28" s="698"/>
      <c r="BG28" s="698"/>
      <c r="BH28" s="698"/>
      <c r="BI28" s="700"/>
      <c r="BJ28" s="699"/>
      <c r="BK28" s="698"/>
      <c r="BL28" s="698"/>
      <c r="BM28" s="698"/>
      <c r="BN28" s="698"/>
      <c r="BO28" s="698"/>
      <c r="BP28" s="698"/>
      <c r="BQ28" s="698"/>
      <c r="BR28" s="698"/>
      <c r="BS28" s="698"/>
      <c r="BT28" s="698"/>
      <c r="BU28" s="698"/>
      <c r="BV28" s="698"/>
      <c r="BW28" s="700"/>
      <c r="BX28" s="697">
        <f t="shared" ref="BX28:BX65" ca="1" si="11">IF(CELL("row",B28)=ODD(CELL("row",B28)),1,0)</f>
        <v>0</v>
      </c>
      <c r="BY28" s="995">
        <f t="shared" ref="BY28:BY65" ca="1" si="12">SUM(I28:AA28)</f>
        <v>52</v>
      </c>
      <c r="BZ28" s="697">
        <f t="shared" ref="BZ28:BZ65" si="13">IF(B28&gt;99,B28,A28)</f>
        <v>6117</v>
      </c>
      <c r="CA28" s="698" t="str">
        <f t="shared" ref="CA28:CA42" ca="1" si="14">IF(D28="",   INDIRECT(ADDRESS(CB28,COLUMN(CA28),2,1)),   IF(BX28=1, D27&amp;"_"&amp;D28, D28&amp;"_"&amp;D29))</f>
        <v>M_F</v>
      </c>
      <c r="CB28" s="698">
        <f t="shared" ca="1" si="10"/>
        <v>24</v>
      </c>
      <c r="CC28" s="698">
        <f t="shared" ref="CC28:CC65" ca="1" si="15">CELL("row",CC28)-CC$9+1</f>
        <v>7</v>
      </c>
      <c r="CD28" s="698">
        <f t="shared" ref="CD28:CD42" ca="1" si="16">IF(CA28=INDIRECT(ADDRESS(CB28,COLUMN(CA28),2,1)),  0,  1)    +     IF(BX28=1,IF(B27+0.1=B28,0,1),IF(B28+0.1=B29,0,1))     +     IF(ISNA(IF(BX28=1,BY28,BY29)),1,0)</f>
        <v>0</v>
      </c>
      <c r="CE28" s="701">
        <f t="shared" ref="CE28:CE42" ca="1" si="17">IF(BX28=1,F28+CLASSES*AB28*100000,F29+CLASSES*AB29*100000)+IF(CA28="_",0,VLOOKUP(CA28,Cross_cat_sexe,CE$7,0))+IF(BX28=1,IF(AND(B28&gt;0.1,F28=0),0.1,0),IF(AND(B29&gt;0.1,F29=0),0.1,0))</f>
        <v>6101640</v>
      </c>
      <c r="CF28" s="894"/>
      <c r="CG28" s="885"/>
      <c r="CH28" s="694">
        <f t="shared" ref="CH28:CH63" ca="1" si="18">IF(B28&gt;0.1,IF(BX28=1,1.1,1),0)</f>
        <v>1</v>
      </c>
      <c r="CI28" s="702">
        <f t="shared" ref="CI28:CI67" ca="1" si="19">IF(INDEX(__Cross,  IF(BX28=1, $CC27, $CC28),  CI$2)&gt;0,  1,  0)</f>
        <v>0</v>
      </c>
      <c r="CJ28" s="894"/>
    </row>
    <row r="29" spans="1:88" s="695" customFormat="1">
      <c r="A29" s="681">
        <v>1.1000000000000001</v>
      </c>
      <c r="B29" s="682">
        <f>B28+0.1</f>
        <v>6117.1</v>
      </c>
      <c r="C29" s="683" t="str">
        <f ca="1">IF($B28="","",VLOOKUP($B28,Athlètes,C$7,0))</f>
        <v>Léa</v>
      </c>
      <c r="D29" s="684" t="str">
        <f ca="1">IF($B28="","",VLOOKUP($B28,Athlètes,D$7,0))</f>
        <v>F</v>
      </c>
      <c r="E29" s="685"/>
      <c r="F29" s="936">
        <f ca="1">IF(G29=0,0,SUMIF(AC29:AD29,"&gt;0")/MIN(2,G29))+IF(ISNA(BY29),NA(),0)</f>
        <v>1640</v>
      </c>
      <c r="G29" s="686">
        <f>COUNTA(I28:L28,N28:Q28,S28,Y28)</f>
        <v>4</v>
      </c>
      <c r="H29" s="686">
        <f>IF(ISNA(VLOOKUP($B29,__Indoor,H$7,0)),   0,VLOOKUP($B29,__Indoor,H$7,0))</f>
        <v>0</v>
      </c>
      <c r="I29" s="932">
        <f ca="1">IF(AND(I28&gt;0,INDIRECT(ADDRESS($CB28,COLUMN(I28),2,1))=0),NA(),IF(I28&gt;INDIRECT(ADDRESS($CB28,COLUMN(I28),2,1)),  NA(),  IF(OR(I28="",INDIRECT(ADDRESS($CB28,COLUMN(I28),2,1))=""),"",     (1+I$5)  *  ROUND((1-(I28-1)/(  INDIRECT(ADDRESS($CB28,COLUMN(I28),2,1))  -1))  *  (VLOOKUP($D28&amp;"_"&amp;$D29,Cross_cat_sexe,$B$5+1,0)  -  VLOOKUP($D28&amp;"_"&amp;$D29,Cross_cat_sexe,$B$5,0))     +  VLOOKUP($D28&amp;"_"&amp;$D29,Cross_cat_sexe,$B$5,0),0))))</f>
        <v>1559</v>
      </c>
      <c r="J29" s="932">
        <f ca="1">IF(AND(J28&gt;0,INDIRECT(ADDRESS($CB28,COLUMN(J28),2,1))=0),NA(),IF(J28&gt;INDIRECT(ADDRESS($CB28,COLUMN(J28),2,1)),  NA(),  IF(OR(J28="",INDIRECT(ADDRESS($CB28,COLUMN(J28),2,1))=""),"",     (1+J$5)  *  ROUND((1-(J28-1)/(  INDIRECT(ADDRESS($CB28,COLUMN(J28),2,1))  -1))  *  (VLOOKUP($D28&amp;"_"&amp;$D29,Cross_cat_sexe,$B$5+1,0)  -  VLOOKUP($D28&amp;"_"&amp;$D29,Cross_cat_sexe,$B$5,0))     +  VLOOKUP($D28&amp;"_"&amp;$D29,Cross_cat_sexe,$B$5,0),0))))</f>
        <v>1519</v>
      </c>
      <c r="K29" s="932">
        <f ca="1">IF(AND(K28&gt;0,INDIRECT(ADDRESS($CB28,COLUMN(K28),2,1))=0),NA(),IF(K28&gt;INDIRECT(ADDRESS($CB28,COLUMN(K28),2,1)),  NA(),  IF(OR(K28="",INDIRECT(ADDRESS($CB28,COLUMN(K28),2,1))=""),"",     (1+K$5)  *  ROUND((1-(K28-1)/(  INDIRECT(ADDRESS($CB28,COLUMN(K28),2,1))  -1))  *  (VLOOKUP($D28&amp;"_"&amp;$D29,Cross_cat_sexe,$B$5+1,0)  -  VLOOKUP($D28&amp;"_"&amp;$D29,Cross_cat_sexe,$B$5,0))     +  VLOOKUP($D28&amp;"_"&amp;$D29,Cross_cat_sexe,$B$5,0),0))))</f>
        <v>1721</v>
      </c>
      <c r="L29" s="687">
        <f ca="1">IF(AND(L28&gt;0,M28=0),NA(),IF(L28&gt;M28,NA(),IF(M28="","",     (1+M$5)  *  ROUND((1-(L28-1)/(M28-1))  *  (VLOOKUP($D28&amp;"_"&amp;$D29,Cross_cat_sexe,$B$5+1,0)  -  VLOOKUP($D28&amp;"_"&amp;$D29,Cross_cat_sexe,$B$5,0))     +  VLOOKUP($D28&amp;"_"&amp;$D29,Cross_cat_sexe,$B$5,0),0))))</f>
        <v>1389</v>
      </c>
      <c r="M29" s="841">
        <f ca="1">IF(L28&gt;0,M$5,0)</f>
        <v>0</v>
      </c>
      <c r="N29" s="932" t="str">
        <f ca="1">IF(AND(N28&gt;0,INDIRECT(ADDRESS($CB28,COLUMN(N28),2,1))=0),NA(),IF(N28&gt;INDIRECT(ADDRESS($CB28,COLUMN(N28),2,1)),  NA(),  IF(OR(N28="",INDIRECT(ADDRESS($CB28,COLUMN(N28),2,1))=""),"",     (1+N$5)  *  ROUND((1-(N28-1)/(  INDIRECT(ADDRESS($CB28,COLUMN(N28),2,1))  -1))  *  (VLOOKUP($D28&amp;"_"&amp;$D29,Cross_cat_sexe,$B$5+1,0)  -  VLOOKUP($D28&amp;"_"&amp;$D29,Cross_cat_sexe,$B$5,0))     +  VLOOKUP($D28&amp;"_"&amp;$D29,Cross_cat_sexe,$B$5,0),0))))</f>
        <v/>
      </c>
      <c r="O29" s="932" t="str">
        <f ca="1">IF(AND(O28&gt;0,INDIRECT(ADDRESS($CB28,COLUMN(O28),2,1))=0),NA(),IF(O28&gt;INDIRECT(ADDRESS($CB28,COLUMN(O28),2,1)),  NA(),  IF(OR(O28="",INDIRECT(ADDRESS($CB28,COLUMN(O28),2,1))=""),"",     (1+O$5)  *  ROUND((1-(O28-1)/(  INDIRECT(ADDRESS($CB28,COLUMN(O28),2,1))  -1))  *  (VLOOKUP($D28&amp;"_"&amp;$D29,Cross_cat_sexe,$B$5+1,0)  -  VLOOKUP($D28&amp;"_"&amp;$D29,Cross_cat_sexe,$B$5,0))     +  VLOOKUP($D28&amp;"_"&amp;$D29,Cross_cat_sexe,$B$5,0),0))))</f>
        <v/>
      </c>
      <c r="P29" s="932" t="str">
        <f ca="1">IF(AND(P28&gt;0,INDIRECT(ADDRESS($CB28,COLUMN(P28),2,1))=0),NA(),IF(P28&gt;INDIRECT(ADDRESS($CB28,COLUMN(P28),2,1)),  NA(),  IF(OR(P28="",INDIRECT(ADDRESS($CB28,COLUMN(P28),2,1))=""),"",     (1+P$5)  *  ROUND((1-(P28-1)/(  INDIRECT(ADDRESS($CB28,COLUMN(P28),2,1))  -1))  *  (VLOOKUP($D28&amp;"_"&amp;$D29,Cross_cat_sexe,$B$5+1,0)  -  VLOOKUP($D28&amp;"_"&amp;$D29,Cross_cat_sexe,$B$5,0))     +  VLOOKUP($D28&amp;"_"&amp;$D29,Cross_cat_sexe,$B$5,0),0))))</f>
        <v/>
      </c>
      <c r="Q29" s="687" t="str">
        <f>IF(AND(Q28&gt;0,R28=0),NA(),IF(Q28&gt;R28,NA(),IF(R28="","",     (1+R$5)  *  ROUND((1-(Q28-1)/(R28-1))  *  (VLOOKUP($D28&amp;"_"&amp;$D29,Cross_cat_sexe,$B$5+1,0)  -  VLOOKUP($D28&amp;"_"&amp;$D29,Cross_cat_sexe,$B$5,0))     +  VLOOKUP($D28&amp;"_"&amp;$D29,Cross_cat_sexe,$B$5,0),0))))</f>
        <v/>
      </c>
      <c r="R29" s="841">
        <f>IF(Q28&gt;0,R$5,0)</f>
        <v>0</v>
      </c>
      <c r="S29" s="687" t="str">
        <f>IF(AND(S28&gt;0,T28=0),NA(),IF(S28&gt;T28,NA(),IF(T28="","",     (1+T$5)  *  ROUND((1-(S28-1)/(T28-1))  *  (VLOOKUP($D28&amp;"_"&amp;$D29,Cross_cat_sexe,$B$5+1,0)  -  VLOOKUP($D28&amp;"_"&amp;$D29,Cross_cat_sexe,$B$5,0))     +  VLOOKUP($D28&amp;"_"&amp;$D29,Cross_cat_sexe,$B$5,0),0))))</f>
        <v/>
      </c>
      <c r="T29" s="841">
        <f>IF(S28&gt;0,T$5,0)</f>
        <v>0</v>
      </c>
      <c r="U29" s="932" t="str">
        <f ca="1">IF(AND(U28&gt;0,INDIRECT(ADDRESS($CB28,COLUMN(U28),2,1))=0),NA(),IF(U28&gt;INDIRECT(ADDRESS($CB28,COLUMN(U28),2,1)),  NA(),  IF(OR(U28="",INDIRECT(ADDRESS($CB28,COLUMN(U28),2,1))=""),"",     (1+U$5)  *  ROUND((1-(U28-1)/(  INDIRECT(ADDRESS($CB28,COLUMN(U28),2,1))  -1))  *  (VLOOKUP($D28&amp;"_"&amp;$D29,Cross_cat_sexe,$B$5+1,0)  -  VLOOKUP($D28&amp;"_"&amp;$D29,Cross_cat_sexe,$B$5,0))     +  VLOOKUP($D28&amp;"_"&amp;$D29,Cross_cat_sexe,$B$5,0),0))))</f>
        <v/>
      </c>
      <c r="V29" s="932" t="str">
        <f ca="1">IF(AND(V28&gt;0,INDIRECT(ADDRESS($CB28,COLUMN(V28),2,1))=0),NA(),IF(V28&gt;INDIRECT(ADDRESS($CB28,COLUMN(V28),2,1)),  NA(),  IF(OR(V28="",INDIRECT(ADDRESS($CB28,COLUMN(V28),2,1))=""),"",     (1+V$5)  *  ROUND((1-(V28-1)/(  INDIRECT(ADDRESS($CB28,COLUMN(V28),2,1))  -1))  *  (VLOOKUP($D28&amp;"_"&amp;$D29,Cross_cat_sexe,$B$5+1,0)  -  VLOOKUP($D28&amp;"_"&amp;$D29,Cross_cat_sexe,$B$5,0))     +  VLOOKUP($D28&amp;"_"&amp;$D29,Cross_cat_sexe,$B$5,0),0))))</f>
        <v/>
      </c>
      <c r="W29" s="932" t="str">
        <f ca="1">IF(AND(W28&gt;0,INDIRECT(ADDRESS($CB28,COLUMN(W28),2,1))=0),NA(),IF(W28&gt;INDIRECT(ADDRESS($CB28,COLUMN(W28),2,1)),  NA(),  IF(OR(W28="",INDIRECT(ADDRESS($CB28,COLUMN(W28),2,1))=""),"",     (1+W$5)  *  ROUND((1-(W28-1)/(  INDIRECT(ADDRESS($CB28,COLUMN(W28),2,1))  -1))  *  (VLOOKUP($D28&amp;"_"&amp;$D29,Cross_cat_sexe,$B$5+1,0)  -  VLOOKUP($D28&amp;"_"&amp;$D29,Cross_cat_sexe,$B$5,0))     +  VLOOKUP($D28&amp;"_"&amp;$D29,Cross_cat_sexe,$B$5,0),0))))</f>
        <v/>
      </c>
      <c r="X29" s="932" t="str">
        <f ca="1">IF(AND(X28&gt;0,INDIRECT(ADDRESS($CB28,COLUMN(X28),2,1))=0),NA(),IF(X28&gt;INDIRECT(ADDRESS($CB28,COLUMN(X28),2,1)),  NA(),  IF(OR(X28="",INDIRECT(ADDRESS($CB28,COLUMN(X28),2,1))=""),"",     (1+X$5)  *  ROUND((1-(X28-1)/(  INDIRECT(ADDRESS($CB28,COLUMN(X28),2,1))  -1))  *  (VLOOKUP($D28&amp;"_"&amp;$D29,Cross_cat_sexe,$B$5+1,0)  -  VLOOKUP($D28&amp;"_"&amp;$D29,Cross_cat_sexe,$B$5,0))     +  VLOOKUP($D28&amp;"_"&amp;$D29,Cross_cat_sexe,$B$5,0),0))))</f>
        <v/>
      </c>
      <c r="Y29" s="687" t="str">
        <f>IF(AND(Y28&gt;0,Z28=0),NA(),IF(Y28&gt;Z28,NA(),IF(Z28="","",     (1+Z$5)  *  ROUND((1-(Y28-1)/(Z28-1))  *  (VLOOKUP($D28&amp;"_"&amp;$D29,Cross_cat_sexe,$B$5+1,0)  -  VLOOKUP($D28&amp;"_"&amp;$D29,Cross_cat_sexe,$B$5,0))     +  VLOOKUP($D28&amp;"_"&amp;$D29,Cross_cat_sexe,$B$5,0),0))))</f>
        <v/>
      </c>
      <c r="Z29" s="841">
        <f>IF(Y28&gt;0,Z$5,0)</f>
        <v>0</v>
      </c>
      <c r="AA29" s="688" t="str">
        <f ca="1">IF($B28="","",VLOOKUP($B28,Athlètes,AA$7,0))</f>
        <v>Léa</v>
      </c>
      <c r="AB29" s="689">
        <f ca="1">IF(OR(G29&gt;=2,    F28=IF(D29="F","classée","classé")),   1,   0)</f>
        <v>1</v>
      </c>
      <c r="AC29" s="690">
        <f ca="1">MAX(AH29:AU29)</f>
        <v>1721</v>
      </c>
      <c r="AD29" s="684">
        <f ca="1">IF(AF29&gt;=2,AC29,MAX(AV29:BI29))</f>
        <v>1559</v>
      </c>
      <c r="AE29" s="684">
        <f ca="1">IF(AF29&gt;=3,AC29,IF(AG29&gt;=2,AD29,MAX(BJ29:BW29)))</f>
        <v>1519</v>
      </c>
      <c r="AF29" s="684">
        <f ca="1">COUNTIF(AV29:BI29,"=-1")</f>
        <v>1</v>
      </c>
      <c r="AG29" s="684">
        <f ca="1">COUNTIF(BJ29:BW29,"=-2")</f>
        <v>1</v>
      </c>
      <c r="AH29" s="691">
        <f t="shared" ref="AH29:AU29" ca="1" si="20">INDEX(__Cross,  $CC29,  AH$5)</f>
        <v>1559</v>
      </c>
      <c r="AI29" s="684">
        <f t="shared" ca="1" si="20"/>
        <v>1519</v>
      </c>
      <c r="AJ29" s="684">
        <f t="shared" ca="1" si="20"/>
        <v>1721</v>
      </c>
      <c r="AK29" s="684">
        <f t="shared" ca="1" si="20"/>
        <v>1389</v>
      </c>
      <c r="AL29" s="684" t="str">
        <f t="shared" ca="1" si="20"/>
        <v/>
      </c>
      <c r="AM29" s="684" t="str">
        <f t="shared" ca="1" si="20"/>
        <v/>
      </c>
      <c r="AN29" s="684" t="str">
        <f t="shared" ca="1" si="20"/>
        <v/>
      </c>
      <c r="AO29" s="684" t="str">
        <f t="shared" ca="1" si="20"/>
        <v/>
      </c>
      <c r="AP29" s="684" t="str">
        <f t="shared" ca="1" si="20"/>
        <v/>
      </c>
      <c r="AQ29" s="684" t="str">
        <f t="shared" ca="1" si="20"/>
        <v/>
      </c>
      <c r="AR29" s="684" t="str">
        <f t="shared" ca="1" si="20"/>
        <v/>
      </c>
      <c r="AS29" s="684" t="str">
        <f t="shared" ca="1" si="20"/>
        <v/>
      </c>
      <c r="AT29" s="684" t="str">
        <f t="shared" ca="1" si="20"/>
        <v/>
      </c>
      <c r="AU29" s="692" t="str">
        <f t="shared" ca="1" si="20"/>
        <v/>
      </c>
      <c r="AV29" s="691">
        <f t="shared" ref="AV29:BI29" ca="1" si="21">IF(AH29=$AC29,-1,AH29)</f>
        <v>1559</v>
      </c>
      <c r="AW29" s="684">
        <f t="shared" ca="1" si="21"/>
        <v>1519</v>
      </c>
      <c r="AX29" s="684">
        <f t="shared" ca="1" si="21"/>
        <v>-1</v>
      </c>
      <c r="AY29" s="684">
        <f t="shared" ca="1" si="21"/>
        <v>1389</v>
      </c>
      <c r="AZ29" s="684" t="str">
        <f t="shared" ca="1" si="21"/>
        <v/>
      </c>
      <c r="BA29" s="684" t="str">
        <f t="shared" ca="1" si="21"/>
        <v/>
      </c>
      <c r="BB29" s="684" t="str">
        <f t="shared" ca="1" si="21"/>
        <v/>
      </c>
      <c r="BC29" s="684" t="str">
        <f t="shared" ca="1" si="21"/>
        <v/>
      </c>
      <c r="BD29" s="684" t="str">
        <f t="shared" ca="1" si="21"/>
        <v/>
      </c>
      <c r="BE29" s="684" t="str">
        <f t="shared" ca="1" si="21"/>
        <v/>
      </c>
      <c r="BF29" s="684" t="str">
        <f t="shared" ca="1" si="21"/>
        <v/>
      </c>
      <c r="BG29" s="684" t="str">
        <f t="shared" ca="1" si="21"/>
        <v/>
      </c>
      <c r="BH29" s="684" t="str">
        <f t="shared" ca="1" si="21"/>
        <v/>
      </c>
      <c r="BI29" s="692" t="str">
        <f t="shared" ca="1" si="21"/>
        <v/>
      </c>
      <c r="BJ29" s="691">
        <f t="shared" ref="BJ29:BW29" ca="1" si="22">IF(AV29=$AD29,-2,AV29)</f>
        <v>-2</v>
      </c>
      <c r="BK29" s="684">
        <f t="shared" ca="1" si="22"/>
        <v>1519</v>
      </c>
      <c r="BL29" s="684">
        <f t="shared" ca="1" si="22"/>
        <v>-1</v>
      </c>
      <c r="BM29" s="684">
        <f t="shared" ca="1" si="22"/>
        <v>1389</v>
      </c>
      <c r="BN29" s="684" t="str">
        <f t="shared" ca="1" si="22"/>
        <v/>
      </c>
      <c r="BO29" s="684" t="str">
        <f t="shared" ca="1" si="22"/>
        <v/>
      </c>
      <c r="BP29" s="684" t="str">
        <f t="shared" ca="1" si="22"/>
        <v/>
      </c>
      <c r="BQ29" s="684" t="str">
        <f t="shared" ca="1" si="22"/>
        <v/>
      </c>
      <c r="BR29" s="684" t="str">
        <f t="shared" ca="1" si="22"/>
        <v/>
      </c>
      <c r="BS29" s="684" t="str">
        <f t="shared" ca="1" si="22"/>
        <v/>
      </c>
      <c r="BT29" s="684" t="str">
        <f t="shared" ca="1" si="22"/>
        <v/>
      </c>
      <c r="BU29" s="684" t="str">
        <f t="shared" ca="1" si="22"/>
        <v/>
      </c>
      <c r="BV29" s="684" t="str">
        <f t="shared" ca="1" si="22"/>
        <v/>
      </c>
      <c r="BW29" s="692" t="str">
        <f t="shared" ca="1" si="22"/>
        <v/>
      </c>
      <c r="BX29" s="689">
        <f t="shared" ca="1" si="11"/>
        <v>1</v>
      </c>
      <c r="BY29" s="996">
        <f t="shared" ca="1" si="12"/>
        <v>6188</v>
      </c>
      <c r="BZ29" s="689">
        <f t="shared" si="13"/>
        <v>6117.1</v>
      </c>
      <c r="CA29" s="684" t="str">
        <f t="shared" ca="1" si="14"/>
        <v>M_F</v>
      </c>
      <c r="CB29" s="684">
        <f t="shared" ca="1" si="10"/>
        <v>24</v>
      </c>
      <c r="CC29" s="684">
        <f t="shared" ca="1" si="15"/>
        <v>8</v>
      </c>
      <c r="CD29" s="684">
        <f t="shared" ca="1" si="16"/>
        <v>0</v>
      </c>
      <c r="CE29" s="693">
        <f t="shared" ca="1" si="17"/>
        <v>6101640</v>
      </c>
      <c r="CF29" s="895"/>
      <c r="CG29" s="886"/>
      <c r="CH29" s="694">
        <f t="shared" ca="1" si="18"/>
        <v>1.1000000000000001</v>
      </c>
      <c r="CI29" s="694">
        <f t="shared" ca="1" si="19"/>
        <v>0</v>
      </c>
      <c r="CJ29" s="895"/>
    </row>
    <row r="30" spans="1:88" s="703" customFormat="1">
      <c r="A30" s="704">
        <v>2</v>
      </c>
      <c r="B30" s="705">
        <v>506</v>
      </c>
      <c r="C30" s="703" t="str">
        <f ca="1">IF($B30="","",VLOOKUP($B30,Athlètes,C$5,0))</f>
        <v>SPELMANS</v>
      </c>
      <c r="D30" s="698" t="str">
        <f ca="1">IF($B30="","",VLOOKUP($B30,Athlètes,D$5,0))</f>
        <v>M</v>
      </c>
      <c r="E30" s="706">
        <f ca="1">IF($B30="","",VLOOKUP($B30,Athlètes,E$5,0))</f>
        <v>1999</v>
      </c>
      <c r="F30" s="707"/>
      <c r="G30" s="708"/>
      <c r="H30" s="708"/>
      <c r="I30" s="696">
        <v>5</v>
      </c>
      <c r="J30" s="696">
        <v>10</v>
      </c>
      <c r="K30" s="696">
        <v>8</v>
      </c>
      <c r="L30" s="696"/>
      <c r="M30" s="722" t="str">
        <f>IF(L30&gt;0,VLOOKUP(M$2&amp;IF(VLOOKUP(M$2,cal_Cross,L$9,0)&lt;&gt;2,"","-"&amp;VLOOKUP($E30,année_1ou2,M$9,0)),cal_Cross,VLOOKUP($D30&amp;"_"&amp;$D31,Cross_cat_sexe,$B$7,0),0),"")</f>
        <v/>
      </c>
      <c r="N30" s="696"/>
      <c r="O30" s="696"/>
      <c r="P30" s="696"/>
      <c r="Q30" s="696"/>
      <c r="R30" s="722" t="str">
        <f>IF(Q30&gt;0,VLOOKUP(R$2&amp;IF(VLOOKUP(R$2,cal_Cross,Q$9,0)&lt;&gt;2,"","-"&amp;VLOOKUP($E30,année_1ou2,R$9,0)),cal_Cross,VLOOKUP($D30&amp;"_"&amp;$D31,Cross_cat_sexe,$B$7,0),0),"")</f>
        <v/>
      </c>
      <c r="S30" s="696"/>
      <c r="T30" s="722" t="str">
        <f>IF(S30&gt;0,VLOOKUP(T$2&amp;IF(VLOOKUP(T$2,cal_Cross,S$9,0)&lt;&gt;2,"","-"&amp;VLOOKUP($E30,année_1ou2,T$9,0)),cal_Cross,VLOOKUP($D30&amp;"_"&amp;$D31,Cross_cat_sexe,$B$7,0),0),"")</f>
        <v/>
      </c>
      <c r="U30" s="696"/>
      <c r="V30" s="696"/>
      <c r="W30" s="696"/>
      <c r="X30" s="696"/>
      <c r="Y30" s="696"/>
      <c r="Z30" s="722" t="str">
        <f>IF(Y30&gt;0,VLOOKUP(Z$2&amp;IF(VLOOKUP(Z$2,cal_Cross,Y$9,0)&lt;&gt;2,"","-"&amp;VLOOKUP($E30,année_1ou2,Z$9,0)),cal_Cross,VLOOKUP($D30&amp;"_"&amp;$D31,Cross_cat_sexe,$B$7,0),0),"")</f>
        <v/>
      </c>
      <c r="AA30" s="843" t="str">
        <f ca="1">IF($B30="","",VLOOKUP($B30,Athlètes,AA$5,0))</f>
        <v>SPELMANS</v>
      </c>
      <c r="AB30" s="697"/>
      <c r="AC30" s="698"/>
      <c r="AD30" s="698"/>
      <c r="AE30" s="698"/>
      <c r="AF30" s="698"/>
      <c r="AG30" s="698"/>
      <c r="AH30" s="699"/>
      <c r="AI30" s="698"/>
      <c r="AJ30" s="698"/>
      <c r="AK30" s="698"/>
      <c r="AL30" s="698"/>
      <c r="AM30" s="698"/>
      <c r="AN30" s="698"/>
      <c r="AO30" s="698"/>
      <c r="AP30" s="698"/>
      <c r="AQ30" s="698"/>
      <c r="AR30" s="698"/>
      <c r="AS30" s="698"/>
      <c r="AT30" s="698"/>
      <c r="AU30" s="700"/>
      <c r="AV30" s="699"/>
      <c r="AW30" s="698"/>
      <c r="AX30" s="698"/>
      <c r="AY30" s="698"/>
      <c r="AZ30" s="698"/>
      <c r="BA30" s="698"/>
      <c r="BB30" s="698"/>
      <c r="BC30" s="698"/>
      <c r="BD30" s="698"/>
      <c r="BE30" s="698"/>
      <c r="BF30" s="698"/>
      <c r="BG30" s="698"/>
      <c r="BH30" s="698"/>
      <c r="BI30" s="700"/>
      <c r="BJ30" s="699"/>
      <c r="BK30" s="698"/>
      <c r="BL30" s="698"/>
      <c r="BM30" s="698"/>
      <c r="BN30" s="698"/>
      <c r="BO30" s="698"/>
      <c r="BP30" s="698"/>
      <c r="BQ30" s="698"/>
      <c r="BR30" s="698"/>
      <c r="BS30" s="698"/>
      <c r="BT30" s="698"/>
      <c r="BU30" s="698"/>
      <c r="BV30" s="698"/>
      <c r="BW30" s="700"/>
      <c r="BX30" s="697">
        <f t="shared" ca="1" si="11"/>
        <v>0</v>
      </c>
      <c r="BY30" s="995">
        <f t="shared" ca="1" si="12"/>
        <v>23</v>
      </c>
      <c r="BZ30" s="697">
        <f t="shared" si="13"/>
        <v>506</v>
      </c>
      <c r="CA30" s="698" t="str">
        <f t="shared" ca="1" si="14"/>
        <v>M_F</v>
      </c>
      <c r="CB30" s="698">
        <f t="shared" ca="1" si="10"/>
        <v>24</v>
      </c>
      <c r="CC30" s="698">
        <f t="shared" ca="1" si="15"/>
        <v>9</v>
      </c>
      <c r="CD30" s="698">
        <f t="shared" ca="1" si="16"/>
        <v>0</v>
      </c>
      <c r="CE30" s="701">
        <f t="shared" ca="1" si="17"/>
        <v>6101577</v>
      </c>
      <c r="CF30" s="894"/>
      <c r="CG30" s="885"/>
      <c r="CH30" s="694">
        <f t="shared" ca="1" si="18"/>
        <v>1</v>
      </c>
      <c r="CI30" s="702">
        <f t="shared" ca="1" si="19"/>
        <v>0</v>
      </c>
      <c r="CJ30" s="894"/>
    </row>
    <row r="31" spans="1:88" s="695" customFormat="1">
      <c r="A31" s="681">
        <v>2.1</v>
      </c>
      <c r="B31" s="682">
        <f>B30+0.1</f>
        <v>506.1</v>
      </c>
      <c r="C31" s="683" t="str">
        <f ca="1">IF($B30="","",VLOOKUP($B30,Athlètes,C$7,0))</f>
        <v>Ingrid</v>
      </c>
      <c r="D31" s="684" t="str">
        <f ca="1">IF($B30="","",VLOOKUP($B30,Athlètes,D$7,0))</f>
        <v>F</v>
      </c>
      <c r="E31" s="685"/>
      <c r="F31" s="936">
        <f ca="1">IF(G31=0,0,SUMIF(AC31:AD31,"&gt;0")/MIN(2,G31))+IF(ISNA(BY31),NA(),0)</f>
        <v>1577</v>
      </c>
      <c r="G31" s="686">
        <f>COUNTA(I30:L30,N30:Q30,S30,Y30)</f>
        <v>3</v>
      </c>
      <c r="H31" s="686">
        <f>IF(ISNA(VLOOKUP($B31,__Indoor,H$7,0)),   0,VLOOKUP($B31,__Indoor,H$7,0))</f>
        <v>0</v>
      </c>
      <c r="I31" s="932">
        <f ca="1">IF(AND(I30&gt;0,INDIRECT(ADDRESS($CB30,COLUMN(I30),2,1))=0),NA(),IF(I30&gt;INDIRECT(ADDRESS($CB30,COLUMN(I30),2,1)),  NA(),  IF(OR(I30="",INDIRECT(ADDRESS($CB30,COLUMN(I30),2,1))=""),"",     (1+I$5)  *  ROUND((1-(I30-1)/(  INDIRECT(ADDRESS($CB30,COLUMN(I30),2,1))  -1))  *  (VLOOKUP($D30&amp;"_"&amp;$D31,Cross_cat_sexe,$B$5+1,0)  -  VLOOKUP($D30&amp;"_"&amp;$D31,Cross_cat_sexe,$B$5,0))     +  VLOOKUP($D30&amp;"_"&amp;$D31,Cross_cat_sexe,$B$5,0),0))))</f>
        <v>1607</v>
      </c>
      <c r="J31" s="932">
        <f ca="1">IF(AND(J30&gt;0,INDIRECT(ADDRESS($CB30,COLUMN(J30),2,1))=0),NA(),IF(J30&gt;INDIRECT(ADDRESS($CB30,COLUMN(J30),2,1)),  NA(),  IF(OR(J30="",INDIRECT(ADDRESS($CB30,COLUMN(J30),2,1))=""),"",     (1+J$5)  *  ROUND((1-(J30-1)/(  INDIRECT(ADDRESS($CB30,COLUMN(J30),2,1))  -1))  *  (VLOOKUP($D30&amp;"_"&amp;$D31,Cross_cat_sexe,$B$5+1,0)  -  VLOOKUP($D30&amp;"_"&amp;$D31,Cross_cat_sexe,$B$5,0))     +  VLOOKUP($D30&amp;"_"&amp;$D31,Cross_cat_sexe,$B$5,0),0))))</f>
        <v>1547</v>
      </c>
      <c r="K31" s="932">
        <f ca="1">IF(AND(K30&gt;0,INDIRECT(ADDRESS($CB30,COLUMN(K30),2,1))=0),NA(),IF(K30&gt;INDIRECT(ADDRESS($CB30,COLUMN(K30),2,1)),  NA(),  IF(OR(K30="",INDIRECT(ADDRESS($CB30,COLUMN(K30),2,1))=""),"",     (1+K$5)  *  ROUND((1-(K30-1)/(  INDIRECT(ADDRESS($CB30,COLUMN(K30),2,1))  -1))  *  (VLOOKUP($D30&amp;"_"&amp;$D31,Cross_cat_sexe,$B$5+1,0)  -  VLOOKUP($D30&amp;"_"&amp;$D31,Cross_cat_sexe,$B$5,0))     +  VLOOKUP($D30&amp;"_"&amp;$D31,Cross_cat_sexe,$B$5,0),0))))</f>
        <v>1522</v>
      </c>
      <c r="L31" s="687" t="str">
        <f>IF(AND(L30&gt;0,M30=0),NA(),IF(L30&gt;M30,NA(),IF(M30="","",     (1+M$5)  *  ROUND((1-(L30-1)/(M30-1))  *  (VLOOKUP($D30&amp;"_"&amp;$D31,Cross_cat_sexe,$B$5+1,0)  -  VLOOKUP($D30&amp;"_"&amp;$D31,Cross_cat_sexe,$B$5,0))     +  VLOOKUP($D30&amp;"_"&amp;$D31,Cross_cat_sexe,$B$5,0),0))))</f>
        <v/>
      </c>
      <c r="M31" s="841">
        <f>IF(L30&gt;0,M$5,0)</f>
        <v>0</v>
      </c>
      <c r="N31" s="932" t="str">
        <f ca="1">IF(AND(N30&gt;0,INDIRECT(ADDRESS($CB30,COLUMN(N30),2,1))=0),NA(),IF(N30&gt;INDIRECT(ADDRESS($CB30,COLUMN(N30),2,1)),  NA(),  IF(OR(N30="",INDIRECT(ADDRESS($CB30,COLUMN(N30),2,1))=""),"",     (1+N$5)  *  ROUND((1-(N30-1)/(  INDIRECT(ADDRESS($CB30,COLUMN(N30),2,1))  -1))  *  (VLOOKUP($D30&amp;"_"&amp;$D31,Cross_cat_sexe,$B$5+1,0)  -  VLOOKUP($D30&amp;"_"&amp;$D31,Cross_cat_sexe,$B$5,0))     +  VLOOKUP($D30&amp;"_"&amp;$D31,Cross_cat_sexe,$B$5,0),0))))</f>
        <v/>
      </c>
      <c r="O31" s="932" t="str">
        <f ca="1">IF(AND(O30&gt;0,INDIRECT(ADDRESS($CB30,COLUMN(O30),2,1))=0),NA(),IF(O30&gt;INDIRECT(ADDRESS($CB30,COLUMN(O30),2,1)),  NA(),  IF(OR(O30="",INDIRECT(ADDRESS($CB30,COLUMN(O30),2,1))=""),"",     (1+O$5)  *  ROUND((1-(O30-1)/(  INDIRECT(ADDRESS($CB30,COLUMN(O30),2,1))  -1))  *  (VLOOKUP($D30&amp;"_"&amp;$D31,Cross_cat_sexe,$B$5+1,0)  -  VLOOKUP($D30&amp;"_"&amp;$D31,Cross_cat_sexe,$B$5,0))     +  VLOOKUP($D30&amp;"_"&amp;$D31,Cross_cat_sexe,$B$5,0),0))))</f>
        <v/>
      </c>
      <c r="P31" s="932" t="str">
        <f ca="1">IF(AND(P30&gt;0,INDIRECT(ADDRESS($CB30,COLUMN(P30),2,1))=0),NA(),IF(P30&gt;INDIRECT(ADDRESS($CB30,COLUMN(P30),2,1)),  NA(),  IF(OR(P30="",INDIRECT(ADDRESS($CB30,COLUMN(P30),2,1))=""),"",     (1+P$5)  *  ROUND((1-(P30-1)/(  INDIRECT(ADDRESS($CB30,COLUMN(P30),2,1))  -1))  *  (VLOOKUP($D30&amp;"_"&amp;$D31,Cross_cat_sexe,$B$5+1,0)  -  VLOOKUP($D30&amp;"_"&amp;$D31,Cross_cat_sexe,$B$5,0))     +  VLOOKUP($D30&amp;"_"&amp;$D31,Cross_cat_sexe,$B$5,0),0))))</f>
        <v/>
      </c>
      <c r="Q31" s="687" t="str">
        <f>IF(AND(Q30&gt;0,R30=0),NA(),IF(Q30&gt;R30,NA(),IF(R30="","",     (1+R$5)  *  ROUND((1-(Q30-1)/(R30-1))  *  (VLOOKUP($D30&amp;"_"&amp;$D31,Cross_cat_sexe,$B$5+1,0)  -  VLOOKUP($D30&amp;"_"&amp;$D31,Cross_cat_sexe,$B$5,0))     +  VLOOKUP($D30&amp;"_"&amp;$D31,Cross_cat_sexe,$B$5,0),0))))</f>
        <v/>
      </c>
      <c r="R31" s="841">
        <f>IF(Q30&gt;0,R$5,0)</f>
        <v>0</v>
      </c>
      <c r="S31" s="687" t="str">
        <f>IF(AND(S30&gt;0,T30=0),NA(),IF(S30&gt;T30,NA(),IF(T30="","",     (1+T$5)  *  ROUND((1-(S30-1)/(T30-1))  *  (VLOOKUP($D30&amp;"_"&amp;$D31,Cross_cat_sexe,$B$5+1,0)  -  VLOOKUP($D30&amp;"_"&amp;$D31,Cross_cat_sexe,$B$5,0))     +  VLOOKUP($D30&amp;"_"&amp;$D31,Cross_cat_sexe,$B$5,0),0))))</f>
        <v/>
      </c>
      <c r="T31" s="841">
        <f>IF(S30&gt;0,T$5,0)</f>
        <v>0</v>
      </c>
      <c r="U31" s="932" t="str">
        <f ca="1">IF(AND(U30&gt;0,INDIRECT(ADDRESS($CB30,COLUMN(U30),2,1))=0),NA(),IF(U30&gt;INDIRECT(ADDRESS($CB30,COLUMN(U30),2,1)),  NA(),  IF(OR(U30="",INDIRECT(ADDRESS($CB30,COLUMN(U30),2,1))=""),"",     (1+U$5)  *  ROUND((1-(U30-1)/(  INDIRECT(ADDRESS($CB30,COLUMN(U30),2,1))  -1))  *  (VLOOKUP($D30&amp;"_"&amp;$D31,Cross_cat_sexe,$B$5+1,0)  -  VLOOKUP($D30&amp;"_"&amp;$D31,Cross_cat_sexe,$B$5,0))     +  VLOOKUP($D30&amp;"_"&amp;$D31,Cross_cat_sexe,$B$5,0),0))))</f>
        <v/>
      </c>
      <c r="V31" s="932" t="str">
        <f ca="1">IF(AND(V30&gt;0,INDIRECT(ADDRESS($CB30,COLUMN(V30),2,1))=0),NA(),IF(V30&gt;INDIRECT(ADDRESS($CB30,COLUMN(V30),2,1)),  NA(),  IF(OR(V30="",INDIRECT(ADDRESS($CB30,COLUMN(V30),2,1))=""),"",     (1+V$5)  *  ROUND((1-(V30-1)/(  INDIRECT(ADDRESS($CB30,COLUMN(V30),2,1))  -1))  *  (VLOOKUP($D30&amp;"_"&amp;$D31,Cross_cat_sexe,$B$5+1,0)  -  VLOOKUP($D30&amp;"_"&amp;$D31,Cross_cat_sexe,$B$5,0))     +  VLOOKUP($D30&amp;"_"&amp;$D31,Cross_cat_sexe,$B$5,0),0))))</f>
        <v/>
      </c>
      <c r="W31" s="932" t="str">
        <f ca="1">IF(AND(W30&gt;0,INDIRECT(ADDRESS($CB30,COLUMN(W30),2,1))=0),NA(),IF(W30&gt;INDIRECT(ADDRESS($CB30,COLUMN(W30),2,1)),  NA(),  IF(OR(W30="",INDIRECT(ADDRESS($CB30,COLUMN(W30),2,1))=""),"",     (1+W$5)  *  ROUND((1-(W30-1)/(  INDIRECT(ADDRESS($CB30,COLUMN(W30),2,1))  -1))  *  (VLOOKUP($D30&amp;"_"&amp;$D31,Cross_cat_sexe,$B$5+1,0)  -  VLOOKUP($D30&amp;"_"&amp;$D31,Cross_cat_sexe,$B$5,0))     +  VLOOKUP($D30&amp;"_"&amp;$D31,Cross_cat_sexe,$B$5,0),0))))</f>
        <v/>
      </c>
      <c r="X31" s="932" t="str">
        <f ca="1">IF(AND(X30&gt;0,INDIRECT(ADDRESS($CB30,COLUMN(X30),2,1))=0),NA(),IF(X30&gt;INDIRECT(ADDRESS($CB30,COLUMN(X30),2,1)),  NA(),  IF(OR(X30="",INDIRECT(ADDRESS($CB30,COLUMN(X30),2,1))=""),"",     (1+X$5)  *  ROUND((1-(X30-1)/(  INDIRECT(ADDRESS($CB30,COLUMN(X30),2,1))  -1))  *  (VLOOKUP($D30&amp;"_"&amp;$D31,Cross_cat_sexe,$B$5+1,0)  -  VLOOKUP($D30&amp;"_"&amp;$D31,Cross_cat_sexe,$B$5,0))     +  VLOOKUP($D30&amp;"_"&amp;$D31,Cross_cat_sexe,$B$5,0),0))))</f>
        <v/>
      </c>
      <c r="Y31" s="687" t="str">
        <f>IF(AND(Y30&gt;0,Z30=0),NA(),IF(Y30&gt;Z30,NA(),IF(Z30="","",     (1+Z$5)  *  ROUND((1-(Y30-1)/(Z30-1))  *  (VLOOKUP($D30&amp;"_"&amp;$D31,Cross_cat_sexe,$B$5+1,0)  -  VLOOKUP($D30&amp;"_"&amp;$D31,Cross_cat_sexe,$B$5,0))     +  VLOOKUP($D30&amp;"_"&amp;$D31,Cross_cat_sexe,$B$5,0),0))))</f>
        <v/>
      </c>
      <c r="Z31" s="841">
        <f>IF(Y30&gt;0,Z$5,0)</f>
        <v>0</v>
      </c>
      <c r="AA31" s="688" t="str">
        <f ca="1">IF($B30="","",VLOOKUP($B30,Athlètes,AA$7,0))</f>
        <v>Ingrid</v>
      </c>
      <c r="AB31" s="689">
        <f ca="1">IF(OR(G31&gt;=2,    F30=IF(D31="F","classée","classé")),   1,   0)</f>
        <v>1</v>
      </c>
      <c r="AC31" s="690">
        <f ca="1">MAX(AH31:AU31)</f>
        <v>1607</v>
      </c>
      <c r="AD31" s="684">
        <f ca="1">IF(AF31&gt;=2,AC31,MAX(AV31:BI31))</f>
        <v>1547</v>
      </c>
      <c r="AE31" s="684">
        <f ca="1">IF(AF31&gt;=3,AC31,IF(AG31&gt;=2,AD31,MAX(BJ31:BW31)))</f>
        <v>1522</v>
      </c>
      <c r="AF31" s="684">
        <f ca="1">COUNTIF(AV31:BI31,"=-1")</f>
        <v>1</v>
      </c>
      <c r="AG31" s="684">
        <f ca="1">COUNTIF(BJ31:BW31,"=-2")</f>
        <v>1</v>
      </c>
      <c r="AH31" s="691">
        <f t="shared" ref="AH31:AU31" ca="1" si="23">INDEX(__Cross,  $CC31,  AH$5)</f>
        <v>1607</v>
      </c>
      <c r="AI31" s="684">
        <f t="shared" ca="1" si="23"/>
        <v>1547</v>
      </c>
      <c r="AJ31" s="684">
        <f t="shared" ca="1" si="23"/>
        <v>1522</v>
      </c>
      <c r="AK31" s="684" t="str">
        <f t="shared" ca="1" si="23"/>
        <v/>
      </c>
      <c r="AL31" s="684" t="str">
        <f t="shared" ca="1" si="23"/>
        <v/>
      </c>
      <c r="AM31" s="684" t="str">
        <f t="shared" ca="1" si="23"/>
        <v/>
      </c>
      <c r="AN31" s="684" t="str">
        <f t="shared" ca="1" si="23"/>
        <v/>
      </c>
      <c r="AO31" s="684" t="str">
        <f t="shared" ca="1" si="23"/>
        <v/>
      </c>
      <c r="AP31" s="684" t="str">
        <f t="shared" ca="1" si="23"/>
        <v/>
      </c>
      <c r="AQ31" s="684" t="str">
        <f t="shared" ca="1" si="23"/>
        <v/>
      </c>
      <c r="AR31" s="684" t="str">
        <f t="shared" ca="1" si="23"/>
        <v/>
      </c>
      <c r="AS31" s="684" t="str">
        <f t="shared" ca="1" si="23"/>
        <v/>
      </c>
      <c r="AT31" s="684" t="str">
        <f t="shared" ca="1" si="23"/>
        <v/>
      </c>
      <c r="AU31" s="692" t="str">
        <f t="shared" ca="1" si="23"/>
        <v/>
      </c>
      <c r="AV31" s="691">
        <f t="shared" ref="AV31:BI31" ca="1" si="24">IF(AH31=$AC31,-1,AH31)</f>
        <v>-1</v>
      </c>
      <c r="AW31" s="684">
        <f t="shared" ca="1" si="24"/>
        <v>1547</v>
      </c>
      <c r="AX31" s="684">
        <f t="shared" ca="1" si="24"/>
        <v>1522</v>
      </c>
      <c r="AY31" s="684" t="str">
        <f t="shared" ca="1" si="24"/>
        <v/>
      </c>
      <c r="AZ31" s="684" t="str">
        <f t="shared" ca="1" si="24"/>
        <v/>
      </c>
      <c r="BA31" s="684" t="str">
        <f t="shared" ca="1" si="24"/>
        <v/>
      </c>
      <c r="BB31" s="684" t="str">
        <f t="shared" ca="1" si="24"/>
        <v/>
      </c>
      <c r="BC31" s="684" t="str">
        <f t="shared" ca="1" si="24"/>
        <v/>
      </c>
      <c r="BD31" s="684" t="str">
        <f t="shared" ca="1" si="24"/>
        <v/>
      </c>
      <c r="BE31" s="684" t="str">
        <f t="shared" ca="1" si="24"/>
        <v/>
      </c>
      <c r="BF31" s="684" t="str">
        <f t="shared" ca="1" si="24"/>
        <v/>
      </c>
      <c r="BG31" s="684" t="str">
        <f t="shared" ca="1" si="24"/>
        <v/>
      </c>
      <c r="BH31" s="684" t="str">
        <f t="shared" ca="1" si="24"/>
        <v/>
      </c>
      <c r="BI31" s="692" t="str">
        <f t="shared" ca="1" si="24"/>
        <v/>
      </c>
      <c r="BJ31" s="691">
        <f t="shared" ref="BJ31:BW31" ca="1" si="25">IF(AV31=$AD31,-2,AV31)</f>
        <v>-1</v>
      </c>
      <c r="BK31" s="684">
        <f t="shared" ca="1" si="25"/>
        <v>-2</v>
      </c>
      <c r="BL31" s="684">
        <f t="shared" ca="1" si="25"/>
        <v>1522</v>
      </c>
      <c r="BM31" s="684" t="str">
        <f t="shared" ca="1" si="25"/>
        <v/>
      </c>
      <c r="BN31" s="684" t="str">
        <f t="shared" ca="1" si="25"/>
        <v/>
      </c>
      <c r="BO31" s="684" t="str">
        <f t="shared" ca="1" si="25"/>
        <v/>
      </c>
      <c r="BP31" s="684" t="str">
        <f t="shared" ca="1" si="25"/>
        <v/>
      </c>
      <c r="BQ31" s="684" t="str">
        <f t="shared" ca="1" si="25"/>
        <v/>
      </c>
      <c r="BR31" s="684" t="str">
        <f t="shared" ca="1" si="25"/>
        <v/>
      </c>
      <c r="BS31" s="684" t="str">
        <f t="shared" ca="1" si="25"/>
        <v/>
      </c>
      <c r="BT31" s="684" t="str">
        <f t="shared" ca="1" si="25"/>
        <v/>
      </c>
      <c r="BU31" s="684" t="str">
        <f t="shared" ca="1" si="25"/>
        <v/>
      </c>
      <c r="BV31" s="684" t="str">
        <f t="shared" ca="1" si="25"/>
        <v/>
      </c>
      <c r="BW31" s="692" t="str">
        <f t="shared" ca="1" si="25"/>
        <v/>
      </c>
      <c r="BX31" s="689">
        <f t="shared" ca="1" si="11"/>
        <v>1</v>
      </c>
      <c r="BY31" s="996">
        <f t="shared" ca="1" si="12"/>
        <v>4676</v>
      </c>
      <c r="BZ31" s="689">
        <f t="shared" si="13"/>
        <v>506.1</v>
      </c>
      <c r="CA31" s="684" t="str">
        <f t="shared" ca="1" si="14"/>
        <v>M_F</v>
      </c>
      <c r="CB31" s="684">
        <f t="shared" ca="1" si="10"/>
        <v>24</v>
      </c>
      <c r="CC31" s="684">
        <f t="shared" ca="1" si="15"/>
        <v>10</v>
      </c>
      <c r="CD31" s="684">
        <f t="shared" ca="1" si="16"/>
        <v>0</v>
      </c>
      <c r="CE31" s="693">
        <f t="shared" ca="1" si="17"/>
        <v>6101577</v>
      </c>
      <c r="CF31" s="895"/>
      <c r="CG31" s="886"/>
      <c r="CH31" s="694">
        <f t="shared" ca="1" si="18"/>
        <v>1.1000000000000001</v>
      </c>
      <c r="CI31" s="694">
        <f t="shared" ca="1" si="19"/>
        <v>0</v>
      </c>
      <c r="CJ31" s="895"/>
    </row>
    <row r="32" spans="1:88" s="703" customFormat="1">
      <c r="A32" s="704">
        <v>3</v>
      </c>
      <c r="B32" s="705">
        <v>6118</v>
      </c>
      <c r="C32" s="703" t="str">
        <f ca="1">IF($B32="","",VLOOKUP($B32,Athlètes,C$5,0))</f>
        <v>FUCITO</v>
      </c>
      <c r="D32" s="698" t="str">
        <f ca="1">IF($B32="","",VLOOKUP($B32,Athlètes,D$5,0))</f>
        <v>M</v>
      </c>
      <c r="E32" s="706">
        <f ca="1">IF($B32="","",VLOOKUP($B32,Athlètes,E$5,0))</f>
        <v>1999</v>
      </c>
      <c r="F32" s="707"/>
      <c r="G32" s="708"/>
      <c r="H32" s="708"/>
      <c r="I32" s="696">
        <v>7</v>
      </c>
      <c r="J32" s="696">
        <v>9</v>
      </c>
      <c r="K32" s="696"/>
      <c r="L32" s="696">
        <v>8</v>
      </c>
      <c r="M32" s="722">
        <f ca="1">IF(L32&gt;0,VLOOKUP(M$2&amp;IF(VLOOKUP(M$2,cal_Cross,L$9,0)&lt;&gt;2,"","-"&amp;VLOOKUP($E32,année_1ou2,M$9,0)),cal_Cross,VLOOKUP($D32&amp;"_"&amp;$D33,Cross_cat_sexe,$B$7,0),0),"")</f>
        <v>42</v>
      </c>
      <c r="N32" s="696"/>
      <c r="O32" s="696"/>
      <c r="P32" s="696"/>
      <c r="Q32" s="696"/>
      <c r="R32" s="722" t="str">
        <f>IF(Q32&gt;0,VLOOKUP(R$2&amp;IF(VLOOKUP(R$2,cal_Cross,Q$9,0)&lt;&gt;2,"","-"&amp;VLOOKUP($E32,année_1ou2,R$9,0)),cal_Cross,VLOOKUP($D32&amp;"_"&amp;$D33,Cross_cat_sexe,$B$7,0),0),"")</f>
        <v/>
      </c>
      <c r="S32" s="696"/>
      <c r="T32" s="722" t="str">
        <f>IF(S32&gt;0,VLOOKUP(T$2&amp;IF(VLOOKUP(T$2,cal_Cross,S$9,0)&lt;&gt;2,"","-"&amp;VLOOKUP($E32,année_1ou2,T$9,0)),cal_Cross,VLOOKUP($D32&amp;"_"&amp;$D33,Cross_cat_sexe,$B$7,0),0),"")</f>
        <v/>
      </c>
      <c r="U32" s="696"/>
      <c r="V32" s="696"/>
      <c r="W32" s="696"/>
      <c r="X32" s="696"/>
      <c r="Y32" s="696"/>
      <c r="Z32" s="722" t="str">
        <f>IF(Y32&gt;0,VLOOKUP(Z$2&amp;IF(VLOOKUP(Z$2,cal_Cross,Y$9,0)&lt;&gt;2,"","-"&amp;VLOOKUP($E32,année_1ou2,Z$9,0)),cal_Cross,VLOOKUP($D32&amp;"_"&amp;$D33,Cross_cat_sexe,$B$7,0),0),"")</f>
        <v/>
      </c>
      <c r="AA32" s="843" t="str">
        <f ca="1">IF($B32="","",VLOOKUP($B32,Athlètes,AA$5,0))</f>
        <v>FUCITO</v>
      </c>
      <c r="AB32" s="697"/>
      <c r="AC32" s="698"/>
      <c r="AD32" s="698"/>
      <c r="AE32" s="698"/>
      <c r="AF32" s="698"/>
      <c r="AG32" s="698"/>
      <c r="AH32" s="699"/>
      <c r="AI32" s="698"/>
      <c r="AJ32" s="698"/>
      <c r="AK32" s="698"/>
      <c r="AL32" s="698"/>
      <c r="AM32" s="698"/>
      <c r="AN32" s="698"/>
      <c r="AO32" s="698"/>
      <c r="AP32" s="698"/>
      <c r="AQ32" s="698"/>
      <c r="AR32" s="698"/>
      <c r="AS32" s="698"/>
      <c r="AT32" s="698"/>
      <c r="AU32" s="700"/>
      <c r="AV32" s="699"/>
      <c r="AW32" s="698"/>
      <c r="AX32" s="698"/>
      <c r="AY32" s="698"/>
      <c r="AZ32" s="698"/>
      <c r="BA32" s="698"/>
      <c r="BB32" s="698"/>
      <c r="BC32" s="698"/>
      <c r="BD32" s="698"/>
      <c r="BE32" s="698"/>
      <c r="BF32" s="698"/>
      <c r="BG32" s="698"/>
      <c r="BH32" s="698"/>
      <c r="BI32" s="700"/>
      <c r="BJ32" s="699"/>
      <c r="BK32" s="698"/>
      <c r="BL32" s="698"/>
      <c r="BM32" s="698"/>
      <c r="BN32" s="698"/>
      <c r="BO32" s="698"/>
      <c r="BP32" s="698"/>
      <c r="BQ32" s="698"/>
      <c r="BR32" s="698"/>
      <c r="BS32" s="698"/>
      <c r="BT32" s="698"/>
      <c r="BU32" s="698"/>
      <c r="BV32" s="698"/>
      <c r="BW32" s="700"/>
      <c r="BX32" s="697">
        <f t="shared" ca="1" si="11"/>
        <v>0</v>
      </c>
      <c r="BY32" s="995">
        <f t="shared" ca="1" si="12"/>
        <v>66</v>
      </c>
      <c r="BZ32" s="697">
        <f t="shared" si="13"/>
        <v>6118</v>
      </c>
      <c r="CA32" s="698" t="str">
        <f t="shared" ca="1" si="14"/>
        <v>M_F</v>
      </c>
      <c r="CB32" s="698">
        <f t="shared" ca="1" si="10"/>
        <v>24</v>
      </c>
      <c r="CC32" s="698">
        <f t="shared" ca="1" si="15"/>
        <v>11</v>
      </c>
      <c r="CD32" s="698">
        <f t="shared" ca="1" si="16"/>
        <v>0</v>
      </c>
      <c r="CE32" s="701">
        <f t="shared" ca="1" si="17"/>
        <v>6101572.5</v>
      </c>
      <c r="CF32" s="894"/>
      <c r="CG32" s="885"/>
      <c r="CH32" s="694">
        <f t="shared" ca="1" si="18"/>
        <v>1</v>
      </c>
      <c r="CI32" s="702">
        <f t="shared" ca="1" si="19"/>
        <v>0</v>
      </c>
      <c r="CJ32" s="894"/>
    </row>
    <row r="33" spans="1:88" s="695" customFormat="1">
      <c r="A33" s="681">
        <v>3.1</v>
      </c>
      <c r="B33" s="682">
        <f>B32+0.1</f>
        <v>6118.1</v>
      </c>
      <c r="C33" s="683" t="str">
        <f ca="1">IF($B32="","",VLOOKUP($B32,Athlètes,C$7,0))</f>
        <v>Celia</v>
      </c>
      <c r="D33" s="684" t="str">
        <f ca="1">IF($B32="","",VLOOKUP($B32,Athlètes,D$7,0))</f>
        <v>F</v>
      </c>
      <c r="E33" s="685"/>
      <c r="F33" s="936">
        <f ca="1">IF(G33=0,0,SUMIF(AC33:AD33,"&gt;0")/MIN(2,G33))+IF(ISNA(BY33),NA(),0)</f>
        <v>1572.5</v>
      </c>
      <c r="G33" s="686">
        <f>COUNTA(I32:L32,N32:Q32,S32,Y32)</f>
        <v>3</v>
      </c>
      <c r="H33" s="686">
        <f>IF(ISNA(VLOOKUP($B33,__Indoor,H$7,0)),   0,VLOOKUP($B33,__Indoor,H$7,0))</f>
        <v>0</v>
      </c>
      <c r="I33" s="932">
        <f ca="1">IF(AND(I32&gt;0,INDIRECT(ADDRESS($CB32,COLUMN(I32),2,1))=0),NA(),IF(I32&gt;INDIRECT(ADDRESS($CB32,COLUMN(I32),2,1)),  NA(),  IF(OR(I32="",INDIRECT(ADDRESS($CB32,COLUMN(I32),2,1))=""),"",     (1+I$5)  *  ROUND((1-(I32-1)/(  INDIRECT(ADDRESS($CB32,COLUMN(I32),2,1))  -1))  *  (VLOOKUP($D32&amp;"_"&amp;$D33,Cross_cat_sexe,$B$5+1,0)  -  VLOOKUP($D32&amp;"_"&amp;$D33,Cross_cat_sexe,$B$5,0))     +  VLOOKUP($D32&amp;"_"&amp;$D33,Cross_cat_sexe,$B$5,0),0))))</f>
        <v>1511</v>
      </c>
      <c r="J33" s="932">
        <f ca="1">IF(AND(J32&gt;0,INDIRECT(ADDRESS($CB32,COLUMN(J32),2,1))=0),NA(),IF(J32&gt;INDIRECT(ADDRESS($CB32,COLUMN(J32),2,1)),  NA(),  IF(OR(J32="",INDIRECT(ADDRESS($CB32,COLUMN(J32),2,1))=""),"",     (1+J$5)  *  ROUND((1-(J32-1)/(  INDIRECT(ADDRESS($CB32,COLUMN(J32),2,1))  -1))  *  (VLOOKUP($D32&amp;"_"&amp;$D33,Cross_cat_sexe,$B$5+1,0)  -  VLOOKUP($D32&amp;"_"&amp;$D33,Cross_cat_sexe,$B$5,0))     +  VLOOKUP($D32&amp;"_"&amp;$D33,Cross_cat_sexe,$B$5,0),0))))</f>
        <v>1575</v>
      </c>
      <c r="K33" s="932" t="str">
        <f ca="1">IF(AND(K32&gt;0,INDIRECT(ADDRESS($CB32,COLUMN(K32),2,1))=0),NA(),IF(K32&gt;INDIRECT(ADDRESS($CB32,COLUMN(K32),2,1)),  NA(),  IF(OR(K32="",INDIRECT(ADDRESS($CB32,COLUMN(K32),2,1))=""),"",     (1+K$5)  *  ROUND((1-(K32-1)/(  INDIRECT(ADDRESS($CB32,COLUMN(K32),2,1))  -1))  *  (VLOOKUP($D32&amp;"_"&amp;$D33,Cross_cat_sexe,$B$5+1,0)  -  VLOOKUP($D32&amp;"_"&amp;$D33,Cross_cat_sexe,$B$5,0))     +  VLOOKUP($D32&amp;"_"&amp;$D33,Cross_cat_sexe,$B$5,0),0))))</f>
        <v/>
      </c>
      <c r="L33" s="687">
        <f ca="1">IF(AND(L32&gt;0,M32=0),NA(),IF(L32&gt;M32,NA(),IF(M32="","",     (1+M$5)  *  ROUND((1-(L32-1)/(M32-1))  *  (VLOOKUP($D32&amp;"_"&amp;$D33,Cross_cat_sexe,$B$5+1,0)  -  VLOOKUP($D32&amp;"_"&amp;$D33,Cross_cat_sexe,$B$5,0))     +  VLOOKUP($D32&amp;"_"&amp;$D33,Cross_cat_sexe,$B$5,0),0))))</f>
        <v>1570</v>
      </c>
      <c r="M33" s="841">
        <f ca="1">IF(L32&gt;0,M$5,0)</f>
        <v>0</v>
      </c>
      <c r="N33" s="932" t="str">
        <f ca="1">IF(AND(N32&gt;0,INDIRECT(ADDRESS($CB32,COLUMN(N32),2,1))=0),NA(),IF(N32&gt;INDIRECT(ADDRESS($CB32,COLUMN(N32),2,1)),  NA(),  IF(OR(N32="",INDIRECT(ADDRESS($CB32,COLUMN(N32),2,1))=""),"",     (1+N$5)  *  ROUND((1-(N32-1)/(  INDIRECT(ADDRESS($CB32,COLUMN(N32),2,1))  -1))  *  (VLOOKUP($D32&amp;"_"&amp;$D33,Cross_cat_sexe,$B$5+1,0)  -  VLOOKUP($D32&amp;"_"&amp;$D33,Cross_cat_sexe,$B$5,0))     +  VLOOKUP($D32&amp;"_"&amp;$D33,Cross_cat_sexe,$B$5,0),0))))</f>
        <v/>
      </c>
      <c r="O33" s="932" t="str">
        <f ca="1">IF(AND(O32&gt;0,INDIRECT(ADDRESS($CB32,COLUMN(O32),2,1))=0),NA(),IF(O32&gt;INDIRECT(ADDRESS($CB32,COLUMN(O32),2,1)),  NA(),  IF(OR(O32="",INDIRECT(ADDRESS($CB32,COLUMN(O32),2,1))=""),"",     (1+O$5)  *  ROUND((1-(O32-1)/(  INDIRECT(ADDRESS($CB32,COLUMN(O32),2,1))  -1))  *  (VLOOKUP($D32&amp;"_"&amp;$D33,Cross_cat_sexe,$B$5+1,0)  -  VLOOKUP($D32&amp;"_"&amp;$D33,Cross_cat_sexe,$B$5,0))     +  VLOOKUP($D32&amp;"_"&amp;$D33,Cross_cat_sexe,$B$5,0),0))))</f>
        <v/>
      </c>
      <c r="P33" s="932" t="str">
        <f ca="1">IF(AND(P32&gt;0,INDIRECT(ADDRESS($CB32,COLUMN(P32),2,1))=0),NA(),IF(P32&gt;INDIRECT(ADDRESS($CB32,COLUMN(P32),2,1)),  NA(),  IF(OR(P32="",INDIRECT(ADDRESS($CB32,COLUMN(P32),2,1))=""),"",     (1+P$5)  *  ROUND((1-(P32-1)/(  INDIRECT(ADDRESS($CB32,COLUMN(P32),2,1))  -1))  *  (VLOOKUP($D32&amp;"_"&amp;$D33,Cross_cat_sexe,$B$5+1,0)  -  VLOOKUP($D32&amp;"_"&amp;$D33,Cross_cat_sexe,$B$5,0))     +  VLOOKUP($D32&amp;"_"&amp;$D33,Cross_cat_sexe,$B$5,0),0))))</f>
        <v/>
      </c>
      <c r="Q33" s="687" t="str">
        <f>IF(AND(Q32&gt;0,R32=0),NA(),IF(Q32&gt;R32,NA(),IF(R32="","",     (1+R$5)  *  ROUND((1-(Q32-1)/(R32-1))  *  (VLOOKUP($D32&amp;"_"&amp;$D33,Cross_cat_sexe,$B$5+1,0)  -  VLOOKUP($D32&amp;"_"&amp;$D33,Cross_cat_sexe,$B$5,0))     +  VLOOKUP($D32&amp;"_"&amp;$D33,Cross_cat_sexe,$B$5,0),0))))</f>
        <v/>
      </c>
      <c r="R33" s="841">
        <f>IF(Q32&gt;0,R$5,0)</f>
        <v>0</v>
      </c>
      <c r="S33" s="687" t="str">
        <f>IF(AND(S32&gt;0,T32=0),NA(),IF(S32&gt;T32,NA(),IF(T32="","",     (1+T$5)  *  ROUND((1-(S32-1)/(T32-1))  *  (VLOOKUP($D32&amp;"_"&amp;$D33,Cross_cat_sexe,$B$5+1,0)  -  VLOOKUP($D32&amp;"_"&amp;$D33,Cross_cat_sexe,$B$5,0))     +  VLOOKUP($D32&amp;"_"&amp;$D33,Cross_cat_sexe,$B$5,0),0))))</f>
        <v/>
      </c>
      <c r="T33" s="841">
        <f>IF(S32&gt;0,T$5,0)</f>
        <v>0</v>
      </c>
      <c r="U33" s="932" t="str">
        <f ca="1">IF(AND(U32&gt;0,INDIRECT(ADDRESS($CB32,COLUMN(U32),2,1))=0),NA(),IF(U32&gt;INDIRECT(ADDRESS($CB32,COLUMN(U32),2,1)),  NA(),  IF(OR(U32="",INDIRECT(ADDRESS($CB32,COLUMN(U32),2,1))=""),"",     (1+U$5)  *  ROUND((1-(U32-1)/(  INDIRECT(ADDRESS($CB32,COLUMN(U32),2,1))  -1))  *  (VLOOKUP($D32&amp;"_"&amp;$D33,Cross_cat_sexe,$B$5+1,0)  -  VLOOKUP($D32&amp;"_"&amp;$D33,Cross_cat_sexe,$B$5,0))     +  VLOOKUP($D32&amp;"_"&amp;$D33,Cross_cat_sexe,$B$5,0),0))))</f>
        <v/>
      </c>
      <c r="V33" s="932" t="str">
        <f ca="1">IF(AND(V32&gt;0,INDIRECT(ADDRESS($CB32,COLUMN(V32),2,1))=0),NA(),IF(V32&gt;INDIRECT(ADDRESS($CB32,COLUMN(V32),2,1)),  NA(),  IF(OR(V32="",INDIRECT(ADDRESS($CB32,COLUMN(V32),2,1))=""),"",     (1+V$5)  *  ROUND((1-(V32-1)/(  INDIRECT(ADDRESS($CB32,COLUMN(V32),2,1))  -1))  *  (VLOOKUP($D32&amp;"_"&amp;$D33,Cross_cat_sexe,$B$5+1,0)  -  VLOOKUP($D32&amp;"_"&amp;$D33,Cross_cat_sexe,$B$5,0))     +  VLOOKUP($D32&amp;"_"&amp;$D33,Cross_cat_sexe,$B$5,0),0))))</f>
        <v/>
      </c>
      <c r="W33" s="932" t="str">
        <f ca="1">IF(AND(W32&gt;0,INDIRECT(ADDRESS($CB32,COLUMN(W32),2,1))=0),NA(),IF(W32&gt;INDIRECT(ADDRESS($CB32,COLUMN(W32),2,1)),  NA(),  IF(OR(W32="",INDIRECT(ADDRESS($CB32,COLUMN(W32),2,1))=""),"",     (1+W$5)  *  ROUND((1-(W32-1)/(  INDIRECT(ADDRESS($CB32,COLUMN(W32),2,1))  -1))  *  (VLOOKUP($D32&amp;"_"&amp;$D33,Cross_cat_sexe,$B$5+1,0)  -  VLOOKUP($D32&amp;"_"&amp;$D33,Cross_cat_sexe,$B$5,0))     +  VLOOKUP($D32&amp;"_"&amp;$D33,Cross_cat_sexe,$B$5,0),0))))</f>
        <v/>
      </c>
      <c r="X33" s="932" t="str">
        <f ca="1">IF(AND(X32&gt;0,INDIRECT(ADDRESS($CB32,COLUMN(X32),2,1))=0),NA(),IF(X32&gt;INDIRECT(ADDRESS($CB32,COLUMN(X32),2,1)),  NA(),  IF(OR(X32="",INDIRECT(ADDRESS($CB32,COLUMN(X32),2,1))=""),"",     (1+X$5)  *  ROUND((1-(X32-1)/(  INDIRECT(ADDRESS($CB32,COLUMN(X32),2,1))  -1))  *  (VLOOKUP($D32&amp;"_"&amp;$D33,Cross_cat_sexe,$B$5+1,0)  -  VLOOKUP($D32&amp;"_"&amp;$D33,Cross_cat_sexe,$B$5,0))     +  VLOOKUP($D32&amp;"_"&amp;$D33,Cross_cat_sexe,$B$5,0),0))))</f>
        <v/>
      </c>
      <c r="Y33" s="687" t="str">
        <f>IF(AND(Y32&gt;0,Z32=0),NA(),IF(Y32&gt;Z32,NA(),IF(Z32="","",     (1+Z$5)  *  ROUND((1-(Y32-1)/(Z32-1))  *  (VLOOKUP($D32&amp;"_"&amp;$D33,Cross_cat_sexe,$B$5+1,0)  -  VLOOKUP($D32&amp;"_"&amp;$D33,Cross_cat_sexe,$B$5,0))     +  VLOOKUP($D32&amp;"_"&amp;$D33,Cross_cat_sexe,$B$5,0),0))))</f>
        <v/>
      </c>
      <c r="Z33" s="841">
        <f>IF(Y32&gt;0,Z$5,0)</f>
        <v>0</v>
      </c>
      <c r="AA33" s="688" t="str">
        <f ca="1">IF($B32="","",VLOOKUP($B32,Athlètes,AA$7,0))</f>
        <v>Celia</v>
      </c>
      <c r="AB33" s="689">
        <f ca="1">IF(OR(G33&gt;=2,    F32=IF(D33="F","classée","classé")),   1,   0)</f>
        <v>1</v>
      </c>
      <c r="AC33" s="690">
        <f ca="1">MAX(AH33:AU33)</f>
        <v>1575</v>
      </c>
      <c r="AD33" s="684">
        <f ca="1">IF(AF33&gt;=2,AC33,MAX(AV33:BI33))</f>
        <v>1570</v>
      </c>
      <c r="AE33" s="684">
        <f ca="1">IF(AF33&gt;=3,AC33,IF(AG33&gt;=2,AD33,MAX(BJ33:BW33)))</f>
        <v>1511</v>
      </c>
      <c r="AF33" s="684">
        <f ca="1">COUNTIF(AV33:BI33,"=-1")</f>
        <v>1</v>
      </c>
      <c r="AG33" s="684">
        <f ca="1">COUNTIF(BJ33:BW33,"=-2")</f>
        <v>1</v>
      </c>
      <c r="AH33" s="691">
        <f t="shared" ref="AH33:AU33" ca="1" si="26">INDEX(__Cross,  $CC33,  AH$5)</f>
        <v>1511</v>
      </c>
      <c r="AI33" s="684">
        <f t="shared" ca="1" si="26"/>
        <v>1575</v>
      </c>
      <c r="AJ33" s="684" t="str">
        <f t="shared" ca="1" si="26"/>
        <v/>
      </c>
      <c r="AK33" s="684">
        <f t="shared" ca="1" si="26"/>
        <v>1570</v>
      </c>
      <c r="AL33" s="684" t="str">
        <f t="shared" ca="1" si="26"/>
        <v/>
      </c>
      <c r="AM33" s="684" t="str">
        <f t="shared" ca="1" si="26"/>
        <v/>
      </c>
      <c r="AN33" s="684" t="str">
        <f t="shared" ca="1" si="26"/>
        <v/>
      </c>
      <c r="AO33" s="684" t="str">
        <f t="shared" ca="1" si="26"/>
        <v/>
      </c>
      <c r="AP33" s="684" t="str">
        <f t="shared" ca="1" si="26"/>
        <v/>
      </c>
      <c r="AQ33" s="684" t="str">
        <f t="shared" ca="1" si="26"/>
        <v/>
      </c>
      <c r="AR33" s="684" t="str">
        <f t="shared" ca="1" si="26"/>
        <v/>
      </c>
      <c r="AS33" s="684" t="str">
        <f t="shared" ca="1" si="26"/>
        <v/>
      </c>
      <c r="AT33" s="684" t="str">
        <f t="shared" ca="1" si="26"/>
        <v/>
      </c>
      <c r="AU33" s="692" t="str">
        <f t="shared" ca="1" si="26"/>
        <v/>
      </c>
      <c r="AV33" s="691">
        <f t="shared" ref="AV33:BI33" ca="1" si="27">IF(AH33=$AC33,-1,AH33)</f>
        <v>1511</v>
      </c>
      <c r="AW33" s="684">
        <f t="shared" ca="1" si="27"/>
        <v>-1</v>
      </c>
      <c r="AX33" s="684" t="str">
        <f t="shared" ca="1" si="27"/>
        <v/>
      </c>
      <c r="AY33" s="684">
        <f t="shared" ca="1" si="27"/>
        <v>1570</v>
      </c>
      <c r="AZ33" s="684" t="str">
        <f t="shared" ca="1" si="27"/>
        <v/>
      </c>
      <c r="BA33" s="684" t="str">
        <f t="shared" ca="1" si="27"/>
        <v/>
      </c>
      <c r="BB33" s="684" t="str">
        <f t="shared" ca="1" si="27"/>
        <v/>
      </c>
      <c r="BC33" s="684" t="str">
        <f t="shared" ca="1" si="27"/>
        <v/>
      </c>
      <c r="BD33" s="684" t="str">
        <f t="shared" ca="1" si="27"/>
        <v/>
      </c>
      <c r="BE33" s="684" t="str">
        <f t="shared" ca="1" si="27"/>
        <v/>
      </c>
      <c r="BF33" s="684" t="str">
        <f t="shared" ca="1" si="27"/>
        <v/>
      </c>
      <c r="BG33" s="684" t="str">
        <f t="shared" ca="1" si="27"/>
        <v/>
      </c>
      <c r="BH33" s="684" t="str">
        <f t="shared" ca="1" si="27"/>
        <v/>
      </c>
      <c r="BI33" s="692" t="str">
        <f t="shared" ca="1" si="27"/>
        <v/>
      </c>
      <c r="BJ33" s="691">
        <f t="shared" ref="BJ33:BW33" ca="1" si="28">IF(AV33=$AD33,-2,AV33)</f>
        <v>1511</v>
      </c>
      <c r="BK33" s="684">
        <f t="shared" ca="1" si="28"/>
        <v>-1</v>
      </c>
      <c r="BL33" s="684" t="str">
        <f t="shared" ca="1" si="28"/>
        <v/>
      </c>
      <c r="BM33" s="684">
        <f t="shared" ca="1" si="28"/>
        <v>-2</v>
      </c>
      <c r="BN33" s="684" t="str">
        <f t="shared" ca="1" si="28"/>
        <v/>
      </c>
      <c r="BO33" s="684" t="str">
        <f t="shared" ca="1" si="28"/>
        <v/>
      </c>
      <c r="BP33" s="684" t="str">
        <f t="shared" ca="1" si="28"/>
        <v/>
      </c>
      <c r="BQ33" s="684" t="str">
        <f t="shared" ca="1" si="28"/>
        <v/>
      </c>
      <c r="BR33" s="684" t="str">
        <f t="shared" ca="1" si="28"/>
        <v/>
      </c>
      <c r="BS33" s="684" t="str">
        <f t="shared" ca="1" si="28"/>
        <v/>
      </c>
      <c r="BT33" s="684" t="str">
        <f t="shared" ca="1" si="28"/>
        <v/>
      </c>
      <c r="BU33" s="684" t="str">
        <f t="shared" ca="1" si="28"/>
        <v/>
      </c>
      <c r="BV33" s="684" t="str">
        <f t="shared" ca="1" si="28"/>
        <v/>
      </c>
      <c r="BW33" s="692" t="str">
        <f t="shared" ca="1" si="28"/>
        <v/>
      </c>
      <c r="BX33" s="689">
        <f t="shared" ca="1" si="11"/>
        <v>1</v>
      </c>
      <c r="BY33" s="996">
        <f t="shared" ca="1" si="12"/>
        <v>4656</v>
      </c>
      <c r="BZ33" s="689">
        <f t="shared" si="13"/>
        <v>6118.1</v>
      </c>
      <c r="CA33" s="684" t="str">
        <f t="shared" ca="1" si="14"/>
        <v>M_F</v>
      </c>
      <c r="CB33" s="684">
        <f t="shared" ca="1" si="10"/>
        <v>24</v>
      </c>
      <c r="CC33" s="684">
        <f t="shared" ca="1" si="15"/>
        <v>12</v>
      </c>
      <c r="CD33" s="684">
        <f t="shared" ca="1" si="16"/>
        <v>0</v>
      </c>
      <c r="CE33" s="693">
        <f t="shared" ca="1" si="17"/>
        <v>6101572.5</v>
      </c>
      <c r="CF33" s="895"/>
      <c r="CG33" s="886"/>
      <c r="CH33" s="694">
        <f t="shared" ca="1" si="18"/>
        <v>1.1000000000000001</v>
      </c>
      <c r="CI33" s="694">
        <f t="shared" ca="1" si="19"/>
        <v>0</v>
      </c>
      <c r="CJ33" s="895"/>
    </row>
    <row r="34" spans="1:88" s="703" customFormat="1">
      <c r="A34" s="704">
        <v>4</v>
      </c>
      <c r="B34" s="705">
        <v>6308</v>
      </c>
      <c r="C34" s="703" t="str">
        <f ca="1">IF($B34="","",VLOOKUP($B34,Athlètes,C$5,0))</f>
        <v>DI GIUSEPPE</v>
      </c>
      <c r="D34" s="698" t="str">
        <f ca="1">IF($B34="","",VLOOKUP($B34,Athlètes,D$5,0))</f>
        <v>M</v>
      </c>
      <c r="E34" s="706">
        <f ca="1">IF($B34="","",VLOOKUP($B34,Athlètes,E$5,0))</f>
        <v>1999</v>
      </c>
      <c r="F34" s="707"/>
      <c r="G34" s="708"/>
      <c r="H34" s="708"/>
      <c r="I34" s="696">
        <v>13</v>
      </c>
      <c r="J34" s="696">
        <v>20</v>
      </c>
      <c r="K34" s="696">
        <v>19</v>
      </c>
      <c r="L34" s="696">
        <v>24</v>
      </c>
      <c r="M34" s="722">
        <f ca="1">IF(L34&gt;0,VLOOKUP(M$2&amp;IF(VLOOKUP(M$2,cal_Cross,L$9,0)&lt;&gt;2,"","-"&amp;VLOOKUP($E34,année_1ou2,M$9,0)),cal_Cross,VLOOKUP($D34&amp;"_"&amp;$D35,Cross_cat_sexe,$B$7,0),0),"")</f>
        <v>42</v>
      </c>
      <c r="N34" s="696"/>
      <c r="O34" s="696"/>
      <c r="P34" s="696"/>
      <c r="Q34" s="696"/>
      <c r="R34" s="722" t="str">
        <f>IF(Q34&gt;0,VLOOKUP(R$2&amp;IF(VLOOKUP(R$2,cal_Cross,Q$9,0)&lt;&gt;2,"","-"&amp;VLOOKUP($E34,année_1ou2,R$9,0)),cal_Cross,VLOOKUP($D34&amp;"_"&amp;$D35,Cross_cat_sexe,$B$7,0),0),"")</f>
        <v/>
      </c>
      <c r="S34" s="696"/>
      <c r="T34" s="722" t="str">
        <f>IF(S34&gt;0,VLOOKUP(T$2&amp;IF(VLOOKUP(T$2,cal_Cross,S$9,0)&lt;&gt;2,"","-"&amp;VLOOKUP($E34,année_1ou2,T$9,0)),cal_Cross,VLOOKUP($D34&amp;"_"&amp;$D35,Cross_cat_sexe,$B$7,0),0),"")</f>
        <v/>
      </c>
      <c r="U34" s="696"/>
      <c r="V34" s="696"/>
      <c r="W34" s="696"/>
      <c r="X34" s="696"/>
      <c r="Y34" s="696"/>
      <c r="Z34" s="722" t="str">
        <f>IF(Y34&gt;0,VLOOKUP(Z$2&amp;IF(VLOOKUP(Z$2,cal_Cross,Y$9,0)&lt;&gt;2,"","-"&amp;VLOOKUP($E34,année_1ou2,Z$9,0)),cal_Cross,VLOOKUP($D34&amp;"_"&amp;$D35,Cross_cat_sexe,$B$7,0),0),"")</f>
        <v/>
      </c>
      <c r="AA34" s="843" t="str">
        <f ca="1">IF($B34="","",VLOOKUP($B34,Athlètes,AA$5,0))</f>
        <v>DI GIUSEPPE</v>
      </c>
      <c r="AB34" s="697"/>
      <c r="AC34" s="698"/>
      <c r="AD34" s="698"/>
      <c r="AE34" s="698"/>
      <c r="AF34" s="698"/>
      <c r="AG34" s="698"/>
      <c r="AH34" s="699"/>
      <c r="AI34" s="698"/>
      <c r="AJ34" s="698"/>
      <c r="AK34" s="698"/>
      <c r="AL34" s="698"/>
      <c r="AM34" s="698"/>
      <c r="AN34" s="698"/>
      <c r="AO34" s="698"/>
      <c r="AP34" s="698"/>
      <c r="AQ34" s="698"/>
      <c r="AR34" s="698"/>
      <c r="AS34" s="698"/>
      <c r="AT34" s="698"/>
      <c r="AU34" s="700"/>
      <c r="AV34" s="699"/>
      <c r="AW34" s="698"/>
      <c r="AX34" s="698"/>
      <c r="AY34" s="698"/>
      <c r="AZ34" s="698"/>
      <c r="BA34" s="698"/>
      <c r="BB34" s="698"/>
      <c r="BC34" s="698"/>
      <c r="BD34" s="698"/>
      <c r="BE34" s="698"/>
      <c r="BF34" s="698"/>
      <c r="BG34" s="698"/>
      <c r="BH34" s="698"/>
      <c r="BI34" s="700"/>
      <c r="BJ34" s="699"/>
      <c r="BK34" s="698"/>
      <c r="BL34" s="698"/>
      <c r="BM34" s="698"/>
      <c r="BN34" s="698"/>
      <c r="BO34" s="698"/>
      <c r="BP34" s="698"/>
      <c r="BQ34" s="698"/>
      <c r="BR34" s="698"/>
      <c r="BS34" s="698"/>
      <c r="BT34" s="698"/>
      <c r="BU34" s="698"/>
      <c r="BV34" s="698"/>
      <c r="BW34" s="700"/>
      <c r="BX34" s="697">
        <f t="shared" ca="1" si="11"/>
        <v>0</v>
      </c>
      <c r="BY34" s="995">
        <f t="shared" ca="1" si="12"/>
        <v>118</v>
      </c>
      <c r="BZ34" s="697">
        <f t="shared" si="13"/>
        <v>6308</v>
      </c>
      <c r="CA34" s="698" t="str">
        <f t="shared" ca="1" si="14"/>
        <v>M_F</v>
      </c>
      <c r="CB34" s="698">
        <f t="shared" ca="1" si="10"/>
        <v>24</v>
      </c>
      <c r="CC34" s="698">
        <f t="shared" ca="1" si="15"/>
        <v>13</v>
      </c>
      <c r="CD34" s="698">
        <f t="shared" ca="1" si="16"/>
        <v>0</v>
      </c>
      <c r="CE34" s="701">
        <f t="shared" ca="1" si="17"/>
        <v>6101243.5</v>
      </c>
      <c r="CF34" s="894"/>
      <c r="CG34" s="885"/>
      <c r="CH34" s="694">
        <f t="shared" ca="1" si="18"/>
        <v>1</v>
      </c>
      <c r="CI34" s="702">
        <f t="shared" ca="1" si="19"/>
        <v>0</v>
      </c>
      <c r="CJ34" s="894"/>
    </row>
    <row r="35" spans="1:88" s="695" customFormat="1">
      <c r="A35" s="681">
        <v>4.0999999999999996</v>
      </c>
      <c r="B35" s="682">
        <f>B34+0.1</f>
        <v>6308.1</v>
      </c>
      <c r="C35" s="683" t="str">
        <f ca="1">IF($B34="","",VLOOKUP($B34,Athlètes,C$7,0))</f>
        <v>Cloe</v>
      </c>
      <c r="D35" s="684" t="str">
        <f ca="1">IF($B34="","",VLOOKUP($B34,Athlètes,D$7,0))</f>
        <v>F</v>
      </c>
      <c r="E35" s="685"/>
      <c r="F35" s="936">
        <f ca="1">IF(G35=0,0,SUMIF(AC35:AD35,"&gt;0")/MIN(2,G35))+IF(ISNA(BY35),NA(),0)</f>
        <v>1243.5</v>
      </c>
      <c r="G35" s="686">
        <f>COUNTA(I34:L34,N34:Q34,S34,Y34)</f>
        <v>4</v>
      </c>
      <c r="H35" s="686">
        <f>IF(ISNA(VLOOKUP($B35,__Indoor,H$7,0)),   0,VLOOKUP($B35,__Indoor,H$7,0))</f>
        <v>0</v>
      </c>
      <c r="I35" s="932">
        <f ca="1">IF(AND(I34&gt;0,INDIRECT(ADDRESS($CB34,COLUMN(I34),2,1))=0),NA(),IF(I34&gt;INDIRECT(ADDRESS($CB34,COLUMN(I34),2,1)),  NA(),  IF(OR(I34="",INDIRECT(ADDRESS($CB34,COLUMN(I34),2,1))=""),"",     (1+I$5)  *  ROUND((1-(I34-1)/(  INDIRECT(ADDRESS($CB34,COLUMN(I34),2,1))  -1))  *  (VLOOKUP($D34&amp;"_"&amp;$D35,Cross_cat_sexe,$B$5+1,0)  -  VLOOKUP($D34&amp;"_"&amp;$D35,Cross_cat_sexe,$B$5,0))     +  VLOOKUP($D34&amp;"_"&amp;$D35,Cross_cat_sexe,$B$5,0),0))))</f>
        <v>1221</v>
      </c>
      <c r="J35" s="932">
        <f ca="1">IF(AND(J34&gt;0,INDIRECT(ADDRESS($CB34,COLUMN(J34),2,1))=0),NA(),IF(J34&gt;INDIRECT(ADDRESS($CB34,COLUMN(J34),2,1)),  NA(),  IF(OR(J34="",INDIRECT(ADDRESS($CB34,COLUMN(J34),2,1))=""),"",     (1+J$5)  *  ROUND((1-(J34-1)/(  INDIRECT(ADDRESS($CB34,COLUMN(J34),2,1))  -1))  *  (VLOOKUP($D34&amp;"_"&amp;$D35,Cross_cat_sexe,$B$5+1,0)  -  VLOOKUP($D34&amp;"_"&amp;$D35,Cross_cat_sexe,$B$5,0))     +  VLOOKUP($D34&amp;"_"&amp;$D35,Cross_cat_sexe,$B$5,0),0))))</f>
        <v>1266</v>
      </c>
      <c r="K35" s="932">
        <f ca="1">IF(AND(K34&gt;0,INDIRECT(ADDRESS($CB34,COLUMN(K34),2,1))=0),NA(),IF(K34&gt;INDIRECT(ADDRESS($CB34,COLUMN(K34),2,1)),  NA(),  IF(OR(K34="",INDIRECT(ADDRESS($CB34,COLUMN(K34),2,1))=""),"",     (1+K$5)  *  ROUND((1-(K34-1)/(  INDIRECT(ADDRESS($CB34,COLUMN(K34),2,1))  -1))  *  (VLOOKUP($D34&amp;"_"&amp;$D35,Cross_cat_sexe,$B$5+1,0)  -  VLOOKUP($D34&amp;"_"&amp;$D35,Cross_cat_sexe,$B$5,0))     +  VLOOKUP($D34&amp;"_"&amp;$D35,Cross_cat_sexe,$B$5,0),0))))</f>
        <v>1085</v>
      </c>
      <c r="L35" s="687">
        <f ca="1">IF(AND(L34&gt;0,M34=0),NA(),IF(L34&gt;M34,NA(),IF(M34="","",     (1+M$5)  *  ROUND((1-(L34-1)/(M34-1))  *  (VLOOKUP($D34&amp;"_"&amp;$D35,Cross_cat_sexe,$B$5+1,0)  -  VLOOKUP($D34&amp;"_"&amp;$D35,Cross_cat_sexe,$B$5,0))     +  VLOOKUP($D34&amp;"_"&amp;$D35,Cross_cat_sexe,$B$5,0),0))))</f>
        <v>1043</v>
      </c>
      <c r="M35" s="841">
        <f ca="1">IF(L34&gt;0,M$5,0)</f>
        <v>0</v>
      </c>
      <c r="N35" s="932" t="str">
        <f ca="1">IF(AND(N34&gt;0,INDIRECT(ADDRESS($CB34,COLUMN(N34),2,1))=0),NA(),IF(N34&gt;INDIRECT(ADDRESS($CB34,COLUMN(N34),2,1)),  NA(),  IF(OR(N34="",INDIRECT(ADDRESS($CB34,COLUMN(N34),2,1))=""),"",     (1+N$5)  *  ROUND((1-(N34-1)/(  INDIRECT(ADDRESS($CB34,COLUMN(N34),2,1))  -1))  *  (VLOOKUP($D34&amp;"_"&amp;$D35,Cross_cat_sexe,$B$5+1,0)  -  VLOOKUP($D34&amp;"_"&amp;$D35,Cross_cat_sexe,$B$5,0))     +  VLOOKUP($D34&amp;"_"&amp;$D35,Cross_cat_sexe,$B$5,0),0))))</f>
        <v/>
      </c>
      <c r="O35" s="932" t="str">
        <f ca="1">IF(AND(O34&gt;0,INDIRECT(ADDRESS($CB34,COLUMN(O34),2,1))=0),NA(),IF(O34&gt;INDIRECT(ADDRESS($CB34,COLUMN(O34),2,1)),  NA(),  IF(OR(O34="",INDIRECT(ADDRESS($CB34,COLUMN(O34),2,1))=""),"",     (1+O$5)  *  ROUND((1-(O34-1)/(  INDIRECT(ADDRESS($CB34,COLUMN(O34),2,1))  -1))  *  (VLOOKUP($D34&amp;"_"&amp;$D35,Cross_cat_sexe,$B$5+1,0)  -  VLOOKUP($D34&amp;"_"&amp;$D35,Cross_cat_sexe,$B$5,0))     +  VLOOKUP($D34&amp;"_"&amp;$D35,Cross_cat_sexe,$B$5,0),0))))</f>
        <v/>
      </c>
      <c r="P35" s="932" t="str">
        <f ca="1">IF(AND(P34&gt;0,INDIRECT(ADDRESS($CB34,COLUMN(P34),2,1))=0),NA(),IF(P34&gt;INDIRECT(ADDRESS($CB34,COLUMN(P34),2,1)),  NA(),  IF(OR(P34="",INDIRECT(ADDRESS($CB34,COLUMN(P34),2,1))=""),"",     (1+P$5)  *  ROUND((1-(P34-1)/(  INDIRECT(ADDRESS($CB34,COLUMN(P34),2,1))  -1))  *  (VLOOKUP($D34&amp;"_"&amp;$D35,Cross_cat_sexe,$B$5+1,0)  -  VLOOKUP($D34&amp;"_"&amp;$D35,Cross_cat_sexe,$B$5,0))     +  VLOOKUP($D34&amp;"_"&amp;$D35,Cross_cat_sexe,$B$5,0),0))))</f>
        <v/>
      </c>
      <c r="Q35" s="687" t="str">
        <f>IF(AND(Q34&gt;0,R34=0),NA(),IF(Q34&gt;R34,NA(),IF(R34="","",     (1+R$5)  *  ROUND((1-(Q34-1)/(R34-1))  *  (VLOOKUP($D34&amp;"_"&amp;$D35,Cross_cat_sexe,$B$5+1,0)  -  VLOOKUP($D34&amp;"_"&amp;$D35,Cross_cat_sexe,$B$5,0))     +  VLOOKUP($D34&amp;"_"&amp;$D35,Cross_cat_sexe,$B$5,0),0))))</f>
        <v/>
      </c>
      <c r="R35" s="841">
        <f>IF(Q34&gt;0,R$5,0)</f>
        <v>0</v>
      </c>
      <c r="S35" s="687" t="str">
        <f>IF(AND(S34&gt;0,T34=0),NA(),IF(S34&gt;T34,NA(),IF(T34="","",     (1+T$5)  *  ROUND((1-(S34-1)/(T34-1))  *  (VLOOKUP($D34&amp;"_"&amp;$D35,Cross_cat_sexe,$B$5+1,0)  -  VLOOKUP($D34&amp;"_"&amp;$D35,Cross_cat_sexe,$B$5,0))     +  VLOOKUP($D34&amp;"_"&amp;$D35,Cross_cat_sexe,$B$5,0),0))))</f>
        <v/>
      </c>
      <c r="T35" s="841">
        <f>IF(S34&gt;0,T$5,0)</f>
        <v>0</v>
      </c>
      <c r="U35" s="932" t="str">
        <f ca="1">IF(AND(U34&gt;0,INDIRECT(ADDRESS($CB34,COLUMN(U34),2,1))=0),NA(),IF(U34&gt;INDIRECT(ADDRESS($CB34,COLUMN(U34),2,1)),  NA(),  IF(OR(U34="",INDIRECT(ADDRESS($CB34,COLUMN(U34),2,1))=""),"",     (1+U$5)  *  ROUND((1-(U34-1)/(  INDIRECT(ADDRESS($CB34,COLUMN(U34),2,1))  -1))  *  (VLOOKUP($D34&amp;"_"&amp;$D35,Cross_cat_sexe,$B$5+1,0)  -  VLOOKUP($D34&amp;"_"&amp;$D35,Cross_cat_sexe,$B$5,0))     +  VLOOKUP($D34&amp;"_"&amp;$D35,Cross_cat_sexe,$B$5,0),0))))</f>
        <v/>
      </c>
      <c r="V35" s="932" t="str">
        <f ca="1">IF(AND(V34&gt;0,INDIRECT(ADDRESS($CB34,COLUMN(V34),2,1))=0),NA(),IF(V34&gt;INDIRECT(ADDRESS($CB34,COLUMN(V34),2,1)),  NA(),  IF(OR(V34="",INDIRECT(ADDRESS($CB34,COLUMN(V34),2,1))=""),"",     (1+V$5)  *  ROUND((1-(V34-1)/(  INDIRECT(ADDRESS($CB34,COLUMN(V34),2,1))  -1))  *  (VLOOKUP($D34&amp;"_"&amp;$D35,Cross_cat_sexe,$B$5+1,0)  -  VLOOKUP($D34&amp;"_"&amp;$D35,Cross_cat_sexe,$B$5,0))     +  VLOOKUP($D34&amp;"_"&amp;$D35,Cross_cat_sexe,$B$5,0),0))))</f>
        <v/>
      </c>
      <c r="W35" s="932" t="str">
        <f ca="1">IF(AND(W34&gt;0,INDIRECT(ADDRESS($CB34,COLUMN(W34),2,1))=0),NA(),IF(W34&gt;INDIRECT(ADDRESS($CB34,COLUMN(W34),2,1)),  NA(),  IF(OR(W34="",INDIRECT(ADDRESS($CB34,COLUMN(W34),2,1))=""),"",     (1+W$5)  *  ROUND((1-(W34-1)/(  INDIRECT(ADDRESS($CB34,COLUMN(W34),2,1))  -1))  *  (VLOOKUP($D34&amp;"_"&amp;$D35,Cross_cat_sexe,$B$5+1,0)  -  VLOOKUP($D34&amp;"_"&amp;$D35,Cross_cat_sexe,$B$5,0))     +  VLOOKUP($D34&amp;"_"&amp;$D35,Cross_cat_sexe,$B$5,0),0))))</f>
        <v/>
      </c>
      <c r="X35" s="932" t="str">
        <f ca="1">IF(AND(X34&gt;0,INDIRECT(ADDRESS($CB34,COLUMN(X34),2,1))=0),NA(),IF(X34&gt;INDIRECT(ADDRESS($CB34,COLUMN(X34),2,1)),  NA(),  IF(OR(X34="",INDIRECT(ADDRESS($CB34,COLUMN(X34),2,1))=""),"",     (1+X$5)  *  ROUND((1-(X34-1)/(  INDIRECT(ADDRESS($CB34,COLUMN(X34),2,1))  -1))  *  (VLOOKUP($D34&amp;"_"&amp;$D35,Cross_cat_sexe,$B$5+1,0)  -  VLOOKUP($D34&amp;"_"&amp;$D35,Cross_cat_sexe,$B$5,0))     +  VLOOKUP($D34&amp;"_"&amp;$D35,Cross_cat_sexe,$B$5,0),0))))</f>
        <v/>
      </c>
      <c r="Y35" s="687" t="str">
        <f>IF(AND(Y34&gt;0,Z34=0),NA(),IF(Y34&gt;Z34,NA(),IF(Z34="","",     (1+Z$5)  *  ROUND((1-(Y34-1)/(Z34-1))  *  (VLOOKUP($D34&amp;"_"&amp;$D35,Cross_cat_sexe,$B$5+1,0)  -  VLOOKUP($D34&amp;"_"&amp;$D35,Cross_cat_sexe,$B$5,0))     +  VLOOKUP($D34&amp;"_"&amp;$D35,Cross_cat_sexe,$B$5,0),0))))</f>
        <v/>
      </c>
      <c r="Z35" s="841">
        <f>IF(Y34&gt;0,Z$5,0)</f>
        <v>0</v>
      </c>
      <c r="AA35" s="688" t="str">
        <f ca="1">IF($B34="","",VLOOKUP($B34,Athlètes,AA$7,0))</f>
        <v>Cloe</v>
      </c>
      <c r="AB35" s="689">
        <f ca="1">IF(OR(G35&gt;=2,    F34=IF(D35="F","classée","classé")),   1,   0)</f>
        <v>1</v>
      </c>
      <c r="AC35" s="690">
        <f ca="1">MAX(AH35:AU35)</f>
        <v>1266</v>
      </c>
      <c r="AD35" s="684">
        <f ca="1">IF(AF35&gt;=2,AC35,MAX(AV35:BI35))</f>
        <v>1221</v>
      </c>
      <c r="AE35" s="684">
        <f ca="1">IF(AF35&gt;=3,AC35,IF(AG35&gt;=2,AD35,MAX(BJ35:BW35)))</f>
        <v>1085</v>
      </c>
      <c r="AF35" s="684">
        <f ca="1">COUNTIF(AV35:BI35,"=-1")</f>
        <v>1</v>
      </c>
      <c r="AG35" s="684">
        <f ca="1">COUNTIF(BJ35:BW35,"=-2")</f>
        <v>1</v>
      </c>
      <c r="AH35" s="691">
        <f t="shared" ref="AH35:AU35" ca="1" si="29">INDEX(__Cross,  $CC35,  AH$5)</f>
        <v>1221</v>
      </c>
      <c r="AI35" s="684">
        <f t="shared" ca="1" si="29"/>
        <v>1266</v>
      </c>
      <c r="AJ35" s="684">
        <f t="shared" ca="1" si="29"/>
        <v>1085</v>
      </c>
      <c r="AK35" s="684">
        <f t="shared" ca="1" si="29"/>
        <v>1043</v>
      </c>
      <c r="AL35" s="684" t="str">
        <f t="shared" ca="1" si="29"/>
        <v/>
      </c>
      <c r="AM35" s="684" t="str">
        <f t="shared" ca="1" si="29"/>
        <v/>
      </c>
      <c r="AN35" s="684" t="str">
        <f t="shared" ca="1" si="29"/>
        <v/>
      </c>
      <c r="AO35" s="684" t="str">
        <f t="shared" ca="1" si="29"/>
        <v/>
      </c>
      <c r="AP35" s="684" t="str">
        <f t="shared" ca="1" si="29"/>
        <v/>
      </c>
      <c r="AQ35" s="684" t="str">
        <f t="shared" ca="1" si="29"/>
        <v/>
      </c>
      <c r="AR35" s="684" t="str">
        <f t="shared" ca="1" si="29"/>
        <v/>
      </c>
      <c r="AS35" s="684" t="str">
        <f t="shared" ca="1" si="29"/>
        <v/>
      </c>
      <c r="AT35" s="684" t="str">
        <f t="shared" ca="1" si="29"/>
        <v/>
      </c>
      <c r="AU35" s="692" t="str">
        <f t="shared" ca="1" si="29"/>
        <v/>
      </c>
      <c r="AV35" s="691">
        <f t="shared" ref="AV35:BI35" ca="1" si="30">IF(AH35=$AC35,-1,AH35)</f>
        <v>1221</v>
      </c>
      <c r="AW35" s="684">
        <f t="shared" ca="1" si="30"/>
        <v>-1</v>
      </c>
      <c r="AX35" s="684">
        <f t="shared" ca="1" si="30"/>
        <v>1085</v>
      </c>
      <c r="AY35" s="684">
        <f t="shared" ca="1" si="30"/>
        <v>1043</v>
      </c>
      <c r="AZ35" s="684" t="str">
        <f t="shared" ca="1" si="30"/>
        <v/>
      </c>
      <c r="BA35" s="684" t="str">
        <f t="shared" ca="1" si="30"/>
        <v/>
      </c>
      <c r="BB35" s="684" t="str">
        <f t="shared" ca="1" si="30"/>
        <v/>
      </c>
      <c r="BC35" s="684" t="str">
        <f t="shared" ca="1" si="30"/>
        <v/>
      </c>
      <c r="BD35" s="684" t="str">
        <f t="shared" ca="1" si="30"/>
        <v/>
      </c>
      <c r="BE35" s="684" t="str">
        <f t="shared" ca="1" si="30"/>
        <v/>
      </c>
      <c r="BF35" s="684" t="str">
        <f t="shared" ca="1" si="30"/>
        <v/>
      </c>
      <c r="BG35" s="684" t="str">
        <f t="shared" ca="1" si="30"/>
        <v/>
      </c>
      <c r="BH35" s="684" t="str">
        <f t="shared" ca="1" si="30"/>
        <v/>
      </c>
      <c r="BI35" s="692" t="str">
        <f t="shared" ca="1" si="30"/>
        <v/>
      </c>
      <c r="BJ35" s="691">
        <f t="shared" ref="BJ35:BW35" ca="1" si="31">IF(AV35=$AD35,-2,AV35)</f>
        <v>-2</v>
      </c>
      <c r="BK35" s="684">
        <f t="shared" ca="1" si="31"/>
        <v>-1</v>
      </c>
      <c r="BL35" s="684">
        <f t="shared" ca="1" si="31"/>
        <v>1085</v>
      </c>
      <c r="BM35" s="684">
        <f t="shared" ca="1" si="31"/>
        <v>1043</v>
      </c>
      <c r="BN35" s="684" t="str">
        <f t="shared" ca="1" si="31"/>
        <v/>
      </c>
      <c r="BO35" s="684" t="str">
        <f t="shared" ca="1" si="31"/>
        <v/>
      </c>
      <c r="BP35" s="684" t="str">
        <f t="shared" ca="1" si="31"/>
        <v/>
      </c>
      <c r="BQ35" s="684" t="str">
        <f t="shared" ca="1" si="31"/>
        <v/>
      </c>
      <c r="BR35" s="684" t="str">
        <f t="shared" ca="1" si="31"/>
        <v/>
      </c>
      <c r="BS35" s="684" t="str">
        <f t="shared" ca="1" si="31"/>
        <v/>
      </c>
      <c r="BT35" s="684" t="str">
        <f t="shared" ca="1" si="31"/>
        <v/>
      </c>
      <c r="BU35" s="684" t="str">
        <f t="shared" ca="1" si="31"/>
        <v/>
      </c>
      <c r="BV35" s="684" t="str">
        <f t="shared" ca="1" si="31"/>
        <v/>
      </c>
      <c r="BW35" s="692" t="str">
        <f t="shared" ca="1" si="31"/>
        <v/>
      </c>
      <c r="BX35" s="689">
        <f t="shared" ca="1" si="11"/>
        <v>1</v>
      </c>
      <c r="BY35" s="996">
        <f t="shared" ca="1" si="12"/>
        <v>4615</v>
      </c>
      <c r="BZ35" s="689">
        <f t="shared" si="13"/>
        <v>6308.1</v>
      </c>
      <c r="CA35" s="684" t="str">
        <f t="shared" ca="1" si="14"/>
        <v>M_F</v>
      </c>
      <c r="CB35" s="684">
        <f t="shared" ca="1" si="10"/>
        <v>24</v>
      </c>
      <c r="CC35" s="684">
        <f t="shared" ca="1" si="15"/>
        <v>14</v>
      </c>
      <c r="CD35" s="684">
        <f t="shared" ca="1" si="16"/>
        <v>0</v>
      </c>
      <c r="CE35" s="693">
        <f t="shared" ca="1" si="17"/>
        <v>6101243.5</v>
      </c>
      <c r="CF35" s="895"/>
      <c r="CG35" s="886"/>
      <c r="CH35" s="694">
        <f t="shared" ca="1" si="18"/>
        <v>1.1000000000000001</v>
      </c>
      <c r="CI35" s="694">
        <f t="shared" ca="1" si="19"/>
        <v>0</v>
      </c>
      <c r="CJ35" s="895"/>
    </row>
    <row r="36" spans="1:88" s="703" customFormat="1">
      <c r="A36" s="704">
        <v>5</v>
      </c>
      <c r="B36" s="705">
        <v>6427</v>
      </c>
      <c r="C36" s="703" t="str">
        <f ca="1">IF($B36="","",VLOOKUP($B36,Athlètes,C$5,0))</f>
        <v>PIERRET</v>
      </c>
      <c r="D36" s="698" t="str">
        <f ca="1">IF($B36="","",VLOOKUP($B36,Athlètes,D$5,0))</f>
        <v>M</v>
      </c>
      <c r="E36" s="706" t="str">
        <f ca="1">IF($B36="","",VLOOKUP($B36,Athlètes,E$5,0))</f>
        <v/>
      </c>
      <c r="F36" s="707"/>
      <c r="G36" s="708"/>
      <c r="H36" s="708"/>
      <c r="I36" s="696"/>
      <c r="J36" s="696">
        <v>23</v>
      </c>
      <c r="K36" s="696">
        <v>20</v>
      </c>
      <c r="L36" s="696"/>
      <c r="M36" s="722" t="str">
        <f>IF(L36&gt;0,VLOOKUP(M$2&amp;IF(VLOOKUP(M$2,cal_Cross,L$9,0)&lt;&gt;2,"","-"&amp;VLOOKUP($E36,année_1ou2,M$9,0)),cal_Cross,VLOOKUP($D36&amp;"_"&amp;$D37,Cross_cat_sexe,$B$7,0),0),"")</f>
        <v/>
      </c>
      <c r="N36" s="696"/>
      <c r="O36" s="696"/>
      <c r="P36" s="696"/>
      <c r="Q36" s="696"/>
      <c r="R36" s="722" t="str">
        <f>IF(Q36&gt;0,VLOOKUP(R$2&amp;IF(VLOOKUP(R$2,cal_Cross,Q$9,0)&lt;&gt;2,"","-"&amp;VLOOKUP($E36,année_1ou2,R$9,0)),cal_Cross,VLOOKUP($D36&amp;"_"&amp;$D37,Cross_cat_sexe,$B$7,0),0),"")</f>
        <v/>
      </c>
      <c r="S36" s="696"/>
      <c r="T36" s="722" t="str">
        <f>IF(S36&gt;0,VLOOKUP(T$2&amp;IF(VLOOKUP(T$2,cal_Cross,S$9,0)&lt;&gt;2,"","-"&amp;VLOOKUP($E36,année_1ou2,T$9,0)),cal_Cross,VLOOKUP($D36&amp;"_"&amp;$D37,Cross_cat_sexe,$B$7,0),0),"")</f>
        <v/>
      </c>
      <c r="U36" s="696"/>
      <c r="V36" s="696"/>
      <c r="W36" s="696"/>
      <c r="X36" s="696"/>
      <c r="Y36" s="696"/>
      <c r="Z36" s="722" t="str">
        <f>IF(Y36&gt;0,VLOOKUP(Z$2&amp;IF(VLOOKUP(Z$2,cal_Cross,Y$9,0)&lt;&gt;2,"","-"&amp;VLOOKUP($E36,année_1ou2,Z$9,0)),cal_Cross,VLOOKUP($D36&amp;"_"&amp;$D37,Cross_cat_sexe,$B$7,0),0),"")</f>
        <v/>
      </c>
      <c r="AA36" s="843" t="str">
        <f ca="1">IF($B36="","",VLOOKUP($B36,Athlètes,AA$5,0))</f>
        <v>PIERRET</v>
      </c>
      <c r="AB36" s="697"/>
      <c r="AC36" s="698"/>
      <c r="AD36" s="698"/>
      <c r="AE36" s="698"/>
      <c r="AF36" s="698"/>
      <c r="AG36" s="698"/>
      <c r="AH36" s="699"/>
      <c r="AI36" s="698"/>
      <c r="AJ36" s="698"/>
      <c r="AK36" s="698"/>
      <c r="AL36" s="698"/>
      <c r="AM36" s="698"/>
      <c r="AN36" s="698"/>
      <c r="AO36" s="698"/>
      <c r="AP36" s="698"/>
      <c r="AQ36" s="698"/>
      <c r="AR36" s="698"/>
      <c r="AS36" s="698"/>
      <c r="AT36" s="698"/>
      <c r="AU36" s="700"/>
      <c r="AV36" s="699"/>
      <c r="AW36" s="698"/>
      <c r="AX36" s="698"/>
      <c r="AY36" s="698"/>
      <c r="AZ36" s="698"/>
      <c r="BA36" s="698"/>
      <c r="BB36" s="698"/>
      <c r="BC36" s="698"/>
      <c r="BD36" s="698"/>
      <c r="BE36" s="698"/>
      <c r="BF36" s="698"/>
      <c r="BG36" s="698"/>
      <c r="BH36" s="698"/>
      <c r="BI36" s="700"/>
      <c r="BJ36" s="699"/>
      <c r="BK36" s="698"/>
      <c r="BL36" s="698"/>
      <c r="BM36" s="698"/>
      <c r="BN36" s="698"/>
      <c r="BO36" s="698"/>
      <c r="BP36" s="698"/>
      <c r="BQ36" s="698"/>
      <c r="BR36" s="698"/>
      <c r="BS36" s="698"/>
      <c r="BT36" s="698"/>
      <c r="BU36" s="698"/>
      <c r="BV36" s="698"/>
      <c r="BW36" s="700"/>
      <c r="BX36" s="697">
        <f t="shared" ca="1" si="11"/>
        <v>0</v>
      </c>
      <c r="BY36" s="995">
        <f t="shared" ca="1" si="12"/>
        <v>43</v>
      </c>
      <c r="BZ36" s="697">
        <f t="shared" si="13"/>
        <v>6427</v>
      </c>
      <c r="CA36" s="698" t="str">
        <f t="shared" ca="1" si="14"/>
        <v>M_F</v>
      </c>
      <c r="CB36" s="698">
        <f t="shared" ca="1" si="10"/>
        <v>24</v>
      </c>
      <c r="CC36" s="698">
        <f t="shared" ca="1" si="15"/>
        <v>15</v>
      </c>
      <c r="CD36" s="698">
        <f t="shared" ca="1" si="16"/>
        <v>0</v>
      </c>
      <c r="CE36" s="701">
        <f t="shared" ca="1" si="17"/>
        <v>6101113.5</v>
      </c>
      <c r="CF36" s="894"/>
      <c r="CG36" s="885"/>
      <c r="CH36" s="694">
        <f t="shared" ca="1" si="18"/>
        <v>1</v>
      </c>
      <c r="CI36" s="702">
        <f t="shared" ca="1" si="19"/>
        <v>0</v>
      </c>
      <c r="CJ36" s="894"/>
    </row>
    <row r="37" spans="1:88" s="695" customFormat="1">
      <c r="A37" s="681">
        <v>5.0999999999999996</v>
      </c>
      <c r="B37" s="682">
        <f>B36+0.1</f>
        <v>6427.1</v>
      </c>
      <c r="C37" s="683" t="str">
        <f ca="1">IF($B36="","",VLOOKUP($B36,Athlètes,C$7,0))</f>
        <v>Mélusine</v>
      </c>
      <c r="D37" s="684" t="str">
        <f ca="1">IF($B36="","",VLOOKUP($B36,Athlètes,D$7,0))</f>
        <v>F</v>
      </c>
      <c r="E37" s="685"/>
      <c r="F37" s="936">
        <f ca="1">IF(G37=0,0,SUMIF(AC37:AD37,"&gt;0")/MIN(2,G37))+IF(ISNA(BY37),NA(),0)</f>
        <v>1113.5</v>
      </c>
      <c r="G37" s="686">
        <f>COUNTA(I36:L36,N36:Q36,S36,Y36)</f>
        <v>2</v>
      </c>
      <c r="H37" s="686">
        <f ca="1">IF(ISNA(VLOOKUP($B37,__Indoor,H$7,0)),   0,VLOOKUP($B37,__Indoor,H$7,0))</f>
        <v>3</v>
      </c>
      <c r="I37" s="932" t="str">
        <f ca="1">IF(AND(I36&gt;0,INDIRECT(ADDRESS($CB36,COLUMN(I36),2,1))=0),NA(),IF(I36&gt;INDIRECT(ADDRESS($CB36,COLUMN(I36),2,1)),  NA(),  IF(OR(I36="",INDIRECT(ADDRESS($CB36,COLUMN(I36),2,1))=""),"",     (1+I$5)  *  ROUND((1-(I36-1)/(  INDIRECT(ADDRESS($CB36,COLUMN(I36),2,1))  -1))  *  (VLOOKUP($D36&amp;"_"&amp;$D37,Cross_cat_sexe,$B$5+1,0)  -  VLOOKUP($D36&amp;"_"&amp;$D37,Cross_cat_sexe,$B$5,0))     +  VLOOKUP($D36&amp;"_"&amp;$D37,Cross_cat_sexe,$B$5,0),0))))</f>
        <v/>
      </c>
      <c r="J37" s="932">
        <f ca="1">IF(AND(J36&gt;0,INDIRECT(ADDRESS($CB36,COLUMN(J36),2,1))=0),NA(),IF(J36&gt;INDIRECT(ADDRESS($CB36,COLUMN(J36),2,1)),  NA(),  IF(OR(J36="",INDIRECT(ADDRESS($CB36,COLUMN(J36),2,1))=""),"",     (1+J$5)  *  ROUND((1-(J36-1)/(  INDIRECT(ADDRESS($CB36,COLUMN(J36),2,1))  -1))  *  (VLOOKUP($D36&amp;"_"&amp;$D37,Cross_cat_sexe,$B$5+1,0)  -  VLOOKUP($D36&amp;"_"&amp;$D37,Cross_cat_sexe,$B$5,0))     +  VLOOKUP($D36&amp;"_"&amp;$D37,Cross_cat_sexe,$B$5,0),0))))</f>
        <v>1181</v>
      </c>
      <c r="K37" s="932">
        <f ca="1">IF(AND(K36&gt;0,INDIRECT(ADDRESS($CB36,COLUMN(K36),2,1))=0),NA(),IF(K36&gt;INDIRECT(ADDRESS($CB36,COLUMN(K36),2,1)),  NA(),  IF(OR(K36="",INDIRECT(ADDRESS($CB36,COLUMN(K36),2,1))=""),"",     (1+K$5)  *  ROUND((1-(K36-1)/(  INDIRECT(ADDRESS($CB36,COLUMN(K36),2,1))  -1))  *  (VLOOKUP($D36&amp;"_"&amp;$D37,Cross_cat_sexe,$B$5+1,0)  -  VLOOKUP($D36&amp;"_"&amp;$D37,Cross_cat_sexe,$B$5,0))     +  VLOOKUP($D36&amp;"_"&amp;$D37,Cross_cat_sexe,$B$5,0),0))))</f>
        <v>1046</v>
      </c>
      <c r="L37" s="687" t="str">
        <f>IF(AND(L36&gt;0,M36=0),NA(),IF(L36&gt;M36,NA(),IF(M36="","",     (1+M$5)  *  ROUND((1-(L36-1)/(M36-1))  *  (VLOOKUP($D36&amp;"_"&amp;$D37,Cross_cat_sexe,$B$5+1,0)  -  VLOOKUP($D36&amp;"_"&amp;$D37,Cross_cat_sexe,$B$5,0))     +  VLOOKUP($D36&amp;"_"&amp;$D37,Cross_cat_sexe,$B$5,0),0))))</f>
        <v/>
      </c>
      <c r="M37" s="841">
        <f>IF(L36&gt;0,M$5,0)</f>
        <v>0</v>
      </c>
      <c r="N37" s="932" t="str">
        <f ca="1">IF(AND(N36&gt;0,INDIRECT(ADDRESS($CB36,COLUMN(N36),2,1))=0),NA(),IF(N36&gt;INDIRECT(ADDRESS($CB36,COLUMN(N36),2,1)),  NA(),  IF(OR(N36="",INDIRECT(ADDRESS($CB36,COLUMN(N36),2,1))=""),"",     (1+N$5)  *  ROUND((1-(N36-1)/(  INDIRECT(ADDRESS($CB36,COLUMN(N36),2,1))  -1))  *  (VLOOKUP($D36&amp;"_"&amp;$D37,Cross_cat_sexe,$B$5+1,0)  -  VLOOKUP($D36&amp;"_"&amp;$D37,Cross_cat_sexe,$B$5,0))     +  VLOOKUP($D36&amp;"_"&amp;$D37,Cross_cat_sexe,$B$5,0),0))))</f>
        <v/>
      </c>
      <c r="O37" s="932" t="str">
        <f ca="1">IF(AND(O36&gt;0,INDIRECT(ADDRESS($CB36,COLUMN(O36),2,1))=0),NA(),IF(O36&gt;INDIRECT(ADDRESS($CB36,COLUMN(O36),2,1)),  NA(),  IF(OR(O36="",INDIRECT(ADDRESS($CB36,COLUMN(O36),2,1))=""),"",     (1+O$5)  *  ROUND((1-(O36-1)/(  INDIRECT(ADDRESS($CB36,COLUMN(O36),2,1))  -1))  *  (VLOOKUP($D36&amp;"_"&amp;$D37,Cross_cat_sexe,$B$5+1,0)  -  VLOOKUP($D36&amp;"_"&amp;$D37,Cross_cat_sexe,$B$5,0))     +  VLOOKUP($D36&amp;"_"&amp;$D37,Cross_cat_sexe,$B$5,0),0))))</f>
        <v/>
      </c>
      <c r="P37" s="932" t="str">
        <f ca="1">IF(AND(P36&gt;0,INDIRECT(ADDRESS($CB36,COLUMN(P36),2,1))=0),NA(),IF(P36&gt;INDIRECT(ADDRESS($CB36,COLUMN(P36),2,1)),  NA(),  IF(OR(P36="",INDIRECT(ADDRESS($CB36,COLUMN(P36),2,1))=""),"",     (1+P$5)  *  ROUND((1-(P36-1)/(  INDIRECT(ADDRESS($CB36,COLUMN(P36),2,1))  -1))  *  (VLOOKUP($D36&amp;"_"&amp;$D37,Cross_cat_sexe,$B$5+1,0)  -  VLOOKUP($D36&amp;"_"&amp;$D37,Cross_cat_sexe,$B$5,0))     +  VLOOKUP($D36&amp;"_"&amp;$D37,Cross_cat_sexe,$B$5,0),0))))</f>
        <v/>
      </c>
      <c r="Q37" s="687" t="str">
        <f>IF(AND(Q36&gt;0,R36=0),NA(),IF(Q36&gt;R36,NA(),IF(R36="","",     (1+R$5)  *  ROUND((1-(Q36-1)/(R36-1))  *  (VLOOKUP($D36&amp;"_"&amp;$D37,Cross_cat_sexe,$B$5+1,0)  -  VLOOKUP($D36&amp;"_"&amp;$D37,Cross_cat_sexe,$B$5,0))     +  VLOOKUP($D36&amp;"_"&amp;$D37,Cross_cat_sexe,$B$5,0),0))))</f>
        <v/>
      </c>
      <c r="R37" s="841">
        <f>IF(Q36&gt;0,R$5,0)</f>
        <v>0</v>
      </c>
      <c r="S37" s="687" t="str">
        <f>IF(AND(S36&gt;0,T36=0),NA(),IF(S36&gt;T36,NA(),IF(T36="","",     (1+T$5)  *  ROUND((1-(S36-1)/(T36-1))  *  (VLOOKUP($D36&amp;"_"&amp;$D37,Cross_cat_sexe,$B$5+1,0)  -  VLOOKUP($D36&amp;"_"&amp;$D37,Cross_cat_sexe,$B$5,0))     +  VLOOKUP($D36&amp;"_"&amp;$D37,Cross_cat_sexe,$B$5,0),0))))</f>
        <v/>
      </c>
      <c r="T37" s="841">
        <f>IF(S36&gt;0,T$5,0)</f>
        <v>0</v>
      </c>
      <c r="U37" s="932" t="str">
        <f ca="1">IF(AND(U36&gt;0,INDIRECT(ADDRESS($CB36,COLUMN(U36),2,1))=0),NA(),IF(U36&gt;INDIRECT(ADDRESS($CB36,COLUMN(U36),2,1)),  NA(),  IF(OR(U36="",INDIRECT(ADDRESS($CB36,COLUMN(U36),2,1))=""),"",     (1+U$5)  *  ROUND((1-(U36-1)/(  INDIRECT(ADDRESS($CB36,COLUMN(U36),2,1))  -1))  *  (VLOOKUP($D36&amp;"_"&amp;$D37,Cross_cat_sexe,$B$5+1,0)  -  VLOOKUP($D36&amp;"_"&amp;$D37,Cross_cat_sexe,$B$5,0))     +  VLOOKUP($D36&amp;"_"&amp;$D37,Cross_cat_sexe,$B$5,0),0))))</f>
        <v/>
      </c>
      <c r="V37" s="932" t="str">
        <f ca="1">IF(AND(V36&gt;0,INDIRECT(ADDRESS($CB36,COLUMN(V36),2,1))=0),NA(),IF(V36&gt;INDIRECT(ADDRESS($CB36,COLUMN(V36),2,1)),  NA(),  IF(OR(V36="",INDIRECT(ADDRESS($CB36,COLUMN(V36),2,1))=""),"",     (1+V$5)  *  ROUND((1-(V36-1)/(  INDIRECT(ADDRESS($CB36,COLUMN(V36),2,1))  -1))  *  (VLOOKUP($D36&amp;"_"&amp;$D37,Cross_cat_sexe,$B$5+1,0)  -  VLOOKUP($D36&amp;"_"&amp;$D37,Cross_cat_sexe,$B$5,0))     +  VLOOKUP($D36&amp;"_"&amp;$D37,Cross_cat_sexe,$B$5,0),0))))</f>
        <v/>
      </c>
      <c r="W37" s="932" t="str">
        <f ca="1">IF(AND(W36&gt;0,INDIRECT(ADDRESS($CB36,COLUMN(W36),2,1))=0),NA(),IF(W36&gt;INDIRECT(ADDRESS($CB36,COLUMN(W36),2,1)),  NA(),  IF(OR(W36="",INDIRECT(ADDRESS($CB36,COLUMN(W36),2,1))=""),"",     (1+W$5)  *  ROUND((1-(W36-1)/(  INDIRECT(ADDRESS($CB36,COLUMN(W36),2,1))  -1))  *  (VLOOKUP($D36&amp;"_"&amp;$D37,Cross_cat_sexe,$B$5+1,0)  -  VLOOKUP($D36&amp;"_"&amp;$D37,Cross_cat_sexe,$B$5,0))     +  VLOOKUP($D36&amp;"_"&amp;$D37,Cross_cat_sexe,$B$5,0),0))))</f>
        <v/>
      </c>
      <c r="X37" s="932" t="str">
        <f ca="1">IF(AND(X36&gt;0,INDIRECT(ADDRESS($CB36,COLUMN(X36),2,1))=0),NA(),IF(X36&gt;INDIRECT(ADDRESS($CB36,COLUMN(X36),2,1)),  NA(),  IF(OR(X36="",INDIRECT(ADDRESS($CB36,COLUMN(X36),2,1))=""),"",     (1+X$5)  *  ROUND((1-(X36-1)/(  INDIRECT(ADDRESS($CB36,COLUMN(X36),2,1))  -1))  *  (VLOOKUP($D36&amp;"_"&amp;$D37,Cross_cat_sexe,$B$5+1,0)  -  VLOOKUP($D36&amp;"_"&amp;$D37,Cross_cat_sexe,$B$5,0))     +  VLOOKUP($D36&amp;"_"&amp;$D37,Cross_cat_sexe,$B$5,0),0))))</f>
        <v/>
      </c>
      <c r="Y37" s="687" t="str">
        <f>IF(AND(Y36&gt;0,Z36=0),NA(),IF(Y36&gt;Z36,NA(),IF(Z36="","",     (1+Z$5)  *  ROUND((1-(Y36-1)/(Z36-1))  *  (VLOOKUP($D36&amp;"_"&amp;$D37,Cross_cat_sexe,$B$5+1,0)  -  VLOOKUP($D36&amp;"_"&amp;$D37,Cross_cat_sexe,$B$5,0))     +  VLOOKUP($D36&amp;"_"&amp;$D37,Cross_cat_sexe,$B$5,0),0))))</f>
        <v/>
      </c>
      <c r="Z37" s="841">
        <f>IF(Y36&gt;0,Z$5,0)</f>
        <v>0</v>
      </c>
      <c r="AA37" s="688" t="str">
        <f ca="1">IF($B36="","",VLOOKUP($B36,Athlètes,AA$7,0))</f>
        <v>Mélusine</v>
      </c>
      <c r="AB37" s="689">
        <f ca="1">IF(OR(G37&gt;=2,    F36=IF(D37="F","classée","classé")),   1,   0)</f>
        <v>1</v>
      </c>
      <c r="AC37" s="690">
        <f ca="1">MAX(AH37:AU37)</f>
        <v>1181</v>
      </c>
      <c r="AD37" s="684">
        <f ca="1">IF(AF37&gt;=2,AC37,MAX(AV37:BI37))</f>
        <v>1046</v>
      </c>
      <c r="AE37" s="684">
        <f ca="1">IF(AF37&gt;=3,AC37,IF(AG37&gt;=2,AD37,MAX(BJ37:BW37)))</f>
        <v>-1</v>
      </c>
      <c r="AF37" s="684">
        <f ca="1">COUNTIF(AV37:BI37,"=-1")</f>
        <v>1</v>
      </c>
      <c r="AG37" s="684">
        <f ca="1">COUNTIF(BJ37:BW37,"=-2")</f>
        <v>1</v>
      </c>
      <c r="AH37" s="691" t="str">
        <f t="shared" ref="AH37:AU37" ca="1" si="32">INDEX(__Cross,  $CC37,  AH$5)</f>
        <v/>
      </c>
      <c r="AI37" s="684">
        <f t="shared" ca="1" si="32"/>
        <v>1181</v>
      </c>
      <c r="AJ37" s="684">
        <f t="shared" ca="1" si="32"/>
        <v>1046</v>
      </c>
      <c r="AK37" s="684" t="str">
        <f t="shared" ca="1" si="32"/>
        <v/>
      </c>
      <c r="AL37" s="684" t="str">
        <f t="shared" ca="1" si="32"/>
        <v/>
      </c>
      <c r="AM37" s="684" t="str">
        <f t="shared" ca="1" si="32"/>
        <v/>
      </c>
      <c r="AN37" s="684" t="str">
        <f t="shared" ca="1" si="32"/>
        <v/>
      </c>
      <c r="AO37" s="684" t="str">
        <f t="shared" ca="1" si="32"/>
        <v/>
      </c>
      <c r="AP37" s="684" t="str">
        <f t="shared" ca="1" si="32"/>
        <v/>
      </c>
      <c r="AQ37" s="684" t="str">
        <f t="shared" ca="1" si="32"/>
        <v/>
      </c>
      <c r="AR37" s="684" t="str">
        <f t="shared" ca="1" si="32"/>
        <v/>
      </c>
      <c r="AS37" s="684" t="str">
        <f t="shared" ca="1" si="32"/>
        <v/>
      </c>
      <c r="AT37" s="684" t="str">
        <f t="shared" ca="1" si="32"/>
        <v/>
      </c>
      <c r="AU37" s="692" t="str">
        <f t="shared" ca="1" si="32"/>
        <v/>
      </c>
      <c r="AV37" s="691" t="str">
        <f t="shared" ref="AV37:BI37" ca="1" si="33">IF(AH37=$AC37,-1,AH37)</f>
        <v/>
      </c>
      <c r="AW37" s="684">
        <f t="shared" ca="1" si="33"/>
        <v>-1</v>
      </c>
      <c r="AX37" s="684">
        <f t="shared" ca="1" si="33"/>
        <v>1046</v>
      </c>
      <c r="AY37" s="684" t="str">
        <f t="shared" ca="1" si="33"/>
        <v/>
      </c>
      <c r="AZ37" s="684" t="str">
        <f t="shared" ca="1" si="33"/>
        <v/>
      </c>
      <c r="BA37" s="684" t="str">
        <f t="shared" ca="1" si="33"/>
        <v/>
      </c>
      <c r="BB37" s="684" t="str">
        <f t="shared" ca="1" si="33"/>
        <v/>
      </c>
      <c r="BC37" s="684" t="str">
        <f t="shared" ca="1" si="33"/>
        <v/>
      </c>
      <c r="BD37" s="684" t="str">
        <f t="shared" ca="1" si="33"/>
        <v/>
      </c>
      <c r="BE37" s="684" t="str">
        <f t="shared" ca="1" si="33"/>
        <v/>
      </c>
      <c r="BF37" s="684" t="str">
        <f t="shared" ca="1" si="33"/>
        <v/>
      </c>
      <c r="BG37" s="684" t="str">
        <f t="shared" ca="1" si="33"/>
        <v/>
      </c>
      <c r="BH37" s="684" t="str">
        <f t="shared" ca="1" si="33"/>
        <v/>
      </c>
      <c r="BI37" s="692" t="str">
        <f t="shared" ca="1" si="33"/>
        <v/>
      </c>
      <c r="BJ37" s="691" t="str">
        <f t="shared" ref="BJ37:BW37" ca="1" si="34">IF(AV37=$AD37,-2,AV37)</f>
        <v/>
      </c>
      <c r="BK37" s="684">
        <f t="shared" ca="1" si="34"/>
        <v>-1</v>
      </c>
      <c r="BL37" s="684">
        <f t="shared" ca="1" si="34"/>
        <v>-2</v>
      </c>
      <c r="BM37" s="684" t="str">
        <f t="shared" ca="1" si="34"/>
        <v/>
      </c>
      <c r="BN37" s="684" t="str">
        <f t="shared" ca="1" si="34"/>
        <v/>
      </c>
      <c r="BO37" s="684" t="str">
        <f t="shared" ca="1" si="34"/>
        <v/>
      </c>
      <c r="BP37" s="684" t="str">
        <f t="shared" ca="1" si="34"/>
        <v/>
      </c>
      <c r="BQ37" s="684" t="str">
        <f t="shared" ca="1" si="34"/>
        <v/>
      </c>
      <c r="BR37" s="684" t="str">
        <f t="shared" ca="1" si="34"/>
        <v/>
      </c>
      <c r="BS37" s="684" t="str">
        <f t="shared" ca="1" si="34"/>
        <v/>
      </c>
      <c r="BT37" s="684" t="str">
        <f t="shared" ca="1" si="34"/>
        <v/>
      </c>
      <c r="BU37" s="684" t="str">
        <f t="shared" ca="1" si="34"/>
        <v/>
      </c>
      <c r="BV37" s="684" t="str">
        <f t="shared" ca="1" si="34"/>
        <v/>
      </c>
      <c r="BW37" s="692" t="str">
        <f t="shared" ca="1" si="34"/>
        <v/>
      </c>
      <c r="BX37" s="689">
        <f t="shared" ca="1" si="11"/>
        <v>1</v>
      </c>
      <c r="BY37" s="996">
        <f t="shared" ca="1" si="12"/>
        <v>2227</v>
      </c>
      <c r="BZ37" s="689">
        <f t="shared" si="13"/>
        <v>6427.1</v>
      </c>
      <c r="CA37" s="684" t="str">
        <f t="shared" ca="1" si="14"/>
        <v>M_F</v>
      </c>
      <c r="CB37" s="684">
        <f t="shared" ca="1" si="10"/>
        <v>24</v>
      </c>
      <c r="CC37" s="684">
        <f t="shared" ca="1" si="15"/>
        <v>16</v>
      </c>
      <c r="CD37" s="684">
        <f t="shared" ca="1" si="16"/>
        <v>0</v>
      </c>
      <c r="CE37" s="693">
        <f t="shared" ca="1" si="17"/>
        <v>6101113.5</v>
      </c>
      <c r="CF37" s="895"/>
      <c r="CG37" s="886"/>
      <c r="CH37" s="694">
        <f t="shared" ca="1" si="18"/>
        <v>1.1000000000000001</v>
      </c>
      <c r="CI37" s="694">
        <f t="shared" ca="1" si="19"/>
        <v>0</v>
      </c>
      <c r="CJ37" s="895"/>
    </row>
    <row r="38" spans="1:88" s="703" customFormat="1">
      <c r="A38" s="704">
        <v>6</v>
      </c>
      <c r="B38" s="705">
        <v>9635</v>
      </c>
      <c r="C38" s="703" t="str">
        <f ca="1">IF($B38="","",VLOOKUP($B38,Athlètes,C$5,0))</f>
        <v>PESENTI</v>
      </c>
      <c r="D38" s="698" t="str">
        <f ca="1">IF($B38="","",VLOOKUP($B38,Athlètes,D$5,0))</f>
        <v>M</v>
      </c>
      <c r="E38" s="706">
        <f ca="1">IF($B38="","",VLOOKUP($B38,Athlètes,E$5,0))</f>
        <v>1998</v>
      </c>
      <c r="F38" s="707"/>
      <c r="G38" s="708"/>
      <c r="H38" s="708"/>
      <c r="I38" s="696"/>
      <c r="J38" s="696">
        <v>26</v>
      </c>
      <c r="K38" s="696">
        <v>24</v>
      </c>
      <c r="L38" s="696"/>
      <c r="M38" s="722" t="str">
        <f>IF(L38&gt;0,VLOOKUP(M$2&amp;IF(VLOOKUP(M$2,cal_Cross,L$9,0)&lt;&gt;2,"","-"&amp;VLOOKUP($E38,année_1ou2,M$9,0)),cal_Cross,VLOOKUP($D38&amp;"_"&amp;$D39,Cross_cat_sexe,$B$7,0),0),"")</f>
        <v/>
      </c>
      <c r="N38" s="696"/>
      <c r="O38" s="696"/>
      <c r="P38" s="696"/>
      <c r="Q38" s="696"/>
      <c r="R38" s="722" t="str">
        <f>IF(Q38&gt;0,VLOOKUP(R$2&amp;IF(VLOOKUP(R$2,cal_Cross,Q$9,0)&lt;&gt;2,"","-"&amp;VLOOKUP($E38,année_1ou2,R$9,0)),cal_Cross,VLOOKUP($D38&amp;"_"&amp;$D39,Cross_cat_sexe,$B$7,0),0),"")</f>
        <v/>
      </c>
      <c r="S38" s="696"/>
      <c r="T38" s="722" t="str">
        <f>IF(S38&gt;0,VLOOKUP(T$2&amp;IF(VLOOKUP(T$2,cal_Cross,S$9,0)&lt;&gt;2,"","-"&amp;VLOOKUP($E38,année_1ou2,T$9,0)),cal_Cross,VLOOKUP($D38&amp;"_"&amp;$D39,Cross_cat_sexe,$B$7,0),0),"")</f>
        <v/>
      </c>
      <c r="U38" s="696"/>
      <c r="V38" s="696"/>
      <c r="W38" s="696"/>
      <c r="X38" s="696"/>
      <c r="Y38" s="696"/>
      <c r="Z38" s="722" t="str">
        <f>IF(Y38&gt;0,VLOOKUP(Z$2&amp;IF(VLOOKUP(Z$2,cal_Cross,Y$9,0)&lt;&gt;2,"","-"&amp;VLOOKUP($E38,année_1ou2,Z$9,0)),cal_Cross,VLOOKUP($D38&amp;"_"&amp;$D39,Cross_cat_sexe,$B$7,0),0),"")</f>
        <v/>
      </c>
      <c r="AA38" s="843" t="str">
        <f ca="1">IF($B38="","",VLOOKUP($B38,Athlètes,AA$5,0))</f>
        <v>PESENTI</v>
      </c>
      <c r="AB38" s="697"/>
      <c r="AC38" s="698"/>
      <c r="AD38" s="698"/>
      <c r="AE38" s="698"/>
      <c r="AF38" s="698"/>
      <c r="AG38" s="698"/>
      <c r="AH38" s="699"/>
      <c r="AI38" s="698"/>
      <c r="AJ38" s="698"/>
      <c r="AK38" s="698"/>
      <c r="AL38" s="698"/>
      <c r="AM38" s="698"/>
      <c r="AN38" s="698"/>
      <c r="AO38" s="698"/>
      <c r="AP38" s="698"/>
      <c r="AQ38" s="698"/>
      <c r="AR38" s="698"/>
      <c r="AS38" s="698"/>
      <c r="AT38" s="698"/>
      <c r="AU38" s="700"/>
      <c r="AV38" s="699"/>
      <c r="AW38" s="698"/>
      <c r="AX38" s="698"/>
      <c r="AY38" s="698"/>
      <c r="AZ38" s="698"/>
      <c r="BA38" s="698"/>
      <c r="BB38" s="698"/>
      <c r="BC38" s="698"/>
      <c r="BD38" s="698"/>
      <c r="BE38" s="698"/>
      <c r="BF38" s="698"/>
      <c r="BG38" s="698"/>
      <c r="BH38" s="698"/>
      <c r="BI38" s="700"/>
      <c r="BJ38" s="699"/>
      <c r="BK38" s="698"/>
      <c r="BL38" s="698"/>
      <c r="BM38" s="698"/>
      <c r="BN38" s="698"/>
      <c r="BO38" s="698"/>
      <c r="BP38" s="698"/>
      <c r="BQ38" s="698"/>
      <c r="BR38" s="698"/>
      <c r="BS38" s="698"/>
      <c r="BT38" s="698"/>
      <c r="BU38" s="698"/>
      <c r="BV38" s="698"/>
      <c r="BW38" s="700"/>
      <c r="BX38" s="697">
        <f t="shared" ca="1" si="11"/>
        <v>0</v>
      </c>
      <c r="BY38" s="995">
        <f t="shared" ca="1" si="12"/>
        <v>50</v>
      </c>
      <c r="BZ38" s="697">
        <f t="shared" si="13"/>
        <v>9635</v>
      </c>
      <c r="CA38" s="698" t="str">
        <f t="shared" ca="1" si="14"/>
        <v>M_F</v>
      </c>
      <c r="CB38" s="698">
        <f t="shared" ca="1" si="10"/>
        <v>24</v>
      </c>
      <c r="CC38" s="698">
        <f t="shared" ca="1" si="15"/>
        <v>17</v>
      </c>
      <c r="CD38" s="698">
        <f t="shared" ca="1" si="16"/>
        <v>0</v>
      </c>
      <c r="CE38" s="701">
        <f t="shared" ca="1" si="17"/>
        <v>6100992</v>
      </c>
      <c r="CF38" s="894"/>
      <c r="CG38" s="885"/>
      <c r="CH38" s="694">
        <f t="shared" ca="1" si="18"/>
        <v>1</v>
      </c>
      <c r="CI38" s="702">
        <f t="shared" ca="1" si="19"/>
        <v>0</v>
      </c>
      <c r="CJ38" s="894"/>
    </row>
    <row r="39" spans="1:88" s="695" customFormat="1">
      <c r="A39" s="681">
        <v>6.1</v>
      </c>
      <c r="B39" s="682">
        <f>B38+0.1</f>
        <v>9635.1</v>
      </c>
      <c r="C39" s="683" t="str">
        <f ca="1">IF($B38="","",VLOOKUP($B38,Athlètes,C$7,0))</f>
        <v>Léna</v>
      </c>
      <c r="D39" s="684" t="str">
        <f ca="1">IF($B38="","",VLOOKUP($B38,Athlètes,D$7,0))</f>
        <v>F</v>
      </c>
      <c r="E39" s="685"/>
      <c r="F39" s="936">
        <f ca="1">IF(G39=0,0,SUMIF(AC39:AD39,"&gt;0")/MIN(2,G39))+IF(ISNA(BY39),NA(),0)</f>
        <v>992</v>
      </c>
      <c r="G39" s="686">
        <f>COUNTA(I38:L38,N38:Q38,S38,Y38)</f>
        <v>2</v>
      </c>
      <c r="H39" s="686">
        <f ca="1">IF(ISNA(VLOOKUP($B39,__Indoor,H$7,0)),   0,VLOOKUP($B39,__Indoor,H$7,0))</f>
        <v>1</v>
      </c>
      <c r="I39" s="932" t="str">
        <f ca="1">IF(AND(I38&gt;0,INDIRECT(ADDRESS($CB38,COLUMN(I38),2,1))=0),NA(),IF(I38&gt;INDIRECT(ADDRESS($CB38,COLUMN(I38),2,1)),  NA(),  IF(OR(I38="",INDIRECT(ADDRESS($CB38,COLUMN(I38),2,1))=""),"",     (1+I$5)  *  ROUND((1-(I38-1)/(  INDIRECT(ADDRESS($CB38,COLUMN(I38),2,1))  -1))  *  (VLOOKUP($D38&amp;"_"&amp;$D39,Cross_cat_sexe,$B$5+1,0)  -  VLOOKUP($D38&amp;"_"&amp;$D39,Cross_cat_sexe,$B$5,0))     +  VLOOKUP($D38&amp;"_"&amp;$D39,Cross_cat_sexe,$B$5,0),0))))</f>
        <v/>
      </c>
      <c r="J39" s="932">
        <f ca="1">IF(AND(J38&gt;0,INDIRECT(ADDRESS($CB38,COLUMN(J38),2,1))=0),NA(),IF(J38&gt;INDIRECT(ADDRESS($CB38,COLUMN(J38),2,1)),  NA(),  IF(OR(J38="",INDIRECT(ADDRESS($CB38,COLUMN(J38),2,1))=""),"",     (1+J$5)  *  ROUND((1-(J38-1)/(  INDIRECT(ADDRESS($CB38,COLUMN(J38),2,1))  -1))  *  (VLOOKUP($D38&amp;"_"&amp;$D39,Cross_cat_sexe,$B$5+1,0)  -  VLOOKUP($D38&amp;"_"&amp;$D39,Cross_cat_sexe,$B$5,0))     +  VLOOKUP($D38&amp;"_"&amp;$D39,Cross_cat_sexe,$B$5,0),0))))</f>
        <v>1097</v>
      </c>
      <c r="K39" s="932">
        <f ca="1">IF(AND(K38&gt;0,INDIRECT(ADDRESS($CB38,COLUMN(K38),2,1))=0),NA(),IF(K38&gt;INDIRECT(ADDRESS($CB38,COLUMN(K38),2,1)),  NA(),  IF(OR(K38="",INDIRECT(ADDRESS($CB38,COLUMN(K38),2,1))=""),"",     (1+K$5)  *  ROUND((1-(K38-1)/(  INDIRECT(ADDRESS($CB38,COLUMN(K38),2,1))  -1))  *  (VLOOKUP($D38&amp;"_"&amp;$D39,Cross_cat_sexe,$B$5+1,0)  -  VLOOKUP($D38&amp;"_"&amp;$D39,Cross_cat_sexe,$B$5,0))     +  VLOOKUP($D38&amp;"_"&amp;$D39,Cross_cat_sexe,$B$5,0),0))))</f>
        <v>887</v>
      </c>
      <c r="L39" s="687" t="str">
        <f>IF(AND(L38&gt;0,M38=0),NA(),IF(L38&gt;M38,NA(),IF(M38="","",     (1+M$5)  *  ROUND((1-(L38-1)/(M38-1))  *  (VLOOKUP($D38&amp;"_"&amp;$D39,Cross_cat_sexe,$B$5+1,0)  -  VLOOKUP($D38&amp;"_"&amp;$D39,Cross_cat_sexe,$B$5,0))     +  VLOOKUP($D38&amp;"_"&amp;$D39,Cross_cat_sexe,$B$5,0),0))))</f>
        <v/>
      </c>
      <c r="M39" s="841">
        <f>IF(L38&gt;0,M$5,0)</f>
        <v>0</v>
      </c>
      <c r="N39" s="932" t="str">
        <f ca="1">IF(AND(N38&gt;0,INDIRECT(ADDRESS($CB38,COLUMN(N38),2,1))=0),NA(),IF(N38&gt;INDIRECT(ADDRESS($CB38,COLUMN(N38),2,1)),  NA(),  IF(OR(N38="",INDIRECT(ADDRESS($CB38,COLUMN(N38),2,1))=""),"",     (1+N$5)  *  ROUND((1-(N38-1)/(  INDIRECT(ADDRESS($CB38,COLUMN(N38),2,1))  -1))  *  (VLOOKUP($D38&amp;"_"&amp;$D39,Cross_cat_sexe,$B$5+1,0)  -  VLOOKUP($D38&amp;"_"&amp;$D39,Cross_cat_sexe,$B$5,0))     +  VLOOKUP($D38&amp;"_"&amp;$D39,Cross_cat_sexe,$B$5,0),0))))</f>
        <v/>
      </c>
      <c r="O39" s="932" t="str">
        <f ca="1">IF(AND(O38&gt;0,INDIRECT(ADDRESS($CB38,COLUMN(O38),2,1))=0),NA(),IF(O38&gt;INDIRECT(ADDRESS($CB38,COLUMN(O38),2,1)),  NA(),  IF(OR(O38="",INDIRECT(ADDRESS($CB38,COLUMN(O38),2,1))=""),"",     (1+O$5)  *  ROUND((1-(O38-1)/(  INDIRECT(ADDRESS($CB38,COLUMN(O38),2,1))  -1))  *  (VLOOKUP($D38&amp;"_"&amp;$D39,Cross_cat_sexe,$B$5+1,0)  -  VLOOKUP($D38&amp;"_"&amp;$D39,Cross_cat_sexe,$B$5,0))     +  VLOOKUP($D38&amp;"_"&amp;$D39,Cross_cat_sexe,$B$5,0),0))))</f>
        <v/>
      </c>
      <c r="P39" s="932" t="str">
        <f ca="1">IF(AND(P38&gt;0,INDIRECT(ADDRESS($CB38,COLUMN(P38),2,1))=0),NA(),IF(P38&gt;INDIRECT(ADDRESS($CB38,COLUMN(P38),2,1)),  NA(),  IF(OR(P38="",INDIRECT(ADDRESS($CB38,COLUMN(P38),2,1))=""),"",     (1+P$5)  *  ROUND((1-(P38-1)/(  INDIRECT(ADDRESS($CB38,COLUMN(P38),2,1))  -1))  *  (VLOOKUP($D38&amp;"_"&amp;$D39,Cross_cat_sexe,$B$5+1,0)  -  VLOOKUP($D38&amp;"_"&amp;$D39,Cross_cat_sexe,$B$5,0))     +  VLOOKUP($D38&amp;"_"&amp;$D39,Cross_cat_sexe,$B$5,0),0))))</f>
        <v/>
      </c>
      <c r="Q39" s="687" t="str">
        <f>IF(AND(Q38&gt;0,R38=0),NA(),IF(Q38&gt;R38,NA(),IF(R38="","",     (1+R$5)  *  ROUND((1-(Q38-1)/(R38-1))  *  (VLOOKUP($D38&amp;"_"&amp;$D39,Cross_cat_sexe,$B$5+1,0)  -  VLOOKUP($D38&amp;"_"&amp;$D39,Cross_cat_sexe,$B$5,0))     +  VLOOKUP($D38&amp;"_"&amp;$D39,Cross_cat_sexe,$B$5,0),0))))</f>
        <v/>
      </c>
      <c r="R39" s="841">
        <f>IF(Q38&gt;0,R$5,0)</f>
        <v>0</v>
      </c>
      <c r="S39" s="687" t="str">
        <f>IF(AND(S38&gt;0,T38=0),NA(),IF(S38&gt;T38,NA(),IF(T38="","",     (1+T$5)  *  ROUND((1-(S38-1)/(T38-1))  *  (VLOOKUP($D38&amp;"_"&amp;$D39,Cross_cat_sexe,$B$5+1,0)  -  VLOOKUP($D38&amp;"_"&amp;$D39,Cross_cat_sexe,$B$5,0))     +  VLOOKUP($D38&amp;"_"&amp;$D39,Cross_cat_sexe,$B$5,0),0))))</f>
        <v/>
      </c>
      <c r="T39" s="841">
        <f>IF(S38&gt;0,T$5,0)</f>
        <v>0</v>
      </c>
      <c r="U39" s="932" t="str">
        <f ca="1">IF(AND(U38&gt;0,INDIRECT(ADDRESS($CB38,COLUMN(U38),2,1))=0),NA(),IF(U38&gt;INDIRECT(ADDRESS($CB38,COLUMN(U38),2,1)),  NA(),  IF(OR(U38="",INDIRECT(ADDRESS($CB38,COLUMN(U38),2,1))=""),"",     (1+U$5)  *  ROUND((1-(U38-1)/(  INDIRECT(ADDRESS($CB38,COLUMN(U38),2,1))  -1))  *  (VLOOKUP($D38&amp;"_"&amp;$D39,Cross_cat_sexe,$B$5+1,0)  -  VLOOKUP($D38&amp;"_"&amp;$D39,Cross_cat_sexe,$B$5,0))     +  VLOOKUP($D38&amp;"_"&amp;$D39,Cross_cat_sexe,$B$5,0),0))))</f>
        <v/>
      </c>
      <c r="V39" s="932" t="str">
        <f ca="1">IF(AND(V38&gt;0,INDIRECT(ADDRESS($CB38,COLUMN(V38),2,1))=0),NA(),IF(V38&gt;INDIRECT(ADDRESS($CB38,COLUMN(V38),2,1)),  NA(),  IF(OR(V38="",INDIRECT(ADDRESS($CB38,COLUMN(V38),2,1))=""),"",     (1+V$5)  *  ROUND((1-(V38-1)/(  INDIRECT(ADDRESS($CB38,COLUMN(V38),2,1))  -1))  *  (VLOOKUP($D38&amp;"_"&amp;$D39,Cross_cat_sexe,$B$5+1,0)  -  VLOOKUP($D38&amp;"_"&amp;$D39,Cross_cat_sexe,$B$5,0))     +  VLOOKUP($D38&amp;"_"&amp;$D39,Cross_cat_sexe,$B$5,0),0))))</f>
        <v/>
      </c>
      <c r="W39" s="932" t="str">
        <f ca="1">IF(AND(W38&gt;0,INDIRECT(ADDRESS($CB38,COLUMN(W38),2,1))=0),NA(),IF(W38&gt;INDIRECT(ADDRESS($CB38,COLUMN(W38),2,1)),  NA(),  IF(OR(W38="",INDIRECT(ADDRESS($CB38,COLUMN(W38),2,1))=""),"",     (1+W$5)  *  ROUND((1-(W38-1)/(  INDIRECT(ADDRESS($CB38,COLUMN(W38),2,1))  -1))  *  (VLOOKUP($D38&amp;"_"&amp;$D39,Cross_cat_sexe,$B$5+1,0)  -  VLOOKUP($D38&amp;"_"&amp;$D39,Cross_cat_sexe,$B$5,0))     +  VLOOKUP($D38&amp;"_"&amp;$D39,Cross_cat_sexe,$B$5,0),0))))</f>
        <v/>
      </c>
      <c r="X39" s="932" t="str">
        <f ca="1">IF(AND(X38&gt;0,INDIRECT(ADDRESS($CB38,COLUMN(X38),2,1))=0),NA(),IF(X38&gt;INDIRECT(ADDRESS($CB38,COLUMN(X38),2,1)),  NA(),  IF(OR(X38="",INDIRECT(ADDRESS($CB38,COLUMN(X38),2,1))=""),"",     (1+X$5)  *  ROUND((1-(X38-1)/(  INDIRECT(ADDRESS($CB38,COLUMN(X38),2,1))  -1))  *  (VLOOKUP($D38&amp;"_"&amp;$D39,Cross_cat_sexe,$B$5+1,0)  -  VLOOKUP($D38&amp;"_"&amp;$D39,Cross_cat_sexe,$B$5,0))     +  VLOOKUP($D38&amp;"_"&amp;$D39,Cross_cat_sexe,$B$5,0),0))))</f>
        <v/>
      </c>
      <c r="Y39" s="687" t="str">
        <f>IF(AND(Y38&gt;0,Z38=0),NA(),IF(Y38&gt;Z38,NA(),IF(Z38="","",     (1+Z$5)  *  ROUND((1-(Y38-1)/(Z38-1))  *  (VLOOKUP($D38&amp;"_"&amp;$D39,Cross_cat_sexe,$B$5+1,0)  -  VLOOKUP($D38&amp;"_"&amp;$D39,Cross_cat_sexe,$B$5,0))     +  VLOOKUP($D38&amp;"_"&amp;$D39,Cross_cat_sexe,$B$5,0),0))))</f>
        <v/>
      </c>
      <c r="Z39" s="841">
        <f>IF(Y38&gt;0,Z$5,0)</f>
        <v>0</v>
      </c>
      <c r="AA39" s="688" t="str">
        <f ca="1">IF($B38="","",VLOOKUP($B38,Athlètes,AA$7,0))</f>
        <v>Léna</v>
      </c>
      <c r="AB39" s="689">
        <f ca="1">IF(OR(G39&gt;=2,    F38=IF(D39="F","classée","classé")),   1,   0)</f>
        <v>1</v>
      </c>
      <c r="AC39" s="690">
        <f ca="1">MAX(AH39:AU39)</f>
        <v>1097</v>
      </c>
      <c r="AD39" s="684">
        <f ca="1">IF(AF39&gt;=2,AC39,MAX(AV39:BI39))</f>
        <v>887</v>
      </c>
      <c r="AE39" s="684">
        <f ca="1">IF(AF39&gt;=3,AC39,IF(AG39&gt;=2,AD39,MAX(BJ39:BW39)))</f>
        <v>-1</v>
      </c>
      <c r="AF39" s="684">
        <f ca="1">COUNTIF(AV39:BI39,"=-1")</f>
        <v>1</v>
      </c>
      <c r="AG39" s="684">
        <f ca="1">COUNTIF(BJ39:BW39,"=-2")</f>
        <v>1</v>
      </c>
      <c r="AH39" s="691" t="str">
        <f t="shared" ref="AH39:AU39" ca="1" si="35">INDEX(__Cross,  $CC39,  AH$5)</f>
        <v/>
      </c>
      <c r="AI39" s="684">
        <f t="shared" ca="1" si="35"/>
        <v>1097</v>
      </c>
      <c r="AJ39" s="684">
        <f t="shared" ca="1" si="35"/>
        <v>887</v>
      </c>
      <c r="AK39" s="684" t="str">
        <f t="shared" ca="1" si="35"/>
        <v/>
      </c>
      <c r="AL39" s="684" t="str">
        <f t="shared" ca="1" si="35"/>
        <v/>
      </c>
      <c r="AM39" s="684" t="str">
        <f t="shared" ca="1" si="35"/>
        <v/>
      </c>
      <c r="AN39" s="684" t="str">
        <f t="shared" ca="1" si="35"/>
        <v/>
      </c>
      <c r="AO39" s="684" t="str">
        <f t="shared" ca="1" si="35"/>
        <v/>
      </c>
      <c r="AP39" s="684" t="str">
        <f t="shared" ca="1" si="35"/>
        <v/>
      </c>
      <c r="AQ39" s="684" t="str">
        <f t="shared" ca="1" si="35"/>
        <v/>
      </c>
      <c r="AR39" s="684" t="str">
        <f t="shared" ca="1" si="35"/>
        <v/>
      </c>
      <c r="AS39" s="684" t="str">
        <f t="shared" ca="1" si="35"/>
        <v/>
      </c>
      <c r="AT39" s="684" t="str">
        <f t="shared" ca="1" si="35"/>
        <v/>
      </c>
      <c r="AU39" s="692" t="str">
        <f t="shared" ca="1" si="35"/>
        <v/>
      </c>
      <c r="AV39" s="691" t="str">
        <f t="shared" ref="AV39:BI39" ca="1" si="36">IF(AH39=$AC39,-1,AH39)</f>
        <v/>
      </c>
      <c r="AW39" s="684">
        <f t="shared" ca="1" si="36"/>
        <v>-1</v>
      </c>
      <c r="AX39" s="684">
        <f t="shared" ca="1" si="36"/>
        <v>887</v>
      </c>
      <c r="AY39" s="684" t="str">
        <f t="shared" ca="1" si="36"/>
        <v/>
      </c>
      <c r="AZ39" s="684" t="str">
        <f t="shared" ca="1" si="36"/>
        <v/>
      </c>
      <c r="BA39" s="684" t="str">
        <f t="shared" ca="1" si="36"/>
        <v/>
      </c>
      <c r="BB39" s="684" t="str">
        <f t="shared" ca="1" si="36"/>
        <v/>
      </c>
      <c r="BC39" s="684" t="str">
        <f t="shared" ca="1" si="36"/>
        <v/>
      </c>
      <c r="BD39" s="684" t="str">
        <f t="shared" ca="1" si="36"/>
        <v/>
      </c>
      <c r="BE39" s="684" t="str">
        <f t="shared" ca="1" si="36"/>
        <v/>
      </c>
      <c r="BF39" s="684" t="str">
        <f t="shared" ca="1" si="36"/>
        <v/>
      </c>
      <c r="BG39" s="684" t="str">
        <f t="shared" ca="1" si="36"/>
        <v/>
      </c>
      <c r="BH39" s="684" t="str">
        <f t="shared" ca="1" si="36"/>
        <v/>
      </c>
      <c r="BI39" s="692" t="str">
        <f t="shared" ca="1" si="36"/>
        <v/>
      </c>
      <c r="BJ39" s="691" t="str">
        <f t="shared" ref="BJ39:BW39" ca="1" si="37">IF(AV39=$AD39,-2,AV39)</f>
        <v/>
      </c>
      <c r="BK39" s="684">
        <f t="shared" ca="1" si="37"/>
        <v>-1</v>
      </c>
      <c r="BL39" s="684">
        <f t="shared" ca="1" si="37"/>
        <v>-2</v>
      </c>
      <c r="BM39" s="684" t="str">
        <f t="shared" ca="1" si="37"/>
        <v/>
      </c>
      <c r="BN39" s="684" t="str">
        <f t="shared" ca="1" si="37"/>
        <v/>
      </c>
      <c r="BO39" s="684" t="str">
        <f t="shared" ca="1" si="37"/>
        <v/>
      </c>
      <c r="BP39" s="684" t="str">
        <f t="shared" ca="1" si="37"/>
        <v/>
      </c>
      <c r="BQ39" s="684" t="str">
        <f t="shared" ca="1" si="37"/>
        <v/>
      </c>
      <c r="BR39" s="684" t="str">
        <f t="shared" ca="1" si="37"/>
        <v/>
      </c>
      <c r="BS39" s="684" t="str">
        <f t="shared" ca="1" si="37"/>
        <v/>
      </c>
      <c r="BT39" s="684" t="str">
        <f t="shared" ca="1" si="37"/>
        <v/>
      </c>
      <c r="BU39" s="684" t="str">
        <f t="shared" ca="1" si="37"/>
        <v/>
      </c>
      <c r="BV39" s="684" t="str">
        <f t="shared" ca="1" si="37"/>
        <v/>
      </c>
      <c r="BW39" s="692" t="str">
        <f t="shared" ca="1" si="37"/>
        <v/>
      </c>
      <c r="BX39" s="689">
        <f t="shared" ca="1" si="11"/>
        <v>1</v>
      </c>
      <c r="BY39" s="996">
        <f t="shared" ca="1" si="12"/>
        <v>1984</v>
      </c>
      <c r="BZ39" s="689">
        <f t="shared" si="13"/>
        <v>9635.1</v>
      </c>
      <c r="CA39" s="684" t="str">
        <f t="shared" ca="1" si="14"/>
        <v>M_F</v>
      </c>
      <c r="CB39" s="684">
        <f t="shared" ca="1" si="10"/>
        <v>24</v>
      </c>
      <c r="CC39" s="684">
        <f t="shared" ca="1" si="15"/>
        <v>18</v>
      </c>
      <c r="CD39" s="684">
        <f t="shared" ca="1" si="16"/>
        <v>0</v>
      </c>
      <c r="CE39" s="693">
        <f t="shared" ca="1" si="17"/>
        <v>6100992</v>
      </c>
      <c r="CF39" s="895"/>
      <c r="CG39" s="886"/>
      <c r="CH39" s="694">
        <f t="shared" ca="1" si="18"/>
        <v>1.1000000000000001</v>
      </c>
      <c r="CI39" s="694">
        <f t="shared" ca="1" si="19"/>
        <v>0</v>
      </c>
      <c r="CJ39" s="895"/>
    </row>
    <row r="40" spans="1:88" s="703" customFormat="1">
      <c r="A40" s="704">
        <v>7</v>
      </c>
      <c r="B40" s="705">
        <v>6126</v>
      </c>
      <c r="C40" s="703" t="str">
        <f ca="1">IF($B40="","",VLOOKUP($B40,Athlètes,C$5,0))</f>
        <v>STURBOIS</v>
      </c>
      <c r="D40" s="698" t="str">
        <f ca="1">IF($B40="","",VLOOKUP($B40,Athlètes,D$5,0))</f>
        <v>M</v>
      </c>
      <c r="E40" s="706">
        <f ca="1">IF($B40="","",VLOOKUP($B40,Athlètes,E$5,0))</f>
        <v>1999</v>
      </c>
      <c r="F40" s="707"/>
      <c r="G40" s="708"/>
      <c r="H40" s="708"/>
      <c r="I40" s="696"/>
      <c r="J40" s="696">
        <v>34</v>
      </c>
      <c r="K40" s="696"/>
      <c r="L40" s="696">
        <v>34</v>
      </c>
      <c r="M40" s="722">
        <f ca="1">IF(L40&gt;0,VLOOKUP(M$2&amp;IF(VLOOKUP(M$2,cal_Cross,L$9,0)&lt;&gt;2,"","-"&amp;VLOOKUP($E40,année_1ou2,M$9,0)),cal_Cross,VLOOKUP($D40&amp;"_"&amp;$D41,Cross_cat_sexe,$B$7,0),0),"")</f>
        <v>42</v>
      </c>
      <c r="N40" s="696"/>
      <c r="O40" s="696"/>
      <c r="P40" s="696"/>
      <c r="Q40" s="696"/>
      <c r="R40" s="722" t="str">
        <f>IF(Q40&gt;0,VLOOKUP(R$2&amp;IF(VLOOKUP(R$2,cal_Cross,Q$9,0)&lt;&gt;2,"","-"&amp;VLOOKUP($E40,année_1ou2,R$9,0)),cal_Cross,VLOOKUP($D40&amp;"_"&amp;$D41,Cross_cat_sexe,$B$7,0),0),"")</f>
        <v/>
      </c>
      <c r="S40" s="696"/>
      <c r="T40" s="722" t="str">
        <f>IF(S40&gt;0,VLOOKUP(T$2&amp;IF(VLOOKUP(T$2,cal_Cross,S$9,0)&lt;&gt;2,"","-"&amp;VLOOKUP($E40,année_1ou2,T$9,0)),cal_Cross,VLOOKUP($D40&amp;"_"&amp;$D41,Cross_cat_sexe,$B$7,0),0),"")</f>
        <v/>
      </c>
      <c r="U40" s="696"/>
      <c r="V40" s="696"/>
      <c r="W40" s="696"/>
      <c r="X40" s="696"/>
      <c r="Y40" s="696"/>
      <c r="Z40" s="722" t="str">
        <f>IF(Y40&gt;0,VLOOKUP(Z$2&amp;IF(VLOOKUP(Z$2,cal_Cross,Y$9,0)&lt;&gt;2,"","-"&amp;VLOOKUP($E40,année_1ou2,Z$9,0)),cal_Cross,VLOOKUP($D40&amp;"_"&amp;$D41,Cross_cat_sexe,$B$7,0),0),"")</f>
        <v/>
      </c>
      <c r="AA40" s="843" t="str">
        <f ca="1">IF($B40="","",VLOOKUP($B40,Athlètes,AA$5,0))</f>
        <v>STURBOIS</v>
      </c>
      <c r="AB40" s="697"/>
      <c r="AC40" s="698"/>
      <c r="AD40" s="698"/>
      <c r="AE40" s="698"/>
      <c r="AF40" s="698"/>
      <c r="AG40" s="698"/>
      <c r="AH40" s="699"/>
      <c r="AI40" s="698"/>
      <c r="AJ40" s="698"/>
      <c r="AK40" s="698"/>
      <c r="AL40" s="698"/>
      <c r="AM40" s="698"/>
      <c r="AN40" s="698"/>
      <c r="AO40" s="698"/>
      <c r="AP40" s="698"/>
      <c r="AQ40" s="698"/>
      <c r="AR40" s="698"/>
      <c r="AS40" s="698"/>
      <c r="AT40" s="698"/>
      <c r="AU40" s="700"/>
      <c r="AV40" s="699"/>
      <c r="AW40" s="698"/>
      <c r="AX40" s="698"/>
      <c r="AY40" s="698"/>
      <c r="AZ40" s="698"/>
      <c r="BA40" s="698"/>
      <c r="BB40" s="698"/>
      <c r="BC40" s="698"/>
      <c r="BD40" s="698"/>
      <c r="BE40" s="698"/>
      <c r="BF40" s="698"/>
      <c r="BG40" s="698"/>
      <c r="BH40" s="698"/>
      <c r="BI40" s="700"/>
      <c r="BJ40" s="699"/>
      <c r="BK40" s="698"/>
      <c r="BL40" s="698"/>
      <c r="BM40" s="698"/>
      <c r="BN40" s="698"/>
      <c r="BO40" s="698"/>
      <c r="BP40" s="698"/>
      <c r="BQ40" s="698"/>
      <c r="BR40" s="698"/>
      <c r="BS40" s="698"/>
      <c r="BT40" s="698"/>
      <c r="BU40" s="698"/>
      <c r="BV40" s="698"/>
      <c r="BW40" s="700"/>
      <c r="BX40" s="697">
        <f t="shared" ca="1" si="11"/>
        <v>0</v>
      </c>
      <c r="BY40" s="995">
        <f t="shared" ca="1" si="12"/>
        <v>110</v>
      </c>
      <c r="BZ40" s="697">
        <f t="shared" si="13"/>
        <v>6126</v>
      </c>
      <c r="CA40" s="698" t="str">
        <f t="shared" ca="1" si="14"/>
        <v>M_F</v>
      </c>
      <c r="CB40" s="698">
        <f t="shared" ca="1" si="10"/>
        <v>24</v>
      </c>
      <c r="CC40" s="698">
        <f t="shared" ca="1" si="15"/>
        <v>19</v>
      </c>
      <c r="CD40" s="698">
        <f t="shared" ca="1" si="16"/>
        <v>0</v>
      </c>
      <c r="CE40" s="701">
        <f t="shared" ca="1" si="17"/>
        <v>6100792.5</v>
      </c>
      <c r="CF40" s="894"/>
      <c r="CG40" s="885"/>
      <c r="CH40" s="694">
        <f t="shared" ca="1" si="18"/>
        <v>1</v>
      </c>
      <c r="CI40" s="702">
        <f t="shared" ca="1" si="19"/>
        <v>0</v>
      </c>
      <c r="CJ40" s="894"/>
    </row>
    <row r="41" spans="1:88" s="695" customFormat="1">
      <c r="A41" s="681">
        <v>7.1</v>
      </c>
      <c r="B41" s="682">
        <f>B40+0.1</f>
        <v>6126.1</v>
      </c>
      <c r="C41" s="683" t="str">
        <f ca="1">IF($B40="","",VLOOKUP($B40,Athlètes,C$7,0))</f>
        <v>Camille</v>
      </c>
      <c r="D41" s="684" t="str">
        <f ca="1">IF($B40="","",VLOOKUP($B40,Athlètes,D$7,0))</f>
        <v>F</v>
      </c>
      <c r="E41" s="685"/>
      <c r="F41" s="936">
        <f ca="1">IF(G41=0,0,SUMIF(AC41:AD41,"&gt;0")/MIN(2,G41))+IF(ISNA(BY41),NA(),0)</f>
        <v>792.5</v>
      </c>
      <c r="G41" s="686">
        <f>COUNTA(I40:L40,N40:Q40,S40,Y40)</f>
        <v>2</v>
      </c>
      <c r="H41" s="686">
        <f ca="1">IF(ISNA(VLOOKUP($B41,__Indoor,H$7,0)),   0,VLOOKUP($B41,__Indoor,H$7,0))</f>
        <v>2</v>
      </c>
      <c r="I41" s="932" t="str">
        <f ca="1">IF(AND(I40&gt;0,INDIRECT(ADDRESS($CB40,COLUMN(I40),2,1))=0),NA(),IF(I40&gt;INDIRECT(ADDRESS($CB40,COLUMN(I40),2,1)),  NA(),  IF(OR(I40="",INDIRECT(ADDRESS($CB40,COLUMN(I40),2,1))=""),"",     (1+I$5)  *  ROUND((1-(I40-1)/(  INDIRECT(ADDRESS($CB40,COLUMN(I40),2,1))  -1))  *  (VLOOKUP($D40&amp;"_"&amp;$D41,Cross_cat_sexe,$B$5+1,0)  -  VLOOKUP($D40&amp;"_"&amp;$D41,Cross_cat_sexe,$B$5,0))     +  VLOOKUP($D40&amp;"_"&amp;$D41,Cross_cat_sexe,$B$5,0),0))))</f>
        <v/>
      </c>
      <c r="J41" s="932">
        <f ca="1">IF(AND(J40&gt;0,INDIRECT(ADDRESS($CB40,COLUMN(J40),2,1))=0),NA(),IF(J40&gt;INDIRECT(ADDRESS($CB40,COLUMN(J40),2,1)),  NA(),  IF(OR(J40="",INDIRECT(ADDRESS($CB40,COLUMN(J40),2,1))=""),"",     (1+J$5)  *  ROUND((1-(J40-1)/(  INDIRECT(ADDRESS($CB40,COLUMN(J40),2,1))  -1))  *  (VLOOKUP($D40&amp;"_"&amp;$D41,Cross_cat_sexe,$B$5+1,0)  -  VLOOKUP($D40&amp;"_"&amp;$D41,Cross_cat_sexe,$B$5,0))     +  VLOOKUP($D40&amp;"_"&amp;$D41,Cross_cat_sexe,$B$5,0),0))))</f>
        <v>872</v>
      </c>
      <c r="K41" s="932" t="str">
        <f ca="1">IF(AND(K40&gt;0,INDIRECT(ADDRESS($CB40,COLUMN(K40),2,1))=0),NA(),IF(K40&gt;INDIRECT(ADDRESS($CB40,COLUMN(K40),2,1)),  NA(),  IF(OR(K40="",INDIRECT(ADDRESS($CB40,COLUMN(K40),2,1))=""),"",     (1+K$5)  *  ROUND((1-(K40-1)/(  INDIRECT(ADDRESS($CB40,COLUMN(K40),2,1))  -1))  *  (VLOOKUP($D40&amp;"_"&amp;$D41,Cross_cat_sexe,$B$5+1,0)  -  VLOOKUP($D40&amp;"_"&amp;$D41,Cross_cat_sexe,$B$5,0))     +  VLOOKUP($D40&amp;"_"&amp;$D41,Cross_cat_sexe,$B$5,0),0))))</f>
        <v/>
      </c>
      <c r="L41" s="687">
        <f ca="1">IF(AND(L40&gt;0,M40=0),NA(),IF(L40&gt;M40,NA(),IF(M40="","",     (1+M$5)  *  ROUND((1-(L40-1)/(M40-1))  *  (VLOOKUP($D40&amp;"_"&amp;$D41,Cross_cat_sexe,$B$5+1,0)  -  VLOOKUP($D40&amp;"_"&amp;$D41,Cross_cat_sexe,$B$5,0))     +  VLOOKUP($D40&amp;"_"&amp;$D41,Cross_cat_sexe,$B$5,0),0))))</f>
        <v>713</v>
      </c>
      <c r="M41" s="841">
        <f ca="1">IF(L40&gt;0,M$5,0)</f>
        <v>0</v>
      </c>
      <c r="N41" s="932" t="str">
        <f ca="1">IF(AND(N40&gt;0,INDIRECT(ADDRESS($CB40,COLUMN(N40),2,1))=0),NA(),IF(N40&gt;INDIRECT(ADDRESS($CB40,COLUMN(N40),2,1)),  NA(),  IF(OR(N40="",INDIRECT(ADDRESS($CB40,COLUMN(N40),2,1))=""),"",     (1+N$5)  *  ROUND((1-(N40-1)/(  INDIRECT(ADDRESS($CB40,COLUMN(N40),2,1))  -1))  *  (VLOOKUP($D40&amp;"_"&amp;$D41,Cross_cat_sexe,$B$5+1,0)  -  VLOOKUP($D40&amp;"_"&amp;$D41,Cross_cat_sexe,$B$5,0))     +  VLOOKUP($D40&amp;"_"&amp;$D41,Cross_cat_sexe,$B$5,0),0))))</f>
        <v/>
      </c>
      <c r="O41" s="932" t="str">
        <f ca="1">IF(AND(O40&gt;0,INDIRECT(ADDRESS($CB40,COLUMN(O40),2,1))=0),NA(),IF(O40&gt;INDIRECT(ADDRESS($CB40,COLUMN(O40),2,1)),  NA(),  IF(OR(O40="",INDIRECT(ADDRESS($CB40,COLUMN(O40),2,1))=""),"",     (1+O$5)  *  ROUND((1-(O40-1)/(  INDIRECT(ADDRESS($CB40,COLUMN(O40),2,1))  -1))  *  (VLOOKUP($D40&amp;"_"&amp;$D41,Cross_cat_sexe,$B$5+1,0)  -  VLOOKUP($D40&amp;"_"&amp;$D41,Cross_cat_sexe,$B$5,0))     +  VLOOKUP($D40&amp;"_"&amp;$D41,Cross_cat_sexe,$B$5,0),0))))</f>
        <v/>
      </c>
      <c r="P41" s="932" t="str">
        <f ca="1">IF(AND(P40&gt;0,INDIRECT(ADDRESS($CB40,COLUMN(P40),2,1))=0),NA(),IF(P40&gt;INDIRECT(ADDRESS($CB40,COLUMN(P40),2,1)),  NA(),  IF(OR(P40="",INDIRECT(ADDRESS($CB40,COLUMN(P40),2,1))=""),"",     (1+P$5)  *  ROUND((1-(P40-1)/(  INDIRECT(ADDRESS($CB40,COLUMN(P40),2,1))  -1))  *  (VLOOKUP($D40&amp;"_"&amp;$D41,Cross_cat_sexe,$B$5+1,0)  -  VLOOKUP($D40&amp;"_"&amp;$D41,Cross_cat_sexe,$B$5,0))     +  VLOOKUP($D40&amp;"_"&amp;$D41,Cross_cat_sexe,$B$5,0),0))))</f>
        <v/>
      </c>
      <c r="Q41" s="687" t="str">
        <f>IF(AND(Q40&gt;0,R40=0),NA(),IF(Q40&gt;R40,NA(),IF(R40="","",     (1+R$5)  *  ROUND((1-(Q40-1)/(R40-1))  *  (VLOOKUP($D40&amp;"_"&amp;$D41,Cross_cat_sexe,$B$5+1,0)  -  VLOOKUP($D40&amp;"_"&amp;$D41,Cross_cat_sexe,$B$5,0))     +  VLOOKUP($D40&amp;"_"&amp;$D41,Cross_cat_sexe,$B$5,0),0))))</f>
        <v/>
      </c>
      <c r="R41" s="841">
        <f>IF(Q40&gt;0,R$5,0)</f>
        <v>0</v>
      </c>
      <c r="S41" s="687" t="str">
        <f>IF(AND(S40&gt;0,T40=0),NA(),IF(S40&gt;T40,NA(),IF(T40="","",     (1+T$5)  *  ROUND((1-(S40-1)/(T40-1))  *  (VLOOKUP($D40&amp;"_"&amp;$D41,Cross_cat_sexe,$B$5+1,0)  -  VLOOKUP($D40&amp;"_"&amp;$D41,Cross_cat_sexe,$B$5,0))     +  VLOOKUP($D40&amp;"_"&amp;$D41,Cross_cat_sexe,$B$5,0),0))))</f>
        <v/>
      </c>
      <c r="T41" s="841">
        <f>IF(S40&gt;0,T$5,0)</f>
        <v>0</v>
      </c>
      <c r="U41" s="932" t="str">
        <f ca="1">IF(AND(U40&gt;0,INDIRECT(ADDRESS($CB40,COLUMN(U40),2,1))=0),NA(),IF(U40&gt;INDIRECT(ADDRESS($CB40,COLUMN(U40),2,1)),  NA(),  IF(OR(U40="",INDIRECT(ADDRESS($CB40,COLUMN(U40),2,1))=""),"",     (1+U$5)  *  ROUND((1-(U40-1)/(  INDIRECT(ADDRESS($CB40,COLUMN(U40),2,1))  -1))  *  (VLOOKUP($D40&amp;"_"&amp;$D41,Cross_cat_sexe,$B$5+1,0)  -  VLOOKUP($D40&amp;"_"&amp;$D41,Cross_cat_sexe,$B$5,0))     +  VLOOKUP($D40&amp;"_"&amp;$D41,Cross_cat_sexe,$B$5,0),0))))</f>
        <v/>
      </c>
      <c r="V41" s="932" t="str">
        <f ca="1">IF(AND(V40&gt;0,INDIRECT(ADDRESS($CB40,COLUMN(V40),2,1))=0),NA(),IF(V40&gt;INDIRECT(ADDRESS($CB40,COLUMN(V40),2,1)),  NA(),  IF(OR(V40="",INDIRECT(ADDRESS($CB40,COLUMN(V40),2,1))=""),"",     (1+V$5)  *  ROUND((1-(V40-1)/(  INDIRECT(ADDRESS($CB40,COLUMN(V40),2,1))  -1))  *  (VLOOKUP($D40&amp;"_"&amp;$D41,Cross_cat_sexe,$B$5+1,0)  -  VLOOKUP($D40&amp;"_"&amp;$D41,Cross_cat_sexe,$B$5,0))     +  VLOOKUP($D40&amp;"_"&amp;$D41,Cross_cat_sexe,$B$5,0),0))))</f>
        <v/>
      </c>
      <c r="W41" s="932" t="str">
        <f ca="1">IF(AND(W40&gt;0,INDIRECT(ADDRESS($CB40,COLUMN(W40),2,1))=0),NA(),IF(W40&gt;INDIRECT(ADDRESS($CB40,COLUMN(W40),2,1)),  NA(),  IF(OR(W40="",INDIRECT(ADDRESS($CB40,COLUMN(W40),2,1))=""),"",     (1+W$5)  *  ROUND((1-(W40-1)/(  INDIRECT(ADDRESS($CB40,COLUMN(W40),2,1))  -1))  *  (VLOOKUP($D40&amp;"_"&amp;$D41,Cross_cat_sexe,$B$5+1,0)  -  VLOOKUP($D40&amp;"_"&amp;$D41,Cross_cat_sexe,$B$5,0))     +  VLOOKUP($D40&amp;"_"&amp;$D41,Cross_cat_sexe,$B$5,0),0))))</f>
        <v/>
      </c>
      <c r="X41" s="932" t="str">
        <f ca="1">IF(AND(X40&gt;0,INDIRECT(ADDRESS($CB40,COLUMN(X40),2,1))=0),NA(),IF(X40&gt;INDIRECT(ADDRESS($CB40,COLUMN(X40),2,1)),  NA(),  IF(OR(X40="",INDIRECT(ADDRESS($CB40,COLUMN(X40),2,1))=""),"",     (1+X$5)  *  ROUND((1-(X40-1)/(  INDIRECT(ADDRESS($CB40,COLUMN(X40),2,1))  -1))  *  (VLOOKUP($D40&amp;"_"&amp;$D41,Cross_cat_sexe,$B$5+1,0)  -  VLOOKUP($D40&amp;"_"&amp;$D41,Cross_cat_sexe,$B$5,0))     +  VLOOKUP($D40&amp;"_"&amp;$D41,Cross_cat_sexe,$B$5,0),0))))</f>
        <v/>
      </c>
      <c r="Y41" s="687" t="str">
        <f>IF(AND(Y40&gt;0,Z40=0),NA(),IF(Y40&gt;Z40,NA(),IF(Z40="","",     (1+Z$5)  *  ROUND((1-(Y40-1)/(Z40-1))  *  (VLOOKUP($D40&amp;"_"&amp;$D41,Cross_cat_sexe,$B$5+1,0)  -  VLOOKUP($D40&amp;"_"&amp;$D41,Cross_cat_sexe,$B$5,0))     +  VLOOKUP($D40&amp;"_"&amp;$D41,Cross_cat_sexe,$B$5,0),0))))</f>
        <v/>
      </c>
      <c r="Z41" s="841">
        <f>IF(Y40&gt;0,Z$5,0)</f>
        <v>0</v>
      </c>
      <c r="AA41" s="688" t="str">
        <f ca="1">IF($B40="","",VLOOKUP($B40,Athlètes,AA$7,0))</f>
        <v>Camille</v>
      </c>
      <c r="AB41" s="689">
        <f ca="1">IF(OR(G41&gt;=2,    F40=IF(D41="F","classée","classé")),   1,   0)</f>
        <v>1</v>
      </c>
      <c r="AC41" s="690">
        <f ca="1">MAX(AH41:AU41)</f>
        <v>872</v>
      </c>
      <c r="AD41" s="684">
        <f ca="1">IF(AF41&gt;=2,AC41,MAX(AV41:BI41))</f>
        <v>713</v>
      </c>
      <c r="AE41" s="684">
        <f ca="1">IF(AF41&gt;=3,AC41,IF(AG41&gt;=2,AD41,MAX(BJ41:BW41)))</f>
        <v>-1</v>
      </c>
      <c r="AF41" s="684">
        <f ca="1">COUNTIF(AV41:BI41,"=-1")</f>
        <v>1</v>
      </c>
      <c r="AG41" s="684">
        <f ca="1">COUNTIF(BJ41:BW41,"=-2")</f>
        <v>1</v>
      </c>
      <c r="AH41" s="691" t="str">
        <f t="shared" ref="AH41:AU41" ca="1" si="38">INDEX(__Cross,  $CC41,  AH$5)</f>
        <v/>
      </c>
      <c r="AI41" s="684">
        <f t="shared" ca="1" si="38"/>
        <v>872</v>
      </c>
      <c r="AJ41" s="684" t="str">
        <f t="shared" ca="1" si="38"/>
        <v/>
      </c>
      <c r="AK41" s="684">
        <f t="shared" ca="1" si="38"/>
        <v>713</v>
      </c>
      <c r="AL41" s="684" t="str">
        <f t="shared" ca="1" si="38"/>
        <v/>
      </c>
      <c r="AM41" s="684" t="str">
        <f t="shared" ca="1" si="38"/>
        <v/>
      </c>
      <c r="AN41" s="684" t="str">
        <f t="shared" ca="1" si="38"/>
        <v/>
      </c>
      <c r="AO41" s="684" t="str">
        <f t="shared" ca="1" si="38"/>
        <v/>
      </c>
      <c r="AP41" s="684" t="str">
        <f t="shared" ca="1" si="38"/>
        <v/>
      </c>
      <c r="AQ41" s="684" t="str">
        <f t="shared" ca="1" si="38"/>
        <v/>
      </c>
      <c r="AR41" s="684" t="str">
        <f t="shared" ca="1" si="38"/>
        <v/>
      </c>
      <c r="AS41" s="684" t="str">
        <f t="shared" ca="1" si="38"/>
        <v/>
      </c>
      <c r="AT41" s="684" t="str">
        <f t="shared" ca="1" si="38"/>
        <v/>
      </c>
      <c r="AU41" s="692" t="str">
        <f t="shared" ca="1" si="38"/>
        <v/>
      </c>
      <c r="AV41" s="691" t="str">
        <f t="shared" ref="AV41:BI41" ca="1" si="39">IF(AH41=$AC41,-1,AH41)</f>
        <v/>
      </c>
      <c r="AW41" s="684">
        <f t="shared" ca="1" si="39"/>
        <v>-1</v>
      </c>
      <c r="AX41" s="684" t="str">
        <f t="shared" ca="1" si="39"/>
        <v/>
      </c>
      <c r="AY41" s="684">
        <f t="shared" ca="1" si="39"/>
        <v>713</v>
      </c>
      <c r="AZ41" s="684" t="str">
        <f t="shared" ca="1" si="39"/>
        <v/>
      </c>
      <c r="BA41" s="684" t="str">
        <f t="shared" ca="1" si="39"/>
        <v/>
      </c>
      <c r="BB41" s="684" t="str">
        <f t="shared" ca="1" si="39"/>
        <v/>
      </c>
      <c r="BC41" s="684" t="str">
        <f t="shared" ca="1" si="39"/>
        <v/>
      </c>
      <c r="BD41" s="684" t="str">
        <f t="shared" ca="1" si="39"/>
        <v/>
      </c>
      <c r="BE41" s="684" t="str">
        <f t="shared" ca="1" si="39"/>
        <v/>
      </c>
      <c r="BF41" s="684" t="str">
        <f t="shared" ca="1" si="39"/>
        <v/>
      </c>
      <c r="BG41" s="684" t="str">
        <f t="shared" ca="1" si="39"/>
        <v/>
      </c>
      <c r="BH41" s="684" t="str">
        <f t="shared" ca="1" si="39"/>
        <v/>
      </c>
      <c r="BI41" s="692" t="str">
        <f t="shared" ca="1" si="39"/>
        <v/>
      </c>
      <c r="BJ41" s="691" t="str">
        <f t="shared" ref="BJ41:BW41" ca="1" si="40">IF(AV41=$AD41,-2,AV41)</f>
        <v/>
      </c>
      <c r="BK41" s="684">
        <f t="shared" ca="1" si="40"/>
        <v>-1</v>
      </c>
      <c r="BL41" s="684" t="str">
        <f t="shared" ca="1" si="40"/>
        <v/>
      </c>
      <c r="BM41" s="684">
        <f t="shared" ca="1" si="40"/>
        <v>-2</v>
      </c>
      <c r="BN41" s="684" t="str">
        <f t="shared" ca="1" si="40"/>
        <v/>
      </c>
      <c r="BO41" s="684" t="str">
        <f t="shared" ca="1" si="40"/>
        <v/>
      </c>
      <c r="BP41" s="684" t="str">
        <f t="shared" ca="1" si="40"/>
        <v/>
      </c>
      <c r="BQ41" s="684" t="str">
        <f t="shared" ca="1" si="40"/>
        <v/>
      </c>
      <c r="BR41" s="684" t="str">
        <f t="shared" ca="1" si="40"/>
        <v/>
      </c>
      <c r="BS41" s="684" t="str">
        <f t="shared" ca="1" si="40"/>
        <v/>
      </c>
      <c r="BT41" s="684" t="str">
        <f t="shared" ca="1" si="40"/>
        <v/>
      </c>
      <c r="BU41" s="684" t="str">
        <f t="shared" ca="1" si="40"/>
        <v/>
      </c>
      <c r="BV41" s="684" t="str">
        <f t="shared" ca="1" si="40"/>
        <v/>
      </c>
      <c r="BW41" s="692" t="str">
        <f t="shared" ca="1" si="40"/>
        <v/>
      </c>
      <c r="BX41" s="689">
        <f t="shared" ca="1" si="11"/>
        <v>1</v>
      </c>
      <c r="BY41" s="996">
        <f t="shared" ca="1" si="12"/>
        <v>1585</v>
      </c>
      <c r="BZ41" s="689">
        <f t="shared" si="13"/>
        <v>6126.1</v>
      </c>
      <c r="CA41" s="684" t="str">
        <f t="shared" ca="1" si="14"/>
        <v>M_F</v>
      </c>
      <c r="CB41" s="684">
        <f t="shared" ca="1" si="10"/>
        <v>24</v>
      </c>
      <c r="CC41" s="684">
        <f t="shared" ca="1" si="15"/>
        <v>20</v>
      </c>
      <c r="CD41" s="684">
        <f t="shared" ca="1" si="16"/>
        <v>0</v>
      </c>
      <c r="CE41" s="693">
        <f t="shared" ca="1" si="17"/>
        <v>6100792.5</v>
      </c>
      <c r="CF41" s="895"/>
      <c r="CG41" s="886"/>
      <c r="CH41" s="694">
        <f t="shared" ca="1" si="18"/>
        <v>1.1000000000000001</v>
      </c>
      <c r="CI41" s="694">
        <f t="shared" ca="1" si="19"/>
        <v>0</v>
      </c>
      <c r="CJ41" s="895"/>
    </row>
    <row r="42" spans="1:88" s="703" customFormat="1">
      <c r="A42" s="704">
        <v>8</v>
      </c>
      <c r="B42" s="705">
        <v>6430</v>
      </c>
      <c r="C42" s="703" t="str">
        <f ca="1">IF($B42="","",VLOOKUP($B42,Athlètes,C$5,0))</f>
        <v>SAUCEZ</v>
      </c>
      <c r="D42" s="698" t="str">
        <f ca="1">IF($B42="","",VLOOKUP($B42,Athlètes,D$5,0))</f>
        <v>M</v>
      </c>
      <c r="E42" s="706">
        <f ca="1">IF($B42="","",VLOOKUP($B42,Athlètes,E$5,0))</f>
        <v>1999</v>
      </c>
      <c r="F42" s="707"/>
      <c r="G42" s="708"/>
      <c r="H42" s="708"/>
      <c r="I42" s="696"/>
      <c r="J42" s="696"/>
      <c r="K42" s="696">
        <v>28</v>
      </c>
      <c r="L42" s="696">
        <v>36</v>
      </c>
      <c r="M42" s="722">
        <f ca="1">IF(L42&gt;0,VLOOKUP(M$2&amp;IF(VLOOKUP(M$2,cal_Cross,L$9,0)&lt;&gt;2,"","-"&amp;VLOOKUP($E42,année_1ou2,M$9,0)),cal_Cross,VLOOKUP($D42&amp;"_"&amp;$D43,Cross_cat_sexe,$B$7,0),0),"")</f>
        <v>42</v>
      </c>
      <c r="N42" s="696"/>
      <c r="O42" s="696"/>
      <c r="P42" s="696"/>
      <c r="Q42" s="696"/>
      <c r="R42" s="722" t="str">
        <f>IF(Q42&gt;0,VLOOKUP(R$2&amp;IF(VLOOKUP(R$2,cal_Cross,Q$9,0)&lt;&gt;2,"","-"&amp;VLOOKUP($E42,année_1ou2,R$9,0)),cal_Cross,VLOOKUP($D42&amp;"_"&amp;$D43,Cross_cat_sexe,$B$7,0),0),"")</f>
        <v/>
      </c>
      <c r="S42" s="696"/>
      <c r="T42" s="722" t="str">
        <f>IF(S42&gt;0,VLOOKUP(T$2&amp;IF(VLOOKUP(T$2,cal_Cross,S$9,0)&lt;&gt;2,"","-"&amp;VLOOKUP($E42,année_1ou2,T$9,0)),cal_Cross,VLOOKUP($D42&amp;"_"&amp;$D43,Cross_cat_sexe,$B$7,0),0),"")</f>
        <v/>
      </c>
      <c r="U42" s="696"/>
      <c r="V42" s="696"/>
      <c r="W42" s="696"/>
      <c r="X42" s="696"/>
      <c r="Y42" s="696"/>
      <c r="Z42" s="722" t="str">
        <f>IF(Y42&gt;0,VLOOKUP(Z$2&amp;IF(VLOOKUP(Z$2,cal_Cross,Y$9,0)&lt;&gt;2,"","-"&amp;VLOOKUP($E42,année_1ou2,Z$9,0)),cal_Cross,VLOOKUP($D42&amp;"_"&amp;$D43,Cross_cat_sexe,$B$7,0),0),"")</f>
        <v/>
      </c>
      <c r="AA42" s="843" t="str">
        <f ca="1">IF($B42="","",VLOOKUP($B42,Athlètes,AA$5,0))</f>
        <v>SAUCEZ</v>
      </c>
      <c r="AB42" s="697"/>
      <c r="AC42" s="698"/>
      <c r="AD42" s="698"/>
      <c r="AE42" s="698"/>
      <c r="AF42" s="698"/>
      <c r="AG42" s="698"/>
      <c r="AH42" s="699"/>
      <c r="AI42" s="698"/>
      <c r="AJ42" s="698"/>
      <c r="AK42" s="698"/>
      <c r="AL42" s="698"/>
      <c r="AM42" s="698"/>
      <c r="AN42" s="698"/>
      <c r="AO42" s="698"/>
      <c r="AP42" s="698"/>
      <c r="AQ42" s="698"/>
      <c r="AR42" s="698"/>
      <c r="AS42" s="698"/>
      <c r="AT42" s="698"/>
      <c r="AU42" s="700"/>
      <c r="AV42" s="699"/>
      <c r="AW42" s="698"/>
      <c r="AX42" s="698"/>
      <c r="AY42" s="698"/>
      <c r="AZ42" s="698"/>
      <c r="BA42" s="698"/>
      <c r="BB42" s="698"/>
      <c r="BC42" s="698"/>
      <c r="BD42" s="698"/>
      <c r="BE42" s="698"/>
      <c r="BF42" s="698"/>
      <c r="BG42" s="698"/>
      <c r="BH42" s="698"/>
      <c r="BI42" s="700"/>
      <c r="BJ42" s="699"/>
      <c r="BK42" s="698"/>
      <c r="BL42" s="698"/>
      <c r="BM42" s="698"/>
      <c r="BN42" s="698"/>
      <c r="BO42" s="698"/>
      <c r="BP42" s="698"/>
      <c r="BQ42" s="698"/>
      <c r="BR42" s="698"/>
      <c r="BS42" s="698"/>
      <c r="BT42" s="698"/>
      <c r="BU42" s="698"/>
      <c r="BV42" s="698"/>
      <c r="BW42" s="700"/>
      <c r="BX42" s="697">
        <f t="shared" ca="1" si="11"/>
        <v>0</v>
      </c>
      <c r="BY42" s="995">
        <f t="shared" ca="1" si="12"/>
        <v>106</v>
      </c>
      <c r="BZ42" s="697">
        <f t="shared" si="13"/>
        <v>6430</v>
      </c>
      <c r="CA42" s="698" t="str">
        <f t="shared" ca="1" si="14"/>
        <v>M_F</v>
      </c>
      <c r="CB42" s="698">
        <f t="shared" ca="1" si="10"/>
        <v>24</v>
      </c>
      <c r="CC42" s="698">
        <f t="shared" ca="1" si="15"/>
        <v>21</v>
      </c>
      <c r="CD42" s="698">
        <f t="shared" ca="1" si="16"/>
        <v>0</v>
      </c>
      <c r="CE42" s="701">
        <f t="shared" ca="1" si="17"/>
        <v>6100688</v>
      </c>
      <c r="CF42" s="894"/>
      <c r="CG42" s="885"/>
      <c r="CH42" s="694">
        <f t="shared" ca="1" si="18"/>
        <v>1</v>
      </c>
      <c r="CI42" s="702">
        <f t="shared" ca="1" si="19"/>
        <v>0</v>
      </c>
      <c r="CJ42" s="894"/>
    </row>
    <row r="43" spans="1:88" s="695" customFormat="1">
      <c r="A43" s="681">
        <v>8.1</v>
      </c>
      <c r="B43" s="682">
        <f>B42+0.1</f>
        <v>6430.1</v>
      </c>
      <c r="C43" s="683" t="str">
        <f ca="1">IF($B42="","",VLOOKUP($B42,Athlètes,C$7,0))</f>
        <v>Thea</v>
      </c>
      <c r="D43" s="684" t="str">
        <f ca="1">IF($B42="","",VLOOKUP($B42,Athlètes,D$7,0))</f>
        <v>F</v>
      </c>
      <c r="E43" s="685"/>
      <c r="F43" s="936">
        <f ca="1">IF(G43=0,0,SUMIF(AC43:AD43,"&gt;0")/MIN(2,G43))+IF(ISNA(BY43),NA(),0)</f>
        <v>688</v>
      </c>
      <c r="G43" s="686">
        <f>COUNTA(I42:L42,N42:Q42,S42,Y42)</f>
        <v>2</v>
      </c>
      <c r="H43" s="686">
        <f ca="1">IF(ISNA(VLOOKUP($B43,__Indoor,H$7,0)),   0,VLOOKUP($B43,__Indoor,H$7,0))</f>
        <v>1</v>
      </c>
      <c r="I43" s="932" t="str">
        <f ca="1">IF(AND(I42&gt;0,INDIRECT(ADDRESS($CB42,COLUMN(I42),2,1))=0),NA(),IF(I42&gt;INDIRECT(ADDRESS($CB42,COLUMN(I42),2,1)),  NA(),  IF(OR(I42="",INDIRECT(ADDRESS($CB42,COLUMN(I42),2,1))=""),"",     (1+I$5)  *  ROUND((1-(I42-1)/(  INDIRECT(ADDRESS($CB42,COLUMN(I42),2,1))  -1))  *  (VLOOKUP($D42&amp;"_"&amp;$D43,Cross_cat_sexe,$B$5+1,0)  -  VLOOKUP($D42&amp;"_"&amp;$D43,Cross_cat_sexe,$B$5,0))     +  VLOOKUP($D42&amp;"_"&amp;$D43,Cross_cat_sexe,$B$5,0),0))))</f>
        <v/>
      </c>
      <c r="J43" s="932" t="str">
        <f ca="1">IF(AND(J42&gt;0,INDIRECT(ADDRESS($CB42,COLUMN(J42),2,1))=0),NA(),IF(J42&gt;INDIRECT(ADDRESS($CB42,COLUMN(J42),2,1)),  NA(),  IF(OR(J42="",INDIRECT(ADDRESS($CB42,COLUMN(J42),2,1))=""),"",     (1+J$5)  *  ROUND((1-(J42-1)/(  INDIRECT(ADDRESS($CB42,COLUMN(J42),2,1))  -1))  *  (VLOOKUP($D42&amp;"_"&amp;$D43,Cross_cat_sexe,$B$5+1,0)  -  VLOOKUP($D42&amp;"_"&amp;$D43,Cross_cat_sexe,$B$5,0))     +  VLOOKUP($D42&amp;"_"&amp;$D43,Cross_cat_sexe,$B$5,0),0))))</f>
        <v/>
      </c>
      <c r="K43" s="932">
        <f ca="1">IF(AND(K42&gt;0,INDIRECT(ADDRESS($CB42,COLUMN(K42),2,1))=0),NA(),IF(K42&gt;INDIRECT(ADDRESS($CB42,COLUMN(K42),2,1)),  NA(),  IF(OR(K42="",INDIRECT(ADDRESS($CB42,COLUMN(K42),2,1))=""),"",     (1+K$5)  *  ROUND((1-(K42-1)/(  INDIRECT(ADDRESS($CB42,COLUMN(K42),2,1))  -1))  *  (VLOOKUP($D42&amp;"_"&amp;$D43,Cross_cat_sexe,$B$5+1,0)  -  VLOOKUP($D42&amp;"_"&amp;$D43,Cross_cat_sexe,$B$5,0))     +  VLOOKUP($D42&amp;"_"&amp;$D43,Cross_cat_sexe,$B$5,0),0))))</f>
        <v>728</v>
      </c>
      <c r="L43" s="687">
        <f ca="1">IF(AND(L42&gt;0,M42=0),NA(),IF(L42&gt;M42,NA(),IF(M42="","",     (1+M$5)  *  ROUND((1-(L42-1)/(M42-1))  *  (VLOOKUP($D42&amp;"_"&amp;$D43,Cross_cat_sexe,$B$5+1,0)  -  VLOOKUP($D42&amp;"_"&amp;$D43,Cross_cat_sexe,$B$5,0))     +  VLOOKUP($D42&amp;"_"&amp;$D43,Cross_cat_sexe,$B$5,0),0))))</f>
        <v>648</v>
      </c>
      <c r="M43" s="841">
        <f ca="1">IF(L42&gt;0,M$5,0)</f>
        <v>0</v>
      </c>
      <c r="N43" s="932" t="str">
        <f ca="1">IF(AND(N42&gt;0,INDIRECT(ADDRESS($CB42,COLUMN(N42),2,1))=0),NA(),IF(N42&gt;INDIRECT(ADDRESS($CB42,COLUMN(N42),2,1)),  NA(),  IF(OR(N42="",INDIRECT(ADDRESS($CB42,COLUMN(N42),2,1))=""),"",     (1+N$5)  *  ROUND((1-(N42-1)/(  INDIRECT(ADDRESS($CB42,COLUMN(N42),2,1))  -1))  *  (VLOOKUP($D42&amp;"_"&amp;$D43,Cross_cat_sexe,$B$5+1,0)  -  VLOOKUP($D42&amp;"_"&amp;$D43,Cross_cat_sexe,$B$5,0))     +  VLOOKUP($D42&amp;"_"&amp;$D43,Cross_cat_sexe,$B$5,0),0))))</f>
        <v/>
      </c>
      <c r="O43" s="932" t="str">
        <f ca="1">IF(AND(O42&gt;0,INDIRECT(ADDRESS($CB42,COLUMN(O42),2,1))=0),NA(),IF(O42&gt;INDIRECT(ADDRESS($CB42,COLUMN(O42),2,1)),  NA(),  IF(OR(O42="",INDIRECT(ADDRESS($CB42,COLUMN(O42),2,1))=""),"",     (1+O$5)  *  ROUND((1-(O42-1)/(  INDIRECT(ADDRESS($CB42,COLUMN(O42),2,1))  -1))  *  (VLOOKUP($D42&amp;"_"&amp;$D43,Cross_cat_sexe,$B$5+1,0)  -  VLOOKUP($D42&amp;"_"&amp;$D43,Cross_cat_sexe,$B$5,0))     +  VLOOKUP($D42&amp;"_"&amp;$D43,Cross_cat_sexe,$B$5,0),0))))</f>
        <v/>
      </c>
      <c r="P43" s="932" t="str">
        <f ca="1">IF(AND(P42&gt;0,INDIRECT(ADDRESS($CB42,COLUMN(P42),2,1))=0),NA(),IF(P42&gt;INDIRECT(ADDRESS($CB42,COLUMN(P42),2,1)),  NA(),  IF(OR(P42="",INDIRECT(ADDRESS($CB42,COLUMN(P42),2,1))=""),"",     (1+P$5)  *  ROUND((1-(P42-1)/(  INDIRECT(ADDRESS($CB42,COLUMN(P42),2,1))  -1))  *  (VLOOKUP($D42&amp;"_"&amp;$D43,Cross_cat_sexe,$B$5+1,0)  -  VLOOKUP($D42&amp;"_"&amp;$D43,Cross_cat_sexe,$B$5,0))     +  VLOOKUP($D42&amp;"_"&amp;$D43,Cross_cat_sexe,$B$5,0),0))))</f>
        <v/>
      </c>
      <c r="Q43" s="687" t="str">
        <f>IF(AND(Q42&gt;0,R42=0),NA(),IF(Q42&gt;R42,NA(),IF(R42="","",     (1+R$5)  *  ROUND((1-(Q42-1)/(R42-1))  *  (VLOOKUP($D42&amp;"_"&amp;$D43,Cross_cat_sexe,$B$5+1,0)  -  VLOOKUP($D42&amp;"_"&amp;$D43,Cross_cat_sexe,$B$5,0))     +  VLOOKUP($D42&amp;"_"&amp;$D43,Cross_cat_sexe,$B$5,0),0))))</f>
        <v/>
      </c>
      <c r="R43" s="841">
        <f>IF(Q42&gt;0,R$5,0)</f>
        <v>0</v>
      </c>
      <c r="S43" s="687" t="str">
        <f>IF(AND(S42&gt;0,T42=0),NA(),IF(S42&gt;T42,NA(),IF(T42="","",     (1+T$5)  *  ROUND((1-(S42-1)/(T42-1))  *  (VLOOKUP($D42&amp;"_"&amp;$D43,Cross_cat_sexe,$B$5+1,0)  -  VLOOKUP($D42&amp;"_"&amp;$D43,Cross_cat_sexe,$B$5,0))     +  VLOOKUP($D42&amp;"_"&amp;$D43,Cross_cat_sexe,$B$5,0),0))))</f>
        <v/>
      </c>
      <c r="T43" s="841">
        <f>IF(S42&gt;0,T$5,0)</f>
        <v>0</v>
      </c>
      <c r="U43" s="932" t="str">
        <f ca="1">IF(AND(U42&gt;0,INDIRECT(ADDRESS($CB42,COLUMN(U42),2,1))=0),NA(),IF(U42&gt;INDIRECT(ADDRESS($CB42,COLUMN(U42),2,1)),  NA(),  IF(OR(U42="",INDIRECT(ADDRESS($CB42,COLUMN(U42),2,1))=""),"",     (1+U$5)  *  ROUND((1-(U42-1)/(  INDIRECT(ADDRESS($CB42,COLUMN(U42),2,1))  -1))  *  (VLOOKUP($D42&amp;"_"&amp;$D43,Cross_cat_sexe,$B$5+1,0)  -  VLOOKUP($D42&amp;"_"&amp;$D43,Cross_cat_sexe,$B$5,0))     +  VLOOKUP($D42&amp;"_"&amp;$D43,Cross_cat_sexe,$B$5,0),0))))</f>
        <v/>
      </c>
      <c r="V43" s="932" t="str">
        <f ca="1">IF(AND(V42&gt;0,INDIRECT(ADDRESS($CB42,COLUMN(V42),2,1))=0),NA(),IF(V42&gt;INDIRECT(ADDRESS($CB42,COLUMN(V42),2,1)),  NA(),  IF(OR(V42="",INDIRECT(ADDRESS($CB42,COLUMN(V42),2,1))=""),"",     (1+V$5)  *  ROUND((1-(V42-1)/(  INDIRECT(ADDRESS($CB42,COLUMN(V42),2,1))  -1))  *  (VLOOKUP($D42&amp;"_"&amp;$D43,Cross_cat_sexe,$B$5+1,0)  -  VLOOKUP($D42&amp;"_"&amp;$D43,Cross_cat_sexe,$B$5,0))     +  VLOOKUP($D42&amp;"_"&amp;$D43,Cross_cat_sexe,$B$5,0),0))))</f>
        <v/>
      </c>
      <c r="W43" s="932" t="str">
        <f ca="1">IF(AND(W42&gt;0,INDIRECT(ADDRESS($CB42,COLUMN(W42),2,1))=0),NA(),IF(W42&gt;INDIRECT(ADDRESS($CB42,COLUMN(W42),2,1)),  NA(),  IF(OR(W42="",INDIRECT(ADDRESS($CB42,COLUMN(W42),2,1))=""),"",     (1+W$5)  *  ROUND((1-(W42-1)/(  INDIRECT(ADDRESS($CB42,COLUMN(W42),2,1))  -1))  *  (VLOOKUP($D42&amp;"_"&amp;$D43,Cross_cat_sexe,$B$5+1,0)  -  VLOOKUP($D42&amp;"_"&amp;$D43,Cross_cat_sexe,$B$5,0))     +  VLOOKUP($D42&amp;"_"&amp;$D43,Cross_cat_sexe,$B$5,0),0))))</f>
        <v/>
      </c>
      <c r="X43" s="932" t="str">
        <f ca="1">IF(AND(X42&gt;0,INDIRECT(ADDRESS($CB42,COLUMN(X42),2,1))=0),NA(),IF(X42&gt;INDIRECT(ADDRESS($CB42,COLUMN(X42),2,1)),  NA(),  IF(OR(X42="",INDIRECT(ADDRESS($CB42,COLUMN(X42),2,1))=""),"",     (1+X$5)  *  ROUND((1-(X42-1)/(  INDIRECT(ADDRESS($CB42,COLUMN(X42),2,1))  -1))  *  (VLOOKUP($D42&amp;"_"&amp;$D43,Cross_cat_sexe,$B$5+1,0)  -  VLOOKUP($D42&amp;"_"&amp;$D43,Cross_cat_sexe,$B$5,0))     +  VLOOKUP($D42&amp;"_"&amp;$D43,Cross_cat_sexe,$B$5,0),0))))</f>
        <v/>
      </c>
      <c r="Y43" s="687" t="str">
        <f>IF(AND(Y42&gt;0,Z42=0),NA(),IF(Y42&gt;Z42,NA(),IF(Z42="","",     (1+Z$5)  *  ROUND((1-(Y42-1)/(Z42-1))  *  (VLOOKUP($D42&amp;"_"&amp;$D43,Cross_cat_sexe,$B$5+1,0)  -  VLOOKUP($D42&amp;"_"&amp;$D43,Cross_cat_sexe,$B$5,0))     +  VLOOKUP($D42&amp;"_"&amp;$D43,Cross_cat_sexe,$B$5,0),0))))</f>
        <v/>
      </c>
      <c r="Z43" s="841">
        <f>IF(Y42&gt;0,Z$5,0)</f>
        <v>0</v>
      </c>
      <c r="AA43" s="688" t="str">
        <f ca="1">IF($B42="","",VLOOKUP($B42,Athlètes,AA$7,0))</f>
        <v>Thea</v>
      </c>
      <c r="AB43" s="689">
        <f ca="1">IF(OR(G43&gt;=2,    F42=IF(D43="F","classée","classé")),   1,   0)</f>
        <v>1</v>
      </c>
      <c r="AC43" s="690">
        <f ca="1">MAX(AH43:AU43)</f>
        <v>728</v>
      </c>
      <c r="AD43" s="684">
        <f ca="1">IF(AF43&gt;=2,AC43,MAX(AV43:BI43))</f>
        <v>648</v>
      </c>
      <c r="AE43" s="684">
        <f ca="1">IF(AF43&gt;=3,AC43,IF(AG43&gt;=2,AD43,MAX(BJ43:BW43)))</f>
        <v>-1</v>
      </c>
      <c r="AF43" s="684">
        <f ca="1">COUNTIF(AV43:BI43,"=-1")</f>
        <v>1</v>
      </c>
      <c r="AG43" s="684">
        <f ca="1">COUNTIF(BJ43:BW43,"=-2")</f>
        <v>1</v>
      </c>
      <c r="AH43" s="691" t="str">
        <f t="shared" ref="AH43:AU43" ca="1" si="41">INDEX(__Cross,  $CC43,  AH$5)</f>
        <v/>
      </c>
      <c r="AI43" s="684" t="str">
        <f t="shared" ca="1" si="41"/>
        <v/>
      </c>
      <c r="AJ43" s="684">
        <f t="shared" ca="1" si="41"/>
        <v>728</v>
      </c>
      <c r="AK43" s="684">
        <f t="shared" ca="1" si="41"/>
        <v>648</v>
      </c>
      <c r="AL43" s="684" t="str">
        <f t="shared" ca="1" si="41"/>
        <v/>
      </c>
      <c r="AM43" s="684" t="str">
        <f t="shared" ca="1" si="41"/>
        <v/>
      </c>
      <c r="AN43" s="684" t="str">
        <f t="shared" ca="1" si="41"/>
        <v/>
      </c>
      <c r="AO43" s="684" t="str">
        <f t="shared" ca="1" si="41"/>
        <v/>
      </c>
      <c r="AP43" s="684" t="str">
        <f t="shared" ca="1" si="41"/>
        <v/>
      </c>
      <c r="AQ43" s="684" t="str">
        <f t="shared" ca="1" si="41"/>
        <v/>
      </c>
      <c r="AR43" s="684" t="str">
        <f t="shared" ca="1" si="41"/>
        <v/>
      </c>
      <c r="AS43" s="684" t="str">
        <f t="shared" ca="1" si="41"/>
        <v/>
      </c>
      <c r="AT43" s="684" t="str">
        <f t="shared" ca="1" si="41"/>
        <v/>
      </c>
      <c r="AU43" s="692" t="str">
        <f t="shared" ca="1" si="41"/>
        <v/>
      </c>
      <c r="AV43" s="691" t="str">
        <f t="shared" ref="AV43:BI43" ca="1" si="42">IF(AH43=$AC43,-1,AH43)</f>
        <v/>
      </c>
      <c r="AW43" s="684" t="str">
        <f t="shared" ca="1" si="42"/>
        <v/>
      </c>
      <c r="AX43" s="684">
        <f t="shared" ca="1" si="42"/>
        <v>-1</v>
      </c>
      <c r="AY43" s="684">
        <f t="shared" ca="1" si="42"/>
        <v>648</v>
      </c>
      <c r="AZ43" s="684" t="str">
        <f t="shared" ca="1" si="42"/>
        <v/>
      </c>
      <c r="BA43" s="684" t="str">
        <f t="shared" ca="1" si="42"/>
        <v/>
      </c>
      <c r="BB43" s="684" t="str">
        <f t="shared" ca="1" si="42"/>
        <v/>
      </c>
      <c r="BC43" s="684" t="str">
        <f t="shared" ca="1" si="42"/>
        <v/>
      </c>
      <c r="BD43" s="684" t="str">
        <f t="shared" ca="1" si="42"/>
        <v/>
      </c>
      <c r="BE43" s="684" t="str">
        <f t="shared" ca="1" si="42"/>
        <v/>
      </c>
      <c r="BF43" s="684" t="str">
        <f t="shared" ca="1" si="42"/>
        <v/>
      </c>
      <c r="BG43" s="684" t="str">
        <f t="shared" ca="1" si="42"/>
        <v/>
      </c>
      <c r="BH43" s="684" t="str">
        <f t="shared" ca="1" si="42"/>
        <v/>
      </c>
      <c r="BI43" s="692" t="str">
        <f t="shared" ca="1" si="42"/>
        <v/>
      </c>
      <c r="BJ43" s="691" t="str">
        <f t="shared" ref="BJ43:BW43" ca="1" si="43">IF(AV43=$AD43,-2,AV43)</f>
        <v/>
      </c>
      <c r="BK43" s="684" t="str">
        <f t="shared" ca="1" si="43"/>
        <v/>
      </c>
      <c r="BL43" s="684">
        <f t="shared" ca="1" si="43"/>
        <v>-1</v>
      </c>
      <c r="BM43" s="684">
        <f t="shared" ca="1" si="43"/>
        <v>-2</v>
      </c>
      <c r="BN43" s="684" t="str">
        <f t="shared" ca="1" si="43"/>
        <v/>
      </c>
      <c r="BO43" s="684" t="str">
        <f t="shared" ca="1" si="43"/>
        <v/>
      </c>
      <c r="BP43" s="684" t="str">
        <f t="shared" ca="1" si="43"/>
        <v/>
      </c>
      <c r="BQ43" s="684" t="str">
        <f t="shared" ca="1" si="43"/>
        <v/>
      </c>
      <c r="BR43" s="684" t="str">
        <f t="shared" ca="1" si="43"/>
        <v/>
      </c>
      <c r="BS43" s="684" t="str">
        <f t="shared" ca="1" si="43"/>
        <v/>
      </c>
      <c r="BT43" s="684" t="str">
        <f t="shared" ca="1" si="43"/>
        <v/>
      </c>
      <c r="BU43" s="684" t="str">
        <f t="shared" ca="1" si="43"/>
        <v/>
      </c>
      <c r="BV43" s="684" t="str">
        <f t="shared" ca="1" si="43"/>
        <v/>
      </c>
      <c r="BW43" s="692" t="str">
        <f t="shared" ca="1" si="43"/>
        <v/>
      </c>
      <c r="BX43" s="689">
        <f t="shared" ca="1" si="11"/>
        <v>1</v>
      </c>
      <c r="BY43" s="996">
        <f t="shared" ca="1" si="12"/>
        <v>1376</v>
      </c>
      <c r="BZ43" s="689">
        <f t="shared" si="13"/>
        <v>6430.1</v>
      </c>
      <c r="CA43" s="684" t="str">
        <f ca="1">IF(D43="",   INDIRECT(ADDRESS(CB43,COLUMN(CA43),2,1)),   IF(BX43=1, D42&amp;"_"&amp;D43, D43&amp;"_"&amp;D50))</f>
        <v>M_F</v>
      </c>
      <c r="CB43" s="684">
        <f t="shared" ca="1" si="10"/>
        <v>24</v>
      </c>
      <c r="CC43" s="684">
        <f t="shared" ca="1" si="15"/>
        <v>22</v>
      </c>
      <c r="CD43" s="684">
        <f ca="1">IF(CA43=INDIRECT(ADDRESS(CB43,COLUMN(CA43),2,1)),  0,  1)    +     IF(BX43=1,IF(B42+0.1=B43,0,1),IF(B43+0.1=B50,0,1))     +     IF(ISNA(IF(BX43=1,BY43,BY50)),1,0)</f>
        <v>0</v>
      </c>
      <c r="CE43" s="693">
        <f ca="1">IF(BX43=1,F43+CLASSES*AB43*100000,F50+CLASSES*AB50*100000)+IF(CA43="_",0,VLOOKUP(CA43,Cross_cat_sexe,CE$7,0))+IF(BX43=1,IF(AND(B43&gt;0.1,F43=0),0.1,0),IF(AND(B50&gt;0.1,F50=0),0.1,0))</f>
        <v>6100688</v>
      </c>
      <c r="CF43" s="895"/>
      <c r="CG43" s="886"/>
      <c r="CH43" s="694">
        <f t="shared" ca="1" si="18"/>
        <v>1.1000000000000001</v>
      </c>
      <c r="CI43" s="694">
        <f t="shared" ca="1" si="19"/>
        <v>0</v>
      </c>
      <c r="CJ43" s="895"/>
    </row>
    <row r="44" spans="1:88" s="703" customFormat="1">
      <c r="A44" s="704">
        <v>9</v>
      </c>
      <c r="B44" s="705">
        <v>9636</v>
      </c>
      <c r="C44" s="703" t="str">
        <f ca="1">IF($B44="","",VLOOKUP($B44,Athlètes,C$5,0))</f>
        <v>BIENERS</v>
      </c>
      <c r="D44" s="698" t="str">
        <f ca="1">IF($B44="","",VLOOKUP($B44,Athlètes,D$5,0))</f>
        <v>M</v>
      </c>
      <c r="E44" s="706" t="str">
        <f ca="1">IF($B44="","",VLOOKUP($B44,Athlètes,E$5,0))</f>
        <v/>
      </c>
      <c r="F44" s="707"/>
      <c r="G44" s="708"/>
      <c r="H44" s="708"/>
      <c r="I44" s="696"/>
      <c r="J44" s="696">
        <v>12</v>
      </c>
      <c r="K44" s="696"/>
      <c r="L44" s="696"/>
      <c r="M44" s="722" t="str">
        <f>IF(L44&gt;0,VLOOKUP(M$2&amp;IF(VLOOKUP(M$2,cal_Cross,L$9,0)&lt;&gt;2,"","-"&amp;VLOOKUP($E44,année_1ou2,M$9,0)),cal_Cross,VLOOKUP($D44&amp;"_"&amp;$D45,Cross_cat_sexe,$B$7,0),0),"")</f>
        <v/>
      </c>
      <c r="N44" s="696"/>
      <c r="O44" s="696"/>
      <c r="P44" s="696"/>
      <c r="Q44" s="696"/>
      <c r="R44" s="722" t="str">
        <f>IF(Q44&gt;0,VLOOKUP(R$2&amp;IF(VLOOKUP(R$2,cal_Cross,Q$9,0)&lt;&gt;2,"","-"&amp;VLOOKUP($E44,année_1ou2,R$9,0)),cal_Cross,VLOOKUP($D44&amp;"_"&amp;$D45,Cross_cat_sexe,$B$7,0),0),"")</f>
        <v/>
      </c>
      <c r="S44" s="696"/>
      <c r="T44" s="722" t="str">
        <f>IF(S44&gt;0,VLOOKUP(T$2&amp;IF(VLOOKUP(T$2,cal_Cross,S$9,0)&lt;&gt;2,"","-"&amp;VLOOKUP($E44,année_1ou2,T$9,0)),cal_Cross,VLOOKUP($D44&amp;"_"&amp;$D45,Cross_cat_sexe,$B$7,0),0),"")</f>
        <v/>
      </c>
      <c r="U44" s="696"/>
      <c r="V44" s="696"/>
      <c r="W44" s="696"/>
      <c r="X44" s="696"/>
      <c r="Y44" s="696"/>
      <c r="Z44" s="722" t="str">
        <f>IF(Y44&gt;0,VLOOKUP(Z$2&amp;IF(VLOOKUP(Z$2,cal_Cross,Y$9,0)&lt;&gt;2,"","-"&amp;VLOOKUP($E44,année_1ou2,Z$9,0)),cal_Cross,VLOOKUP($D44&amp;"_"&amp;$D45,Cross_cat_sexe,$B$7,0),0),"")</f>
        <v/>
      </c>
      <c r="AA44" s="843" t="str">
        <f ca="1">IF($B44="","",VLOOKUP($B44,Athlètes,AA$5,0))</f>
        <v>BIENERS</v>
      </c>
      <c r="AB44" s="697"/>
      <c r="AC44" s="698"/>
      <c r="AD44" s="698"/>
      <c r="AE44" s="698"/>
      <c r="AF44" s="698"/>
      <c r="AG44" s="698"/>
      <c r="AH44" s="699"/>
      <c r="AI44" s="698"/>
      <c r="AJ44" s="698"/>
      <c r="AK44" s="698"/>
      <c r="AL44" s="698"/>
      <c r="AM44" s="698"/>
      <c r="AN44" s="698"/>
      <c r="AO44" s="698"/>
      <c r="AP44" s="698"/>
      <c r="AQ44" s="698"/>
      <c r="AR44" s="698"/>
      <c r="AS44" s="698"/>
      <c r="AT44" s="698"/>
      <c r="AU44" s="700"/>
      <c r="AV44" s="699"/>
      <c r="AW44" s="698"/>
      <c r="AX44" s="698"/>
      <c r="AY44" s="698"/>
      <c r="AZ44" s="698"/>
      <c r="BA44" s="698"/>
      <c r="BB44" s="698"/>
      <c r="BC44" s="698"/>
      <c r="BD44" s="698"/>
      <c r="BE44" s="698"/>
      <c r="BF44" s="698"/>
      <c r="BG44" s="698"/>
      <c r="BH44" s="698"/>
      <c r="BI44" s="700"/>
      <c r="BJ44" s="699"/>
      <c r="BK44" s="698"/>
      <c r="BL44" s="698"/>
      <c r="BM44" s="698"/>
      <c r="BN44" s="698"/>
      <c r="BO44" s="698"/>
      <c r="BP44" s="698"/>
      <c r="BQ44" s="698"/>
      <c r="BR44" s="698"/>
      <c r="BS44" s="698"/>
      <c r="BT44" s="698"/>
      <c r="BU44" s="698"/>
      <c r="BV44" s="698"/>
      <c r="BW44" s="700"/>
      <c r="BX44" s="697">
        <f t="shared" ca="1" si="11"/>
        <v>0</v>
      </c>
      <c r="BY44" s="995">
        <f t="shared" ca="1" si="12"/>
        <v>12</v>
      </c>
      <c r="BZ44" s="697">
        <f t="shared" si="13"/>
        <v>9636</v>
      </c>
      <c r="CA44" s="698" t="str">
        <f t="shared" ref="CA44:CA56" ca="1" si="44">IF(D44="",   INDIRECT(ADDRESS(CB44,COLUMN(CA44),2,1)),   IF(BX44=1, D43&amp;"_"&amp;D44, D44&amp;"_"&amp;D45))</f>
        <v>M_F</v>
      </c>
      <c r="CB44" s="698">
        <f t="shared" ca="1" si="10"/>
        <v>24</v>
      </c>
      <c r="CC44" s="698">
        <f t="shared" ca="1" si="15"/>
        <v>23</v>
      </c>
      <c r="CD44" s="698">
        <f t="shared" ref="CD44:CD56" ca="1" si="45">IF(CA44=INDIRECT(ADDRESS(CB44,COLUMN(CA44),2,1)),  0,  1)    +     IF(BX44=1,IF(B43+0.1=B44,0,1),IF(B44+0.1=B45,0,1))     +     IF(ISNA(IF(BX44=1,BY44,BY45)),1,0)</f>
        <v>0</v>
      </c>
      <c r="CE44" s="701">
        <f t="shared" ref="CE44:CE56" ca="1" si="46">IF(BX44=1,F44+CLASSES*AB44*100000,F45+CLASSES*AB45*100000)+IF(CA44="_",0,VLOOKUP(CA44,Cross_cat_sexe,CE$7,0))+IF(BX44=1,IF(AND(B44&gt;0.1,F44=0),0.1,0),IF(AND(B45&gt;0.1,F45=0),0.1,0))</f>
        <v>6001491</v>
      </c>
      <c r="CF44" s="894"/>
      <c r="CG44" s="885"/>
      <c r="CH44" s="694">
        <f t="shared" ca="1" si="18"/>
        <v>1</v>
      </c>
      <c r="CI44" s="702">
        <f t="shared" ca="1" si="19"/>
        <v>0</v>
      </c>
      <c r="CJ44" s="894"/>
    </row>
    <row r="45" spans="1:88" s="695" customFormat="1">
      <c r="A45" s="681">
        <v>9.1</v>
      </c>
      <c r="B45" s="682">
        <f>B44+0.1</f>
        <v>9636.1</v>
      </c>
      <c r="C45" s="683" t="str">
        <f ca="1">IF($B44="","",VLOOKUP($B44,Athlètes,C$7,0))</f>
        <v>Léonore</v>
      </c>
      <c r="D45" s="684" t="str">
        <f ca="1">IF($B44="","",VLOOKUP($B44,Athlètes,D$7,0))</f>
        <v>F</v>
      </c>
      <c r="E45" s="685"/>
      <c r="F45" s="936">
        <f ca="1">IF(G45=0,0,SUMIF(AC45:AD45,"&gt;0")/MIN(2,G45))+IF(ISNA(BY45),NA(),0)</f>
        <v>1491</v>
      </c>
      <c r="G45" s="686">
        <f>COUNTA(I44:L44,N44:Q44,S44,Y44)</f>
        <v>1</v>
      </c>
      <c r="H45" s="686">
        <f>IF(ISNA(VLOOKUP($B45,__Indoor,H$7,0)),   0,VLOOKUP($B45,__Indoor,H$7,0))</f>
        <v>0</v>
      </c>
      <c r="I45" s="932" t="str">
        <f ca="1">IF(AND(I44&gt;0,INDIRECT(ADDRESS($CB44,COLUMN(I44),2,1))=0),NA(),IF(I44&gt;INDIRECT(ADDRESS($CB44,COLUMN(I44),2,1)),  NA(),  IF(OR(I44="",INDIRECT(ADDRESS($CB44,COLUMN(I44),2,1))=""),"",     (1+I$5)  *  ROUND((1-(I44-1)/(  INDIRECT(ADDRESS($CB44,COLUMN(I44),2,1))  -1))  *  (VLOOKUP($D44&amp;"_"&amp;$D45,Cross_cat_sexe,$B$5+1,0)  -  VLOOKUP($D44&amp;"_"&amp;$D45,Cross_cat_sexe,$B$5,0))     +  VLOOKUP($D44&amp;"_"&amp;$D45,Cross_cat_sexe,$B$5,0),0))))</f>
        <v/>
      </c>
      <c r="J45" s="932">
        <f ca="1">IF(AND(J44&gt;0,INDIRECT(ADDRESS($CB44,COLUMN(J44),2,1))=0),NA(),IF(J44&gt;INDIRECT(ADDRESS($CB44,COLUMN(J44),2,1)),  NA(),  IF(OR(J44="",INDIRECT(ADDRESS($CB44,COLUMN(J44),2,1))=""),"",     (1+J$5)  *  ROUND((1-(J44-1)/(  INDIRECT(ADDRESS($CB44,COLUMN(J44),2,1))  -1))  *  (VLOOKUP($D44&amp;"_"&amp;$D45,Cross_cat_sexe,$B$5+1,0)  -  VLOOKUP($D44&amp;"_"&amp;$D45,Cross_cat_sexe,$B$5,0))     +  VLOOKUP($D44&amp;"_"&amp;$D45,Cross_cat_sexe,$B$5,0),0))))</f>
        <v>1491</v>
      </c>
      <c r="K45" s="932" t="str">
        <f ca="1">IF(AND(K44&gt;0,INDIRECT(ADDRESS($CB44,COLUMN(K44),2,1))=0),NA(),IF(K44&gt;INDIRECT(ADDRESS($CB44,COLUMN(K44),2,1)),  NA(),  IF(OR(K44="",INDIRECT(ADDRESS($CB44,COLUMN(K44),2,1))=""),"",     (1+K$5)  *  ROUND((1-(K44-1)/(  INDIRECT(ADDRESS($CB44,COLUMN(K44),2,1))  -1))  *  (VLOOKUP($D44&amp;"_"&amp;$D45,Cross_cat_sexe,$B$5+1,0)  -  VLOOKUP($D44&amp;"_"&amp;$D45,Cross_cat_sexe,$B$5,0))     +  VLOOKUP($D44&amp;"_"&amp;$D45,Cross_cat_sexe,$B$5,0),0))))</f>
        <v/>
      </c>
      <c r="L45" s="687" t="str">
        <f>IF(AND(L44&gt;0,M44=0),NA(),IF(L44&gt;M44,NA(),IF(M44="","",     (1+M$5)  *  ROUND((1-(L44-1)/(M44-1))  *  (VLOOKUP($D44&amp;"_"&amp;$D45,Cross_cat_sexe,$B$5+1,0)  -  VLOOKUP($D44&amp;"_"&amp;$D45,Cross_cat_sexe,$B$5,0))     +  VLOOKUP($D44&amp;"_"&amp;$D45,Cross_cat_sexe,$B$5,0),0))))</f>
        <v/>
      </c>
      <c r="M45" s="841">
        <f>IF(L44&gt;0,M$5,0)</f>
        <v>0</v>
      </c>
      <c r="N45" s="932" t="str">
        <f ca="1">IF(AND(N44&gt;0,INDIRECT(ADDRESS($CB44,COLUMN(N44),2,1))=0),NA(),IF(N44&gt;INDIRECT(ADDRESS($CB44,COLUMN(N44),2,1)),  NA(),  IF(OR(N44="",INDIRECT(ADDRESS($CB44,COLUMN(N44),2,1))=""),"",     (1+N$5)  *  ROUND((1-(N44-1)/(  INDIRECT(ADDRESS($CB44,COLUMN(N44),2,1))  -1))  *  (VLOOKUP($D44&amp;"_"&amp;$D45,Cross_cat_sexe,$B$5+1,0)  -  VLOOKUP($D44&amp;"_"&amp;$D45,Cross_cat_sexe,$B$5,0))     +  VLOOKUP($D44&amp;"_"&amp;$D45,Cross_cat_sexe,$B$5,0),0))))</f>
        <v/>
      </c>
      <c r="O45" s="932" t="str">
        <f ca="1">IF(AND(O44&gt;0,INDIRECT(ADDRESS($CB44,COLUMN(O44),2,1))=0),NA(),IF(O44&gt;INDIRECT(ADDRESS($CB44,COLUMN(O44),2,1)),  NA(),  IF(OR(O44="",INDIRECT(ADDRESS($CB44,COLUMN(O44),2,1))=""),"",     (1+O$5)  *  ROUND((1-(O44-1)/(  INDIRECT(ADDRESS($CB44,COLUMN(O44),2,1))  -1))  *  (VLOOKUP($D44&amp;"_"&amp;$D45,Cross_cat_sexe,$B$5+1,0)  -  VLOOKUP($D44&amp;"_"&amp;$D45,Cross_cat_sexe,$B$5,0))     +  VLOOKUP($D44&amp;"_"&amp;$D45,Cross_cat_sexe,$B$5,0),0))))</f>
        <v/>
      </c>
      <c r="P45" s="932" t="str">
        <f ca="1">IF(AND(P44&gt;0,INDIRECT(ADDRESS($CB44,COLUMN(P44),2,1))=0),NA(),IF(P44&gt;INDIRECT(ADDRESS($CB44,COLUMN(P44),2,1)),  NA(),  IF(OR(P44="",INDIRECT(ADDRESS($CB44,COLUMN(P44),2,1))=""),"",     (1+P$5)  *  ROUND((1-(P44-1)/(  INDIRECT(ADDRESS($CB44,COLUMN(P44),2,1))  -1))  *  (VLOOKUP($D44&amp;"_"&amp;$D45,Cross_cat_sexe,$B$5+1,0)  -  VLOOKUP($D44&amp;"_"&amp;$D45,Cross_cat_sexe,$B$5,0))     +  VLOOKUP($D44&amp;"_"&amp;$D45,Cross_cat_sexe,$B$5,0),0))))</f>
        <v/>
      </c>
      <c r="Q45" s="687" t="str">
        <f>IF(AND(Q44&gt;0,R44=0),NA(),IF(Q44&gt;R44,NA(),IF(R44="","",     (1+R$5)  *  ROUND((1-(Q44-1)/(R44-1))  *  (VLOOKUP($D44&amp;"_"&amp;$D45,Cross_cat_sexe,$B$5+1,0)  -  VLOOKUP($D44&amp;"_"&amp;$D45,Cross_cat_sexe,$B$5,0))     +  VLOOKUP($D44&amp;"_"&amp;$D45,Cross_cat_sexe,$B$5,0),0))))</f>
        <v/>
      </c>
      <c r="R45" s="841">
        <f>IF(Q44&gt;0,R$5,0)</f>
        <v>0</v>
      </c>
      <c r="S45" s="687" t="str">
        <f>IF(AND(S44&gt;0,T44=0),NA(),IF(S44&gt;T44,NA(),IF(T44="","",     (1+T$5)  *  ROUND((1-(S44-1)/(T44-1))  *  (VLOOKUP($D44&amp;"_"&amp;$D45,Cross_cat_sexe,$B$5+1,0)  -  VLOOKUP($D44&amp;"_"&amp;$D45,Cross_cat_sexe,$B$5,0))     +  VLOOKUP($D44&amp;"_"&amp;$D45,Cross_cat_sexe,$B$5,0),0))))</f>
        <v/>
      </c>
      <c r="T45" s="841">
        <f>IF(S44&gt;0,T$5,0)</f>
        <v>0</v>
      </c>
      <c r="U45" s="932" t="str">
        <f ca="1">IF(AND(U44&gt;0,INDIRECT(ADDRESS($CB44,COLUMN(U44),2,1))=0),NA(),IF(U44&gt;INDIRECT(ADDRESS($CB44,COLUMN(U44),2,1)),  NA(),  IF(OR(U44="",INDIRECT(ADDRESS($CB44,COLUMN(U44),2,1))=""),"",     (1+U$5)  *  ROUND((1-(U44-1)/(  INDIRECT(ADDRESS($CB44,COLUMN(U44),2,1))  -1))  *  (VLOOKUP($D44&amp;"_"&amp;$D45,Cross_cat_sexe,$B$5+1,0)  -  VLOOKUP($D44&amp;"_"&amp;$D45,Cross_cat_sexe,$B$5,0))     +  VLOOKUP($D44&amp;"_"&amp;$D45,Cross_cat_sexe,$B$5,0),0))))</f>
        <v/>
      </c>
      <c r="V45" s="932" t="str">
        <f ca="1">IF(AND(V44&gt;0,INDIRECT(ADDRESS($CB44,COLUMN(V44),2,1))=0),NA(),IF(V44&gt;INDIRECT(ADDRESS($CB44,COLUMN(V44),2,1)),  NA(),  IF(OR(V44="",INDIRECT(ADDRESS($CB44,COLUMN(V44),2,1))=""),"",     (1+V$5)  *  ROUND((1-(V44-1)/(  INDIRECT(ADDRESS($CB44,COLUMN(V44),2,1))  -1))  *  (VLOOKUP($D44&amp;"_"&amp;$D45,Cross_cat_sexe,$B$5+1,0)  -  VLOOKUP($D44&amp;"_"&amp;$D45,Cross_cat_sexe,$B$5,0))     +  VLOOKUP($D44&amp;"_"&amp;$D45,Cross_cat_sexe,$B$5,0),0))))</f>
        <v/>
      </c>
      <c r="W45" s="932" t="str">
        <f ca="1">IF(AND(W44&gt;0,INDIRECT(ADDRESS($CB44,COLUMN(W44),2,1))=0),NA(),IF(W44&gt;INDIRECT(ADDRESS($CB44,COLUMN(W44),2,1)),  NA(),  IF(OR(W44="",INDIRECT(ADDRESS($CB44,COLUMN(W44),2,1))=""),"",     (1+W$5)  *  ROUND((1-(W44-1)/(  INDIRECT(ADDRESS($CB44,COLUMN(W44),2,1))  -1))  *  (VLOOKUP($D44&amp;"_"&amp;$D45,Cross_cat_sexe,$B$5+1,0)  -  VLOOKUP($D44&amp;"_"&amp;$D45,Cross_cat_sexe,$B$5,0))     +  VLOOKUP($D44&amp;"_"&amp;$D45,Cross_cat_sexe,$B$5,0),0))))</f>
        <v/>
      </c>
      <c r="X45" s="932" t="str">
        <f ca="1">IF(AND(X44&gt;0,INDIRECT(ADDRESS($CB44,COLUMN(X44),2,1))=0),NA(),IF(X44&gt;INDIRECT(ADDRESS($CB44,COLUMN(X44),2,1)),  NA(),  IF(OR(X44="",INDIRECT(ADDRESS($CB44,COLUMN(X44),2,1))=""),"",     (1+X$5)  *  ROUND((1-(X44-1)/(  INDIRECT(ADDRESS($CB44,COLUMN(X44),2,1))  -1))  *  (VLOOKUP($D44&amp;"_"&amp;$D45,Cross_cat_sexe,$B$5+1,0)  -  VLOOKUP($D44&amp;"_"&amp;$D45,Cross_cat_sexe,$B$5,0))     +  VLOOKUP($D44&amp;"_"&amp;$D45,Cross_cat_sexe,$B$5,0),0))))</f>
        <v/>
      </c>
      <c r="Y45" s="687" t="str">
        <f>IF(AND(Y44&gt;0,Z44=0),NA(),IF(Y44&gt;Z44,NA(),IF(Z44="","",     (1+Z$5)  *  ROUND((1-(Y44-1)/(Z44-1))  *  (VLOOKUP($D44&amp;"_"&amp;$D45,Cross_cat_sexe,$B$5+1,0)  -  VLOOKUP($D44&amp;"_"&amp;$D45,Cross_cat_sexe,$B$5,0))     +  VLOOKUP($D44&amp;"_"&amp;$D45,Cross_cat_sexe,$B$5,0),0))))</f>
        <v/>
      </c>
      <c r="Z45" s="841">
        <f>IF(Y44&gt;0,Z$5,0)</f>
        <v>0</v>
      </c>
      <c r="AA45" s="688" t="str">
        <f ca="1">IF($B44="","",VLOOKUP($B44,Athlètes,AA$7,0))</f>
        <v>Léonore</v>
      </c>
      <c r="AB45" s="689">
        <f ca="1">IF(OR(G45&gt;=2,    F44=IF(D45="F","classée","classé")),   1,   0)</f>
        <v>0</v>
      </c>
      <c r="AC45" s="690">
        <f ca="1">MAX(AH45:AU45)</f>
        <v>1491</v>
      </c>
      <c r="AD45" s="684">
        <f ca="1">IF(AF45&gt;=2,AC45,MAX(AV45:BI45))</f>
        <v>-1</v>
      </c>
      <c r="AE45" s="684">
        <f ca="1">IF(AF45&gt;=3,AC45,IF(AG45&gt;=2,AD45,MAX(BJ45:BW45)))</f>
        <v>-2</v>
      </c>
      <c r="AF45" s="684">
        <f ca="1">COUNTIF(AV45:BI45,"=-1")</f>
        <v>1</v>
      </c>
      <c r="AG45" s="684">
        <f ca="1">COUNTIF(BJ45:BW45,"=-2")</f>
        <v>1</v>
      </c>
      <c r="AH45" s="691" t="str">
        <f t="shared" ref="AH45:AU45" ca="1" si="47">INDEX(__Cross,  $CC45,  AH$5)</f>
        <v/>
      </c>
      <c r="AI45" s="684">
        <f t="shared" ca="1" si="47"/>
        <v>1491</v>
      </c>
      <c r="AJ45" s="684" t="str">
        <f t="shared" ca="1" si="47"/>
        <v/>
      </c>
      <c r="AK45" s="684" t="str">
        <f t="shared" ca="1" si="47"/>
        <v/>
      </c>
      <c r="AL45" s="684" t="str">
        <f t="shared" ca="1" si="47"/>
        <v/>
      </c>
      <c r="AM45" s="684" t="str">
        <f t="shared" ca="1" si="47"/>
        <v/>
      </c>
      <c r="AN45" s="684" t="str">
        <f t="shared" ca="1" si="47"/>
        <v/>
      </c>
      <c r="AO45" s="684" t="str">
        <f t="shared" ca="1" si="47"/>
        <v/>
      </c>
      <c r="AP45" s="684" t="str">
        <f t="shared" ca="1" si="47"/>
        <v/>
      </c>
      <c r="AQ45" s="684" t="str">
        <f t="shared" ca="1" si="47"/>
        <v/>
      </c>
      <c r="AR45" s="684" t="str">
        <f t="shared" ca="1" si="47"/>
        <v/>
      </c>
      <c r="AS45" s="684" t="str">
        <f t="shared" ca="1" si="47"/>
        <v/>
      </c>
      <c r="AT45" s="684" t="str">
        <f t="shared" ca="1" si="47"/>
        <v/>
      </c>
      <c r="AU45" s="692" t="str">
        <f t="shared" ca="1" si="47"/>
        <v/>
      </c>
      <c r="AV45" s="691" t="str">
        <f t="shared" ref="AV45:BI45" ca="1" si="48">IF(AH45=$AC45,-1,AH45)</f>
        <v/>
      </c>
      <c r="AW45" s="684">
        <f t="shared" ca="1" si="48"/>
        <v>-1</v>
      </c>
      <c r="AX45" s="684" t="str">
        <f t="shared" ca="1" si="48"/>
        <v/>
      </c>
      <c r="AY45" s="684" t="str">
        <f t="shared" ca="1" si="48"/>
        <v/>
      </c>
      <c r="AZ45" s="684" t="str">
        <f t="shared" ca="1" si="48"/>
        <v/>
      </c>
      <c r="BA45" s="684" t="str">
        <f t="shared" ca="1" si="48"/>
        <v/>
      </c>
      <c r="BB45" s="684" t="str">
        <f t="shared" ca="1" si="48"/>
        <v/>
      </c>
      <c r="BC45" s="684" t="str">
        <f t="shared" ca="1" si="48"/>
        <v/>
      </c>
      <c r="BD45" s="684" t="str">
        <f t="shared" ca="1" si="48"/>
        <v/>
      </c>
      <c r="BE45" s="684" t="str">
        <f t="shared" ca="1" si="48"/>
        <v/>
      </c>
      <c r="BF45" s="684" t="str">
        <f t="shared" ca="1" si="48"/>
        <v/>
      </c>
      <c r="BG45" s="684" t="str">
        <f t="shared" ca="1" si="48"/>
        <v/>
      </c>
      <c r="BH45" s="684" t="str">
        <f t="shared" ca="1" si="48"/>
        <v/>
      </c>
      <c r="BI45" s="692" t="str">
        <f t="shared" ca="1" si="48"/>
        <v/>
      </c>
      <c r="BJ45" s="691" t="str">
        <f t="shared" ref="BJ45:BW45" ca="1" si="49">IF(AV45=$AD45,-2,AV45)</f>
        <v/>
      </c>
      <c r="BK45" s="684">
        <f t="shared" ca="1" si="49"/>
        <v>-2</v>
      </c>
      <c r="BL45" s="684" t="str">
        <f t="shared" ca="1" si="49"/>
        <v/>
      </c>
      <c r="BM45" s="684" t="str">
        <f t="shared" ca="1" si="49"/>
        <v/>
      </c>
      <c r="BN45" s="684" t="str">
        <f t="shared" ca="1" si="49"/>
        <v/>
      </c>
      <c r="BO45" s="684" t="str">
        <f t="shared" ca="1" si="49"/>
        <v/>
      </c>
      <c r="BP45" s="684" t="str">
        <f t="shared" ca="1" si="49"/>
        <v/>
      </c>
      <c r="BQ45" s="684" t="str">
        <f t="shared" ca="1" si="49"/>
        <v/>
      </c>
      <c r="BR45" s="684" t="str">
        <f t="shared" ca="1" si="49"/>
        <v/>
      </c>
      <c r="BS45" s="684" t="str">
        <f t="shared" ca="1" si="49"/>
        <v/>
      </c>
      <c r="BT45" s="684" t="str">
        <f t="shared" ca="1" si="49"/>
        <v/>
      </c>
      <c r="BU45" s="684" t="str">
        <f t="shared" ca="1" si="49"/>
        <v/>
      </c>
      <c r="BV45" s="684" t="str">
        <f t="shared" ca="1" si="49"/>
        <v/>
      </c>
      <c r="BW45" s="692" t="str">
        <f t="shared" ca="1" si="49"/>
        <v/>
      </c>
      <c r="BX45" s="689">
        <f t="shared" ca="1" si="11"/>
        <v>1</v>
      </c>
      <c r="BY45" s="996">
        <f t="shared" ca="1" si="12"/>
        <v>1491</v>
      </c>
      <c r="BZ45" s="689">
        <f t="shared" si="13"/>
        <v>9636.1</v>
      </c>
      <c r="CA45" s="684" t="str">
        <f t="shared" ca="1" si="44"/>
        <v>M_F</v>
      </c>
      <c r="CB45" s="684">
        <f t="shared" ca="1" si="10"/>
        <v>24</v>
      </c>
      <c r="CC45" s="684">
        <f t="shared" ca="1" si="15"/>
        <v>24</v>
      </c>
      <c r="CD45" s="684">
        <f t="shared" ca="1" si="45"/>
        <v>0</v>
      </c>
      <c r="CE45" s="693">
        <f t="shared" ca="1" si="46"/>
        <v>6001491</v>
      </c>
      <c r="CF45" s="895"/>
      <c r="CG45" s="886"/>
      <c r="CH45" s="694">
        <f t="shared" ca="1" si="18"/>
        <v>1.1000000000000001</v>
      </c>
      <c r="CI45" s="694">
        <f t="shared" ca="1" si="19"/>
        <v>0</v>
      </c>
      <c r="CJ45" s="895"/>
    </row>
    <row r="46" spans="1:88" s="703" customFormat="1">
      <c r="A46" s="704">
        <v>10</v>
      </c>
      <c r="B46" s="705">
        <v>6125</v>
      </c>
      <c r="C46" s="703" t="str">
        <f ca="1">IF($B46="","",VLOOKUP($B46,Athlètes,C$5,0))</f>
        <v>STAQUET</v>
      </c>
      <c r="D46" s="698" t="str">
        <f ca="1">IF($B46="","",VLOOKUP($B46,Athlètes,D$5,0))</f>
        <v>M</v>
      </c>
      <c r="E46" s="706">
        <f ca="1">IF($B46="","",VLOOKUP($B46,Athlètes,E$5,0))</f>
        <v>1999</v>
      </c>
      <c r="F46" s="707"/>
      <c r="G46" s="708"/>
      <c r="H46" s="708"/>
      <c r="I46" s="696"/>
      <c r="J46" s="696">
        <v>22</v>
      </c>
      <c r="K46" s="696"/>
      <c r="L46" s="696"/>
      <c r="M46" s="722" t="str">
        <f>IF(L46&gt;0,VLOOKUP(M$2&amp;IF(VLOOKUP(M$2,cal_Cross,L$9,0)&lt;&gt;2,"","-"&amp;VLOOKUP($E46,année_1ou2,M$9,0)),cal_Cross,VLOOKUP($D46&amp;"_"&amp;$D47,Cross_cat_sexe,$B$7,0),0),"")</f>
        <v/>
      </c>
      <c r="N46" s="696"/>
      <c r="O46" s="696"/>
      <c r="P46" s="696"/>
      <c r="Q46" s="696"/>
      <c r="R46" s="722" t="str">
        <f>IF(Q46&gt;0,VLOOKUP(R$2&amp;IF(VLOOKUP(R$2,cal_Cross,Q$9,0)&lt;&gt;2,"","-"&amp;VLOOKUP($E46,année_1ou2,R$9,0)),cal_Cross,VLOOKUP($D46&amp;"_"&amp;$D47,Cross_cat_sexe,$B$7,0),0),"")</f>
        <v/>
      </c>
      <c r="S46" s="696"/>
      <c r="T46" s="722" t="str">
        <f>IF(S46&gt;0,VLOOKUP(T$2&amp;IF(VLOOKUP(T$2,cal_Cross,S$9,0)&lt;&gt;2,"","-"&amp;VLOOKUP($E46,année_1ou2,T$9,0)),cal_Cross,VLOOKUP($D46&amp;"_"&amp;$D47,Cross_cat_sexe,$B$7,0),0),"")</f>
        <v/>
      </c>
      <c r="U46" s="696"/>
      <c r="V46" s="696"/>
      <c r="W46" s="696"/>
      <c r="X46" s="696"/>
      <c r="Y46" s="696"/>
      <c r="Z46" s="722" t="str">
        <f>IF(Y46&gt;0,VLOOKUP(Z$2&amp;IF(VLOOKUP(Z$2,cal_Cross,Y$9,0)&lt;&gt;2,"","-"&amp;VLOOKUP($E46,année_1ou2,Z$9,0)),cal_Cross,VLOOKUP($D46&amp;"_"&amp;$D47,Cross_cat_sexe,$B$7,0),0),"")</f>
        <v/>
      </c>
      <c r="AA46" s="843" t="str">
        <f ca="1">IF($B46="","",VLOOKUP($B46,Athlètes,AA$5,0))</f>
        <v>STAQUET</v>
      </c>
      <c r="AB46" s="697"/>
      <c r="AC46" s="698"/>
      <c r="AD46" s="698"/>
      <c r="AE46" s="698"/>
      <c r="AF46" s="698"/>
      <c r="AG46" s="698"/>
      <c r="AH46" s="699"/>
      <c r="AI46" s="698"/>
      <c r="AJ46" s="698"/>
      <c r="AK46" s="698"/>
      <c r="AL46" s="698"/>
      <c r="AM46" s="698"/>
      <c r="AN46" s="698"/>
      <c r="AO46" s="698"/>
      <c r="AP46" s="698"/>
      <c r="AQ46" s="698"/>
      <c r="AR46" s="698"/>
      <c r="AS46" s="698"/>
      <c r="AT46" s="698"/>
      <c r="AU46" s="700"/>
      <c r="AV46" s="699"/>
      <c r="AW46" s="698"/>
      <c r="AX46" s="698"/>
      <c r="AY46" s="698"/>
      <c r="AZ46" s="698"/>
      <c r="BA46" s="698"/>
      <c r="BB46" s="698"/>
      <c r="BC46" s="698"/>
      <c r="BD46" s="698"/>
      <c r="BE46" s="698"/>
      <c r="BF46" s="698"/>
      <c r="BG46" s="698"/>
      <c r="BH46" s="698"/>
      <c r="BI46" s="700"/>
      <c r="BJ46" s="699"/>
      <c r="BK46" s="698"/>
      <c r="BL46" s="698"/>
      <c r="BM46" s="698"/>
      <c r="BN46" s="698"/>
      <c r="BO46" s="698"/>
      <c r="BP46" s="698"/>
      <c r="BQ46" s="698"/>
      <c r="BR46" s="698"/>
      <c r="BS46" s="698"/>
      <c r="BT46" s="698"/>
      <c r="BU46" s="698"/>
      <c r="BV46" s="698"/>
      <c r="BW46" s="700"/>
      <c r="BX46" s="697">
        <f t="shared" ca="1" si="11"/>
        <v>0</v>
      </c>
      <c r="BY46" s="995">
        <f t="shared" ca="1" si="12"/>
        <v>22</v>
      </c>
      <c r="BZ46" s="697">
        <f t="shared" si="13"/>
        <v>6125</v>
      </c>
      <c r="CA46" s="698" t="str">
        <f t="shared" ca="1" si="44"/>
        <v>M_F</v>
      </c>
      <c r="CB46" s="698">
        <f t="shared" ca="1" si="10"/>
        <v>24</v>
      </c>
      <c r="CC46" s="698">
        <f t="shared" ca="1" si="15"/>
        <v>25</v>
      </c>
      <c r="CD46" s="698">
        <f t="shared" ca="1" si="45"/>
        <v>0</v>
      </c>
      <c r="CE46" s="701">
        <f t="shared" ca="1" si="46"/>
        <v>6001209</v>
      </c>
      <c r="CF46" s="894"/>
      <c r="CG46" s="885"/>
      <c r="CH46" s="694">
        <f t="shared" ca="1" si="18"/>
        <v>1</v>
      </c>
      <c r="CI46" s="702">
        <f t="shared" ca="1" si="19"/>
        <v>0</v>
      </c>
      <c r="CJ46" s="894"/>
    </row>
    <row r="47" spans="1:88" s="695" customFormat="1">
      <c r="A47" s="681">
        <v>10.1</v>
      </c>
      <c r="B47" s="682">
        <f>B46+0.1</f>
        <v>6125.1</v>
      </c>
      <c r="C47" s="683" t="str">
        <f ca="1">IF($B46="","",VLOOKUP($B46,Athlètes,C$7,0))</f>
        <v>Lara</v>
      </c>
      <c r="D47" s="684" t="str">
        <f ca="1">IF($B46="","",VLOOKUP($B46,Athlètes,D$7,0))</f>
        <v>F</v>
      </c>
      <c r="E47" s="685"/>
      <c r="F47" s="936">
        <f ca="1">IF(G47=0,0,SUMIF(AC47:AD47,"&gt;0")/MIN(2,G47))+IF(ISNA(BY47),NA(),0)</f>
        <v>1209</v>
      </c>
      <c r="G47" s="686">
        <f>COUNTA(I46:L46,N46:Q46,S46,Y46)</f>
        <v>1</v>
      </c>
      <c r="H47" s="686">
        <f ca="1">IF(ISNA(VLOOKUP($B47,__Indoor,H$7,0)),   0,VLOOKUP($B47,__Indoor,H$7,0))</f>
        <v>3</v>
      </c>
      <c r="I47" s="932" t="str">
        <f ca="1">IF(AND(I46&gt;0,INDIRECT(ADDRESS($CB46,COLUMN(I46),2,1))=0),NA(),IF(I46&gt;INDIRECT(ADDRESS($CB46,COLUMN(I46),2,1)),  NA(),  IF(OR(I46="",INDIRECT(ADDRESS($CB46,COLUMN(I46),2,1))=""),"",     (1+I$5)  *  ROUND((1-(I46-1)/(  INDIRECT(ADDRESS($CB46,COLUMN(I46),2,1))  -1))  *  (VLOOKUP($D46&amp;"_"&amp;$D47,Cross_cat_sexe,$B$5+1,0)  -  VLOOKUP($D46&amp;"_"&amp;$D47,Cross_cat_sexe,$B$5,0))     +  VLOOKUP($D46&amp;"_"&amp;$D47,Cross_cat_sexe,$B$5,0),0))))</f>
        <v/>
      </c>
      <c r="J47" s="932">
        <f ca="1">IF(AND(J46&gt;0,INDIRECT(ADDRESS($CB46,COLUMN(J46),2,1))=0),NA(),IF(J46&gt;INDIRECT(ADDRESS($CB46,COLUMN(J46),2,1)),  NA(),  IF(OR(J46="",INDIRECT(ADDRESS($CB46,COLUMN(J46),2,1))=""),"",     (1+J$5)  *  ROUND((1-(J46-1)/(  INDIRECT(ADDRESS($CB46,COLUMN(J46),2,1))  -1))  *  (VLOOKUP($D46&amp;"_"&amp;$D47,Cross_cat_sexe,$B$5+1,0)  -  VLOOKUP($D46&amp;"_"&amp;$D47,Cross_cat_sexe,$B$5,0))     +  VLOOKUP($D46&amp;"_"&amp;$D47,Cross_cat_sexe,$B$5,0),0))))</f>
        <v>1209</v>
      </c>
      <c r="K47" s="932" t="str">
        <f ca="1">IF(AND(K46&gt;0,INDIRECT(ADDRESS($CB46,COLUMN(K46),2,1))=0),NA(),IF(K46&gt;INDIRECT(ADDRESS($CB46,COLUMN(K46),2,1)),  NA(),  IF(OR(K46="",INDIRECT(ADDRESS($CB46,COLUMN(K46),2,1))=""),"",     (1+K$5)  *  ROUND((1-(K46-1)/(  INDIRECT(ADDRESS($CB46,COLUMN(K46),2,1))  -1))  *  (VLOOKUP($D46&amp;"_"&amp;$D47,Cross_cat_sexe,$B$5+1,0)  -  VLOOKUP($D46&amp;"_"&amp;$D47,Cross_cat_sexe,$B$5,0))     +  VLOOKUP($D46&amp;"_"&amp;$D47,Cross_cat_sexe,$B$5,0),0))))</f>
        <v/>
      </c>
      <c r="L47" s="687" t="str">
        <f>IF(AND(L46&gt;0,M46=0),NA(),IF(L46&gt;M46,NA(),IF(M46="","",     (1+M$5)  *  ROUND((1-(L46-1)/(M46-1))  *  (VLOOKUP($D46&amp;"_"&amp;$D47,Cross_cat_sexe,$B$5+1,0)  -  VLOOKUP($D46&amp;"_"&amp;$D47,Cross_cat_sexe,$B$5,0))     +  VLOOKUP($D46&amp;"_"&amp;$D47,Cross_cat_sexe,$B$5,0),0))))</f>
        <v/>
      </c>
      <c r="M47" s="841">
        <f>IF(L46&gt;0,M$5,0)</f>
        <v>0</v>
      </c>
      <c r="N47" s="932" t="str">
        <f ca="1">IF(AND(N46&gt;0,INDIRECT(ADDRESS($CB46,COLUMN(N46),2,1))=0),NA(),IF(N46&gt;INDIRECT(ADDRESS($CB46,COLUMN(N46),2,1)),  NA(),  IF(OR(N46="",INDIRECT(ADDRESS($CB46,COLUMN(N46),2,1))=""),"",     (1+N$5)  *  ROUND((1-(N46-1)/(  INDIRECT(ADDRESS($CB46,COLUMN(N46),2,1))  -1))  *  (VLOOKUP($D46&amp;"_"&amp;$D47,Cross_cat_sexe,$B$5+1,0)  -  VLOOKUP($D46&amp;"_"&amp;$D47,Cross_cat_sexe,$B$5,0))     +  VLOOKUP($D46&amp;"_"&amp;$D47,Cross_cat_sexe,$B$5,0),0))))</f>
        <v/>
      </c>
      <c r="O47" s="932" t="str">
        <f ca="1">IF(AND(O46&gt;0,INDIRECT(ADDRESS($CB46,COLUMN(O46),2,1))=0),NA(),IF(O46&gt;INDIRECT(ADDRESS($CB46,COLUMN(O46),2,1)),  NA(),  IF(OR(O46="",INDIRECT(ADDRESS($CB46,COLUMN(O46),2,1))=""),"",     (1+O$5)  *  ROUND((1-(O46-1)/(  INDIRECT(ADDRESS($CB46,COLUMN(O46),2,1))  -1))  *  (VLOOKUP($D46&amp;"_"&amp;$D47,Cross_cat_sexe,$B$5+1,0)  -  VLOOKUP($D46&amp;"_"&amp;$D47,Cross_cat_sexe,$B$5,0))     +  VLOOKUP($D46&amp;"_"&amp;$D47,Cross_cat_sexe,$B$5,0),0))))</f>
        <v/>
      </c>
      <c r="P47" s="932" t="str">
        <f ca="1">IF(AND(P46&gt;0,INDIRECT(ADDRESS($CB46,COLUMN(P46),2,1))=0),NA(),IF(P46&gt;INDIRECT(ADDRESS($CB46,COLUMN(P46),2,1)),  NA(),  IF(OR(P46="",INDIRECT(ADDRESS($CB46,COLUMN(P46),2,1))=""),"",     (1+P$5)  *  ROUND((1-(P46-1)/(  INDIRECT(ADDRESS($CB46,COLUMN(P46),2,1))  -1))  *  (VLOOKUP($D46&amp;"_"&amp;$D47,Cross_cat_sexe,$B$5+1,0)  -  VLOOKUP($D46&amp;"_"&amp;$D47,Cross_cat_sexe,$B$5,0))     +  VLOOKUP($D46&amp;"_"&amp;$D47,Cross_cat_sexe,$B$5,0),0))))</f>
        <v/>
      </c>
      <c r="Q47" s="687" t="str">
        <f>IF(AND(Q46&gt;0,R46=0),NA(),IF(Q46&gt;R46,NA(),IF(R46="","",     (1+R$5)  *  ROUND((1-(Q46-1)/(R46-1))  *  (VLOOKUP($D46&amp;"_"&amp;$D47,Cross_cat_sexe,$B$5+1,0)  -  VLOOKUP($D46&amp;"_"&amp;$D47,Cross_cat_sexe,$B$5,0))     +  VLOOKUP($D46&amp;"_"&amp;$D47,Cross_cat_sexe,$B$5,0),0))))</f>
        <v/>
      </c>
      <c r="R47" s="841">
        <f>IF(Q46&gt;0,R$5,0)</f>
        <v>0</v>
      </c>
      <c r="S47" s="687" t="str">
        <f>IF(AND(S46&gt;0,T46=0),NA(),IF(S46&gt;T46,NA(),IF(T46="","",     (1+T$5)  *  ROUND((1-(S46-1)/(T46-1))  *  (VLOOKUP($D46&amp;"_"&amp;$D47,Cross_cat_sexe,$B$5+1,0)  -  VLOOKUP($D46&amp;"_"&amp;$D47,Cross_cat_sexe,$B$5,0))     +  VLOOKUP($D46&amp;"_"&amp;$D47,Cross_cat_sexe,$B$5,0),0))))</f>
        <v/>
      </c>
      <c r="T47" s="841">
        <f>IF(S46&gt;0,T$5,0)</f>
        <v>0</v>
      </c>
      <c r="U47" s="932" t="str">
        <f ca="1">IF(AND(U46&gt;0,INDIRECT(ADDRESS($CB46,COLUMN(U46),2,1))=0),NA(),IF(U46&gt;INDIRECT(ADDRESS($CB46,COLUMN(U46),2,1)),  NA(),  IF(OR(U46="",INDIRECT(ADDRESS($CB46,COLUMN(U46),2,1))=""),"",     (1+U$5)  *  ROUND((1-(U46-1)/(  INDIRECT(ADDRESS($CB46,COLUMN(U46),2,1))  -1))  *  (VLOOKUP($D46&amp;"_"&amp;$D47,Cross_cat_sexe,$B$5+1,0)  -  VLOOKUP($D46&amp;"_"&amp;$D47,Cross_cat_sexe,$B$5,0))     +  VLOOKUP($D46&amp;"_"&amp;$D47,Cross_cat_sexe,$B$5,0),0))))</f>
        <v/>
      </c>
      <c r="V47" s="932" t="str">
        <f ca="1">IF(AND(V46&gt;0,INDIRECT(ADDRESS($CB46,COLUMN(V46),2,1))=0),NA(),IF(V46&gt;INDIRECT(ADDRESS($CB46,COLUMN(V46),2,1)),  NA(),  IF(OR(V46="",INDIRECT(ADDRESS($CB46,COLUMN(V46),2,1))=""),"",     (1+V$5)  *  ROUND((1-(V46-1)/(  INDIRECT(ADDRESS($CB46,COLUMN(V46),2,1))  -1))  *  (VLOOKUP($D46&amp;"_"&amp;$D47,Cross_cat_sexe,$B$5+1,0)  -  VLOOKUP($D46&amp;"_"&amp;$D47,Cross_cat_sexe,$B$5,0))     +  VLOOKUP($D46&amp;"_"&amp;$D47,Cross_cat_sexe,$B$5,0),0))))</f>
        <v/>
      </c>
      <c r="W47" s="932" t="str">
        <f ca="1">IF(AND(W46&gt;0,INDIRECT(ADDRESS($CB46,COLUMN(W46),2,1))=0),NA(),IF(W46&gt;INDIRECT(ADDRESS($CB46,COLUMN(W46),2,1)),  NA(),  IF(OR(W46="",INDIRECT(ADDRESS($CB46,COLUMN(W46),2,1))=""),"",     (1+W$5)  *  ROUND((1-(W46-1)/(  INDIRECT(ADDRESS($CB46,COLUMN(W46),2,1))  -1))  *  (VLOOKUP($D46&amp;"_"&amp;$D47,Cross_cat_sexe,$B$5+1,0)  -  VLOOKUP($D46&amp;"_"&amp;$D47,Cross_cat_sexe,$B$5,0))     +  VLOOKUP($D46&amp;"_"&amp;$D47,Cross_cat_sexe,$B$5,0),0))))</f>
        <v/>
      </c>
      <c r="X47" s="932" t="str">
        <f ca="1">IF(AND(X46&gt;0,INDIRECT(ADDRESS($CB46,COLUMN(X46),2,1))=0),NA(),IF(X46&gt;INDIRECT(ADDRESS($CB46,COLUMN(X46),2,1)),  NA(),  IF(OR(X46="",INDIRECT(ADDRESS($CB46,COLUMN(X46),2,1))=""),"",     (1+X$5)  *  ROUND((1-(X46-1)/(  INDIRECT(ADDRESS($CB46,COLUMN(X46),2,1))  -1))  *  (VLOOKUP($D46&amp;"_"&amp;$D47,Cross_cat_sexe,$B$5+1,0)  -  VLOOKUP($D46&amp;"_"&amp;$D47,Cross_cat_sexe,$B$5,0))     +  VLOOKUP($D46&amp;"_"&amp;$D47,Cross_cat_sexe,$B$5,0),0))))</f>
        <v/>
      </c>
      <c r="Y47" s="687" t="str">
        <f>IF(AND(Y46&gt;0,Z46=0),NA(),IF(Y46&gt;Z46,NA(),IF(Z46="","",     (1+Z$5)  *  ROUND((1-(Y46-1)/(Z46-1))  *  (VLOOKUP($D46&amp;"_"&amp;$D47,Cross_cat_sexe,$B$5+1,0)  -  VLOOKUP($D46&amp;"_"&amp;$D47,Cross_cat_sexe,$B$5,0))     +  VLOOKUP($D46&amp;"_"&amp;$D47,Cross_cat_sexe,$B$5,0),0))))</f>
        <v/>
      </c>
      <c r="Z47" s="841">
        <f>IF(Y46&gt;0,Z$5,0)</f>
        <v>0</v>
      </c>
      <c r="AA47" s="688" t="str">
        <f ca="1">IF($B46="","",VLOOKUP($B46,Athlètes,AA$7,0))</f>
        <v>Lara</v>
      </c>
      <c r="AB47" s="689">
        <f ca="1">IF(OR(G47&gt;=2,    F46=IF(D47="F","classée","classé")),   1,   0)</f>
        <v>0</v>
      </c>
      <c r="AC47" s="690">
        <f ca="1">MAX(AH47:AU47)</f>
        <v>1209</v>
      </c>
      <c r="AD47" s="684">
        <f ca="1">IF(AF47&gt;=2,AC47,MAX(AV47:BI47))</f>
        <v>-1</v>
      </c>
      <c r="AE47" s="684">
        <f ca="1">IF(AF47&gt;=3,AC47,IF(AG47&gt;=2,AD47,MAX(BJ47:BW47)))</f>
        <v>-2</v>
      </c>
      <c r="AF47" s="684">
        <f ca="1">COUNTIF(AV47:BI47,"=-1")</f>
        <v>1</v>
      </c>
      <c r="AG47" s="684">
        <f ca="1">COUNTIF(BJ47:BW47,"=-2")</f>
        <v>1</v>
      </c>
      <c r="AH47" s="691" t="str">
        <f t="shared" ref="AH47:AU47" ca="1" si="50">INDEX(__Cross,  $CC47,  AH$5)</f>
        <v/>
      </c>
      <c r="AI47" s="684">
        <f t="shared" ca="1" si="50"/>
        <v>1209</v>
      </c>
      <c r="AJ47" s="684" t="str">
        <f t="shared" ca="1" si="50"/>
        <v/>
      </c>
      <c r="AK47" s="684" t="str">
        <f t="shared" ca="1" si="50"/>
        <v/>
      </c>
      <c r="AL47" s="684" t="str">
        <f t="shared" ca="1" si="50"/>
        <v/>
      </c>
      <c r="AM47" s="684" t="str">
        <f t="shared" ca="1" si="50"/>
        <v/>
      </c>
      <c r="AN47" s="684" t="str">
        <f t="shared" ca="1" si="50"/>
        <v/>
      </c>
      <c r="AO47" s="684" t="str">
        <f t="shared" ca="1" si="50"/>
        <v/>
      </c>
      <c r="AP47" s="684" t="str">
        <f t="shared" ca="1" si="50"/>
        <v/>
      </c>
      <c r="AQ47" s="684" t="str">
        <f t="shared" ca="1" si="50"/>
        <v/>
      </c>
      <c r="AR47" s="684" t="str">
        <f t="shared" ca="1" si="50"/>
        <v/>
      </c>
      <c r="AS47" s="684" t="str">
        <f t="shared" ca="1" si="50"/>
        <v/>
      </c>
      <c r="AT47" s="684" t="str">
        <f t="shared" ca="1" si="50"/>
        <v/>
      </c>
      <c r="AU47" s="692" t="str">
        <f t="shared" ca="1" si="50"/>
        <v/>
      </c>
      <c r="AV47" s="691" t="str">
        <f t="shared" ref="AV47:BI47" ca="1" si="51">IF(AH47=$AC47,-1,AH47)</f>
        <v/>
      </c>
      <c r="AW47" s="684">
        <f t="shared" ca="1" si="51"/>
        <v>-1</v>
      </c>
      <c r="AX47" s="684" t="str">
        <f t="shared" ca="1" si="51"/>
        <v/>
      </c>
      <c r="AY47" s="684" t="str">
        <f t="shared" ca="1" si="51"/>
        <v/>
      </c>
      <c r="AZ47" s="684" t="str">
        <f t="shared" ca="1" si="51"/>
        <v/>
      </c>
      <c r="BA47" s="684" t="str">
        <f t="shared" ca="1" si="51"/>
        <v/>
      </c>
      <c r="BB47" s="684" t="str">
        <f t="shared" ca="1" si="51"/>
        <v/>
      </c>
      <c r="BC47" s="684" t="str">
        <f t="shared" ca="1" si="51"/>
        <v/>
      </c>
      <c r="BD47" s="684" t="str">
        <f t="shared" ca="1" si="51"/>
        <v/>
      </c>
      <c r="BE47" s="684" t="str">
        <f t="shared" ca="1" si="51"/>
        <v/>
      </c>
      <c r="BF47" s="684" t="str">
        <f t="shared" ca="1" si="51"/>
        <v/>
      </c>
      <c r="BG47" s="684" t="str">
        <f t="shared" ca="1" si="51"/>
        <v/>
      </c>
      <c r="BH47" s="684" t="str">
        <f t="shared" ca="1" si="51"/>
        <v/>
      </c>
      <c r="BI47" s="692" t="str">
        <f t="shared" ca="1" si="51"/>
        <v/>
      </c>
      <c r="BJ47" s="691" t="str">
        <f t="shared" ref="BJ47:BW47" ca="1" si="52">IF(AV47=$AD47,-2,AV47)</f>
        <v/>
      </c>
      <c r="BK47" s="684">
        <f t="shared" ca="1" si="52"/>
        <v>-2</v>
      </c>
      <c r="BL47" s="684" t="str">
        <f t="shared" ca="1" si="52"/>
        <v/>
      </c>
      <c r="BM47" s="684" t="str">
        <f t="shared" ca="1" si="52"/>
        <v/>
      </c>
      <c r="BN47" s="684" t="str">
        <f t="shared" ca="1" si="52"/>
        <v/>
      </c>
      <c r="BO47" s="684" t="str">
        <f t="shared" ca="1" si="52"/>
        <v/>
      </c>
      <c r="BP47" s="684" t="str">
        <f t="shared" ca="1" si="52"/>
        <v/>
      </c>
      <c r="BQ47" s="684" t="str">
        <f t="shared" ca="1" si="52"/>
        <v/>
      </c>
      <c r="BR47" s="684" t="str">
        <f t="shared" ca="1" si="52"/>
        <v/>
      </c>
      <c r="BS47" s="684" t="str">
        <f t="shared" ca="1" si="52"/>
        <v/>
      </c>
      <c r="BT47" s="684" t="str">
        <f t="shared" ca="1" si="52"/>
        <v/>
      </c>
      <c r="BU47" s="684" t="str">
        <f t="shared" ca="1" si="52"/>
        <v/>
      </c>
      <c r="BV47" s="684" t="str">
        <f t="shared" ca="1" si="52"/>
        <v/>
      </c>
      <c r="BW47" s="692" t="str">
        <f t="shared" ca="1" si="52"/>
        <v/>
      </c>
      <c r="BX47" s="689">
        <f t="shared" ca="1" si="11"/>
        <v>1</v>
      </c>
      <c r="BY47" s="996">
        <f t="shared" ca="1" si="12"/>
        <v>1209</v>
      </c>
      <c r="BZ47" s="689">
        <f t="shared" si="13"/>
        <v>6125.1</v>
      </c>
      <c r="CA47" s="684" t="str">
        <f t="shared" ca="1" si="44"/>
        <v>M_F</v>
      </c>
      <c r="CB47" s="684">
        <f t="shared" ca="1" si="10"/>
        <v>24</v>
      </c>
      <c r="CC47" s="684">
        <f t="shared" ca="1" si="15"/>
        <v>26</v>
      </c>
      <c r="CD47" s="684">
        <f t="shared" ca="1" si="45"/>
        <v>0</v>
      </c>
      <c r="CE47" s="693">
        <f t="shared" ca="1" si="46"/>
        <v>6001209</v>
      </c>
      <c r="CF47" s="895"/>
      <c r="CG47" s="886"/>
      <c r="CH47" s="694">
        <f t="shared" ca="1" si="18"/>
        <v>1.1000000000000001</v>
      </c>
      <c r="CI47" s="694">
        <f t="shared" ca="1" si="19"/>
        <v>0</v>
      </c>
      <c r="CJ47" s="895"/>
    </row>
    <row r="48" spans="1:88" s="703" customFormat="1">
      <c r="A48" s="704">
        <v>11</v>
      </c>
      <c r="B48" s="705">
        <v>6467</v>
      </c>
      <c r="C48" s="703" t="str">
        <f ca="1">IF($B48="","",VLOOKUP($B48,Athlètes,C$5,0))</f>
        <v>BERTRAND</v>
      </c>
      <c r="D48" s="698" t="str">
        <f ca="1">IF($B48="","",VLOOKUP($B48,Athlètes,D$5,0))</f>
        <v>M</v>
      </c>
      <c r="E48" s="706" t="str">
        <f ca="1">IF($B48="","",VLOOKUP($B48,Athlètes,E$5,0))</f>
        <v/>
      </c>
      <c r="F48" s="707"/>
      <c r="G48" s="708"/>
      <c r="H48" s="708"/>
      <c r="I48" s="696"/>
      <c r="J48" s="696">
        <v>25</v>
      </c>
      <c r="K48" s="696"/>
      <c r="L48" s="696"/>
      <c r="M48" s="722" t="str">
        <f>IF(L48&gt;0,VLOOKUP(M$2&amp;IF(VLOOKUP(M$2,cal_Cross,L$9,0)&lt;&gt;2,"","-"&amp;VLOOKUP($E48,année_1ou2,M$9,0)),cal_Cross,VLOOKUP($D48&amp;"_"&amp;$D49,Cross_cat_sexe,$B$7,0),0),"")</f>
        <v/>
      </c>
      <c r="N48" s="696"/>
      <c r="O48" s="696"/>
      <c r="P48" s="696"/>
      <c r="Q48" s="696"/>
      <c r="R48" s="722" t="str">
        <f>IF(Q48&gt;0,VLOOKUP(R$2&amp;IF(VLOOKUP(R$2,cal_Cross,Q$9,0)&lt;&gt;2,"","-"&amp;VLOOKUP($E48,année_1ou2,R$9,0)),cal_Cross,VLOOKUP($D48&amp;"_"&amp;$D49,Cross_cat_sexe,$B$7,0),0),"")</f>
        <v/>
      </c>
      <c r="S48" s="696"/>
      <c r="T48" s="722" t="str">
        <f>IF(S48&gt;0,VLOOKUP(T$2&amp;IF(VLOOKUP(T$2,cal_Cross,S$9,0)&lt;&gt;2,"","-"&amp;VLOOKUP($E48,année_1ou2,T$9,0)),cal_Cross,VLOOKUP($D48&amp;"_"&amp;$D49,Cross_cat_sexe,$B$7,0),0),"")</f>
        <v/>
      </c>
      <c r="U48" s="696"/>
      <c r="V48" s="696"/>
      <c r="W48" s="696"/>
      <c r="X48" s="696"/>
      <c r="Y48" s="696"/>
      <c r="Z48" s="722" t="str">
        <f>IF(Y48&gt;0,VLOOKUP(Z$2&amp;IF(VLOOKUP(Z$2,cal_Cross,Y$9,0)&lt;&gt;2,"","-"&amp;VLOOKUP($E48,année_1ou2,Z$9,0)),cal_Cross,VLOOKUP($D48&amp;"_"&amp;$D49,Cross_cat_sexe,$B$7,0),0),"")</f>
        <v/>
      </c>
      <c r="AA48" s="843" t="str">
        <f ca="1">IF($B48="","",VLOOKUP($B48,Athlètes,AA$5,0))</f>
        <v>BERTRAND</v>
      </c>
      <c r="AB48" s="697"/>
      <c r="AC48" s="698"/>
      <c r="AD48" s="698"/>
      <c r="AE48" s="698"/>
      <c r="AF48" s="698"/>
      <c r="AG48" s="698"/>
      <c r="AH48" s="699"/>
      <c r="AI48" s="698"/>
      <c r="AJ48" s="698"/>
      <c r="AK48" s="698"/>
      <c r="AL48" s="698"/>
      <c r="AM48" s="698"/>
      <c r="AN48" s="698"/>
      <c r="AO48" s="698"/>
      <c r="AP48" s="698"/>
      <c r="AQ48" s="698"/>
      <c r="AR48" s="698"/>
      <c r="AS48" s="698"/>
      <c r="AT48" s="698"/>
      <c r="AU48" s="700"/>
      <c r="AV48" s="699"/>
      <c r="AW48" s="698"/>
      <c r="AX48" s="698"/>
      <c r="AY48" s="698"/>
      <c r="AZ48" s="698"/>
      <c r="BA48" s="698"/>
      <c r="BB48" s="698"/>
      <c r="BC48" s="698"/>
      <c r="BD48" s="698"/>
      <c r="BE48" s="698"/>
      <c r="BF48" s="698"/>
      <c r="BG48" s="698"/>
      <c r="BH48" s="698"/>
      <c r="BI48" s="700"/>
      <c r="BJ48" s="699"/>
      <c r="BK48" s="698"/>
      <c r="BL48" s="698"/>
      <c r="BM48" s="698"/>
      <c r="BN48" s="698"/>
      <c r="BO48" s="698"/>
      <c r="BP48" s="698"/>
      <c r="BQ48" s="698"/>
      <c r="BR48" s="698"/>
      <c r="BS48" s="698"/>
      <c r="BT48" s="698"/>
      <c r="BU48" s="698"/>
      <c r="BV48" s="698"/>
      <c r="BW48" s="700"/>
      <c r="BX48" s="697">
        <f t="shared" ca="1" si="11"/>
        <v>0</v>
      </c>
      <c r="BY48" s="995">
        <f t="shared" ca="1" si="12"/>
        <v>25</v>
      </c>
      <c r="BZ48" s="697">
        <f t="shared" si="13"/>
        <v>6467</v>
      </c>
      <c r="CA48" s="698" t="str">
        <f t="shared" ca="1" si="44"/>
        <v>M_F</v>
      </c>
      <c r="CB48" s="698">
        <f t="shared" ca="1" si="10"/>
        <v>24</v>
      </c>
      <c r="CC48" s="698">
        <f t="shared" ca="1" si="15"/>
        <v>27</v>
      </c>
      <c r="CD48" s="698">
        <f t="shared" ca="1" si="45"/>
        <v>0</v>
      </c>
      <c r="CE48" s="701">
        <f t="shared" ca="1" si="46"/>
        <v>6001125</v>
      </c>
      <c r="CF48" s="894"/>
      <c r="CG48" s="885"/>
      <c r="CH48" s="694">
        <f t="shared" ca="1" si="18"/>
        <v>1</v>
      </c>
      <c r="CI48" s="702">
        <f t="shared" ca="1" si="19"/>
        <v>0</v>
      </c>
      <c r="CJ48" s="894"/>
    </row>
    <row r="49" spans="1:88" s="695" customFormat="1">
      <c r="A49" s="681">
        <v>11.1</v>
      </c>
      <c r="B49" s="682">
        <f>B48+0.1</f>
        <v>6467.1</v>
      </c>
      <c r="C49" s="683" t="str">
        <f ca="1">IF($B48="","",VLOOKUP($B48,Athlètes,C$7,0))</f>
        <v>Florianne</v>
      </c>
      <c r="D49" s="684" t="str">
        <f ca="1">IF($B48="","",VLOOKUP($B48,Athlètes,D$7,0))</f>
        <v>F</v>
      </c>
      <c r="E49" s="685"/>
      <c r="F49" s="936">
        <f ca="1">IF(G49=0,0,SUMIF(AC49:AD49,"&gt;0")/MIN(2,G49))+IF(ISNA(BY49),NA(),0)</f>
        <v>1125</v>
      </c>
      <c r="G49" s="686">
        <f>COUNTA(I48:L48,N48:Q48,S48,Y48)</f>
        <v>1</v>
      </c>
      <c r="H49" s="686">
        <f>IF(ISNA(VLOOKUP($B49,__Indoor,H$7,0)),   0,VLOOKUP($B49,__Indoor,H$7,0))</f>
        <v>0</v>
      </c>
      <c r="I49" s="932" t="str">
        <f ca="1">IF(AND(I48&gt;0,INDIRECT(ADDRESS($CB48,COLUMN(I48),2,1))=0),NA(),IF(I48&gt;INDIRECT(ADDRESS($CB48,COLUMN(I48),2,1)),  NA(),  IF(OR(I48="",INDIRECT(ADDRESS($CB48,COLUMN(I48),2,1))=""),"",     (1+I$5)  *  ROUND((1-(I48-1)/(  INDIRECT(ADDRESS($CB48,COLUMN(I48),2,1))  -1))  *  (VLOOKUP($D48&amp;"_"&amp;$D49,Cross_cat_sexe,$B$5+1,0)  -  VLOOKUP($D48&amp;"_"&amp;$D49,Cross_cat_sexe,$B$5,0))     +  VLOOKUP($D48&amp;"_"&amp;$D49,Cross_cat_sexe,$B$5,0),0))))</f>
        <v/>
      </c>
      <c r="J49" s="932">
        <f ca="1">IF(AND(J48&gt;0,INDIRECT(ADDRESS($CB48,COLUMN(J48),2,1))=0),NA(),IF(J48&gt;INDIRECT(ADDRESS($CB48,COLUMN(J48),2,1)),  NA(),  IF(OR(J48="",INDIRECT(ADDRESS($CB48,COLUMN(J48),2,1))=""),"",     (1+J$5)  *  ROUND((1-(J48-1)/(  INDIRECT(ADDRESS($CB48,COLUMN(J48),2,1))  -1))  *  (VLOOKUP($D48&amp;"_"&amp;$D49,Cross_cat_sexe,$B$5+1,0)  -  VLOOKUP($D48&amp;"_"&amp;$D49,Cross_cat_sexe,$B$5,0))     +  VLOOKUP($D48&amp;"_"&amp;$D49,Cross_cat_sexe,$B$5,0),0))))</f>
        <v>1125</v>
      </c>
      <c r="K49" s="932" t="str">
        <f ca="1">IF(AND(K48&gt;0,INDIRECT(ADDRESS($CB48,COLUMN(K48),2,1))=0),NA(),IF(K48&gt;INDIRECT(ADDRESS($CB48,COLUMN(K48),2,1)),  NA(),  IF(OR(K48="",INDIRECT(ADDRESS($CB48,COLUMN(K48),2,1))=""),"",     (1+K$5)  *  ROUND((1-(K48-1)/(  INDIRECT(ADDRESS($CB48,COLUMN(K48),2,1))  -1))  *  (VLOOKUP($D48&amp;"_"&amp;$D49,Cross_cat_sexe,$B$5+1,0)  -  VLOOKUP($D48&amp;"_"&amp;$D49,Cross_cat_sexe,$B$5,0))     +  VLOOKUP($D48&amp;"_"&amp;$D49,Cross_cat_sexe,$B$5,0),0))))</f>
        <v/>
      </c>
      <c r="L49" s="687" t="str">
        <f>IF(AND(L48&gt;0,M48=0),NA(),IF(L48&gt;M48,NA(),IF(M48="","",     (1+M$5)  *  ROUND((1-(L48-1)/(M48-1))  *  (VLOOKUP($D48&amp;"_"&amp;$D49,Cross_cat_sexe,$B$5+1,0)  -  VLOOKUP($D48&amp;"_"&amp;$D49,Cross_cat_sexe,$B$5,0))     +  VLOOKUP($D48&amp;"_"&amp;$D49,Cross_cat_sexe,$B$5,0),0))))</f>
        <v/>
      </c>
      <c r="M49" s="841">
        <f>IF(L48&gt;0,M$5,0)</f>
        <v>0</v>
      </c>
      <c r="N49" s="932" t="str">
        <f ca="1">IF(AND(N48&gt;0,INDIRECT(ADDRESS($CB48,COLUMN(N48),2,1))=0),NA(),IF(N48&gt;INDIRECT(ADDRESS($CB48,COLUMN(N48),2,1)),  NA(),  IF(OR(N48="",INDIRECT(ADDRESS($CB48,COLUMN(N48),2,1))=""),"",     (1+N$5)  *  ROUND((1-(N48-1)/(  INDIRECT(ADDRESS($CB48,COLUMN(N48),2,1))  -1))  *  (VLOOKUP($D48&amp;"_"&amp;$D49,Cross_cat_sexe,$B$5+1,0)  -  VLOOKUP($D48&amp;"_"&amp;$D49,Cross_cat_sexe,$B$5,0))     +  VLOOKUP($D48&amp;"_"&amp;$D49,Cross_cat_sexe,$B$5,0),0))))</f>
        <v/>
      </c>
      <c r="O49" s="932" t="str">
        <f ca="1">IF(AND(O48&gt;0,INDIRECT(ADDRESS($CB48,COLUMN(O48),2,1))=0),NA(),IF(O48&gt;INDIRECT(ADDRESS($CB48,COLUMN(O48),2,1)),  NA(),  IF(OR(O48="",INDIRECT(ADDRESS($CB48,COLUMN(O48),2,1))=""),"",     (1+O$5)  *  ROUND((1-(O48-1)/(  INDIRECT(ADDRESS($CB48,COLUMN(O48),2,1))  -1))  *  (VLOOKUP($D48&amp;"_"&amp;$D49,Cross_cat_sexe,$B$5+1,0)  -  VLOOKUP($D48&amp;"_"&amp;$D49,Cross_cat_sexe,$B$5,0))     +  VLOOKUP($D48&amp;"_"&amp;$D49,Cross_cat_sexe,$B$5,0),0))))</f>
        <v/>
      </c>
      <c r="P49" s="932" t="str">
        <f ca="1">IF(AND(P48&gt;0,INDIRECT(ADDRESS($CB48,COLUMN(P48),2,1))=0),NA(),IF(P48&gt;INDIRECT(ADDRESS($CB48,COLUMN(P48),2,1)),  NA(),  IF(OR(P48="",INDIRECT(ADDRESS($CB48,COLUMN(P48),2,1))=""),"",     (1+P$5)  *  ROUND((1-(P48-1)/(  INDIRECT(ADDRESS($CB48,COLUMN(P48),2,1))  -1))  *  (VLOOKUP($D48&amp;"_"&amp;$D49,Cross_cat_sexe,$B$5+1,0)  -  VLOOKUP($D48&amp;"_"&amp;$D49,Cross_cat_sexe,$B$5,0))     +  VLOOKUP($D48&amp;"_"&amp;$D49,Cross_cat_sexe,$B$5,0),0))))</f>
        <v/>
      </c>
      <c r="Q49" s="687" t="str">
        <f>IF(AND(Q48&gt;0,R48=0),NA(),IF(Q48&gt;R48,NA(),IF(R48="","",     (1+R$5)  *  ROUND((1-(Q48-1)/(R48-1))  *  (VLOOKUP($D48&amp;"_"&amp;$D49,Cross_cat_sexe,$B$5+1,0)  -  VLOOKUP($D48&amp;"_"&amp;$D49,Cross_cat_sexe,$B$5,0))     +  VLOOKUP($D48&amp;"_"&amp;$D49,Cross_cat_sexe,$B$5,0),0))))</f>
        <v/>
      </c>
      <c r="R49" s="841">
        <f>IF(Q48&gt;0,R$5,0)</f>
        <v>0</v>
      </c>
      <c r="S49" s="687" t="str">
        <f>IF(AND(S48&gt;0,T48=0),NA(),IF(S48&gt;T48,NA(),IF(T48="","",     (1+T$5)  *  ROUND((1-(S48-1)/(T48-1))  *  (VLOOKUP($D48&amp;"_"&amp;$D49,Cross_cat_sexe,$B$5+1,0)  -  VLOOKUP($D48&amp;"_"&amp;$D49,Cross_cat_sexe,$B$5,0))     +  VLOOKUP($D48&amp;"_"&amp;$D49,Cross_cat_sexe,$B$5,0),0))))</f>
        <v/>
      </c>
      <c r="T49" s="841">
        <f>IF(S48&gt;0,T$5,0)</f>
        <v>0</v>
      </c>
      <c r="U49" s="932" t="str">
        <f ca="1">IF(AND(U48&gt;0,INDIRECT(ADDRESS($CB48,COLUMN(U48),2,1))=0),NA(),IF(U48&gt;INDIRECT(ADDRESS($CB48,COLUMN(U48),2,1)),  NA(),  IF(OR(U48="",INDIRECT(ADDRESS($CB48,COLUMN(U48),2,1))=""),"",     (1+U$5)  *  ROUND((1-(U48-1)/(  INDIRECT(ADDRESS($CB48,COLUMN(U48),2,1))  -1))  *  (VLOOKUP($D48&amp;"_"&amp;$D49,Cross_cat_sexe,$B$5+1,0)  -  VLOOKUP($D48&amp;"_"&amp;$D49,Cross_cat_sexe,$B$5,0))     +  VLOOKUP($D48&amp;"_"&amp;$D49,Cross_cat_sexe,$B$5,0),0))))</f>
        <v/>
      </c>
      <c r="V49" s="932" t="str">
        <f ca="1">IF(AND(V48&gt;0,INDIRECT(ADDRESS($CB48,COLUMN(V48),2,1))=0),NA(),IF(V48&gt;INDIRECT(ADDRESS($CB48,COLUMN(V48),2,1)),  NA(),  IF(OR(V48="",INDIRECT(ADDRESS($CB48,COLUMN(V48),2,1))=""),"",     (1+V$5)  *  ROUND((1-(V48-1)/(  INDIRECT(ADDRESS($CB48,COLUMN(V48),2,1))  -1))  *  (VLOOKUP($D48&amp;"_"&amp;$D49,Cross_cat_sexe,$B$5+1,0)  -  VLOOKUP($D48&amp;"_"&amp;$D49,Cross_cat_sexe,$B$5,0))     +  VLOOKUP($D48&amp;"_"&amp;$D49,Cross_cat_sexe,$B$5,0),0))))</f>
        <v/>
      </c>
      <c r="W49" s="932" t="str">
        <f ca="1">IF(AND(W48&gt;0,INDIRECT(ADDRESS($CB48,COLUMN(W48),2,1))=0),NA(),IF(W48&gt;INDIRECT(ADDRESS($CB48,COLUMN(W48),2,1)),  NA(),  IF(OR(W48="",INDIRECT(ADDRESS($CB48,COLUMN(W48),2,1))=""),"",     (1+W$5)  *  ROUND((1-(W48-1)/(  INDIRECT(ADDRESS($CB48,COLUMN(W48),2,1))  -1))  *  (VLOOKUP($D48&amp;"_"&amp;$D49,Cross_cat_sexe,$B$5+1,0)  -  VLOOKUP($D48&amp;"_"&amp;$D49,Cross_cat_sexe,$B$5,0))     +  VLOOKUP($D48&amp;"_"&amp;$D49,Cross_cat_sexe,$B$5,0),0))))</f>
        <v/>
      </c>
      <c r="X49" s="932" t="str">
        <f ca="1">IF(AND(X48&gt;0,INDIRECT(ADDRESS($CB48,COLUMN(X48),2,1))=0),NA(),IF(X48&gt;INDIRECT(ADDRESS($CB48,COLUMN(X48),2,1)),  NA(),  IF(OR(X48="",INDIRECT(ADDRESS($CB48,COLUMN(X48),2,1))=""),"",     (1+X$5)  *  ROUND((1-(X48-1)/(  INDIRECT(ADDRESS($CB48,COLUMN(X48),2,1))  -1))  *  (VLOOKUP($D48&amp;"_"&amp;$D49,Cross_cat_sexe,$B$5+1,0)  -  VLOOKUP($D48&amp;"_"&amp;$D49,Cross_cat_sexe,$B$5,0))     +  VLOOKUP($D48&amp;"_"&amp;$D49,Cross_cat_sexe,$B$5,0),0))))</f>
        <v/>
      </c>
      <c r="Y49" s="687" t="str">
        <f>IF(AND(Y48&gt;0,Z48=0),NA(),IF(Y48&gt;Z48,NA(),IF(Z48="","",     (1+Z$5)  *  ROUND((1-(Y48-1)/(Z48-1))  *  (VLOOKUP($D48&amp;"_"&amp;$D49,Cross_cat_sexe,$B$5+1,0)  -  VLOOKUP($D48&amp;"_"&amp;$D49,Cross_cat_sexe,$B$5,0))     +  VLOOKUP($D48&amp;"_"&amp;$D49,Cross_cat_sexe,$B$5,0),0))))</f>
        <v/>
      </c>
      <c r="Z49" s="841">
        <f>IF(Y48&gt;0,Z$5,0)</f>
        <v>0</v>
      </c>
      <c r="AA49" s="688" t="str">
        <f ca="1">IF($B48="","",VLOOKUP($B48,Athlètes,AA$7,0))</f>
        <v>Florianne</v>
      </c>
      <c r="AB49" s="689">
        <f ca="1">IF(OR(G49&gt;=2,    F48=IF(D49="F","classée","classé")),   1,   0)</f>
        <v>0</v>
      </c>
      <c r="AC49" s="690">
        <f ca="1">MAX(AH49:AU49)</f>
        <v>1125</v>
      </c>
      <c r="AD49" s="684">
        <f ca="1">IF(AF49&gt;=2,AC49,MAX(AV49:BI49))</f>
        <v>-1</v>
      </c>
      <c r="AE49" s="684">
        <f ca="1">IF(AF49&gt;=3,AC49,IF(AG49&gt;=2,AD49,MAX(BJ49:BW49)))</f>
        <v>-2</v>
      </c>
      <c r="AF49" s="684">
        <f ca="1">COUNTIF(AV49:BI49,"=-1")</f>
        <v>1</v>
      </c>
      <c r="AG49" s="684">
        <f ca="1">COUNTIF(BJ49:BW49,"=-2")</f>
        <v>1</v>
      </c>
      <c r="AH49" s="691" t="str">
        <f t="shared" ref="AH49:AU49" ca="1" si="53">INDEX(__Cross,  $CC49,  AH$5)</f>
        <v/>
      </c>
      <c r="AI49" s="684">
        <f t="shared" ca="1" si="53"/>
        <v>1125</v>
      </c>
      <c r="AJ49" s="684" t="str">
        <f t="shared" ca="1" si="53"/>
        <v/>
      </c>
      <c r="AK49" s="684" t="str">
        <f t="shared" ca="1" si="53"/>
        <v/>
      </c>
      <c r="AL49" s="684" t="str">
        <f t="shared" ca="1" si="53"/>
        <v/>
      </c>
      <c r="AM49" s="684" t="str">
        <f t="shared" ca="1" si="53"/>
        <v/>
      </c>
      <c r="AN49" s="684" t="str">
        <f t="shared" ca="1" si="53"/>
        <v/>
      </c>
      <c r="AO49" s="684" t="str">
        <f t="shared" ca="1" si="53"/>
        <v/>
      </c>
      <c r="AP49" s="684" t="str">
        <f t="shared" ca="1" si="53"/>
        <v/>
      </c>
      <c r="AQ49" s="684" t="str">
        <f t="shared" ca="1" si="53"/>
        <v/>
      </c>
      <c r="AR49" s="684" t="str">
        <f t="shared" ca="1" si="53"/>
        <v/>
      </c>
      <c r="AS49" s="684" t="str">
        <f t="shared" ca="1" si="53"/>
        <v/>
      </c>
      <c r="AT49" s="684" t="str">
        <f t="shared" ca="1" si="53"/>
        <v/>
      </c>
      <c r="AU49" s="692" t="str">
        <f t="shared" ca="1" si="53"/>
        <v/>
      </c>
      <c r="AV49" s="691" t="str">
        <f t="shared" ref="AV49:BI49" ca="1" si="54">IF(AH49=$AC49,-1,AH49)</f>
        <v/>
      </c>
      <c r="AW49" s="684">
        <f t="shared" ca="1" si="54"/>
        <v>-1</v>
      </c>
      <c r="AX49" s="684" t="str">
        <f t="shared" ca="1" si="54"/>
        <v/>
      </c>
      <c r="AY49" s="684" t="str">
        <f t="shared" ca="1" si="54"/>
        <v/>
      </c>
      <c r="AZ49" s="684" t="str">
        <f t="shared" ca="1" si="54"/>
        <v/>
      </c>
      <c r="BA49" s="684" t="str">
        <f t="shared" ca="1" si="54"/>
        <v/>
      </c>
      <c r="BB49" s="684" t="str">
        <f t="shared" ca="1" si="54"/>
        <v/>
      </c>
      <c r="BC49" s="684" t="str">
        <f t="shared" ca="1" si="54"/>
        <v/>
      </c>
      <c r="BD49" s="684" t="str">
        <f t="shared" ca="1" si="54"/>
        <v/>
      </c>
      <c r="BE49" s="684" t="str">
        <f t="shared" ca="1" si="54"/>
        <v/>
      </c>
      <c r="BF49" s="684" t="str">
        <f t="shared" ca="1" si="54"/>
        <v/>
      </c>
      <c r="BG49" s="684" t="str">
        <f t="shared" ca="1" si="54"/>
        <v/>
      </c>
      <c r="BH49" s="684" t="str">
        <f t="shared" ca="1" si="54"/>
        <v/>
      </c>
      <c r="BI49" s="692" t="str">
        <f t="shared" ca="1" si="54"/>
        <v/>
      </c>
      <c r="BJ49" s="691" t="str">
        <f t="shared" ref="BJ49:BW49" ca="1" si="55">IF(AV49=$AD49,-2,AV49)</f>
        <v/>
      </c>
      <c r="BK49" s="684">
        <f t="shared" ca="1" si="55"/>
        <v>-2</v>
      </c>
      <c r="BL49" s="684" t="str">
        <f t="shared" ca="1" si="55"/>
        <v/>
      </c>
      <c r="BM49" s="684" t="str">
        <f t="shared" ca="1" si="55"/>
        <v/>
      </c>
      <c r="BN49" s="684" t="str">
        <f t="shared" ca="1" si="55"/>
        <v/>
      </c>
      <c r="BO49" s="684" t="str">
        <f t="shared" ca="1" si="55"/>
        <v/>
      </c>
      <c r="BP49" s="684" t="str">
        <f t="shared" ca="1" si="55"/>
        <v/>
      </c>
      <c r="BQ49" s="684" t="str">
        <f t="shared" ca="1" si="55"/>
        <v/>
      </c>
      <c r="BR49" s="684" t="str">
        <f t="shared" ca="1" si="55"/>
        <v/>
      </c>
      <c r="BS49" s="684" t="str">
        <f t="shared" ca="1" si="55"/>
        <v/>
      </c>
      <c r="BT49" s="684" t="str">
        <f t="shared" ca="1" si="55"/>
        <v/>
      </c>
      <c r="BU49" s="684" t="str">
        <f t="shared" ca="1" si="55"/>
        <v/>
      </c>
      <c r="BV49" s="684" t="str">
        <f t="shared" ca="1" si="55"/>
        <v/>
      </c>
      <c r="BW49" s="692" t="str">
        <f t="shared" ca="1" si="55"/>
        <v/>
      </c>
      <c r="BX49" s="689">
        <f t="shared" ca="1" si="11"/>
        <v>1</v>
      </c>
      <c r="BY49" s="996">
        <f t="shared" ca="1" si="12"/>
        <v>1125</v>
      </c>
      <c r="BZ49" s="689">
        <f t="shared" si="13"/>
        <v>6467.1</v>
      </c>
      <c r="CA49" s="684" t="str">
        <f t="shared" ca="1" si="44"/>
        <v>M_F</v>
      </c>
      <c r="CB49" s="684">
        <f t="shared" ca="1" si="10"/>
        <v>24</v>
      </c>
      <c r="CC49" s="684">
        <f t="shared" ca="1" si="15"/>
        <v>28</v>
      </c>
      <c r="CD49" s="684">
        <f t="shared" ca="1" si="45"/>
        <v>0</v>
      </c>
      <c r="CE49" s="693">
        <f t="shared" ca="1" si="46"/>
        <v>6001125</v>
      </c>
      <c r="CF49" s="895"/>
      <c r="CG49" s="886"/>
      <c r="CH49" s="694">
        <f t="shared" ca="1" si="18"/>
        <v>1.1000000000000001</v>
      </c>
      <c r="CI49" s="694">
        <f t="shared" ca="1" si="19"/>
        <v>0</v>
      </c>
      <c r="CJ49" s="895"/>
    </row>
    <row r="50" spans="1:88" s="703" customFormat="1">
      <c r="A50" s="704">
        <v>12</v>
      </c>
      <c r="B50" s="705">
        <v>6127</v>
      </c>
      <c r="C50" s="703" t="str">
        <f ca="1">IF($B50="","",VLOOKUP($B50,Athlètes,C$5,0))</f>
        <v>VANHOUTTE</v>
      </c>
      <c r="D50" s="698" t="str">
        <f ca="1">IF($B50="","",VLOOKUP($B50,Athlètes,D$5,0))</f>
        <v>M</v>
      </c>
      <c r="E50" s="706" t="str">
        <f ca="1">IF($B50="","",VLOOKUP($B50,Athlètes,E$5,0))</f>
        <v/>
      </c>
      <c r="F50" s="707"/>
      <c r="G50" s="708"/>
      <c r="H50" s="708"/>
      <c r="I50" s="696"/>
      <c r="J50" s="696">
        <v>28</v>
      </c>
      <c r="K50" s="696"/>
      <c r="L50" s="696"/>
      <c r="M50" s="722" t="str">
        <f>IF(L50&gt;0,VLOOKUP(M$2&amp;IF(VLOOKUP(M$2,cal_Cross,L$9,0)&lt;&gt;2,"","-"&amp;VLOOKUP($E50,année_1ou2,M$9,0)),cal_Cross,VLOOKUP($D50&amp;"_"&amp;$D51,Cross_cat_sexe,$B$7,0),0),"")</f>
        <v/>
      </c>
      <c r="N50" s="696"/>
      <c r="O50" s="696"/>
      <c r="P50" s="696"/>
      <c r="Q50" s="696"/>
      <c r="R50" s="722" t="str">
        <f>IF(Q50&gt;0,VLOOKUP(R$2&amp;IF(VLOOKUP(R$2,cal_Cross,Q$9,0)&lt;&gt;2,"","-"&amp;VLOOKUP($E50,année_1ou2,R$9,0)),cal_Cross,VLOOKUP($D50&amp;"_"&amp;$D51,Cross_cat_sexe,$B$7,0),0),"")</f>
        <v/>
      </c>
      <c r="S50" s="696"/>
      <c r="T50" s="722" t="str">
        <f>IF(S50&gt;0,VLOOKUP(T$2&amp;IF(VLOOKUP(T$2,cal_Cross,S$9,0)&lt;&gt;2,"","-"&amp;VLOOKUP($E50,année_1ou2,T$9,0)),cal_Cross,VLOOKUP($D50&amp;"_"&amp;$D51,Cross_cat_sexe,$B$7,0),0),"")</f>
        <v/>
      </c>
      <c r="U50" s="696"/>
      <c r="V50" s="696"/>
      <c r="W50" s="696"/>
      <c r="X50" s="696"/>
      <c r="Y50" s="696"/>
      <c r="Z50" s="722" t="str">
        <f>IF(Y50&gt;0,VLOOKUP(Z$2&amp;IF(VLOOKUP(Z$2,cal_Cross,Y$9,0)&lt;&gt;2,"","-"&amp;VLOOKUP($E50,année_1ou2,Z$9,0)),cal_Cross,VLOOKUP($D50&amp;"_"&amp;$D51,Cross_cat_sexe,$B$7,0),0),"")</f>
        <v/>
      </c>
      <c r="AA50" s="843" t="str">
        <f ca="1">IF($B50="","",VLOOKUP($B50,Athlètes,AA$5,0))</f>
        <v>VANHOUTTE</v>
      </c>
      <c r="AB50" s="697"/>
      <c r="AC50" s="698"/>
      <c r="AD50" s="698"/>
      <c r="AE50" s="698"/>
      <c r="AF50" s="698"/>
      <c r="AG50" s="698"/>
      <c r="AH50" s="699"/>
      <c r="AI50" s="698"/>
      <c r="AJ50" s="698"/>
      <c r="AK50" s="698"/>
      <c r="AL50" s="698"/>
      <c r="AM50" s="698"/>
      <c r="AN50" s="698"/>
      <c r="AO50" s="698"/>
      <c r="AP50" s="698"/>
      <c r="AQ50" s="698"/>
      <c r="AR50" s="698"/>
      <c r="AS50" s="698"/>
      <c r="AT50" s="698"/>
      <c r="AU50" s="700"/>
      <c r="AV50" s="699"/>
      <c r="AW50" s="698"/>
      <c r="AX50" s="698"/>
      <c r="AY50" s="698"/>
      <c r="AZ50" s="698"/>
      <c r="BA50" s="698"/>
      <c r="BB50" s="698"/>
      <c r="BC50" s="698"/>
      <c r="BD50" s="698"/>
      <c r="BE50" s="698"/>
      <c r="BF50" s="698"/>
      <c r="BG50" s="698"/>
      <c r="BH50" s="698"/>
      <c r="BI50" s="700"/>
      <c r="BJ50" s="699"/>
      <c r="BK50" s="698"/>
      <c r="BL50" s="698"/>
      <c r="BM50" s="698"/>
      <c r="BN50" s="698"/>
      <c r="BO50" s="698"/>
      <c r="BP50" s="698"/>
      <c r="BQ50" s="698"/>
      <c r="BR50" s="698"/>
      <c r="BS50" s="698"/>
      <c r="BT50" s="698"/>
      <c r="BU50" s="698"/>
      <c r="BV50" s="698"/>
      <c r="BW50" s="700"/>
      <c r="BX50" s="697">
        <f t="shared" ca="1" si="11"/>
        <v>0</v>
      </c>
      <c r="BY50" s="995">
        <f t="shared" ca="1" si="12"/>
        <v>28</v>
      </c>
      <c r="BZ50" s="697">
        <f t="shared" si="13"/>
        <v>6127</v>
      </c>
      <c r="CA50" s="698" t="str">
        <f t="shared" ca="1" si="44"/>
        <v>M_F</v>
      </c>
      <c r="CB50" s="698">
        <f t="shared" ca="1" si="10"/>
        <v>24</v>
      </c>
      <c r="CC50" s="698">
        <f t="shared" ca="1" si="15"/>
        <v>29</v>
      </c>
      <c r="CD50" s="698">
        <f t="shared" ca="1" si="45"/>
        <v>0</v>
      </c>
      <c r="CE50" s="701">
        <f t="shared" ca="1" si="46"/>
        <v>6001041</v>
      </c>
      <c r="CF50" s="894"/>
      <c r="CG50" s="885"/>
      <c r="CH50" s="694">
        <f t="shared" ca="1" si="18"/>
        <v>1</v>
      </c>
      <c r="CI50" s="702">
        <f t="shared" ca="1" si="19"/>
        <v>0</v>
      </c>
      <c r="CJ50" s="894"/>
    </row>
    <row r="51" spans="1:88" s="695" customFormat="1">
      <c r="A51" s="681">
        <v>12.1</v>
      </c>
      <c r="B51" s="682">
        <f>B50+0.1</f>
        <v>6127.1</v>
      </c>
      <c r="C51" s="683" t="str">
        <f ca="1">IF($B50="","",VLOOKUP($B50,Athlètes,C$7,0))</f>
        <v>Julie</v>
      </c>
      <c r="D51" s="684" t="str">
        <f ca="1">IF($B50="","",VLOOKUP($B50,Athlètes,D$7,0))</f>
        <v>F</v>
      </c>
      <c r="E51" s="685"/>
      <c r="F51" s="936">
        <f ca="1">IF(G51=0,0,SUMIF(AC51:AD51,"&gt;0")/MIN(2,G51))+IF(ISNA(BY51),NA(),0)</f>
        <v>1041</v>
      </c>
      <c r="G51" s="686">
        <f>COUNTA(I50:L50,N50:Q50,S50,Y50)</f>
        <v>1</v>
      </c>
      <c r="H51" s="686">
        <f>IF(ISNA(VLOOKUP($B51,__Indoor,H$7,0)),   0,VLOOKUP($B51,__Indoor,H$7,0))</f>
        <v>0</v>
      </c>
      <c r="I51" s="932" t="str">
        <f ca="1">IF(AND(I50&gt;0,INDIRECT(ADDRESS($CB50,COLUMN(I50),2,1))=0),NA(),IF(I50&gt;INDIRECT(ADDRESS($CB50,COLUMN(I50),2,1)),  NA(),  IF(OR(I50="",INDIRECT(ADDRESS($CB50,COLUMN(I50),2,1))=""),"",     (1+I$5)  *  ROUND((1-(I50-1)/(  INDIRECT(ADDRESS($CB50,COLUMN(I50),2,1))  -1))  *  (VLOOKUP($D50&amp;"_"&amp;$D51,Cross_cat_sexe,$B$5+1,0)  -  VLOOKUP($D50&amp;"_"&amp;$D51,Cross_cat_sexe,$B$5,0))     +  VLOOKUP($D50&amp;"_"&amp;$D51,Cross_cat_sexe,$B$5,0),0))))</f>
        <v/>
      </c>
      <c r="J51" s="932">
        <f ca="1">IF(AND(J50&gt;0,INDIRECT(ADDRESS($CB50,COLUMN(J50),2,1))=0),NA(),IF(J50&gt;INDIRECT(ADDRESS($CB50,COLUMN(J50),2,1)),  NA(),  IF(OR(J50="",INDIRECT(ADDRESS($CB50,COLUMN(J50),2,1))=""),"",     (1+J$5)  *  ROUND((1-(J50-1)/(  INDIRECT(ADDRESS($CB50,COLUMN(J50),2,1))  -1))  *  (VLOOKUP($D50&amp;"_"&amp;$D51,Cross_cat_sexe,$B$5+1,0)  -  VLOOKUP($D50&amp;"_"&amp;$D51,Cross_cat_sexe,$B$5,0))     +  VLOOKUP($D50&amp;"_"&amp;$D51,Cross_cat_sexe,$B$5,0),0))))</f>
        <v>1041</v>
      </c>
      <c r="K51" s="932" t="str">
        <f ca="1">IF(AND(K50&gt;0,INDIRECT(ADDRESS($CB50,COLUMN(K50),2,1))=0),NA(),IF(K50&gt;INDIRECT(ADDRESS($CB50,COLUMN(K50),2,1)),  NA(),  IF(OR(K50="",INDIRECT(ADDRESS($CB50,COLUMN(K50),2,1))=""),"",     (1+K$5)  *  ROUND((1-(K50-1)/(  INDIRECT(ADDRESS($CB50,COLUMN(K50),2,1))  -1))  *  (VLOOKUP($D50&amp;"_"&amp;$D51,Cross_cat_sexe,$B$5+1,0)  -  VLOOKUP($D50&amp;"_"&amp;$D51,Cross_cat_sexe,$B$5,0))     +  VLOOKUP($D50&amp;"_"&amp;$D51,Cross_cat_sexe,$B$5,0),0))))</f>
        <v/>
      </c>
      <c r="L51" s="687" t="str">
        <f>IF(AND(L50&gt;0,M50=0),NA(),IF(L50&gt;M50,NA(),IF(M50="","",     (1+M$5)  *  ROUND((1-(L50-1)/(M50-1))  *  (VLOOKUP($D50&amp;"_"&amp;$D51,Cross_cat_sexe,$B$5+1,0)  -  VLOOKUP($D50&amp;"_"&amp;$D51,Cross_cat_sexe,$B$5,0))     +  VLOOKUP($D50&amp;"_"&amp;$D51,Cross_cat_sexe,$B$5,0),0))))</f>
        <v/>
      </c>
      <c r="M51" s="841">
        <f>IF(L50&gt;0,M$5,0)</f>
        <v>0</v>
      </c>
      <c r="N51" s="932" t="str">
        <f ca="1">IF(AND(N50&gt;0,INDIRECT(ADDRESS($CB50,COLUMN(N50),2,1))=0),NA(),IF(N50&gt;INDIRECT(ADDRESS($CB50,COLUMN(N50),2,1)),  NA(),  IF(OR(N50="",INDIRECT(ADDRESS($CB50,COLUMN(N50),2,1))=""),"",     (1+N$5)  *  ROUND((1-(N50-1)/(  INDIRECT(ADDRESS($CB50,COLUMN(N50),2,1))  -1))  *  (VLOOKUP($D50&amp;"_"&amp;$D51,Cross_cat_sexe,$B$5+1,0)  -  VLOOKUP($D50&amp;"_"&amp;$D51,Cross_cat_sexe,$B$5,0))     +  VLOOKUP($D50&amp;"_"&amp;$D51,Cross_cat_sexe,$B$5,0),0))))</f>
        <v/>
      </c>
      <c r="O51" s="932" t="str">
        <f ca="1">IF(AND(O50&gt;0,INDIRECT(ADDRESS($CB50,COLUMN(O50),2,1))=0),NA(),IF(O50&gt;INDIRECT(ADDRESS($CB50,COLUMN(O50),2,1)),  NA(),  IF(OR(O50="",INDIRECT(ADDRESS($CB50,COLUMN(O50),2,1))=""),"",     (1+O$5)  *  ROUND((1-(O50-1)/(  INDIRECT(ADDRESS($CB50,COLUMN(O50),2,1))  -1))  *  (VLOOKUP($D50&amp;"_"&amp;$D51,Cross_cat_sexe,$B$5+1,0)  -  VLOOKUP($D50&amp;"_"&amp;$D51,Cross_cat_sexe,$B$5,0))     +  VLOOKUP($D50&amp;"_"&amp;$D51,Cross_cat_sexe,$B$5,0),0))))</f>
        <v/>
      </c>
      <c r="P51" s="932" t="str">
        <f ca="1">IF(AND(P50&gt;0,INDIRECT(ADDRESS($CB50,COLUMN(P50),2,1))=0),NA(),IF(P50&gt;INDIRECT(ADDRESS($CB50,COLUMN(P50),2,1)),  NA(),  IF(OR(P50="",INDIRECT(ADDRESS($CB50,COLUMN(P50),2,1))=""),"",     (1+P$5)  *  ROUND((1-(P50-1)/(  INDIRECT(ADDRESS($CB50,COLUMN(P50),2,1))  -1))  *  (VLOOKUP($D50&amp;"_"&amp;$D51,Cross_cat_sexe,$B$5+1,0)  -  VLOOKUP($D50&amp;"_"&amp;$D51,Cross_cat_sexe,$B$5,0))     +  VLOOKUP($D50&amp;"_"&amp;$D51,Cross_cat_sexe,$B$5,0),0))))</f>
        <v/>
      </c>
      <c r="Q51" s="687" t="str">
        <f>IF(AND(Q50&gt;0,R50=0),NA(),IF(Q50&gt;R50,NA(),IF(R50="","",     (1+R$5)  *  ROUND((1-(Q50-1)/(R50-1))  *  (VLOOKUP($D50&amp;"_"&amp;$D51,Cross_cat_sexe,$B$5+1,0)  -  VLOOKUP($D50&amp;"_"&amp;$D51,Cross_cat_sexe,$B$5,0))     +  VLOOKUP($D50&amp;"_"&amp;$D51,Cross_cat_sexe,$B$5,0),0))))</f>
        <v/>
      </c>
      <c r="R51" s="841">
        <f>IF(Q50&gt;0,R$5,0)</f>
        <v>0</v>
      </c>
      <c r="S51" s="687" t="str">
        <f>IF(AND(S50&gt;0,T50=0),NA(),IF(S50&gt;T50,NA(),IF(T50="","",     (1+T$5)  *  ROUND((1-(S50-1)/(T50-1))  *  (VLOOKUP($D50&amp;"_"&amp;$D51,Cross_cat_sexe,$B$5+1,0)  -  VLOOKUP($D50&amp;"_"&amp;$D51,Cross_cat_sexe,$B$5,0))     +  VLOOKUP($D50&amp;"_"&amp;$D51,Cross_cat_sexe,$B$5,0),0))))</f>
        <v/>
      </c>
      <c r="T51" s="841">
        <f>IF(S50&gt;0,T$5,0)</f>
        <v>0</v>
      </c>
      <c r="U51" s="932" t="str">
        <f ca="1">IF(AND(U50&gt;0,INDIRECT(ADDRESS($CB50,COLUMN(U50),2,1))=0),NA(),IF(U50&gt;INDIRECT(ADDRESS($CB50,COLUMN(U50),2,1)),  NA(),  IF(OR(U50="",INDIRECT(ADDRESS($CB50,COLUMN(U50),2,1))=""),"",     (1+U$5)  *  ROUND((1-(U50-1)/(  INDIRECT(ADDRESS($CB50,COLUMN(U50),2,1))  -1))  *  (VLOOKUP($D50&amp;"_"&amp;$D51,Cross_cat_sexe,$B$5+1,0)  -  VLOOKUP($D50&amp;"_"&amp;$D51,Cross_cat_sexe,$B$5,0))     +  VLOOKUP($D50&amp;"_"&amp;$D51,Cross_cat_sexe,$B$5,0),0))))</f>
        <v/>
      </c>
      <c r="V51" s="932" t="str">
        <f ca="1">IF(AND(V50&gt;0,INDIRECT(ADDRESS($CB50,COLUMN(V50),2,1))=0),NA(),IF(V50&gt;INDIRECT(ADDRESS($CB50,COLUMN(V50),2,1)),  NA(),  IF(OR(V50="",INDIRECT(ADDRESS($CB50,COLUMN(V50),2,1))=""),"",     (1+V$5)  *  ROUND((1-(V50-1)/(  INDIRECT(ADDRESS($CB50,COLUMN(V50),2,1))  -1))  *  (VLOOKUP($D50&amp;"_"&amp;$D51,Cross_cat_sexe,$B$5+1,0)  -  VLOOKUP($D50&amp;"_"&amp;$D51,Cross_cat_sexe,$B$5,0))     +  VLOOKUP($D50&amp;"_"&amp;$D51,Cross_cat_sexe,$B$5,0),0))))</f>
        <v/>
      </c>
      <c r="W51" s="932" t="str">
        <f ca="1">IF(AND(W50&gt;0,INDIRECT(ADDRESS($CB50,COLUMN(W50),2,1))=0),NA(),IF(W50&gt;INDIRECT(ADDRESS($CB50,COLUMN(W50),2,1)),  NA(),  IF(OR(W50="",INDIRECT(ADDRESS($CB50,COLUMN(W50),2,1))=""),"",     (1+W$5)  *  ROUND((1-(W50-1)/(  INDIRECT(ADDRESS($CB50,COLUMN(W50),2,1))  -1))  *  (VLOOKUP($D50&amp;"_"&amp;$D51,Cross_cat_sexe,$B$5+1,0)  -  VLOOKUP($D50&amp;"_"&amp;$D51,Cross_cat_sexe,$B$5,0))     +  VLOOKUP($D50&amp;"_"&amp;$D51,Cross_cat_sexe,$B$5,0),0))))</f>
        <v/>
      </c>
      <c r="X51" s="932" t="str">
        <f ca="1">IF(AND(X50&gt;0,INDIRECT(ADDRESS($CB50,COLUMN(X50),2,1))=0),NA(),IF(X50&gt;INDIRECT(ADDRESS($CB50,COLUMN(X50),2,1)),  NA(),  IF(OR(X50="",INDIRECT(ADDRESS($CB50,COLUMN(X50),2,1))=""),"",     (1+X$5)  *  ROUND((1-(X50-1)/(  INDIRECT(ADDRESS($CB50,COLUMN(X50),2,1))  -1))  *  (VLOOKUP($D50&amp;"_"&amp;$D51,Cross_cat_sexe,$B$5+1,0)  -  VLOOKUP($D50&amp;"_"&amp;$D51,Cross_cat_sexe,$B$5,0))     +  VLOOKUP($D50&amp;"_"&amp;$D51,Cross_cat_sexe,$B$5,0),0))))</f>
        <v/>
      </c>
      <c r="Y51" s="687" t="str">
        <f>IF(AND(Y50&gt;0,Z50=0),NA(),IF(Y50&gt;Z50,NA(),IF(Z50="","",     (1+Z$5)  *  ROUND((1-(Y50-1)/(Z50-1))  *  (VLOOKUP($D50&amp;"_"&amp;$D51,Cross_cat_sexe,$B$5+1,0)  -  VLOOKUP($D50&amp;"_"&amp;$D51,Cross_cat_sexe,$B$5,0))     +  VLOOKUP($D50&amp;"_"&amp;$D51,Cross_cat_sexe,$B$5,0),0))))</f>
        <v/>
      </c>
      <c r="Z51" s="841">
        <f>IF(Y50&gt;0,Z$5,0)</f>
        <v>0</v>
      </c>
      <c r="AA51" s="688" t="str">
        <f ca="1">IF($B50="","",VLOOKUP($B50,Athlètes,AA$7,0))</f>
        <v>Julie</v>
      </c>
      <c r="AB51" s="689">
        <f ca="1">IF(OR(G51&gt;=2,    F50=IF(D51="F","classée","classé")),   1,   0)</f>
        <v>0</v>
      </c>
      <c r="AC51" s="690">
        <f ca="1">MAX(AH51:AU51)</f>
        <v>1041</v>
      </c>
      <c r="AD51" s="684">
        <f ca="1">IF(AF51&gt;=2,AC51,MAX(AV51:BI51))</f>
        <v>-1</v>
      </c>
      <c r="AE51" s="684">
        <f ca="1">IF(AF51&gt;=3,AC51,IF(AG51&gt;=2,AD51,MAX(BJ51:BW51)))</f>
        <v>-2</v>
      </c>
      <c r="AF51" s="684">
        <f ca="1">COUNTIF(AV51:BI51,"=-1")</f>
        <v>1</v>
      </c>
      <c r="AG51" s="684">
        <f ca="1">COUNTIF(BJ51:BW51,"=-2")</f>
        <v>1</v>
      </c>
      <c r="AH51" s="691" t="str">
        <f t="shared" ref="AH51:AU51" ca="1" si="56">INDEX(__Cross,  $CC51,  AH$5)</f>
        <v/>
      </c>
      <c r="AI51" s="684">
        <f t="shared" ca="1" si="56"/>
        <v>1041</v>
      </c>
      <c r="AJ51" s="684" t="str">
        <f t="shared" ca="1" si="56"/>
        <v/>
      </c>
      <c r="AK51" s="684" t="str">
        <f t="shared" ca="1" si="56"/>
        <v/>
      </c>
      <c r="AL51" s="684" t="str">
        <f t="shared" ca="1" si="56"/>
        <v/>
      </c>
      <c r="AM51" s="684" t="str">
        <f t="shared" ca="1" si="56"/>
        <v/>
      </c>
      <c r="AN51" s="684" t="str">
        <f t="shared" ca="1" si="56"/>
        <v/>
      </c>
      <c r="AO51" s="684" t="str">
        <f t="shared" ca="1" si="56"/>
        <v/>
      </c>
      <c r="AP51" s="684" t="str">
        <f t="shared" ca="1" si="56"/>
        <v/>
      </c>
      <c r="AQ51" s="684" t="str">
        <f t="shared" ca="1" si="56"/>
        <v/>
      </c>
      <c r="AR51" s="684" t="str">
        <f t="shared" ca="1" si="56"/>
        <v/>
      </c>
      <c r="AS51" s="684" t="str">
        <f t="shared" ca="1" si="56"/>
        <v/>
      </c>
      <c r="AT51" s="684" t="str">
        <f t="shared" ca="1" si="56"/>
        <v/>
      </c>
      <c r="AU51" s="692" t="str">
        <f t="shared" ca="1" si="56"/>
        <v/>
      </c>
      <c r="AV51" s="691" t="str">
        <f t="shared" ref="AV51:BI51" ca="1" si="57">IF(AH51=$AC51,-1,AH51)</f>
        <v/>
      </c>
      <c r="AW51" s="684">
        <f t="shared" ca="1" si="57"/>
        <v>-1</v>
      </c>
      <c r="AX51" s="684" t="str">
        <f t="shared" ca="1" si="57"/>
        <v/>
      </c>
      <c r="AY51" s="684" t="str">
        <f t="shared" ca="1" si="57"/>
        <v/>
      </c>
      <c r="AZ51" s="684" t="str">
        <f t="shared" ca="1" si="57"/>
        <v/>
      </c>
      <c r="BA51" s="684" t="str">
        <f t="shared" ca="1" si="57"/>
        <v/>
      </c>
      <c r="BB51" s="684" t="str">
        <f t="shared" ca="1" si="57"/>
        <v/>
      </c>
      <c r="BC51" s="684" t="str">
        <f t="shared" ca="1" si="57"/>
        <v/>
      </c>
      <c r="BD51" s="684" t="str">
        <f t="shared" ca="1" si="57"/>
        <v/>
      </c>
      <c r="BE51" s="684" t="str">
        <f t="shared" ca="1" si="57"/>
        <v/>
      </c>
      <c r="BF51" s="684" t="str">
        <f t="shared" ca="1" si="57"/>
        <v/>
      </c>
      <c r="BG51" s="684" t="str">
        <f t="shared" ca="1" si="57"/>
        <v/>
      </c>
      <c r="BH51" s="684" t="str">
        <f t="shared" ca="1" si="57"/>
        <v/>
      </c>
      <c r="BI51" s="692" t="str">
        <f t="shared" ca="1" si="57"/>
        <v/>
      </c>
      <c r="BJ51" s="691" t="str">
        <f t="shared" ref="BJ51:BW51" ca="1" si="58">IF(AV51=$AD51,-2,AV51)</f>
        <v/>
      </c>
      <c r="BK51" s="684">
        <f t="shared" ca="1" si="58"/>
        <v>-2</v>
      </c>
      <c r="BL51" s="684" t="str">
        <f t="shared" ca="1" si="58"/>
        <v/>
      </c>
      <c r="BM51" s="684" t="str">
        <f t="shared" ca="1" si="58"/>
        <v/>
      </c>
      <c r="BN51" s="684" t="str">
        <f t="shared" ca="1" si="58"/>
        <v/>
      </c>
      <c r="BO51" s="684" t="str">
        <f t="shared" ca="1" si="58"/>
        <v/>
      </c>
      <c r="BP51" s="684" t="str">
        <f t="shared" ca="1" si="58"/>
        <v/>
      </c>
      <c r="BQ51" s="684" t="str">
        <f t="shared" ca="1" si="58"/>
        <v/>
      </c>
      <c r="BR51" s="684" t="str">
        <f t="shared" ca="1" si="58"/>
        <v/>
      </c>
      <c r="BS51" s="684" t="str">
        <f t="shared" ca="1" si="58"/>
        <v/>
      </c>
      <c r="BT51" s="684" t="str">
        <f t="shared" ca="1" si="58"/>
        <v/>
      </c>
      <c r="BU51" s="684" t="str">
        <f t="shared" ca="1" si="58"/>
        <v/>
      </c>
      <c r="BV51" s="684" t="str">
        <f t="shared" ca="1" si="58"/>
        <v/>
      </c>
      <c r="BW51" s="692" t="str">
        <f t="shared" ca="1" si="58"/>
        <v/>
      </c>
      <c r="BX51" s="689">
        <f t="shared" ca="1" si="11"/>
        <v>1</v>
      </c>
      <c r="BY51" s="996">
        <f t="shared" ca="1" si="12"/>
        <v>1041</v>
      </c>
      <c r="BZ51" s="689">
        <f t="shared" si="13"/>
        <v>6127.1</v>
      </c>
      <c r="CA51" s="684" t="str">
        <f t="shared" ca="1" si="44"/>
        <v>M_F</v>
      </c>
      <c r="CB51" s="684">
        <f t="shared" ca="1" si="10"/>
        <v>24</v>
      </c>
      <c r="CC51" s="684">
        <f t="shared" ca="1" si="15"/>
        <v>30</v>
      </c>
      <c r="CD51" s="684">
        <f t="shared" ca="1" si="45"/>
        <v>0</v>
      </c>
      <c r="CE51" s="693">
        <f t="shared" ca="1" si="46"/>
        <v>6001041</v>
      </c>
      <c r="CF51" s="895"/>
      <c r="CG51" s="886"/>
      <c r="CH51" s="694">
        <f t="shared" ca="1" si="18"/>
        <v>1.1000000000000001</v>
      </c>
      <c r="CI51" s="694">
        <f t="shared" ca="1" si="19"/>
        <v>0</v>
      </c>
      <c r="CJ51" s="895"/>
    </row>
    <row r="52" spans="1:88" s="703" customFormat="1">
      <c r="A52" s="704">
        <v>13</v>
      </c>
      <c r="B52" s="705">
        <v>9649</v>
      </c>
      <c r="C52" s="703" t="str">
        <f ca="1">IF($B52="","",VLOOKUP($B52,Athlètes,C$5,0))</f>
        <v>BAUWENS</v>
      </c>
      <c r="D52" s="698" t="str">
        <f ca="1">IF($B52="","",VLOOKUP($B52,Athlètes,D$5,0))</f>
        <v>M</v>
      </c>
      <c r="E52" s="706" t="str">
        <f ca="1">IF($B52="","",VLOOKUP($B52,Athlètes,E$5,0))</f>
        <v/>
      </c>
      <c r="F52" s="707"/>
      <c r="G52" s="708"/>
      <c r="H52" s="708"/>
      <c r="I52" s="696"/>
      <c r="J52" s="696">
        <v>29</v>
      </c>
      <c r="K52" s="696"/>
      <c r="L52" s="696"/>
      <c r="M52" s="722" t="str">
        <f>IF(L52&gt;0,VLOOKUP(M$2&amp;IF(VLOOKUP(M$2,cal_Cross,L$9,0)&lt;&gt;2,"","-"&amp;VLOOKUP($E52,année_1ou2,M$9,0)),cal_Cross,VLOOKUP($D52&amp;"_"&amp;$D53,Cross_cat_sexe,$B$7,0),0),"")</f>
        <v/>
      </c>
      <c r="N52" s="696"/>
      <c r="O52" s="696"/>
      <c r="P52" s="696"/>
      <c r="Q52" s="696"/>
      <c r="R52" s="722" t="str">
        <f>IF(Q52&gt;0,VLOOKUP(R$2&amp;IF(VLOOKUP(R$2,cal_Cross,Q$9,0)&lt;&gt;2,"","-"&amp;VLOOKUP($E52,année_1ou2,R$9,0)),cal_Cross,VLOOKUP($D52&amp;"_"&amp;$D53,Cross_cat_sexe,$B$7,0),0),"")</f>
        <v/>
      </c>
      <c r="S52" s="696"/>
      <c r="T52" s="722" t="str">
        <f>IF(S52&gt;0,VLOOKUP(T$2&amp;IF(VLOOKUP(T$2,cal_Cross,S$9,0)&lt;&gt;2,"","-"&amp;VLOOKUP($E52,année_1ou2,T$9,0)),cal_Cross,VLOOKUP($D52&amp;"_"&amp;$D53,Cross_cat_sexe,$B$7,0),0),"")</f>
        <v/>
      </c>
      <c r="U52" s="696"/>
      <c r="V52" s="696"/>
      <c r="W52" s="696"/>
      <c r="X52" s="696"/>
      <c r="Y52" s="696"/>
      <c r="Z52" s="722" t="str">
        <f>IF(Y52&gt;0,VLOOKUP(Z$2&amp;IF(VLOOKUP(Z$2,cal_Cross,Y$9,0)&lt;&gt;2,"","-"&amp;VLOOKUP($E52,année_1ou2,Z$9,0)),cal_Cross,VLOOKUP($D52&amp;"_"&amp;$D53,Cross_cat_sexe,$B$7,0),0),"")</f>
        <v/>
      </c>
      <c r="AA52" s="843" t="str">
        <f ca="1">IF($B52="","",VLOOKUP($B52,Athlètes,AA$5,0))</f>
        <v>BAUWENS</v>
      </c>
      <c r="AB52" s="697"/>
      <c r="AC52" s="698"/>
      <c r="AD52" s="698"/>
      <c r="AE52" s="698"/>
      <c r="AF52" s="698"/>
      <c r="AG52" s="698"/>
      <c r="AH52" s="699"/>
      <c r="AI52" s="698"/>
      <c r="AJ52" s="698"/>
      <c r="AK52" s="698"/>
      <c r="AL52" s="698"/>
      <c r="AM52" s="698"/>
      <c r="AN52" s="698"/>
      <c r="AO52" s="698"/>
      <c r="AP52" s="698"/>
      <c r="AQ52" s="698"/>
      <c r="AR52" s="698"/>
      <c r="AS52" s="698"/>
      <c r="AT52" s="698"/>
      <c r="AU52" s="700"/>
      <c r="AV52" s="699"/>
      <c r="AW52" s="698"/>
      <c r="AX52" s="698"/>
      <c r="AY52" s="698"/>
      <c r="AZ52" s="698"/>
      <c r="BA52" s="698"/>
      <c r="BB52" s="698"/>
      <c r="BC52" s="698"/>
      <c r="BD52" s="698"/>
      <c r="BE52" s="698"/>
      <c r="BF52" s="698"/>
      <c r="BG52" s="698"/>
      <c r="BH52" s="698"/>
      <c r="BI52" s="700"/>
      <c r="BJ52" s="699"/>
      <c r="BK52" s="698"/>
      <c r="BL52" s="698"/>
      <c r="BM52" s="698"/>
      <c r="BN52" s="698"/>
      <c r="BO52" s="698"/>
      <c r="BP52" s="698"/>
      <c r="BQ52" s="698"/>
      <c r="BR52" s="698"/>
      <c r="BS52" s="698"/>
      <c r="BT52" s="698"/>
      <c r="BU52" s="698"/>
      <c r="BV52" s="698"/>
      <c r="BW52" s="700"/>
      <c r="BX52" s="697">
        <f t="shared" ca="1" si="11"/>
        <v>0</v>
      </c>
      <c r="BY52" s="995">
        <f t="shared" ca="1" si="12"/>
        <v>29</v>
      </c>
      <c r="BZ52" s="697">
        <f t="shared" si="13"/>
        <v>9649</v>
      </c>
      <c r="CA52" s="698" t="str">
        <f t="shared" ca="1" si="44"/>
        <v>M_F</v>
      </c>
      <c r="CB52" s="698">
        <f t="shared" ca="1" si="10"/>
        <v>24</v>
      </c>
      <c r="CC52" s="698">
        <f t="shared" ca="1" si="15"/>
        <v>31</v>
      </c>
      <c r="CD52" s="698">
        <f t="shared" ca="1" si="45"/>
        <v>0</v>
      </c>
      <c r="CE52" s="701">
        <f t="shared" ca="1" si="46"/>
        <v>6001013</v>
      </c>
      <c r="CF52" s="894"/>
      <c r="CG52" s="885"/>
      <c r="CH52" s="694">
        <f t="shared" ca="1" si="18"/>
        <v>1</v>
      </c>
      <c r="CI52" s="702">
        <f t="shared" ca="1" si="19"/>
        <v>0</v>
      </c>
      <c r="CJ52" s="894"/>
    </row>
    <row r="53" spans="1:88" s="695" customFormat="1">
      <c r="A53" s="681">
        <v>13.1</v>
      </c>
      <c r="B53" s="682">
        <f>B52+0.1</f>
        <v>9649.1</v>
      </c>
      <c r="C53" s="683" t="str">
        <f ca="1">IF($B52="","",VLOOKUP($B52,Athlètes,C$7,0))</f>
        <v>Marion</v>
      </c>
      <c r="D53" s="684" t="str">
        <f ca="1">IF($B52="","",VLOOKUP($B52,Athlètes,D$7,0))</f>
        <v>F</v>
      </c>
      <c r="E53" s="685"/>
      <c r="F53" s="936">
        <f ca="1">IF(G53=0,0,SUMIF(AC53:AD53,"&gt;0")/MIN(2,G53))+IF(ISNA(BY53),NA(),0)</f>
        <v>1013</v>
      </c>
      <c r="G53" s="686">
        <f>COUNTA(I52:L52,N52:Q52,S52,Y52)</f>
        <v>1</v>
      </c>
      <c r="H53" s="686">
        <f>IF(ISNA(VLOOKUP($B53,__Indoor,H$7,0)),   0,VLOOKUP($B53,__Indoor,H$7,0))</f>
        <v>0</v>
      </c>
      <c r="I53" s="932" t="str">
        <f ca="1">IF(AND(I52&gt;0,INDIRECT(ADDRESS($CB52,COLUMN(I52),2,1))=0),NA(),IF(I52&gt;INDIRECT(ADDRESS($CB52,COLUMN(I52),2,1)),  NA(),  IF(OR(I52="",INDIRECT(ADDRESS($CB52,COLUMN(I52),2,1))=""),"",     (1+I$5)  *  ROUND((1-(I52-1)/(  INDIRECT(ADDRESS($CB52,COLUMN(I52),2,1))  -1))  *  (VLOOKUP($D52&amp;"_"&amp;$D53,Cross_cat_sexe,$B$5+1,0)  -  VLOOKUP($D52&amp;"_"&amp;$D53,Cross_cat_sexe,$B$5,0))     +  VLOOKUP($D52&amp;"_"&amp;$D53,Cross_cat_sexe,$B$5,0),0))))</f>
        <v/>
      </c>
      <c r="J53" s="932">
        <f ca="1">IF(AND(J52&gt;0,INDIRECT(ADDRESS($CB52,COLUMN(J52),2,1))=0),NA(),IF(J52&gt;INDIRECT(ADDRESS($CB52,COLUMN(J52),2,1)),  NA(),  IF(OR(J52="",INDIRECT(ADDRESS($CB52,COLUMN(J52),2,1))=""),"",     (1+J$5)  *  ROUND((1-(J52-1)/(  INDIRECT(ADDRESS($CB52,COLUMN(J52),2,1))  -1))  *  (VLOOKUP($D52&amp;"_"&amp;$D53,Cross_cat_sexe,$B$5+1,0)  -  VLOOKUP($D52&amp;"_"&amp;$D53,Cross_cat_sexe,$B$5,0))     +  VLOOKUP($D52&amp;"_"&amp;$D53,Cross_cat_sexe,$B$5,0),0))))</f>
        <v>1013</v>
      </c>
      <c r="K53" s="932" t="str">
        <f ca="1">IF(AND(K52&gt;0,INDIRECT(ADDRESS($CB52,COLUMN(K52),2,1))=0),NA(),IF(K52&gt;INDIRECT(ADDRESS($CB52,COLUMN(K52),2,1)),  NA(),  IF(OR(K52="",INDIRECT(ADDRESS($CB52,COLUMN(K52),2,1))=""),"",     (1+K$5)  *  ROUND((1-(K52-1)/(  INDIRECT(ADDRESS($CB52,COLUMN(K52),2,1))  -1))  *  (VLOOKUP($D52&amp;"_"&amp;$D53,Cross_cat_sexe,$B$5+1,0)  -  VLOOKUP($D52&amp;"_"&amp;$D53,Cross_cat_sexe,$B$5,0))     +  VLOOKUP($D52&amp;"_"&amp;$D53,Cross_cat_sexe,$B$5,0),0))))</f>
        <v/>
      </c>
      <c r="L53" s="687" t="str">
        <f>IF(AND(L52&gt;0,M52=0),NA(),IF(L52&gt;M52,NA(),IF(M52="","",     (1+M$5)  *  ROUND((1-(L52-1)/(M52-1))  *  (VLOOKUP($D52&amp;"_"&amp;$D53,Cross_cat_sexe,$B$5+1,0)  -  VLOOKUP($D52&amp;"_"&amp;$D53,Cross_cat_sexe,$B$5,0))     +  VLOOKUP($D52&amp;"_"&amp;$D53,Cross_cat_sexe,$B$5,0),0))))</f>
        <v/>
      </c>
      <c r="M53" s="841">
        <f>IF(L52&gt;0,M$5,0)</f>
        <v>0</v>
      </c>
      <c r="N53" s="932" t="str">
        <f ca="1">IF(AND(N52&gt;0,INDIRECT(ADDRESS($CB52,COLUMN(N52),2,1))=0),NA(),IF(N52&gt;INDIRECT(ADDRESS($CB52,COLUMN(N52),2,1)),  NA(),  IF(OR(N52="",INDIRECT(ADDRESS($CB52,COLUMN(N52),2,1))=""),"",     (1+N$5)  *  ROUND((1-(N52-1)/(  INDIRECT(ADDRESS($CB52,COLUMN(N52),2,1))  -1))  *  (VLOOKUP($D52&amp;"_"&amp;$D53,Cross_cat_sexe,$B$5+1,0)  -  VLOOKUP($D52&amp;"_"&amp;$D53,Cross_cat_sexe,$B$5,0))     +  VLOOKUP($D52&amp;"_"&amp;$D53,Cross_cat_sexe,$B$5,0),0))))</f>
        <v/>
      </c>
      <c r="O53" s="932" t="str">
        <f ca="1">IF(AND(O52&gt;0,INDIRECT(ADDRESS($CB52,COLUMN(O52),2,1))=0),NA(),IF(O52&gt;INDIRECT(ADDRESS($CB52,COLUMN(O52),2,1)),  NA(),  IF(OR(O52="",INDIRECT(ADDRESS($CB52,COLUMN(O52),2,1))=""),"",     (1+O$5)  *  ROUND((1-(O52-1)/(  INDIRECT(ADDRESS($CB52,COLUMN(O52),2,1))  -1))  *  (VLOOKUP($D52&amp;"_"&amp;$D53,Cross_cat_sexe,$B$5+1,0)  -  VLOOKUP($D52&amp;"_"&amp;$D53,Cross_cat_sexe,$B$5,0))     +  VLOOKUP($D52&amp;"_"&amp;$D53,Cross_cat_sexe,$B$5,0),0))))</f>
        <v/>
      </c>
      <c r="P53" s="932" t="str">
        <f ca="1">IF(AND(P52&gt;0,INDIRECT(ADDRESS($CB52,COLUMN(P52),2,1))=0),NA(),IF(P52&gt;INDIRECT(ADDRESS($CB52,COLUMN(P52),2,1)),  NA(),  IF(OR(P52="",INDIRECT(ADDRESS($CB52,COLUMN(P52),2,1))=""),"",     (1+P$5)  *  ROUND((1-(P52-1)/(  INDIRECT(ADDRESS($CB52,COLUMN(P52),2,1))  -1))  *  (VLOOKUP($D52&amp;"_"&amp;$D53,Cross_cat_sexe,$B$5+1,0)  -  VLOOKUP($D52&amp;"_"&amp;$D53,Cross_cat_sexe,$B$5,0))     +  VLOOKUP($D52&amp;"_"&amp;$D53,Cross_cat_sexe,$B$5,0),0))))</f>
        <v/>
      </c>
      <c r="Q53" s="687" t="str">
        <f>IF(AND(Q52&gt;0,R52=0),NA(),IF(Q52&gt;R52,NA(),IF(R52="","",     (1+R$5)  *  ROUND((1-(Q52-1)/(R52-1))  *  (VLOOKUP($D52&amp;"_"&amp;$D53,Cross_cat_sexe,$B$5+1,0)  -  VLOOKUP($D52&amp;"_"&amp;$D53,Cross_cat_sexe,$B$5,0))     +  VLOOKUP($D52&amp;"_"&amp;$D53,Cross_cat_sexe,$B$5,0),0))))</f>
        <v/>
      </c>
      <c r="R53" s="841">
        <f>IF(Q52&gt;0,R$5,0)</f>
        <v>0</v>
      </c>
      <c r="S53" s="687" t="str">
        <f>IF(AND(S52&gt;0,T52=0),NA(),IF(S52&gt;T52,NA(),IF(T52="","",     (1+T$5)  *  ROUND((1-(S52-1)/(T52-1))  *  (VLOOKUP($D52&amp;"_"&amp;$D53,Cross_cat_sexe,$B$5+1,0)  -  VLOOKUP($D52&amp;"_"&amp;$D53,Cross_cat_sexe,$B$5,0))     +  VLOOKUP($D52&amp;"_"&amp;$D53,Cross_cat_sexe,$B$5,0),0))))</f>
        <v/>
      </c>
      <c r="T53" s="841">
        <f>IF(S52&gt;0,T$5,0)</f>
        <v>0</v>
      </c>
      <c r="U53" s="932" t="str">
        <f ca="1">IF(AND(U52&gt;0,INDIRECT(ADDRESS($CB52,COLUMN(U52),2,1))=0),NA(),IF(U52&gt;INDIRECT(ADDRESS($CB52,COLUMN(U52),2,1)),  NA(),  IF(OR(U52="",INDIRECT(ADDRESS($CB52,COLUMN(U52),2,1))=""),"",     (1+U$5)  *  ROUND((1-(U52-1)/(  INDIRECT(ADDRESS($CB52,COLUMN(U52),2,1))  -1))  *  (VLOOKUP($D52&amp;"_"&amp;$D53,Cross_cat_sexe,$B$5+1,0)  -  VLOOKUP($D52&amp;"_"&amp;$D53,Cross_cat_sexe,$B$5,0))     +  VLOOKUP($D52&amp;"_"&amp;$D53,Cross_cat_sexe,$B$5,0),0))))</f>
        <v/>
      </c>
      <c r="V53" s="932" t="str">
        <f ca="1">IF(AND(V52&gt;0,INDIRECT(ADDRESS($CB52,COLUMN(V52),2,1))=0),NA(),IF(V52&gt;INDIRECT(ADDRESS($CB52,COLUMN(V52),2,1)),  NA(),  IF(OR(V52="",INDIRECT(ADDRESS($CB52,COLUMN(V52),2,1))=""),"",     (1+V$5)  *  ROUND((1-(V52-1)/(  INDIRECT(ADDRESS($CB52,COLUMN(V52),2,1))  -1))  *  (VLOOKUP($D52&amp;"_"&amp;$D53,Cross_cat_sexe,$B$5+1,0)  -  VLOOKUP($D52&amp;"_"&amp;$D53,Cross_cat_sexe,$B$5,0))     +  VLOOKUP($D52&amp;"_"&amp;$D53,Cross_cat_sexe,$B$5,0),0))))</f>
        <v/>
      </c>
      <c r="W53" s="932" t="str">
        <f ca="1">IF(AND(W52&gt;0,INDIRECT(ADDRESS($CB52,COLUMN(W52),2,1))=0),NA(),IF(W52&gt;INDIRECT(ADDRESS($CB52,COLUMN(W52),2,1)),  NA(),  IF(OR(W52="",INDIRECT(ADDRESS($CB52,COLUMN(W52),2,1))=""),"",     (1+W$5)  *  ROUND((1-(W52-1)/(  INDIRECT(ADDRESS($CB52,COLUMN(W52),2,1))  -1))  *  (VLOOKUP($D52&amp;"_"&amp;$D53,Cross_cat_sexe,$B$5+1,0)  -  VLOOKUP($D52&amp;"_"&amp;$D53,Cross_cat_sexe,$B$5,0))     +  VLOOKUP($D52&amp;"_"&amp;$D53,Cross_cat_sexe,$B$5,0),0))))</f>
        <v/>
      </c>
      <c r="X53" s="932" t="str">
        <f ca="1">IF(AND(X52&gt;0,INDIRECT(ADDRESS($CB52,COLUMN(X52),2,1))=0),NA(),IF(X52&gt;INDIRECT(ADDRESS($CB52,COLUMN(X52),2,1)),  NA(),  IF(OR(X52="",INDIRECT(ADDRESS($CB52,COLUMN(X52),2,1))=""),"",     (1+X$5)  *  ROUND((1-(X52-1)/(  INDIRECT(ADDRESS($CB52,COLUMN(X52),2,1))  -1))  *  (VLOOKUP($D52&amp;"_"&amp;$D53,Cross_cat_sexe,$B$5+1,0)  -  VLOOKUP($D52&amp;"_"&amp;$D53,Cross_cat_sexe,$B$5,0))     +  VLOOKUP($D52&amp;"_"&amp;$D53,Cross_cat_sexe,$B$5,0),0))))</f>
        <v/>
      </c>
      <c r="Y53" s="687" t="str">
        <f>IF(AND(Y52&gt;0,Z52=0),NA(),IF(Y52&gt;Z52,NA(),IF(Z52="","",     (1+Z$5)  *  ROUND((1-(Y52-1)/(Z52-1))  *  (VLOOKUP($D52&amp;"_"&amp;$D53,Cross_cat_sexe,$B$5+1,0)  -  VLOOKUP($D52&amp;"_"&amp;$D53,Cross_cat_sexe,$B$5,0))     +  VLOOKUP($D52&amp;"_"&amp;$D53,Cross_cat_sexe,$B$5,0),0))))</f>
        <v/>
      </c>
      <c r="Z53" s="841">
        <f>IF(Y52&gt;0,Z$5,0)</f>
        <v>0</v>
      </c>
      <c r="AA53" s="688" t="str">
        <f ca="1">IF($B52="","",VLOOKUP($B52,Athlètes,AA$7,0))</f>
        <v>Marion</v>
      </c>
      <c r="AB53" s="689">
        <f ca="1">IF(OR(G53&gt;=2,    F52=IF(D53="F","classée","classé")),   1,   0)</f>
        <v>0</v>
      </c>
      <c r="AC53" s="690">
        <f ca="1">MAX(AH53:AU53)</f>
        <v>1013</v>
      </c>
      <c r="AD53" s="684">
        <f ca="1">IF(AF53&gt;=2,AC53,MAX(AV53:BI53))</f>
        <v>-1</v>
      </c>
      <c r="AE53" s="684">
        <f ca="1">IF(AF53&gt;=3,AC53,IF(AG53&gt;=2,AD53,MAX(BJ53:BW53)))</f>
        <v>-2</v>
      </c>
      <c r="AF53" s="684">
        <f ca="1">COUNTIF(AV53:BI53,"=-1")</f>
        <v>1</v>
      </c>
      <c r="AG53" s="684">
        <f ca="1">COUNTIF(BJ53:BW53,"=-2")</f>
        <v>1</v>
      </c>
      <c r="AH53" s="691" t="str">
        <f t="shared" ref="AH53:AU53" ca="1" si="59">INDEX(__Cross,  $CC53,  AH$5)</f>
        <v/>
      </c>
      <c r="AI53" s="684">
        <f t="shared" ca="1" si="59"/>
        <v>1013</v>
      </c>
      <c r="AJ53" s="684" t="str">
        <f t="shared" ca="1" si="59"/>
        <v/>
      </c>
      <c r="AK53" s="684" t="str">
        <f t="shared" ca="1" si="59"/>
        <v/>
      </c>
      <c r="AL53" s="684" t="str">
        <f t="shared" ca="1" si="59"/>
        <v/>
      </c>
      <c r="AM53" s="684" t="str">
        <f t="shared" ca="1" si="59"/>
        <v/>
      </c>
      <c r="AN53" s="684" t="str">
        <f t="shared" ca="1" si="59"/>
        <v/>
      </c>
      <c r="AO53" s="684" t="str">
        <f t="shared" ca="1" si="59"/>
        <v/>
      </c>
      <c r="AP53" s="684" t="str">
        <f t="shared" ca="1" si="59"/>
        <v/>
      </c>
      <c r="AQ53" s="684" t="str">
        <f t="shared" ca="1" si="59"/>
        <v/>
      </c>
      <c r="AR53" s="684" t="str">
        <f t="shared" ca="1" si="59"/>
        <v/>
      </c>
      <c r="AS53" s="684" t="str">
        <f t="shared" ca="1" si="59"/>
        <v/>
      </c>
      <c r="AT53" s="684" t="str">
        <f t="shared" ca="1" si="59"/>
        <v/>
      </c>
      <c r="AU53" s="692" t="str">
        <f t="shared" ca="1" si="59"/>
        <v/>
      </c>
      <c r="AV53" s="691" t="str">
        <f t="shared" ref="AV53:BI53" ca="1" si="60">IF(AH53=$AC53,-1,AH53)</f>
        <v/>
      </c>
      <c r="AW53" s="684">
        <f t="shared" ca="1" si="60"/>
        <v>-1</v>
      </c>
      <c r="AX53" s="684" t="str">
        <f t="shared" ca="1" si="60"/>
        <v/>
      </c>
      <c r="AY53" s="684" t="str">
        <f t="shared" ca="1" si="60"/>
        <v/>
      </c>
      <c r="AZ53" s="684" t="str">
        <f t="shared" ca="1" si="60"/>
        <v/>
      </c>
      <c r="BA53" s="684" t="str">
        <f t="shared" ca="1" si="60"/>
        <v/>
      </c>
      <c r="BB53" s="684" t="str">
        <f t="shared" ca="1" si="60"/>
        <v/>
      </c>
      <c r="BC53" s="684" t="str">
        <f t="shared" ca="1" si="60"/>
        <v/>
      </c>
      <c r="BD53" s="684" t="str">
        <f t="shared" ca="1" si="60"/>
        <v/>
      </c>
      <c r="BE53" s="684" t="str">
        <f t="shared" ca="1" si="60"/>
        <v/>
      </c>
      <c r="BF53" s="684" t="str">
        <f t="shared" ca="1" si="60"/>
        <v/>
      </c>
      <c r="BG53" s="684" t="str">
        <f t="shared" ca="1" si="60"/>
        <v/>
      </c>
      <c r="BH53" s="684" t="str">
        <f t="shared" ca="1" si="60"/>
        <v/>
      </c>
      <c r="BI53" s="692" t="str">
        <f t="shared" ca="1" si="60"/>
        <v/>
      </c>
      <c r="BJ53" s="691" t="str">
        <f t="shared" ref="BJ53:BW53" ca="1" si="61">IF(AV53=$AD53,-2,AV53)</f>
        <v/>
      </c>
      <c r="BK53" s="684">
        <f t="shared" ca="1" si="61"/>
        <v>-2</v>
      </c>
      <c r="BL53" s="684" t="str">
        <f t="shared" ca="1" si="61"/>
        <v/>
      </c>
      <c r="BM53" s="684" t="str">
        <f t="shared" ca="1" si="61"/>
        <v/>
      </c>
      <c r="BN53" s="684" t="str">
        <f t="shared" ca="1" si="61"/>
        <v/>
      </c>
      <c r="BO53" s="684" t="str">
        <f t="shared" ca="1" si="61"/>
        <v/>
      </c>
      <c r="BP53" s="684" t="str">
        <f t="shared" ca="1" si="61"/>
        <v/>
      </c>
      <c r="BQ53" s="684" t="str">
        <f t="shared" ca="1" si="61"/>
        <v/>
      </c>
      <c r="BR53" s="684" t="str">
        <f t="shared" ca="1" si="61"/>
        <v/>
      </c>
      <c r="BS53" s="684" t="str">
        <f t="shared" ca="1" si="61"/>
        <v/>
      </c>
      <c r="BT53" s="684" t="str">
        <f t="shared" ca="1" si="61"/>
        <v/>
      </c>
      <c r="BU53" s="684" t="str">
        <f t="shared" ca="1" si="61"/>
        <v/>
      </c>
      <c r="BV53" s="684" t="str">
        <f t="shared" ca="1" si="61"/>
        <v/>
      </c>
      <c r="BW53" s="692" t="str">
        <f t="shared" ca="1" si="61"/>
        <v/>
      </c>
      <c r="BX53" s="689">
        <f t="shared" ca="1" si="11"/>
        <v>1</v>
      </c>
      <c r="BY53" s="996">
        <f t="shared" ca="1" si="12"/>
        <v>1013</v>
      </c>
      <c r="BZ53" s="689">
        <f t="shared" si="13"/>
        <v>9649.1</v>
      </c>
      <c r="CA53" s="684" t="str">
        <f t="shared" ca="1" si="44"/>
        <v>M_F</v>
      </c>
      <c r="CB53" s="684">
        <f t="shared" ca="1" si="10"/>
        <v>24</v>
      </c>
      <c r="CC53" s="684">
        <f t="shared" ca="1" si="15"/>
        <v>32</v>
      </c>
      <c r="CD53" s="684">
        <f t="shared" ca="1" si="45"/>
        <v>0</v>
      </c>
      <c r="CE53" s="693">
        <f t="shared" ca="1" si="46"/>
        <v>6001013</v>
      </c>
      <c r="CF53" s="895"/>
      <c r="CG53" s="886"/>
      <c r="CH53" s="694">
        <f t="shared" ca="1" si="18"/>
        <v>1.1000000000000001</v>
      </c>
      <c r="CI53" s="694">
        <f t="shared" ca="1" si="19"/>
        <v>0</v>
      </c>
      <c r="CJ53" s="895"/>
    </row>
    <row r="54" spans="1:88" s="703" customFormat="1">
      <c r="A54" s="704">
        <v>14</v>
      </c>
      <c r="B54" s="705">
        <v>19637</v>
      </c>
      <c r="C54" s="703" t="str">
        <f ca="1">IF($B54="","",VLOOKUP($B54,Athlètes,C$5,0))</f>
        <v>DEHAES</v>
      </c>
      <c r="D54" s="698" t="str">
        <f ca="1">IF($B54="","",VLOOKUP($B54,Athlètes,D$5,0))</f>
        <v>M</v>
      </c>
      <c r="E54" s="706" t="str">
        <f ca="1">IF($B54="","",VLOOKUP($B54,Athlètes,E$5,0))</f>
        <v/>
      </c>
      <c r="F54" s="707"/>
      <c r="G54" s="708"/>
      <c r="H54" s="708"/>
      <c r="I54" s="696"/>
      <c r="J54" s="696">
        <v>30</v>
      </c>
      <c r="K54" s="696"/>
      <c r="L54" s="696"/>
      <c r="M54" s="722" t="str">
        <f>IF(L54&gt;0,VLOOKUP(M$2&amp;IF(VLOOKUP(M$2,cal_Cross,L$9,0)&lt;&gt;2,"","-"&amp;VLOOKUP($E54,année_1ou2,M$9,0)),cal_Cross,VLOOKUP($D54&amp;"_"&amp;$D55,Cross_cat_sexe,$B$7,0),0),"")</f>
        <v/>
      </c>
      <c r="N54" s="696"/>
      <c r="O54" s="696"/>
      <c r="P54" s="696"/>
      <c r="Q54" s="696"/>
      <c r="R54" s="722" t="str">
        <f>IF(Q54&gt;0,VLOOKUP(R$2&amp;IF(VLOOKUP(R$2,cal_Cross,Q$9,0)&lt;&gt;2,"","-"&amp;VLOOKUP($E54,année_1ou2,R$9,0)),cal_Cross,VLOOKUP($D54&amp;"_"&amp;$D55,Cross_cat_sexe,$B$7,0),0),"")</f>
        <v/>
      </c>
      <c r="S54" s="696"/>
      <c r="T54" s="722" t="str">
        <f>IF(S54&gt;0,VLOOKUP(T$2&amp;IF(VLOOKUP(T$2,cal_Cross,S$9,0)&lt;&gt;2,"","-"&amp;VLOOKUP($E54,année_1ou2,T$9,0)),cal_Cross,VLOOKUP($D54&amp;"_"&amp;$D55,Cross_cat_sexe,$B$7,0),0),"")</f>
        <v/>
      </c>
      <c r="U54" s="696"/>
      <c r="V54" s="696"/>
      <c r="W54" s="696"/>
      <c r="X54" s="696"/>
      <c r="Y54" s="696"/>
      <c r="Z54" s="722" t="str">
        <f>IF(Y54&gt;0,VLOOKUP(Z$2&amp;IF(VLOOKUP(Z$2,cal_Cross,Y$9,0)&lt;&gt;2,"","-"&amp;VLOOKUP($E54,année_1ou2,Z$9,0)),cal_Cross,VLOOKUP($D54&amp;"_"&amp;$D55,Cross_cat_sexe,$B$7,0),0),"")</f>
        <v/>
      </c>
      <c r="AA54" s="843" t="str">
        <f ca="1">IF($B54="","",VLOOKUP($B54,Athlètes,AA$5,0))</f>
        <v>DEHAES</v>
      </c>
      <c r="AB54" s="697"/>
      <c r="AC54" s="698"/>
      <c r="AD54" s="698"/>
      <c r="AE54" s="698"/>
      <c r="AF54" s="698"/>
      <c r="AG54" s="698"/>
      <c r="AH54" s="699"/>
      <c r="AI54" s="698"/>
      <c r="AJ54" s="698"/>
      <c r="AK54" s="698"/>
      <c r="AL54" s="698"/>
      <c r="AM54" s="698"/>
      <c r="AN54" s="698"/>
      <c r="AO54" s="698"/>
      <c r="AP54" s="698"/>
      <c r="AQ54" s="698"/>
      <c r="AR54" s="698"/>
      <c r="AS54" s="698"/>
      <c r="AT54" s="698"/>
      <c r="AU54" s="700"/>
      <c r="AV54" s="699"/>
      <c r="AW54" s="698"/>
      <c r="AX54" s="698"/>
      <c r="AY54" s="698"/>
      <c r="AZ54" s="698"/>
      <c r="BA54" s="698"/>
      <c r="BB54" s="698"/>
      <c r="BC54" s="698"/>
      <c r="BD54" s="698"/>
      <c r="BE54" s="698"/>
      <c r="BF54" s="698"/>
      <c r="BG54" s="698"/>
      <c r="BH54" s="698"/>
      <c r="BI54" s="700"/>
      <c r="BJ54" s="699"/>
      <c r="BK54" s="698"/>
      <c r="BL54" s="698"/>
      <c r="BM54" s="698"/>
      <c r="BN54" s="698"/>
      <c r="BO54" s="698"/>
      <c r="BP54" s="698"/>
      <c r="BQ54" s="698"/>
      <c r="BR54" s="698"/>
      <c r="BS54" s="698"/>
      <c r="BT54" s="698"/>
      <c r="BU54" s="698"/>
      <c r="BV54" s="698"/>
      <c r="BW54" s="700"/>
      <c r="BX54" s="697">
        <f t="shared" ca="1" si="11"/>
        <v>0</v>
      </c>
      <c r="BY54" s="995">
        <f t="shared" ca="1" si="12"/>
        <v>30</v>
      </c>
      <c r="BZ54" s="697">
        <f t="shared" si="13"/>
        <v>19637</v>
      </c>
      <c r="CA54" s="698" t="str">
        <f t="shared" ca="1" si="44"/>
        <v>M_F</v>
      </c>
      <c r="CB54" s="698">
        <f t="shared" ca="1" si="10"/>
        <v>24</v>
      </c>
      <c r="CC54" s="698">
        <f t="shared" ca="1" si="15"/>
        <v>33</v>
      </c>
      <c r="CD54" s="698">
        <f t="shared" ca="1" si="45"/>
        <v>0</v>
      </c>
      <c r="CE54" s="701">
        <f t="shared" ca="1" si="46"/>
        <v>6000984</v>
      </c>
      <c r="CF54" s="894"/>
      <c r="CG54" s="885"/>
      <c r="CH54" s="694">
        <f t="shared" ca="1" si="18"/>
        <v>1</v>
      </c>
      <c r="CI54" s="702">
        <f t="shared" ca="1" si="19"/>
        <v>0</v>
      </c>
      <c r="CJ54" s="894"/>
    </row>
    <row r="55" spans="1:88" s="695" customFormat="1">
      <c r="A55" s="681">
        <v>14.1</v>
      </c>
      <c r="B55" s="682">
        <f>B54+0.1</f>
        <v>19637.099999999999</v>
      </c>
      <c r="C55" s="683" t="str">
        <f ca="1">IF($B54="","",VLOOKUP($B54,Athlètes,C$7,0))</f>
        <v>Morgane</v>
      </c>
      <c r="D55" s="684" t="str">
        <f ca="1">IF($B54="","",VLOOKUP($B54,Athlètes,D$7,0))</f>
        <v>F</v>
      </c>
      <c r="E55" s="685"/>
      <c r="F55" s="936">
        <f ca="1">IF(G55=0,0,SUMIF(AC55:AD55,"&gt;0")/MIN(2,G55))+IF(ISNA(BY55),NA(),0)</f>
        <v>984</v>
      </c>
      <c r="G55" s="686">
        <f>COUNTA(I54:L54,N54:Q54,S54,Y54)</f>
        <v>1</v>
      </c>
      <c r="H55" s="686">
        <f>IF(ISNA(VLOOKUP($B55,__Indoor,H$7,0)),   0,VLOOKUP($B55,__Indoor,H$7,0))</f>
        <v>0</v>
      </c>
      <c r="I55" s="932" t="str">
        <f ca="1">IF(AND(I54&gt;0,INDIRECT(ADDRESS($CB54,COLUMN(I54),2,1))=0),NA(),IF(I54&gt;INDIRECT(ADDRESS($CB54,COLUMN(I54),2,1)),  NA(),  IF(OR(I54="",INDIRECT(ADDRESS($CB54,COLUMN(I54),2,1))=""),"",     (1+I$5)  *  ROUND((1-(I54-1)/(  INDIRECT(ADDRESS($CB54,COLUMN(I54),2,1))  -1))  *  (VLOOKUP($D54&amp;"_"&amp;$D55,Cross_cat_sexe,$B$5+1,0)  -  VLOOKUP($D54&amp;"_"&amp;$D55,Cross_cat_sexe,$B$5,0))     +  VLOOKUP($D54&amp;"_"&amp;$D55,Cross_cat_sexe,$B$5,0),0))))</f>
        <v/>
      </c>
      <c r="J55" s="932">
        <f ca="1">IF(AND(J54&gt;0,INDIRECT(ADDRESS($CB54,COLUMN(J54),2,1))=0),NA(),IF(J54&gt;INDIRECT(ADDRESS($CB54,COLUMN(J54),2,1)),  NA(),  IF(OR(J54="",INDIRECT(ADDRESS($CB54,COLUMN(J54),2,1))=""),"",     (1+J$5)  *  ROUND((1-(J54-1)/(  INDIRECT(ADDRESS($CB54,COLUMN(J54),2,1))  -1))  *  (VLOOKUP($D54&amp;"_"&amp;$D55,Cross_cat_sexe,$B$5+1,0)  -  VLOOKUP($D54&amp;"_"&amp;$D55,Cross_cat_sexe,$B$5,0))     +  VLOOKUP($D54&amp;"_"&amp;$D55,Cross_cat_sexe,$B$5,0),0))))</f>
        <v>984</v>
      </c>
      <c r="K55" s="932" t="str">
        <f ca="1">IF(AND(K54&gt;0,INDIRECT(ADDRESS($CB54,COLUMN(K54),2,1))=0),NA(),IF(K54&gt;INDIRECT(ADDRESS($CB54,COLUMN(K54),2,1)),  NA(),  IF(OR(K54="",INDIRECT(ADDRESS($CB54,COLUMN(K54),2,1))=""),"",     (1+K$5)  *  ROUND((1-(K54-1)/(  INDIRECT(ADDRESS($CB54,COLUMN(K54),2,1))  -1))  *  (VLOOKUP($D54&amp;"_"&amp;$D55,Cross_cat_sexe,$B$5+1,0)  -  VLOOKUP($D54&amp;"_"&amp;$D55,Cross_cat_sexe,$B$5,0))     +  VLOOKUP($D54&amp;"_"&amp;$D55,Cross_cat_sexe,$B$5,0),0))))</f>
        <v/>
      </c>
      <c r="L55" s="687" t="str">
        <f>IF(AND(L54&gt;0,M54=0),NA(),IF(L54&gt;M54,NA(),IF(M54="","",     (1+M$5)  *  ROUND((1-(L54-1)/(M54-1))  *  (VLOOKUP($D54&amp;"_"&amp;$D55,Cross_cat_sexe,$B$5+1,0)  -  VLOOKUP($D54&amp;"_"&amp;$D55,Cross_cat_sexe,$B$5,0))     +  VLOOKUP($D54&amp;"_"&amp;$D55,Cross_cat_sexe,$B$5,0),0))))</f>
        <v/>
      </c>
      <c r="M55" s="841">
        <f>IF(L54&gt;0,M$5,0)</f>
        <v>0</v>
      </c>
      <c r="N55" s="932" t="str">
        <f ca="1">IF(AND(N54&gt;0,INDIRECT(ADDRESS($CB54,COLUMN(N54),2,1))=0),NA(),IF(N54&gt;INDIRECT(ADDRESS($CB54,COLUMN(N54),2,1)),  NA(),  IF(OR(N54="",INDIRECT(ADDRESS($CB54,COLUMN(N54),2,1))=""),"",     (1+N$5)  *  ROUND((1-(N54-1)/(  INDIRECT(ADDRESS($CB54,COLUMN(N54),2,1))  -1))  *  (VLOOKUP($D54&amp;"_"&amp;$D55,Cross_cat_sexe,$B$5+1,0)  -  VLOOKUP($D54&amp;"_"&amp;$D55,Cross_cat_sexe,$B$5,0))     +  VLOOKUP($D54&amp;"_"&amp;$D55,Cross_cat_sexe,$B$5,0),0))))</f>
        <v/>
      </c>
      <c r="O55" s="932" t="str">
        <f ca="1">IF(AND(O54&gt;0,INDIRECT(ADDRESS($CB54,COLUMN(O54),2,1))=0),NA(),IF(O54&gt;INDIRECT(ADDRESS($CB54,COLUMN(O54),2,1)),  NA(),  IF(OR(O54="",INDIRECT(ADDRESS($CB54,COLUMN(O54),2,1))=""),"",     (1+O$5)  *  ROUND((1-(O54-1)/(  INDIRECT(ADDRESS($CB54,COLUMN(O54),2,1))  -1))  *  (VLOOKUP($D54&amp;"_"&amp;$D55,Cross_cat_sexe,$B$5+1,0)  -  VLOOKUP($D54&amp;"_"&amp;$D55,Cross_cat_sexe,$B$5,0))     +  VLOOKUP($D54&amp;"_"&amp;$D55,Cross_cat_sexe,$B$5,0),0))))</f>
        <v/>
      </c>
      <c r="P55" s="932" t="str">
        <f ca="1">IF(AND(P54&gt;0,INDIRECT(ADDRESS($CB54,COLUMN(P54),2,1))=0),NA(),IF(P54&gt;INDIRECT(ADDRESS($CB54,COLUMN(P54),2,1)),  NA(),  IF(OR(P54="",INDIRECT(ADDRESS($CB54,COLUMN(P54),2,1))=""),"",     (1+P$5)  *  ROUND((1-(P54-1)/(  INDIRECT(ADDRESS($CB54,COLUMN(P54),2,1))  -1))  *  (VLOOKUP($D54&amp;"_"&amp;$D55,Cross_cat_sexe,$B$5+1,0)  -  VLOOKUP($D54&amp;"_"&amp;$D55,Cross_cat_sexe,$B$5,0))     +  VLOOKUP($D54&amp;"_"&amp;$D55,Cross_cat_sexe,$B$5,0),0))))</f>
        <v/>
      </c>
      <c r="Q55" s="687" t="str">
        <f>IF(AND(Q54&gt;0,R54=0),NA(),IF(Q54&gt;R54,NA(),IF(R54="","",     (1+R$5)  *  ROUND((1-(Q54-1)/(R54-1))  *  (VLOOKUP($D54&amp;"_"&amp;$D55,Cross_cat_sexe,$B$5+1,0)  -  VLOOKUP($D54&amp;"_"&amp;$D55,Cross_cat_sexe,$B$5,0))     +  VLOOKUP($D54&amp;"_"&amp;$D55,Cross_cat_sexe,$B$5,0),0))))</f>
        <v/>
      </c>
      <c r="R55" s="841">
        <f>IF(Q54&gt;0,R$5,0)</f>
        <v>0</v>
      </c>
      <c r="S55" s="687" t="str">
        <f>IF(AND(S54&gt;0,T54=0),NA(),IF(S54&gt;T54,NA(),IF(T54="","",     (1+T$5)  *  ROUND((1-(S54-1)/(T54-1))  *  (VLOOKUP($D54&amp;"_"&amp;$D55,Cross_cat_sexe,$B$5+1,0)  -  VLOOKUP($D54&amp;"_"&amp;$D55,Cross_cat_sexe,$B$5,0))     +  VLOOKUP($D54&amp;"_"&amp;$D55,Cross_cat_sexe,$B$5,0),0))))</f>
        <v/>
      </c>
      <c r="T55" s="841">
        <f>IF(S54&gt;0,T$5,0)</f>
        <v>0</v>
      </c>
      <c r="U55" s="932" t="str">
        <f ca="1">IF(AND(U54&gt;0,INDIRECT(ADDRESS($CB54,COLUMN(U54),2,1))=0),NA(),IF(U54&gt;INDIRECT(ADDRESS($CB54,COLUMN(U54),2,1)),  NA(),  IF(OR(U54="",INDIRECT(ADDRESS($CB54,COLUMN(U54),2,1))=""),"",     (1+U$5)  *  ROUND((1-(U54-1)/(  INDIRECT(ADDRESS($CB54,COLUMN(U54),2,1))  -1))  *  (VLOOKUP($D54&amp;"_"&amp;$D55,Cross_cat_sexe,$B$5+1,0)  -  VLOOKUP($D54&amp;"_"&amp;$D55,Cross_cat_sexe,$B$5,0))     +  VLOOKUP($D54&amp;"_"&amp;$D55,Cross_cat_sexe,$B$5,0),0))))</f>
        <v/>
      </c>
      <c r="V55" s="932" t="str">
        <f ca="1">IF(AND(V54&gt;0,INDIRECT(ADDRESS($CB54,COLUMN(V54),2,1))=0),NA(),IF(V54&gt;INDIRECT(ADDRESS($CB54,COLUMN(V54),2,1)),  NA(),  IF(OR(V54="",INDIRECT(ADDRESS($CB54,COLUMN(V54),2,1))=""),"",     (1+V$5)  *  ROUND((1-(V54-1)/(  INDIRECT(ADDRESS($CB54,COLUMN(V54),2,1))  -1))  *  (VLOOKUP($D54&amp;"_"&amp;$D55,Cross_cat_sexe,$B$5+1,0)  -  VLOOKUP($D54&amp;"_"&amp;$D55,Cross_cat_sexe,$B$5,0))     +  VLOOKUP($D54&amp;"_"&amp;$D55,Cross_cat_sexe,$B$5,0),0))))</f>
        <v/>
      </c>
      <c r="W55" s="932" t="str">
        <f ca="1">IF(AND(W54&gt;0,INDIRECT(ADDRESS($CB54,COLUMN(W54),2,1))=0),NA(),IF(W54&gt;INDIRECT(ADDRESS($CB54,COLUMN(W54),2,1)),  NA(),  IF(OR(W54="",INDIRECT(ADDRESS($CB54,COLUMN(W54),2,1))=""),"",     (1+W$5)  *  ROUND((1-(W54-1)/(  INDIRECT(ADDRESS($CB54,COLUMN(W54),2,1))  -1))  *  (VLOOKUP($D54&amp;"_"&amp;$D55,Cross_cat_sexe,$B$5+1,0)  -  VLOOKUP($D54&amp;"_"&amp;$D55,Cross_cat_sexe,$B$5,0))     +  VLOOKUP($D54&amp;"_"&amp;$D55,Cross_cat_sexe,$B$5,0),0))))</f>
        <v/>
      </c>
      <c r="X55" s="932" t="str">
        <f ca="1">IF(AND(X54&gt;0,INDIRECT(ADDRESS($CB54,COLUMN(X54),2,1))=0),NA(),IF(X54&gt;INDIRECT(ADDRESS($CB54,COLUMN(X54),2,1)),  NA(),  IF(OR(X54="",INDIRECT(ADDRESS($CB54,COLUMN(X54),2,1))=""),"",     (1+X$5)  *  ROUND((1-(X54-1)/(  INDIRECT(ADDRESS($CB54,COLUMN(X54),2,1))  -1))  *  (VLOOKUP($D54&amp;"_"&amp;$D55,Cross_cat_sexe,$B$5+1,0)  -  VLOOKUP($D54&amp;"_"&amp;$D55,Cross_cat_sexe,$B$5,0))     +  VLOOKUP($D54&amp;"_"&amp;$D55,Cross_cat_sexe,$B$5,0),0))))</f>
        <v/>
      </c>
      <c r="Y55" s="687" t="str">
        <f>IF(AND(Y54&gt;0,Z54=0),NA(),IF(Y54&gt;Z54,NA(),IF(Z54="","",     (1+Z$5)  *  ROUND((1-(Y54-1)/(Z54-1))  *  (VLOOKUP($D54&amp;"_"&amp;$D55,Cross_cat_sexe,$B$5+1,0)  -  VLOOKUP($D54&amp;"_"&amp;$D55,Cross_cat_sexe,$B$5,0))     +  VLOOKUP($D54&amp;"_"&amp;$D55,Cross_cat_sexe,$B$5,0),0))))</f>
        <v/>
      </c>
      <c r="Z55" s="841">
        <f>IF(Y54&gt;0,Z$5,0)</f>
        <v>0</v>
      </c>
      <c r="AA55" s="688" t="str">
        <f ca="1">IF($B54="","",VLOOKUP($B54,Athlètes,AA$7,0))</f>
        <v>Morgane</v>
      </c>
      <c r="AB55" s="689">
        <f ca="1">IF(OR(G55&gt;=2,    F54=IF(D55="F","classée","classé")),   1,   0)</f>
        <v>0</v>
      </c>
      <c r="AC55" s="690">
        <f ca="1">MAX(AH55:AU55)</f>
        <v>984</v>
      </c>
      <c r="AD55" s="684">
        <f ca="1">IF(AF55&gt;=2,AC55,MAX(AV55:BI55))</f>
        <v>-1</v>
      </c>
      <c r="AE55" s="684">
        <f ca="1">IF(AF55&gt;=3,AC55,IF(AG55&gt;=2,AD55,MAX(BJ55:BW55)))</f>
        <v>-2</v>
      </c>
      <c r="AF55" s="684">
        <f ca="1">COUNTIF(AV55:BI55,"=-1")</f>
        <v>1</v>
      </c>
      <c r="AG55" s="684">
        <f ca="1">COUNTIF(BJ55:BW55,"=-2")</f>
        <v>1</v>
      </c>
      <c r="AH55" s="691" t="str">
        <f t="shared" ref="AH55:AU55" ca="1" si="62">INDEX(__Cross,  $CC55,  AH$5)</f>
        <v/>
      </c>
      <c r="AI55" s="684">
        <f t="shared" ca="1" si="62"/>
        <v>984</v>
      </c>
      <c r="AJ55" s="684" t="str">
        <f t="shared" ca="1" si="62"/>
        <v/>
      </c>
      <c r="AK55" s="684" t="str">
        <f t="shared" ca="1" si="62"/>
        <v/>
      </c>
      <c r="AL55" s="684" t="str">
        <f t="shared" ca="1" si="62"/>
        <v/>
      </c>
      <c r="AM55" s="684" t="str">
        <f t="shared" ca="1" si="62"/>
        <v/>
      </c>
      <c r="AN55" s="684" t="str">
        <f t="shared" ca="1" si="62"/>
        <v/>
      </c>
      <c r="AO55" s="684" t="str">
        <f t="shared" ca="1" si="62"/>
        <v/>
      </c>
      <c r="AP55" s="684" t="str">
        <f t="shared" ca="1" si="62"/>
        <v/>
      </c>
      <c r="AQ55" s="684" t="str">
        <f t="shared" ca="1" si="62"/>
        <v/>
      </c>
      <c r="AR55" s="684" t="str">
        <f t="shared" ca="1" si="62"/>
        <v/>
      </c>
      <c r="AS55" s="684" t="str">
        <f t="shared" ca="1" si="62"/>
        <v/>
      </c>
      <c r="AT55" s="684" t="str">
        <f t="shared" ca="1" si="62"/>
        <v/>
      </c>
      <c r="AU55" s="692" t="str">
        <f t="shared" ca="1" si="62"/>
        <v/>
      </c>
      <c r="AV55" s="691" t="str">
        <f t="shared" ref="AV55:BI55" ca="1" si="63">IF(AH55=$AC55,-1,AH55)</f>
        <v/>
      </c>
      <c r="AW55" s="684">
        <f t="shared" ca="1" si="63"/>
        <v>-1</v>
      </c>
      <c r="AX55" s="684" t="str">
        <f t="shared" ca="1" si="63"/>
        <v/>
      </c>
      <c r="AY55" s="684" t="str">
        <f t="shared" ca="1" si="63"/>
        <v/>
      </c>
      <c r="AZ55" s="684" t="str">
        <f t="shared" ca="1" si="63"/>
        <v/>
      </c>
      <c r="BA55" s="684" t="str">
        <f t="shared" ca="1" si="63"/>
        <v/>
      </c>
      <c r="BB55" s="684" t="str">
        <f t="shared" ca="1" si="63"/>
        <v/>
      </c>
      <c r="BC55" s="684" t="str">
        <f t="shared" ca="1" si="63"/>
        <v/>
      </c>
      <c r="BD55" s="684" t="str">
        <f t="shared" ca="1" si="63"/>
        <v/>
      </c>
      <c r="BE55" s="684" t="str">
        <f t="shared" ca="1" si="63"/>
        <v/>
      </c>
      <c r="BF55" s="684" t="str">
        <f t="shared" ca="1" si="63"/>
        <v/>
      </c>
      <c r="BG55" s="684" t="str">
        <f t="shared" ca="1" si="63"/>
        <v/>
      </c>
      <c r="BH55" s="684" t="str">
        <f t="shared" ca="1" si="63"/>
        <v/>
      </c>
      <c r="BI55" s="692" t="str">
        <f t="shared" ca="1" si="63"/>
        <v/>
      </c>
      <c r="BJ55" s="691" t="str">
        <f t="shared" ref="BJ55:BW55" ca="1" si="64">IF(AV55=$AD55,-2,AV55)</f>
        <v/>
      </c>
      <c r="BK55" s="684">
        <f t="shared" ca="1" si="64"/>
        <v>-2</v>
      </c>
      <c r="BL55" s="684" t="str">
        <f t="shared" ca="1" si="64"/>
        <v/>
      </c>
      <c r="BM55" s="684" t="str">
        <f t="shared" ca="1" si="64"/>
        <v/>
      </c>
      <c r="BN55" s="684" t="str">
        <f t="shared" ca="1" si="64"/>
        <v/>
      </c>
      <c r="BO55" s="684" t="str">
        <f t="shared" ca="1" si="64"/>
        <v/>
      </c>
      <c r="BP55" s="684" t="str">
        <f t="shared" ca="1" si="64"/>
        <v/>
      </c>
      <c r="BQ55" s="684" t="str">
        <f t="shared" ca="1" si="64"/>
        <v/>
      </c>
      <c r="BR55" s="684" t="str">
        <f t="shared" ca="1" si="64"/>
        <v/>
      </c>
      <c r="BS55" s="684" t="str">
        <f t="shared" ca="1" si="64"/>
        <v/>
      </c>
      <c r="BT55" s="684" t="str">
        <f t="shared" ca="1" si="64"/>
        <v/>
      </c>
      <c r="BU55" s="684" t="str">
        <f t="shared" ca="1" si="64"/>
        <v/>
      </c>
      <c r="BV55" s="684" t="str">
        <f t="shared" ca="1" si="64"/>
        <v/>
      </c>
      <c r="BW55" s="692" t="str">
        <f t="shared" ca="1" si="64"/>
        <v/>
      </c>
      <c r="BX55" s="689">
        <f t="shared" ca="1" si="11"/>
        <v>1</v>
      </c>
      <c r="BY55" s="996">
        <f t="shared" ca="1" si="12"/>
        <v>984</v>
      </c>
      <c r="BZ55" s="689">
        <f t="shared" si="13"/>
        <v>19637.099999999999</v>
      </c>
      <c r="CA55" s="684" t="str">
        <f t="shared" ca="1" si="44"/>
        <v>M_F</v>
      </c>
      <c r="CB55" s="684">
        <f t="shared" ca="1" si="10"/>
        <v>24</v>
      </c>
      <c r="CC55" s="684">
        <f t="shared" ca="1" si="15"/>
        <v>34</v>
      </c>
      <c r="CD55" s="684">
        <f t="shared" ca="1" si="45"/>
        <v>0</v>
      </c>
      <c r="CE55" s="693">
        <f t="shared" ca="1" si="46"/>
        <v>6000984</v>
      </c>
      <c r="CF55" s="895"/>
      <c r="CG55" s="886"/>
      <c r="CH55" s="694">
        <f t="shared" ca="1" si="18"/>
        <v>1.1000000000000001</v>
      </c>
      <c r="CI55" s="694">
        <f t="shared" ca="1" si="19"/>
        <v>0</v>
      </c>
      <c r="CJ55" s="895"/>
    </row>
    <row r="56" spans="1:88" s="703" customFormat="1">
      <c r="A56" s="704">
        <v>15</v>
      </c>
      <c r="B56" s="705">
        <v>6307</v>
      </c>
      <c r="C56" s="703" t="str">
        <f ca="1">IF($B56="","",VLOOKUP($B56,Athlètes,C$5,0))</f>
        <v>EGHELS</v>
      </c>
      <c r="D56" s="698" t="str">
        <f ca="1">IF($B56="","",VLOOKUP($B56,Athlètes,D$5,0))</f>
        <v>M</v>
      </c>
      <c r="E56" s="706">
        <f ca="1">IF($B56="","",VLOOKUP($B56,Athlètes,E$5,0))</f>
        <v>1998</v>
      </c>
      <c r="F56" s="707"/>
      <c r="G56" s="708"/>
      <c r="H56" s="708"/>
      <c r="I56" s="696"/>
      <c r="J56" s="696"/>
      <c r="K56" s="696"/>
      <c r="L56" s="696">
        <v>17</v>
      </c>
      <c r="M56" s="722">
        <f ca="1">IF(L56&gt;0,VLOOKUP(M$2&amp;IF(VLOOKUP(M$2,cal_Cross,L$9,0)&lt;&gt;2,"","-"&amp;VLOOKUP($E56,année_1ou2,M$9,0)),cal_Cross,VLOOKUP($D56&amp;"_"&amp;$D57,Cross_cat_sexe,$B$7,0),0),"")</f>
        <v>24</v>
      </c>
      <c r="N56" s="696"/>
      <c r="O56" s="696"/>
      <c r="P56" s="696"/>
      <c r="Q56" s="696"/>
      <c r="R56" s="722" t="str">
        <f>IF(Q56&gt;0,VLOOKUP(R$2&amp;IF(VLOOKUP(R$2,cal_Cross,Q$9,0)&lt;&gt;2,"","-"&amp;VLOOKUP($E56,année_1ou2,R$9,0)),cal_Cross,VLOOKUP($D56&amp;"_"&amp;$D57,Cross_cat_sexe,$B$7,0),0),"")</f>
        <v/>
      </c>
      <c r="S56" s="696"/>
      <c r="T56" s="722" t="str">
        <f>IF(S56&gt;0,VLOOKUP(T$2&amp;IF(VLOOKUP(T$2,cal_Cross,S$9,0)&lt;&gt;2,"","-"&amp;VLOOKUP($E56,année_1ou2,T$9,0)),cal_Cross,VLOOKUP($D56&amp;"_"&amp;$D57,Cross_cat_sexe,$B$7,0),0),"")</f>
        <v/>
      </c>
      <c r="U56" s="696"/>
      <c r="V56" s="696"/>
      <c r="W56" s="696"/>
      <c r="X56" s="696"/>
      <c r="Y56" s="696"/>
      <c r="Z56" s="722" t="str">
        <f>IF(Y56&gt;0,VLOOKUP(Z$2&amp;IF(VLOOKUP(Z$2,cal_Cross,Y$9,0)&lt;&gt;2,"","-"&amp;VLOOKUP($E56,année_1ou2,Z$9,0)),cal_Cross,VLOOKUP($D56&amp;"_"&amp;$D57,Cross_cat_sexe,$B$7,0),0),"")</f>
        <v/>
      </c>
      <c r="AA56" s="843" t="str">
        <f ca="1">IF($B56="","",VLOOKUP($B56,Athlètes,AA$5,0))</f>
        <v>EGHELS</v>
      </c>
      <c r="AB56" s="697"/>
      <c r="AC56" s="698"/>
      <c r="AD56" s="698"/>
      <c r="AE56" s="698"/>
      <c r="AF56" s="698"/>
      <c r="AG56" s="698"/>
      <c r="AH56" s="699"/>
      <c r="AI56" s="698"/>
      <c r="AJ56" s="698"/>
      <c r="AK56" s="698"/>
      <c r="AL56" s="698"/>
      <c r="AM56" s="698"/>
      <c r="AN56" s="698"/>
      <c r="AO56" s="698"/>
      <c r="AP56" s="698"/>
      <c r="AQ56" s="698"/>
      <c r="AR56" s="698"/>
      <c r="AS56" s="698"/>
      <c r="AT56" s="698"/>
      <c r="AU56" s="700"/>
      <c r="AV56" s="699"/>
      <c r="AW56" s="698"/>
      <c r="AX56" s="698"/>
      <c r="AY56" s="698"/>
      <c r="AZ56" s="698"/>
      <c r="BA56" s="698"/>
      <c r="BB56" s="698"/>
      <c r="BC56" s="698"/>
      <c r="BD56" s="698"/>
      <c r="BE56" s="698"/>
      <c r="BF56" s="698"/>
      <c r="BG56" s="698"/>
      <c r="BH56" s="698"/>
      <c r="BI56" s="700"/>
      <c r="BJ56" s="699"/>
      <c r="BK56" s="698"/>
      <c r="BL56" s="698"/>
      <c r="BM56" s="698"/>
      <c r="BN56" s="698"/>
      <c r="BO56" s="698"/>
      <c r="BP56" s="698"/>
      <c r="BQ56" s="698"/>
      <c r="BR56" s="698"/>
      <c r="BS56" s="698"/>
      <c r="BT56" s="698"/>
      <c r="BU56" s="698"/>
      <c r="BV56" s="698"/>
      <c r="BW56" s="700"/>
      <c r="BX56" s="697">
        <f t="shared" ca="1" si="11"/>
        <v>0</v>
      </c>
      <c r="BY56" s="995">
        <f t="shared" ca="1" si="12"/>
        <v>41</v>
      </c>
      <c r="BZ56" s="697">
        <f t="shared" si="13"/>
        <v>6307</v>
      </c>
      <c r="CA56" s="698" t="str">
        <f t="shared" ca="1" si="44"/>
        <v>M_F</v>
      </c>
      <c r="CB56" s="698">
        <f t="shared" ca="1" si="10"/>
        <v>24</v>
      </c>
      <c r="CC56" s="698">
        <f t="shared" ca="1" si="15"/>
        <v>35</v>
      </c>
      <c r="CD56" s="698">
        <f t="shared" ca="1" si="45"/>
        <v>0</v>
      </c>
      <c r="CE56" s="701">
        <f t="shared" ca="1" si="46"/>
        <v>6000861</v>
      </c>
      <c r="CF56" s="894"/>
      <c r="CG56" s="885"/>
      <c r="CH56" s="694">
        <f t="shared" ca="1" si="18"/>
        <v>1</v>
      </c>
      <c r="CI56" s="702">
        <f t="shared" ca="1" si="19"/>
        <v>0</v>
      </c>
      <c r="CJ56" s="894"/>
    </row>
    <row r="57" spans="1:88" s="695" customFormat="1">
      <c r="A57" s="681">
        <v>15.1</v>
      </c>
      <c r="B57" s="682">
        <f>B56+0.1</f>
        <v>6307.1</v>
      </c>
      <c r="C57" s="683" t="str">
        <f ca="1">IF($B56="","",VLOOKUP($B56,Athlètes,C$7,0))</f>
        <v>Odile</v>
      </c>
      <c r="D57" s="684" t="str">
        <f ca="1">IF($B56="","",VLOOKUP($B56,Athlètes,D$7,0))</f>
        <v>F</v>
      </c>
      <c r="E57" s="685"/>
      <c r="F57" s="936">
        <f ca="1">IF(G57=0,0,SUMIF(AC57:AD57,"&gt;0")/MIN(2,G57))+IF(ISNA(BY57),NA(),0)</f>
        <v>861</v>
      </c>
      <c r="G57" s="686">
        <f>COUNTA(I56:L56,N56:Q56,S56,Y56)</f>
        <v>1</v>
      </c>
      <c r="H57" s="686">
        <f ca="1">IF(ISNA(VLOOKUP($B57,__Indoor,H$7,0)),   0,VLOOKUP($B57,__Indoor,H$7,0))</f>
        <v>1</v>
      </c>
      <c r="I57" s="932" t="str">
        <f ca="1">IF(AND(I56&gt;0,INDIRECT(ADDRESS($CB56,COLUMN(I56),2,1))=0),NA(),IF(I56&gt;INDIRECT(ADDRESS($CB56,COLUMN(I56),2,1)),  NA(),  IF(OR(I56="",INDIRECT(ADDRESS($CB56,COLUMN(I56),2,1))=""),"",     (1+I$5)  *  ROUND((1-(I56-1)/(  INDIRECT(ADDRESS($CB56,COLUMN(I56),2,1))  -1))  *  (VLOOKUP($D56&amp;"_"&amp;$D57,Cross_cat_sexe,$B$5+1,0)  -  VLOOKUP($D56&amp;"_"&amp;$D57,Cross_cat_sexe,$B$5,0))     +  VLOOKUP($D56&amp;"_"&amp;$D57,Cross_cat_sexe,$B$5,0),0))))</f>
        <v/>
      </c>
      <c r="J57" s="932" t="str">
        <f ca="1">IF(AND(J56&gt;0,INDIRECT(ADDRESS($CB56,COLUMN(J56),2,1))=0),NA(),IF(J56&gt;INDIRECT(ADDRESS($CB56,COLUMN(J56),2,1)),  NA(),  IF(OR(J56="",INDIRECT(ADDRESS($CB56,COLUMN(J56),2,1))=""),"",     (1+J$5)  *  ROUND((1-(J56-1)/(  INDIRECT(ADDRESS($CB56,COLUMN(J56),2,1))  -1))  *  (VLOOKUP($D56&amp;"_"&amp;$D57,Cross_cat_sexe,$B$5+1,0)  -  VLOOKUP($D56&amp;"_"&amp;$D57,Cross_cat_sexe,$B$5,0))     +  VLOOKUP($D56&amp;"_"&amp;$D57,Cross_cat_sexe,$B$5,0),0))))</f>
        <v/>
      </c>
      <c r="K57" s="932" t="str">
        <f ca="1">IF(AND(K56&gt;0,INDIRECT(ADDRESS($CB56,COLUMN(K56),2,1))=0),NA(),IF(K56&gt;INDIRECT(ADDRESS($CB56,COLUMN(K56),2,1)),  NA(),  IF(OR(K56="",INDIRECT(ADDRESS($CB56,COLUMN(K56),2,1))=""),"",     (1+K$5)  *  ROUND((1-(K56-1)/(  INDIRECT(ADDRESS($CB56,COLUMN(K56),2,1))  -1))  *  (VLOOKUP($D56&amp;"_"&amp;$D57,Cross_cat_sexe,$B$5+1,0)  -  VLOOKUP($D56&amp;"_"&amp;$D57,Cross_cat_sexe,$B$5,0))     +  VLOOKUP($D56&amp;"_"&amp;$D57,Cross_cat_sexe,$B$5,0),0))))</f>
        <v/>
      </c>
      <c r="L57" s="687">
        <f ca="1">IF(AND(L56&gt;0,M56=0),NA(),IF(L56&gt;M56,NA(),IF(M56="","",     (1+M$5)  *  ROUND((1-(L56-1)/(M56-1))  *  (VLOOKUP($D56&amp;"_"&amp;$D57,Cross_cat_sexe,$B$5+1,0)  -  VLOOKUP($D56&amp;"_"&amp;$D57,Cross_cat_sexe,$B$5,0))     +  VLOOKUP($D56&amp;"_"&amp;$D57,Cross_cat_sexe,$B$5,0),0))))</f>
        <v>861</v>
      </c>
      <c r="M57" s="841">
        <f ca="1">IF(L56&gt;0,M$5,0)</f>
        <v>0</v>
      </c>
      <c r="N57" s="932" t="str">
        <f ca="1">IF(AND(N56&gt;0,INDIRECT(ADDRESS($CB56,COLUMN(N56),2,1))=0),NA(),IF(N56&gt;INDIRECT(ADDRESS($CB56,COLUMN(N56),2,1)),  NA(),  IF(OR(N56="",INDIRECT(ADDRESS($CB56,COLUMN(N56),2,1))=""),"",     (1+N$5)  *  ROUND((1-(N56-1)/(  INDIRECT(ADDRESS($CB56,COLUMN(N56),2,1))  -1))  *  (VLOOKUP($D56&amp;"_"&amp;$D57,Cross_cat_sexe,$B$5+1,0)  -  VLOOKUP($D56&amp;"_"&amp;$D57,Cross_cat_sexe,$B$5,0))     +  VLOOKUP($D56&amp;"_"&amp;$D57,Cross_cat_sexe,$B$5,0),0))))</f>
        <v/>
      </c>
      <c r="O57" s="932" t="str">
        <f ca="1">IF(AND(O56&gt;0,INDIRECT(ADDRESS($CB56,COLUMN(O56),2,1))=0),NA(),IF(O56&gt;INDIRECT(ADDRESS($CB56,COLUMN(O56),2,1)),  NA(),  IF(OR(O56="",INDIRECT(ADDRESS($CB56,COLUMN(O56),2,1))=""),"",     (1+O$5)  *  ROUND((1-(O56-1)/(  INDIRECT(ADDRESS($CB56,COLUMN(O56),2,1))  -1))  *  (VLOOKUP($D56&amp;"_"&amp;$D57,Cross_cat_sexe,$B$5+1,0)  -  VLOOKUP($D56&amp;"_"&amp;$D57,Cross_cat_sexe,$B$5,0))     +  VLOOKUP($D56&amp;"_"&amp;$D57,Cross_cat_sexe,$B$5,0),0))))</f>
        <v/>
      </c>
      <c r="P57" s="932" t="str">
        <f ca="1">IF(AND(P56&gt;0,INDIRECT(ADDRESS($CB56,COLUMN(P56),2,1))=0),NA(),IF(P56&gt;INDIRECT(ADDRESS($CB56,COLUMN(P56),2,1)),  NA(),  IF(OR(P56="",INDIRECT(ADDRESS($CB56,COLUMN(P56),2,1))=""),"",     (1+P$5)  *  ROUND((1-(P56-1)/(  INDIRECT(ADDRESS($CB56,COLUMN(P56),2,1))  -1))  *  (VLOOKUP($D56&amp;"_"&amp;$D57,Cross_cat_sexe,$B$5+1,0)  -  VLOOKUP($D56&amp;"_"&amp;$D57,Cross_cat_sexe,$B$5,0))     +  VLOOKUP($D56&amp;"_"&amp;$D57,Cross_cat_sexe,$B$5,0),0))))</f>
        <v/>
      </c>
      <c r="Q57" s="687" t="str">
        <f>IF(AND(Q56&gt;0,R56=0),NA(),IF(Q56&gt;R56,NA(),IF(R56="","",     (1+R$5)  *  ROUND((1-(Q56-1)/(R56-1))  *  (VLOOKUP($D56&amp;"_"&amp;$D57,Cross_cat_sexe,$B$5+1,0)  -  VLOOKUP($D56&amp;"_"&amp;$D57,Cross_cat_sexe,$B$5,0))     +  VLOOKUP($D56&amp;"_"&amp;$D57,Cross_cat_sexe,$B$5,0),0))))</f>
        <v/>
      </c>
      <c r="R57" s="841">
        <f>IF(Q56&gt;0,R$5,0)</f>
        <v>0</v>
      </c>
      <c r="S57" s="687" t="str">
        <f>IF(AND(S56&gt;0,T56=0),NA(),IF(S56&gt;T56,NA(),IF(T56="","",     (1+T$5)  *  ROUND((1-(S56-1)/(T56-1))  *  (VLOOKUP($D56&amp;"_"&amp;$D57,Cross_cat_sexe,$B$5+1,0)  -  VLOOKUP($D56&amp;"_"&amp;$D57,Cross_cat_sexe,$B$5,0))     +  VLOOKUP($D56&amp;"_"&amp;$D57,Cross_cat_sexe,$B$5,0),0))))</f>
        <v/>
      </c>
      <c r="T57" s="841">
        <f>IF(S56&gt;0,T$5,0)</f>
        <v>0</v>
      </c>
      <c r="U57" s="932" t="str">
        <f ca="1">IF(AND(U56&gt;0,INDIRECT(ADDRESS($CB56,COLUMN(U56),2,1))=0),NA(),IF(U56&gt;INDIRECT(ADDRESS($CB56,COLUMN(U56),2,1)),  NA(),  IF(OR(U56="",INDIRECT(ADDRESS($CB56,COLUMN(U56),2,1))=""),"",     (1+U$5)  *  ROUND((1-(U56-1)/(  INDIRECT(ADDRESS($CB56,COLUMN(U56),2,1))  -1))  *  (VLOOKUP($D56&amp;"_"&amp;$D57,Cross_cat_sexe,$B$5+1,0)  -  VLOOKUP($D56&amp;"_"&amp;$D57,Cross_cat_sexe,$B$5,0))     +  VLOOKUP($D56&amp;"_"&amp;$D57,Cross_cat_sexe,$B$5,0),0))))</f>
        <v/>
      </c>
      <c r="V57" s="932" t="str">
        <f ca="1">IF(AND(V56&gt;0,INDIRECT(ADDRESS($CB56,COLUMN(V56),2,1))=0),NA(),IF(V56&gt;INDIRECT(ADDRESS($CB56,COLUMN(V56),2,1)),  NA(),  IF(OR(V56="",INDIRECT(ADDRESS($CB56,COLUMN(V56),2,1))=""),"",     (1+V$5)  *  ROUND((1-(V56-1)/(  INDIRECT(ADDRESS($CB56,COLUMN(V56),2,1))  -1))  *  (VLOOKUP($D56&amp;"_"&amp;$D57,Cross_cat_sexe,$B$5+1,0)  -  VLOOKUP($D56&amp;"_"&amp;$D57,Cross_cat_sexe,$B$5,0))     +  VLOOKUP($D56&amp;"_"&amp;$D57,Cross_cat_sexe,$B$5,0),0))))</f>
        <v/>
      </c>
      <c r="W57" s="932" t="str">
        <f ca="1">IF(AND(W56&gt;0,INDIRECT(ADDRESS($CB56,COLUMN(W56),2,1))=0),NA(),IF(W56&gt;INDIRECT(ADDRESS($CB56,COLUMN(W56),2,1)),  NA(),  IF(OR(W56="",INDIRECT(ADDRESS($CB56,COLUMN(W56),2,1))=""),"",     (1+W$5)  *  ROUND((1-(W56-1)/(  INDIRECT(ADDRESS($CB56,COLUMN(W56),2,1))  -1))  *  (VLOOKUP($D56&amp;"_"&amp;$D57,Cross_cat_sexe,$B$5+1,0)  -  VLOOKUP($D56&amp;"_"&amp;$D57,Cross_cat_sexe,$B$5,0))     +  VLOOKUP($D56&amp;"_"&amp;$D57,Cross_cat_sexe,$B$5,0),0))))</f>
        <v/>
      </c>
      <c r="X57" s="932" t="str">
        <f ca="1">IF(AND(X56&gt;0,INDIRECT(ADDRESS($CB56,COLUMN(X56),2,1))=0),NA(),IF(X56&gt;INDIRECT(ADDRESS($CB56,COLUMN(X56),2,1)),  NA(),  IF(OR(X56="",INDIRECT(ADDRESS($CB56,COLUMN(X56),2,1))=""),"",     (1+X$5)  *  ROUND((1-(X56-1)/(  INDIRECT(ADDRESS($CB56,COLUMN(X56),2,1))  -1))  *  (VLOOKUP($D56&amp;"_"&amp;$D57,Cross_cat_sexe,$B$5+1,0)  -  VLOOKUP($D56&amp;"_"&amp;$D57,Cross_cat_sexe,$B$5,0))     +  VLOOKUP($D56&amp;"_"&amp;$D57,Cross_cat_sexe,$B$5,0),0))))</f>
        <v/>
      </c>
      <c r="Y57" s="687" t="str">
        <f>IF(AND(Y56&gt;0,Z56=0),NA(),IF(Y56&gt;Z56,NA(),IF(Z56="","",     (1+Z$5)  *  ROUND((1-(Y56-1)/(Z56-1))  *  (VLOOKUP($D56&amp;"_"&amp;$D57,Cross_cat_sexe,$B$5+1,0)  -  VLOOKUP($D56&amp;"_"&amp;$D57,Cross_cat_sexe,$B$5,0))     +  VLOOKUP($D56&amp;"_"&amp;$D57,Cross_cat_sexe,$B$5,0),0))))</f>
        <v/>
      </c>
      <c r="Z57" s="841">
        <f>IF(Y56&gt;0,Z$5,0)</f>
        <v>0</v>
      </c>
      <c r="AA57" s="688" t="str">
        <f ca="1">IF($B56="","",VLOOKUP($B56,Athlètes,AA$7,0))</f>
        <v>Odile</v>
      </c>
      <c r="AB57" s="689">
        <f ca="1">IF(OR(G57&gt;=2,    F56=IF(D57="F","classée","classé")),   1,   0)</f>
        <v>0</v>
      </c>
      <c r="AC57" s="690">
        <f ca="1">MAX(AH57:AU57)</f>
        <v>861</v>
      </c>
      <c r="AD57" s="684">
        <f ca="1">IF(AF57&gt;=2,AC57,MAX(AV57:BI57))</f>
        <v>-1</v>
      </c>
      <c r="AE57" s="684">
        <f ca="1">IF(AF57&gt;=3,AC57,IF(AG57&gt;=2,AD57,MAX(BJ57:BW57)))</f>
        <v>-2</v>
      </c>
      <c r="AF57" s="684">
        <f ca="1">COUNTIF(AV57:BI57,"=-1")</f>
        <v>1</v>
      </c>
      <c r="AG57" s="684">
        <f ca="1">COUNTIF(BJ57:BW57,"=-2")</f>
        <v>1</v>
      </c>
      <c r="AH57" s="691" t="str">
        <f t="shared" ref="AH57:AU57" ca="1" si="65">INDEX(__Cross,  $CC57,  AH$5)</f>
        <v/>
      </c>
      <c r="AI57" s="684" t="str">
        <f t="shared" ca="1" si="65"/>
        <v/>
      </c>
      <c r="AJ57" s="684" t="str">
        <f t="shared" ca="1" si="65"/>
        <v/>
      </c>
      <c r="AK57" s="684">
        <f t="shared" ca="1" si="65"/>
        <v>861</v>
      </c>
      <c r="AL57" s="684" t="str">
        <f t="shared" ca="1" si="65"/>
        <v/>
      </c>
      <c r="AM57" s="684" t="str">
        <f t="shared" ca="1" si="65"/>
        <v/>
      </c>
      <c r="AN57" s="684" t="str">
        <f t="shared" ca="1" si="65"/>
        <v/>
      </c>
      <c r="AO57" s="684" t="str">
        <f t="shared" ca="1" si="65"/>
        <v/>
      </c>
      <c r="AP57" s="684" t="str">
        <f t="shared" ca="1" si="65"/>
        <v/>
      </c>
      <c r="AQ57" s="684" t="str">
        <f t="shared" ca="1" si="65"/>
        <v/>
      </c>
      <c r="AR57" s="684" t="str">
        <f t="shared" ca="1" si="65"/>
        <v/>
      </c>
      <c r="AS57" s="684" t="str">
        <f t="shared" ca="1" si="65"/>
        <v/>
      </c>
      <c r="AT57" s="684" t="str">
        <f t="shared" ca="1" si="65"/>
        <v/>
      </c>
      <c r="AU57" s="692" t="str">
        <f t="shared" ca="1" si="65"/>
        <v/>
      </c>
      <c r="AV57" s="691" t="str">
        <f t="shared" ref="AV57:BI57" ca="1" si="66">IF(AH57=$AC57,-1,AH57)</f>
        <v/>
      </c>
      <c r="AW57" s="684" t="str">
        <f t="shared" ca="1" si="66"/>
        <v/>
      </c>
      <c r="AX57" s="684" t="str">
        <f t="shared" ca="1" si="66"/>
        <v/>
      </c>
      <c r="AY57" s="684">
        <f t="shared" ca="1" si="66"/>
        <v>-1</v>
      </c>
      <c r="AZ57" s="684" t="str">
        <f t="shared" ca="1" si="66"/>
        <v/>
      </c>
      <c r="BA57" s="684" t="str">
        <f t="shared" ca="1" si="66"/>
        <v/>
      </c>
      <c r="BB57" s="684" t="str">
        <f t="shared" ca="1" si="66"/>
        <v/>
      </c>
      <c r="BC57" s="684" t="str">
        <f t="shared" ca="1" si="66"/>
        <v/>
      </c>
      <c r="BD57" s="684" t="str">
        <f t="shared" ca="1" si="66"/>
        <v/>
      </c>
      <c r="BE57" s="684" t="str">
        <f t="shared" ca="1" si="66"/>
        <v/>
      </c>
      <c r="BF57" s="684" t="str">
        <f t="shared" ca="1" si="66"/>
        <v/>
      </c>
      <c r="BG57" s="684" t="str">
        <f t="shared" ca="1" si="66"/>
        <v/>
      </c>
      <c r="BH57" s="684" t="str">
        <f t="shared" ca="1" si="66"/>
        <v/>
      </c>
      <c r="BI57" s="692" t="str">
        <f t="shared" ca="1" si="66"/>
        <v/>
      </c>
      <c r="BJ57" s="691" t="str">
        <f t="shared" ref="BJ57:BW57" ca="1" si="67">IF(AV57=$AD57,-2,AV57)</f>
        <v/>
      </c>
      <c r="BK57" s="684" t="str">
        <f t="shared" ca="1" si="67"/>
        <v/>
      </c>
      <c r="BL57" s="684" t="str">
        <f t="shared" ca="1" si="67"/>
        <v/>
      </c>
      <c r="BM57" s="684">
        <f t="shared" ca="1" si="67"/>
        <v>-2</v>
      </c>
      <c r="BN57" s="684" t="str">
        <f t="shared" ca="1" si="67"/>
        <v/>
      </c>
      <c r="BO57" s="684" t="str">
        <f t="shared" ca="1" si="67"/>
        <v/>
      </c>
      <c r="BP57" s="684" t="str">
        <f t="shared" ca="1" si="67"/>
        <v/>
      </c>
      <c r="BQ57" s="684" t="str">
        <f t="shared" ca="1" si="67"/>
        <v/>
      </c>
      <c r="BR57" s="684" t="str">
        <f t="shared" ca="1" si="67"/>
        <v/>
      </c>
      <c r="BS57" s="684" t="str">
        <f t="shared" ca="1" si="67"/>
        <v/>
      </c>
      <c r="BT57" s="684" t="str">
        <f t="shared" ca="1" si="67"/>
        <v/>
      </c>
      <c r="BU57" s="684" t="str">
        <f t="shared" ca="1" si="67"/>
        <v/>
      </c>
      <c r="BV57" s="684" t="str">
        <f t="shared" ca="1" si="67"/>
        <v/>
      </c>
      <c r="BW57" s="692" t="str">
        <f t="shared" ca="1" si="67"/>
        <v/>
      </c>
      <c r="BX57" s="689">
        <f t="shared" ca="1" si="11"/>
        <v>1</v>
      </c>
      <c r="BY57" s="996">
        <f t="shared" ca="1" si="12"/>
        <v>861</v>
      </c>
      <c r="BZ57" s="689">
        <f t="shared" si="13"/>
        <v>6307.1</v>
      </c>
      <c r="CA57" s="684" t="str">
        <f ca="1">IF(D57="",   INDIRECT(ADDRESS(CB57,COLUMN(CA57),2,1)),   IF(BX57=1, D56&amp;"_"&amp;D57, D57&amp;"_"&amp;D66))</f>
        <v>M_F</v>
      </c>
      <c r="CB57" s="684">
        <f t="shared" ca="1" si="10"/>
        <v>24</v>
      </c>
      <c r="CC57" s="684">
        <f t="shared" ca="1" si="15"/>
        <v>36</v>
      </c>
      <c r="CD57" s="684">
        <f ca="1">IF(CA57=INDIRECT(ADDRESS(CB57,COLUMN(CA57),2,1)),  0,  1)    +     IF(BX57=1,IF(B56+0.1=B57,0,1),IF(B57+0.1=B66,0,1))     +     IF(ISNA(IF(BX57=1,BY57,BY66)),1,0)</f>
        <v>0</v>
      </c>
      <c r="CE57" s="693">
        <f ca="1">IF(BX57=1,F57+CLASSES*AB57*100000,F66+CLASSES*AB66*100000)+IF(CA57="_",0,VLOOKUP(CA57,Cross_cat_sexe,CE$7,0))+IF(BX57=1,IF(AND(B57&gt;0.1,F57=0),0.1,0),IF(AND(B66&gt;0.1,F66=0),0.1,0))</f>
        <v>6000861</v>
      </c>
      <c r="CF57" s="895"/>
      <c r="CG57" s="886"/>
      <c r="CH57" s="694">
        <f t="shared" ca="1" si="18"/>
        <v>1.1000000000000001</v>
      </c>
      <c r="CI57" s="694">
        <f t="shared" ca="1" si="19"/>
        <v>0</v>
      </c>
      <c r="CJ57" s="895"/>
    </row>
    <row r="58" spans="1:88" s="703" customFormat="1">
      <c r="A58" s="704">
        <v>16</v>
      </c>
      <c r="B58" s="705">
        <v>6119</v>
      </c>
      <c r="C58" s="703" t="str">
        <f ca="1">IF($B58="","",VLOOKUP($B58,Athlètes,C$5,0))</f>
        <v>ROUSSEAUX</v>
      </c>
      <c r="D58" s="698" t="str">
        <f ca="1">IF($B58="","",VLOOKUP($B58,Athlètes,D$5,0))</f>
        <v>M</v>
      </c>
      <c r="E58" s="706">
        <f ca="1">IF($B58="","",VLOOKUP($B58,Athlètes,E$5,0))</f>
        <v>1999</v>
      </c>
      <c r="F58" s="707"/>
      <c r="G58" s="708"/>
      <c r="H58" s="708"/>
      <c r="I58" s="696"/>
      <c r="J58" s="696">
        <v>42</v>
      </c>
      <c r="K58" s="696"/>
      <c r="L58" s="696"/>
      <c r="M58" s="722" t="str">
        <f>IF(L58&gt;0,VLOOKUP(M$2&amp;IF(VLOOKUP(M$2,cal_Cross,L$9,0)&lt;&gt;2,"","-"&amp;VLOOKUP($E58,année_1ou2,M$9,0)),cal_Cross,VLOOKUP($D58&amp;"_"&amp;$D59,Cross_cat_sexe,$B$7,0),0),"")</f>
        <v/>
      </c>
      <c r="N58" s="696"/>
      <c r="O58" s="696"/>
      <c r="P58" s="696"/>
      <c r="Q58" s="696"/>
      <c r="R58" s="722" t="str">
        <f>IF(Q58&gt;0,VLOOKUP(R$2&amp;IF(VLOOKUP(R$2,cal_Cross,Q$9,0)&lt;&gt;2,"","-"&amp;VLOOKUP($E58,année_1ou2,R$9,0)),cal_Cross,VLOOKUP($D58&amp;"_"&amp;$D59,Cross_cat_sexe,$B$7,0),0),"")</f>
        <v/>
      </c>
      <c r="S58" s="696"/>
      <c r="T58" s="722" t="str">
        <f>IF(S58&gt;0,VLOOKUP(T$2&amp;IF(VLOOKUP(T$2,cal_Cross,S$9,0)&lt;&gt;2,"","-"&amp;VLOOKUP($E58,année_1ou2,T$9,0)),cal_Cross,VLOOKUP($D58&amp;"_"&amp;$D59,Cross_cat_sexe,$B$7,0),0),"")</f>
        <v/>
      </c>
      <c r="U58" s="696"/>
      <c r="V58" s="696"/>
      <c r="W58" s="696"/>
      <c r="X58" s="696"/>
      <c r="Y58" s="696"/>
      <c r="Z58" s="722" t="str">
        <f>IF(Y58&gt;0,VLOOKUP(Z$2&amp;IF(VLOOKUP(Z$2,cal_Cross,Y$9,0)&lt;&gt;2,"","-"&amp;VLOOKUP($E58,année_1ou2,Z$9,0)),cal_Cross,VLOOKUP($D58&amp;"_"&amp;$D59,Cross_cat_sexe,$B$7,0),0),"")</f>
        <v/>
      </c>
      <c r="AA58" s="843" t="str">
        <f ca="1">IF($B58="","",VLOOKUP($B58,Athlètes,AA$5,0))</f>
        <v>ROUSSEAUX</v>
      </c>
      <c r="AB58" s="697"/>
      <c r="AC58" s="698"/>
      <c r="AD58" s="698"/>
      <c r="AE58" s="698"/>
      <c r="AF58" s="698"/>
      <c r="AG58" s="698"/>
      <c r="AH58" s="699"/>
      <c r="AI58" s="698"/>
      <c r="AJ58" s="698"/>
      <c r="AK58" s="698"/>
      <c r="AL58" s="698"/>
      <c r="AM58" s="698"/>
      <c r="AN58" s="698"/>
      <c r="AO58" s="698"/>
      <c r="AP58" s="698"/>
      <c r="AQ58" s="698"/>
      <c r="AR58" s="698"/>
      <c r="AS58" s="698"/>
      <c r="AT58" s="698"/>
      <c r="AU58" s="700"/>
      <c r="AV58" s="699"/>
      <c r="AW58" s="698"/>
      <c r="AX58" s="698"/>
      <c r="AY58" s="698"/>
      <c r="AZ58" s="698"/>
      <c r="BA58" s="698"/>
      <c r="BB58" s="698"/>
      <c r="BC58" s="698"/>
      <c r="BD58" s="698"/>
      <c r="BE58" s="698"/>
      <c r="BF58" s="698"/>
      <c r="BG58" s="698"/>
      <c r="BH58" s="698"/>
      <c r="BI58" s="700"/>
      <c r="BJ58" s="699"/>
      <c r="BK58" s="698"/>
      <c r="BL58" s="698"/>
      <c r="BM58" s="698"/>
      <c r="BN58" s="698"/>
      <c r="BO58" s="698"/>
      <c r="BP58" s="698"/>
      <c r="BQ58" s="698"/>
      <c r="BR58" s="698"/>
      <c r="BS58" s="698"/>
      <c r="BT58" s="698"/>
      <c r="BU58" s="698"/>
      <c r="BV58" s="698"/>
      <c r="BW58" s="700"/>
      <c r="BX58" s="697">
        <f t="shared" ca="1" si="11"/>
        <v>0</v>
      </c>
      <c r="BY58" s="995">
        <f t="shared" ca="1" si="12"/>
        <v>42</v>
      </c>
      <c r="BZ58" s="697">
        <f t="shared" si="13"/>
        <v>6119</v>
      </c>
      <c r="CA58" s="698" t="str">
        <f ca="1">IF(D58="",   INDIRECT(ADDRESS(CB58,COLUMN(CA58),2,1)),   IF(BX58=1, D57&amp;"_"&amp;D58, D58&amp;"_"&amp;D59))</f>
        <v>M_F</v>
      </c>
      <c r="CB58" s="698">
        <f t="shared" ca="1" si="10"/>
        <v>24</v>
      </c>
      <c r="CC58" s="698">
        <f t="shared" ca="1" si="15"/>
        <v>37</v>
      </c>
      <c r="CD58" s="698">
        <f ca="1">IF(CA58=INDIRECT(ADDRESS(CB58,COLUMN(CA58),2,1)),  0,  1)    +     IF(BX58=1,IF(B57+0.1=B58,0,1),IF(B58+0.1=B59,0,1))     +     IF(ISNA(IF(BX58=1,BY58,BY59)),1,0)</f>
        <v>0</v>
      </c>
      <c r="CE58" s="701">
        <f ca="1">IF(BX58=1,F58+CLASSES*AB58*100000,F59+CLASSES*AB59*100000)+IF(CA58="_",0,VLOOKUP(CA58,Cross_cat_sexe,CE$7,0))+IF(BX58=1,IF(AND(B58&gt;0.1,F58=0),0.1,0),IF(AND(B59&gt;0.1,F59=0),0.1,0))</f>
        <v>6000647</v>
      </c>
      <c r="CF58" s="894"/>
      <c r="CG58" s="885"/>
      <c r="CH58" s="694">
        <f t="shared" ca="1" si="18"/>
        <v>1</v>
      </c>
      <c r="CI58" s="702">
        <f t="shared" ref="CI58:CI63" ca="1" si="68">IF(INDEX(__Cross,  IF(BX58=1, $CC57, $CC58),  CI$2)&gt;0,  1,  0)</f>
        <v>0</v>
      </c>
      <c r="CJ58" s="894"/>
    </row>
    <row r="59" spans="1:88" s="695" customFormat="1">
      <c r="A59" s="681">
        <v>15.1</v>
      </c>
      <c r="B59" s="682">
        <f>B58+0.1</f>
        <v>6119.1</v>
      </c>
      <c r="C59" s="683" t="str">
        <f ca="1">IF($B58="","",VLOOKUP($B58,Athlètes,C$7,0))</f>
        <v>Sarah</v>
      </c>
      <c r="D59" s="684" t="str">
        <f ca="1">IF($B58="","",VLOOKUP($B58,Athlètes,D$7,0))</f>
        <v>F</v>
      </c>
      <c r="E59" s="685"/>
      <c r="F59" s="936">
        <f ca="1">IF(G59=0,0,SUMIF(AC59:AD59,"&gt;0")/MIN(2,G59))+IF(ISNA(BY59),NA(),0)</f>
        <v>647</v>
      </c>
      <c r="G59" s="686">
        <f>COUNTA(I58:L58,N58:Q58,S58,Y58)</f>
        <v>1</v>
      </c>
      <c r="H59" s="686">
        <f ca="1">IF(ISNA(VLOOKUP($B59,__Indoor,H$7,0)),   0,VLOOKUP($B59,__Indoor,H$7,0))</f>
        <v>3</v>
      </c>
      <c r="I59" s="932" t="str">
        <f ca="1">IF(AND(I58&gt;0,INDIRECT(ADDRESS($CB58,COLUMN(I58),2,1))=0),NA(),IF(I58&gt;INDIRECT(ADDRESS($CB58,COLUMN(I58),2,1)),  NA(),  IF(OR(I58="",INDIRECT(ADDRESS($CB58,COLUMN(I58),2,1))=""),"",     (1+I$5)  *  ROUND((1-(I58-1)/(  INDIRECT(ADDRESS($CB58,COLUMN(I58),2,1))  -1))  *  (VLOOKUP($D58&amp;"_"&amp;$D59,Cross_cat_sexe,$B$5+1,0)  -  VLOOKUP($D58&amp;"_"&amp;$D59,Cross_cat_sexe,$B$5,0))     +  VLOOKUP($D58&amp;"_"&amp;$D59,Cross_cat_sexe,$B$5,0),0))))</f>
        <v/>
      </c>
      <c r="J59" s="932">
        <f ca="1">IF(AND(J58&gt;0,INDIRECT(ADDRESS($CB58,COLUMN(J58),2,1))=0),NA(),IF(J58&gt;INDIRECT(ADDRESS($CB58,COLUMN(J58),2,1)),  NA(),  IF(OR(J58="",INDIRECT(ADDRESS($CB58,COLUMN(J58),2,1))=""),"",     (1+J$5)  *  ROUND((1-(J58-1)/(  INDIRECT(ADDRESS($CB58,COLUMN(J58),2,1))  -1))  *  (VLOOKUP($D58&amp;"_"&amp;$D59,Cross_cat_sexe,$B$5+1,0)  -  VLOOKUP($D58&amp;"_"&amp;$D59,Cross_cat_sexe,$B$5,0))     +  VLOOKUP($D58&amp;"_"&amp;$D59,Cross_cat_sexe,$B$5,0),0))))</f>
        <v>647</v>
      </c>
      <c r="K59" s="932" t="str">
        <f ca="1">IF(AND(K58&gt;0,INDIRECT(ADDRESS($CB58,COLUMN(K58),2,1))=0),NA(),IF(K58&gt;INDIRECT(ADDRESS($CB58,COLUMN(K58),2,1)),  NA(),  IF(OR(K58="",INDIRECT(ADDRESS($CB58,COLUMN(K58),2,1))=""),"",     (1+K$5)  *  ROUND((1-(K58-1)/(  INDIRECT(ADDRESS($CB58,COLUMN(K58),2,1))  -1))  *  (VLOOKUP($D58&amp;"_"&amp;$D59,Cross_cat_sexe,$B$5+1,0)  -  VLOOKUP($D58&amp;"_"&amp;$D59,Cross_cat_sexe,$B$5,0))     +  VLOOKUP($D58&amp;"_"&amp;$D59,Cross_cat_sexe,$B$5,0),0))))</f>
        <v/>
      </c>
      <c r="L59" s="687" t="str">
        <f>IF(AND(L58&gt;0,M58=0),NA(),IF(L58&gt;M58,NA(),IF(M58="","",     (1+M$5)  *  ROUND((1-(L58-1)/(M58-1))  *  (VLOOKUP($D58&amp;"_"&amp;$D59,Cross_cat_sexe,$B$5+1,0)  -  VLOOKUP($D58&amp;"_"&amp;$D59,Cross_cat_sexe,$B$5,0))     +  VLOOKUP($D58&amp;"_"&amp;$D59,Cross_cat_sexe,$B$5,0),0))))</f>
        <v/>
      </c>
      <c r="M59" s="841">
        <f>IF(L58&gt;0,M$5,0)</f>
        <v>0</v>
      </c>
      <c r="N59" s="932" t="str">
        <f ca="1">IF(AND(N58&gt;0,INDIRECT(ADDRESS($CB58,COLUMN(N58),2,1))=0),NA(),IF(N58&gt;INDIRECT(ADDRESS($CB58,COLUMN(N58),2,1)),  NA(),  IF(OR(N58="",INDIRECT(ADDRESS($CB58,COLUMN(N58),2,1))=""),"",     (1+N$5)  *  ROUND((1-(N58-1)/(  INDIRECT(ADDRESS($CB58,COLUMN(N58),2,1))  -1))  *  (VLOOKUP($D58&amp;"_"&amp;$D59,Cross_cat_sexe,$B$5+1,0)  -  VLOOKUP($D58&amp;"_"&amp;$D59,Cross_cat_sexe,$B$5,0))     +  VLOOKUP($D58&amp;"_"&amp;$D59,Cross_cat_sexe,$B$5,0),0))))</f>
        <v/>
      </c>
      <c r="O59" s="932" t="str">
        <f ca="1">IF(AND(O58&gt;0,INDIRECT(ADDRESS($CB58,COLUMN(O58),2,1))=0),NA(),IF(O58&gt;INDIRECT(ADDRESS($CB58,COLUMN(O58),2,1)),  NA(),  IF(OR(O58="",INDIRECT(ADDRESS($CB58,COLUMN(O58),2,1))=""),"",     (1+O$5)  *  ROUND((1-(O58-1)/(  INDIRECT(ADDRESS($CB58,COLUMN(O58),2,1))  -1))  *  (VLOOKUP($D58&amp;"_"&amp;$D59,Cross_cat_sexe,$B$5+1,0)  -  VLOOKUP($D58&amp;"_"&amp;$D59,Cross_cat_sexe,$B$5,0))     +  VLOOKUP($D58&amp;"_"&amp;$D59,Cross_cat_sexe,$B$5,0),0))))</f>
        <v/>
      </c>
      <c r="P59" s="932" t="str">
        <f ca="1">IF(AND(P58&gt;0,INDIRECT(ADDRESS($CB58,COLUMN(P58),2,1))=0),NA(),IF(P58&gt;INDIRECT(ADDRESS($CB58,COLUMN(P58),2,1)),  NA(),  IF(OR(P58="",INDIRECT(ADDRESS($CB58,COLUMN(P58),2,1))=""),"",     (1+P$5)  *  ROUND((1-(P58-1)/(  INDIRECT(ADDRESS($CB58,COLUMN(P58),2,1))  -1))  *  (VLOOKUP($D58&amp;"_"&amp;$D59,Cross_cat_sexe,$B$5+1,0)  -  VLOOKUP($D58&amp;"_"&amp;$D59,Cross_cat_sexe,$B$5,0))     +  VLOOKUP($D58&amp;"_"&amp;$D59,Cross_cat_sexe,$B$5,0),0))))</f>
        <v/>
      </c>
      <c r="Q59" s="687" t="str">
        <f>IF(AND(Q58&gt;0,R58=0),NA(),IF(Q58&gt;R58,NA(),IF(R58="","",     (1+R$5)  *  ROUND((1-(Q58-1)/(R58-1))  *  (VLOOKUP($D58&amp;"_"&amp;$D59,Cross_cat_sexe,$B$5+1,0)  -  VLOOKUP($D58&amp;"_"&amp;$D59,Cross_cat_sexe,$B$5,0))     +  VLOOKUP($D58&amp;"_"&amp;$D59,Cross_cat_sexe,$B$5,0),0))))</f>
        <v/>
      </c>
      <c r="R59" s="841">
        <f>IF(Q58&gt;0,R$5,0)</f>
        <v>0</v>
      </c>
      <c r="S59" s="687" t="str">
        <f>IF(AND(S58&gt;0,T58=0),NA(),IF(S58&gt;T58,NA(),IF(T58="","",     (1+T$5)  *  ROUND((1-(S58-1)/(T58-1))  *  (VLOOKUP($D58&amp;"_"&amp;$D59,Cross_cat_sexe,$B$5+1,0)  -  VLOOKUP($D58&amp;"_"&amp;$D59,Cross_cat_sexe,$B$5,0))     +  VLOOKUP($D58&amp;"_"&amp;$D59,Cross_cat_sexe,$B$5,0),0))))</f>
        <v/>
      </c>
      <c r="T59" s="841">
        <f>IF(S58&gt;0,T$5,0)</f>
        <v>0</v>
      </c>
      <c r="U59" s="932" t="str">
        <f ca="1">IF(AND(U58&gt;0,INDIRECT(ADDRESS($CB58,COLUMN(U58),2,1))=0),NA(),IF(U58&gt;INDIRECT(ADDRESS($CB58,COLUMN(U58),2,1)),  NA(),  IF(OR(U58="",INDIRECT(ADDRESS($CB58,COLUMN(U58),2,1))=""),"",     (1+U$5)  *  ROUND((1-(U58-1)/(  INDIRECT(ADDRESS($CB58,COLUMN(U58),2,1))  -1))  *  (VLOOKUP($D58&amp;"_"&amp;$D59,Cross_cat_sexe,$B$5+1,0)  -  VLOOKUP($D58&amp;"_"&amp;$D59,Cross_cat_sexe,$B$5,0))     +  VLOOKUP($D58&amp;"_"&amp;$D59,Cross_cat_sexe,$B$5,0),0))))</f>
        <v/>
      </c>
      <c r="V59" s="932" t="str">
        <f ca="1">IF(AND(V58&gt;0,INDIRECT(ADDRESS($CB58,COLUMN(V58),2,1))=0),NA(),IF(V58&gt;INDIRECT(ADDRESS($CB58,COLUMN(V58),2,1)),  NA(),  IF(OR(V58="",INDIRECT(ADDRESS($CB58,COLUMN(V58),2,1))=""),"",     (1+V$5)  *  ROUND((1-(V58-1)/(  INDIRECT(ADDRESS($CB58,COLUMN(V58),2,1))  -1))  *  (VLOOKUP($D58&amp;"_"&amp;$D59,Cross_cat_sexe,$B$5+1,0)  -  VLOOKUP($D58&amp;"_"&amp;$D59,Cross_cat_sexe,$B$5,0))     +  VLOOKUP($D58&amp;"_"&amp;$D59,Cross_cat_sexe,$B$5,0),0))))</f>
        <v/>
      </c>
      <c r="W59" s="932" t="str">
        <f ca="1">IF(AND(W58&gt;0,INDIRECT(ADDRESS($CB58,COLUMN(W58),2,1))=0),NA(),IF(W58&gt;INDIRECT(ADDRESS($CB58,COLUMN(W58),2,1)),  NA(),  IF(OR(W58="",INDIRECT(ADDRESS($CB58,COLUMN(W58),2,1))=""),"",     (1+W$5)  *  ROUND((1-(W58-1)/(  INDIRECT(ADDRESS($CB58,COLUMN(W58),2,1))  -1))  *  (VLOOKUP($D58&amp;"_"&amp;$D59,Cross_cat_sexe,$B$5+1,0)  -  VLOOKUP($D58&amp;"_"&amp;$D59,Cross_cat_sexe,$B$5,0))     +  VLOOKUP($D58&amp;"_"&amp;$D59,Cross_cat_sexe,$B$5,0),0))))</f>
        <v/>
      </c>
      <c r="X59" s="932" t="str">
        <f ca="1">IF(AND(X58&gt;0,INDIRECT(ADDRESS($CB58,COLUMN(X58),2,1))=0),NA(),IF(X58&gt;INDIRECT(ADDRESS($CB58,COLUMN(X58),2,1)),  NA(),  IF(OR(X58="",INDIRECT(ADDRESS($CB58,COLUMN(X58),2,1))=""),"",     (1+X$5)  *  ROUND((1-(X58-1)/(  INDIRECT(ADDRESS($CB58,COLUMN(X58),2,1))  -1))  *  (VLOOKUP($D58&amp;"_"&amp;$D59,Cross_cat_sexe,$B$5+1,0)  -  VLOOKUP($D58&amp;"_"&amp;$D59,Cross_cat_sexe,$B$5,0))     +  VLOOKUP($D58&amp;"_"&amp;$D59,Cross_cat_sexe,$B$5,0),0))))</f>
        <v/>
      </c>
      <c r="Y59" s="687" t="str">
        <f>IF(AND(Y58&gt;0,Z58=0),NA(),IF(Y58&gt;Z58,NA(),IF(Z58="","",     (1+Z$5)  *  ROUND((1-(Y58-1)/(Z58-1))  *  (VLOOKUP($D58&amp;"_"&amp;$D59,Cross_cat_sexe,$B$5+1,0)  -  VLOOKUP($D58&amp;"_"&amp;$D59,Cross_cat_sexe,$B$5,0))     +  VLOOKUP($D58&amp;"_"&amp;$D59,Cross_cat_sexe,$B$5,0),0))))</f>
        <v/>
      </c>
      <c r="Z59" s="841">
        <f>IF(Y58&gt;0,Z$5,0)</f>
        <v>0</v>
      </c>
      <c r="AA59" s="688" t="str">
        <f ca="1">IF($B58="","",VLOOKUP($B58,Athlètes,AA$7,0))</f>
        <v>Sarah</v>
      </c>
      <c r="AB59" s="689">
        <f ca="1">IF(OR(G59&gt;=2,    F58=IF(D59="F","classée","classé")),   1,   0)</f>
        <v>0</v>
      </c>
      <c r="AC59" s="690">
        <f ca="1">MAX(AH59:AU59)</f>
        <v>647</v>
      </c>
      <c r="AD59" s="684">
        <f ca="1">IF(AF59&gt;=2,AC59,MAX(AV59:BI59))</f>
        <v>-1</v>
      </c>
      <c r="AE59" s="684">
        <f ca="1">IF(AF59&gt;=3,AC59,IF(AG59&gt;=2,AD59,MAX(BJ59:BW59)))</f>
        <v>-2</v>
      </c>
      <c r="AF59" s="684">
        <f ca="1">COUNTIF(AV59:BI59,"=-1")</f>
        <v>1</v>
      </c>
      <c r="AG59" s="684">
        <f ca="1">COUNTIF(BJ59:BW59,"=-2")</f>
        <v>1</v>
      </c>
      <c r="AH59" s="691" t="str">
        <f t="shared" ref="AH59:AU59" ca="1" si="69">INDEX(__Cross,  $CC59,  AH$5)</f>
        <v/>
      </c>
      <c r="AI59" s="684">
        <f t="shared" ca="1" si="69"/>
        <v>647</v>
      </c>
      <c r="AJ59" s="684" t="str">
        <f t="shared" ca="1" si="69"/>
        <v/>
      </c>
      <c r="AK59" s="684" t="str">
        <f t="shared" ca="1" si="69"/>
        <v/>
      </c>
      <c r="AL59" s="684" t="str">
        <f t="shared" ca="1" si="69"/>
        <v/>
      </c>
      <c r="AM59" s="684" t="str">
        <f t="shared" ca="1" si="69"/>
        <v/>
      </c>
      <c r="AN59" s="684" t="str">
        <f t="shared" ca="1" si="69"/>
        <v/>
      </c>
      <c r="AO59" s="684" t="str">
        <f t="shared" ca="1" si="69"/>
        <v/>
      </c>
      <c r="AP59" s="684" t="str">
        <f t="shared" ca="1" si="69"/>
        <v/>
      </c>
      <c r="AQ59" s="684" t="str">
        <f t="shared" ca="1" si="69"/>
        <v/>
      </c>
      <c r="AR59" s="684" t="str">
        <f t="shared" ca="1" si="69"/>
        <v/>
      </c>
      <c r="AS59" s="684" t="str">
        <f t="shared" ca="1" si="69"/>
        <v/>
      </c>
      <c r="AT59" s="684" t="str">
        <f t="shared" ca="1" si="69"/>
        <v/>
      </c>
      <c r="AU59" s="692" t="str">
        <f t="shared" ca="1" si="69"/>
        <v/>
      </c>
      <c r="AV59" s="691" t="str">
        <f t="shared" ref="AV59:BI59" ca="1" si="70">IF(AH59=$AC59,-1,AH59)</f>
        <v/>
      </c>
      <c r="AW59" s="684">
        <f t="shared" ca="1" si="70"/>
        <v>-1</v>
      </c>
      <c r="AX59" s="684" t="str">
        <f t="shared" ca="1" si="70"/>
        <v/>
      </c>
      <c r="AY59" s="684" t="str">
        <f t="shared" ca="1" si="70"/>
        <v/>
      </c>
      <c r="AZ59" s="684" t="str">
        <f t="shared" ca="1" si="70"/>
        <v/>
      </c>
      <c r="BA59" s="684" t="str">
        <f t="shared" ca="1" si="70"/>
        <v/>
      </c>
      <c r="BB59" s="684" t="str">
        <f t="shared" ca="1" si="70"/>
        <v/>
      </c>
      <c r="BC59" s="684" t="str">
        <f t="shared" ca="1" si="70"/>
        <v/>
      </c>
      <c r="BD59" s="684" t="str">
        <f t="shared" ca="1" si="70"/>
        <v/>
      </c>
      <c r="BE59" s="684" t="str">
        <f t="shared" ca="1" si="70"/>
        <v/>
      </c>
      <c r="BF59" s="684" t="str">
        <f t="shared" ca="1" si="70"/>
        <v/>
      </c>
      <c r="BG59" s="684" t="str">
        <f t="shared" ca="1" si="70"/>
        <v/>
      </c>
      <c r="BH59" s="684" t="str">
        <f t="shared" ca="1" si="70"/>
        <v/>
      </c>
      <c r="BI59" s="692" t="str">
        <f t="shared" ca="1" si="70"/>
        <v/>
      </c>
      <c r="BJ59" s="691" t="str">
        <f t="shared" ref="BJ59:BW59" ca="1" si="71">IF(AV59=$AD59,-2,AV59)</f>
        <v/>
      </c>
      <c r="BK59" s="684">
        <f t="shared" ca="1" si="71"/>
        <v>-2</v>
      </c>
      <c r="BL59" s="684" t="str">
        <f t="shared" ca="1" si="71"/>
        <v/>
      </c>
      <c r="BM59" s="684" t="str">
        <f t="shared" ca="1" si="71"/>
        <v/>
      </c>
      <c r="BN59" s="684" t="str">
        <f t="shared" ca="1" si="71"/>
        <v/>
      </c>
      <c r="BO59" s="684" t="str">
        <f t="shared" ca="1" si="71"/>
        <v/>
      </c>
      <c r="BP59" s="684" t="str">
        <f t="shared" ca="1" si="71"/>
        <v/>
      </c>
      <c r="BQ59" s="684" t="str">
        <f t="shared" ca="1" si="71"/>
        <v/>
      </c>
      <c r="BR59" s="684" t="str">
        <f t="shared" ca="1" si="71"/>
        <v/>
      </c>
      <c r="BS59" s="684" t="str">
        <f t="shared" ca="1" si="71"/>
        <v/>
      </c>
      <c r="BT59" s="684" t="str">
        <f t="shared" ca="1" si="71"/>
        <v/>
      </c>
      <c r="BU59" s="684" t="str">
        <f t="shared" ca="1" si="71"/>
        <v/>
      </c>
      <c r="BV59" s="684" t="str">
        <f t="shared" ca="1" si="71"/>
        <v/>
      </c>
      <c r="BW59" s="692" t="str">
        <f t="shared" ca="1" si="71"/>
        <v/>
      </c>
      <c r="BX59" s="689">
        <f t="shared" ca="1" si="11"/>
        <v>1</v>
      </c>
      <c r="BY59" s="996">
        <f t="shared" ca="1" si="12"/>
        <v>647</v>
      </c>
      <c r="BZ59" s="689">
        <f t="shared" si="13"/>
        <v>6119.1</v>
      </c>
      <c r="CA59" s="684" t="str">
        <f ca="1">IF(D59="",   INDIRECT(ADDRESS(CB59,COLUMN(CA59),2,1)),   IF(BX59=1, D58&amp;"_"&amp;D59, D59&amp;"_"&amp;D60))</f>
        <v>M_F</v>
      </c>
      <c r="CB59" s="684">
        <f t="shared" ca="1" si="10"/>
        <v>24</v>
      </c>
      <c r="CC59" s="684">
        <f t="shared" ca="1" si="15"/>
        <v>38</v>
      </c>
      <c r="CD59" s="684">
        <f ca="1">IF(CA59=INDIRECT(ADDRESS(CB59,COLUMN(CA59),2,1)),  0,  1)    +     IF(BX59=1,IF(B58+0.1=B59,0,1),IF(B59+0.1=B60,0,1))     +     IF(ISNA(IF(BX59=1,BY59,BY60)),1,0)</f>
        <v>0</v>
      </c>
      <c r="CE59" s="693">
        <f ca="1">IF(BX59=1,F59+CLASSES*AB59*100000,F60+CLASSES*AB60*100000)+IF(CA59="_",0,VLOOKUP(CA59,Cross_cat_sexe,CE$7,0))+IF(BX59=1,IF(AND(B59&gt;0.1,F59=0),0.1,0),IF(AND(B60&gt;0.1,F60=0),0.1,0))</f>
        <v>6000647</v>
      </c>
      <c r="CF59" s="895"/>
      <c r="CG59" s="886"/>
      <c r="CH59" s="694">
        <f t="shared" ca="1" si="18"/>
        <v>1.1000000000000001</v>
      </c>
      <c r="CI59" s="694">
        <f t="shared" ca="1" si="68"/>
        <v>0</v>
      </c>
      <c r="CJ59" s="895"/>
    </row>
    <row r="60" spans="1:88" s="703" customFormat="1">
      <c r="A60" s="704">
        <v>17</v>
      </c>
      <c r="B60" s="705">
        <v>6114</v>
      </c>
      <c r="C60" s="703" t="str">
        <f ca="1">IF($B60="","",VLOOKUP($B60,Athlètes,C$5,0))</f>
        <v>CHEVALIER</v>
      </c>
      <c r="D60" s="698" t="str">
        <f ca="1">IF($B60="","",VLOOKUP($B60,Athlètes,D$5,0))</f>
        <v>M</v>
      </c>
      <c r="E60" s="706" t="str">
        <f ca="1">IF($B60="","",VLOOKUP($B60,Athlètes,E$5,0))</f>
        <v/>
      </c>
      <c r="F60" s="707"/>
      <c r="G60" s="708"/>
      <c r="H60" s="708"/>
      <c r="I60" s="696"/>
      <c r="J60" s="696">
        <v>46</v>
      </c>
      <c r="K60" s="696"/>
      <c r="L60" s="696"/>
      <c r="M60" s="722" t="str">
        <f>IF(L60&gt;0,VLOOKUP(M$2&amp;IF(VLOOKUP(M$2,cal_Cross,L$9,0)&lt;&gt;2,"","-"&amp;VLOOKUP($E60,année_1ou2,M$9,0)),cal_Cross,VLOOKUP($D60&amp;"_"&amp;$D61,Cross_cat_sexe,$B$7,0),0),"")</f>
        <v/>
      </c>
      <c r="N60" s="696"/>
      <c r="O60" s="696"/>
      <c r="P60" s="696"/>
      <c r="Q60" s="696"/>
      <c r="R60" s="722" t="str">
        <f>IF(Q60&gt;0,VLOOKUP(R$2&amp;IF(VLOOKUP(R$2,cal_Cross,Q$9,0)&lt;&gt;2,"","-"&amp;VLOOKUP($E60,année_1ou2,R$9,0)),cal_Cross,VLOOKUP($D60&amp;"_"&amp;$D61,Cross_cat_sexe,$B$7,0),0),"")</f>
        <v/>
      </c>
      <c r="S60" s="696"/>
      <c r="T60" s="722" t="str">
        <f>IF(S60&gt;0,VLOOKUP(T$2&amp;IF(VLOOKUP(T$2,cal_Cross,S$9,0)&lt;&gt;2,"","-"&amp;VLOOKUP($E60,année_1ou2,T$9,0)),cal_Cross,VLOOKUP($D60&amp;"_"&amp;$D61,Cross_cat_sexe,$B$7,0),0),"")</f>
        <v/>
      </c>
      <c r="U60" s="696"/>
      <c r="V60" s="696"/>
      <c r="W60" s="696"/>
      <c r="X60" s="696"/>
      <c r="Y60" s="696"/>
      <c r="Z60" s="722" t="str">
        <f>IF(Y60&gt;0,VLOOKUP(Z$2&amp;IF(VLOOKUP(Z$2,cal_Cross,Y$9,0)&lt;&gt;2,"","-"&amp;VLOOKUP($E60,année_1ou2,Z$9,0)),cal_Cross,VLOOKUP($D60&amp;"_"&amp;$D61,Cross_cat_sexe,$B$7,0),0),"")</f>
        <v/>
      </c>
      <c r="AA60" s="843" t="str">
        <f ca="1">IF($B60="","",VLOOKUP($B60,Athlètes,AA$5,0))</f>
        <v>CHEVALIER</v>
      </c>
      <c r="AB60" s="697"/>
      <c r="AC60" s="698"/>
      <c r="AD60" s="698"/>
      <c r="AE60" s="698"/>
      <c r="AF60" s="698"/>
      <c r="AG60" s="698"/>
      <c r="AH60" s="699"/>
      <c r="AI60" s="698"/>
      <c r="AJ60" s="698"/>
      <c r="AK60" s="698"/>
      <c r="AL60" s="698"/>
      <c r="AM60" s="698"/>
      <c r="AN60" s="698"/>
      <c r="AO60" s="698"/>
      <c r="AP60" s="698"/>
      <c r="AQ60" s="698"/>
      <c r="AR60" s="698"/>
      <c r="AS60" s="698"/>
      <c r="AT60" s="698"/>
      <c r="AU60" s="700"/>
      <c r="AV60" s="699"/>
      <c r="AW60" s="698"/>
      <c r="AX60" s="698"/>
      <c r="AY60" s="698"/>
      <c r="AZ60" s="698"/>
      <c r="BA60" s="698"/>
      <c r="BB60" s="698"/>
      <c r="BC60" s="698"/>
      <c r="BD60" s="698"/>
      <c r="BE60" s="698"/>
      <c r="BF60" s="698"/>
      <c r="BG60" s="698"/>
      <c r="BH60" s="698"/>
      <c r="BI60" s="700"/>
      <c r="BJ60" s="699"/>
      <c r="BK60" s="698"/>
      <c r="BL60" s="698"/>
      <c r="BM60" s="698"/>
      <c r="BN60" s="698"/>
      <c r="BO60" s="698"/>
      <c r="BP60" s="698"/>
      <c r="BQ60" s="698"/>
      <c r="BR60" s="698"/>
      <c r="BS60" s="698"/>
      <c r="BT60" s="698"/>
      <c r="BU60" s="698"/>
      <c r="BV60" s="698"/>
      <c r="BW60" s="700"/>
      <c r="BX60" s="697">
        <f t="shared" ca="1" si="11"/>
        <v>0</v>
      </c>
      <c r="BY60" s="995">
        <f t="shared" ca="1" si="12"/>
        <v>46</v>
      </c>
      <c r="BZ60" s="697">
        <f t="shared" si="13"/>
        <v>6114</v>
      </c>
      <c r="CA60" s="698" t="str">
        <f ca="1">IF(D60="",   INDIRECT(ADDRESS(CB60,COLUMN(CA60),2,1)),   IF(BX60=1, D59&amp;"_"&amp;D60, D60&amp;"_"&amp;D61))</f>
        <v>M_F</v>
      </c>
      <c r="CB60" s="698">
        <f t="shared" ca="1" si="10"/>
        <v>24</v>
      </c>
      <c r="CC60" s="698">
        <f t="shared" ca="1" si="15"/>
        <v>39</v>
      </c>
      <c r="CD60" s="698">
        <f ca="1">IF(CA60=INDIRECT(ADDRESS(CB60,COLUMN(CA60),2,1)),  0,  1)    +     IF(BX60=1,IF(B59+0.1=B60,0,1),IF(B60+0.1=B61,0,1))     +     IF(ISNA(IF(BX60=1,BY60,BY61)),1,0)</f>
        <v>0</v>
      </c>
      <c r="CE60" s="701">
        <f ca="1">IF(BX60=1,F60+CLASSES*AB60*100000,F61+CLASSES*AB61*100000)+IF(CA60="_",0,VLOOKUP(CA60,Cross_cat_sexe,CE$7,0))+IF(BX60=1,IF(AND(B60&gt;0.1,F60=0),0.1,0),IF(AND(B61&gt;0.1,F61=0),0.1,0))</f>
        <v>6000534</v>
      </c>
      <c r="CF60" s="894"/>
      <c r="CG60" s="885"/>
      <c r="CH60" s="694">
        <f t="shared" ca="1" si="18"/>
        <v>1</v>
      </c>
      <c r="CI60" s="702">
        <f t="shared" ca="1" si="68"/>
        <v>0</v>
      </c>
      <c r="CJ60" s="894"/>
    </row>
    <row r="61" spans="1:88" s="695" customFormat="1">
      <c r="A61" s="681">
        <v>15.1</v>
      </c>
      <c r="B61" s="682">
        <f>B60+0.1</f>
        <v>6114.1</v>
      </c>
      <c r="C61" s="683" t="str">
        <f ca="1">IF($B60="","",VLOOKUP($B60,Athlètes,C$7,0))</f>
        <v>Chloe</v>
      </c>
      <c r="D61" s="684" t="str">
        <f ca="1">IF($B60="","",VLOOKUP($B60,Athlètes,D$7,0))</f>
        <v>F</v>
      </c>
      <c r="E61" s="685"/>
      <c r="F61" s="936">
        <f ca="1">IF(G61=0,0,SUMIF(AC61:AD61,"&gt;0")/MIN(2,G61))+IF(ISNA(BY61),NA(),0)</f>
        <v>534</v>
      </c>
      <c r="G61" s="686">
        <f>COUNTA(I60:L60,N60:Q60,S60,Y60)</f>
        <v>1</v>
      </c>
      <c r="H61" s="686">
        <f>IF(ISNA(VLOOKUP($B61,__Indoor,H$7,0)),   0,VLOOKUP($B61,__Indoor,H$7,0))</f>
        <v>0</v>
      </c>
      <c r="I61" s="932" t="str">
        <f ca="1">IF(AND(I60&gt;0,INDIRECT(ADDRESS($CB60,COLUMN(I60),2,1))=0),NA(),IF(I60&gt;INDIRECT(ADDRESS($CB60,COLUMN(I60),2,1)),  NA(),  IF(OR(I60="",INDIRECT(ADDRESS($CB60,COLUMN(I60),2,1))=""),"",     (1+I$5)  *  ROUND((1-(I60-1)/(  INDIRECT(ADDRESS($CB60,COLUMN(I60),2,1))  -1))  *  (VLOOKUP($D60&amp;"_"&amp;$D61,Cross_cat_sexe,$B$5+1,0)  -  VLOOKUP($D60&amp;"_"&amp;$D61,Cross_cat_sexe,$B$5,0))     +  VLOOKUP($D60&amp;"_"&amp;$D61,Cross_cat_sexe,$B$5,0),0))))</f>
        <v/>
      </c>
      <c r="J61" s="932">
        <f ca="1">IF(AND(J60&gt;0,INDIRECT(ADDRESS($CB60,COLUMN(J60),2,1))=0),NA(),IF(J60&gt;INDIRECT(ADDRESS($CB60,COLUMN(J60),2,1)),  NA(),  IF(OR(J60="",INDIRECT(ADDRESS($CB60,COLUMN(J60),2,1))=""),"",     (1+J$5)  *  ROUND((1-(J60-1)/(  INDIRECT(ADDRESS($CB60,COLUMN(J60),2,1))  -1))  *  (VLOOKUP($D60&amp;"_"&amp;$D61,Cross_cat_sexe,$B$5+1,0)  -  VLOOKUP($D60&amp;"_"&amp;$D61,Cross_cat_sexe,$B$5,0))     +  VLOOKUP($D60&amp;"_"&amp;$D61,Cross_cat_sexe,$B$5,0),0))))</f>
        <v>534</v>
      </c>
      <c r="K61" s="932" t="str">
        <f ca="1">IF(AND(K60&gt;0,INDIRECT(ADDRESS($CB60,COLUMN(K60),2,1))=0),NA(),IF(K60&gt;INDIRECT(ADDRESS($CB60,COLUMN(K60),2,1)),  NA(),  IF(OR(K60="",INDIRECT(ADDRESS($CB60,COLUMN(K60),2,1))=""),"",     (1+K$5)  *  ROUND((1-(K60-1)/(  INDIRECT(ADDRESS($CB60,COLUMN(K60),2,1))  -1))  *  (VLOOKUP($D60&amp;"_"&amp;$D61,Cross_cat_sexe,$B$5+1,0)  -  VLOOKUP($D60&amp;"_"&amp;$D61,Cross_cat_sexe,$B$5,0))     +  VLOOKUP($D60&amp;"_"&amp;$D61,Cross_cat_sexe,$B$5,0),0))))</f>
        <v/>
      </c>
      <c r="L61" s="687" t="str">
        <f>IF(AND(L60&gt;0,M60=0),NA(),IF(L60&gt;M60,NA(),IF(M60="","",     (1+M$5)  *  ROUND((1-(L60-1)/(M60-1))  *  (VLOOKUP($D60&amp;"_"&amp;$D61,Cross_cat_sexe,$B$5+1,0)  -  VLOOKUP($D60&amp;"_"&amp;$D61,Cross_cat_sexe,$B$5,0))     +  VLOOKUP($D60&amp;"_"&amp;$D61,Cross_cat_sexe,$B$5,0),0))))</f>
        <v/>
      </c>
      <c r="M61" s="841">
        <f>IF(L60&gt;0,M$5,0)</f>
        <v>0</v>
      </c>
      <c r="N61" s="932" t="str">
        <f ca="1">IF(AND(N60&gt;0,INDIRECT(ADDRESS($CB60,COLUMN(N60),2,1))=0),NA(),IF(N60&gt;INDIRECT(ADDRESS($CB60,COLUMN(N60),2,1)),  NA(),  IF(OR(N60="",INDIRECT(ADDRESS($CB60,COLUMN(N60),2,1))=""),"",     (1+N$5)  *  ROUND((1-(N60-1)/(  INDIRECT(ADDRESS($CB60,COLUMN(N60),2,1))  -1))  *  (VLOOKUP($D60&amp;"_"&amp;$D61,Cross_cat_sexe,$B$5+1,0)  -  VLOOKUP($D60&amp;"_"&amp;$D61,Cross_cat_sexe,$B$5,0))     +  VLOOKUP($D60&amp;"_"&amp;$D61,Cross_cat_sexe,$B$5,0),0))))</f>
        <v/>
      </c>
      <c r="O61" s="932" t="str">
        <f ca="1">IF(AND(O60&gt;0,INDIRECT(ADDRESS($CB60,COLUMN(O60),2,1))=0),NA(),IF(O60&gt;INDIRECT(ADDRESS($CB60,COLUMN(O60),2,1)),  NA(),  IF(OR(O60="",INDIRECT(ADDRESS($CB60,COLUMN(O60),2,1))=""),"",     (1+O$5)  *  ROUND((1-(O60-1)/(  INDIRECT(ADDRESS($CB60,COLUMN(O60),2,1))  -1))  *  (VLOOKUP($D60&amp;"_"&amp;$D61,Cross_cat_sexe,$B$5+1,0)  -  VLOOKUP($D60&amp;"_"&amp;$D61,Cross_cat_sexe,$B$5,0))     +  VLOOKUP($D60&amp;"_"&amp;$D61,Cross_cat_sexe,$B$5,0),0))))</f>
        <v/>
      </c>
      <c r="P61" s="932" t="str">
        <f ca="1">IF(AND(P60&gt;0,INDIRECT(ADDRESS($CB60,COLUMN(P60),2,1))=0),NA(),IF(P60&gt;INDIRECT(ADDRESS($CB60,COLUMN(P60),2,1)),  NA(),  IF(OR(P60="",INDIRECT(ADDRESS($CB60,COLUMN(P60),2,1))=""),"",     (1+P$5)  *  ROUND((1-(P60-1)/(  INDIRECT(ADDRESS($CB60,COLUMN(P60),2,1))  -1))  *  (VLOOKUP($D60&amp;"_"&amp;$D61,Cross_cat_sexe,$B$5+1,0)  -  VLOOKUP($D60&amp;"_"&amp;$D61,Cross_cat_sexe,$B$5,0))     +  VLOOKUP($D60&amp;"_"&amp;$D61,Cross_cat_sexe,$B$5,0),0))))</f>
        <v/>
      </c>
      <c r="Q61" s="687" t="str">
        <f>IF(AND(Q60&gt;0,R60=0),NA(),IF(Q60&gt;R60,NA(),IF(R60="","",     (1+R$5)  *  ROUND((1-(Q60-1)/(R60-1))  *  (VLOOKUP($D60&amp;"_"&amp;$D61,Cross_cat_sexe,$B$5+1,0)  -  VLOOKUP($D60&amp;"_"&amp;$D61,Cross_cat_sexe,$B$5,0))     +  VLOOKUP($D60&amp;"_"&amp;$D61,Cross_cat_sexe,$B$5,0),0))))</f>
        <v/>
      </c>
      <c r="R61" s="841">
        <f>IF(Q60&gt;0,R$5,0)</f>
        <v>0</v>
      </c>
      <c r="S61" s="687" t="str">
        <f>IF(AND(S60&gt;0,T60=0),NA(),IF(S60&gt;T60,NA(),IF(T60="","",     (1+T$5)  *  ROUND((1-(S60-1)/(T60-1))  *  (VLOOKUP($D60&amp;"_"&amp;$D61,Cross_cat_sexe,$B$5+1,0)  -  VLOOKUP($D60&amp;"_"&amp;$D61,Cross_cat_sexe,$B$5,0))     +  VLOOKUP($D60&amp;"_"&amp;$D61,Cross_cat_sexe,$B$5,0),0))))</f>
        <v/>
      </c>
      <c r="T61" s="841">
        <f>IF(S60&gt;0,T$5,0)</f>
        <v>0</v>
      </c>
      <c r="U61" s="932" t="str">
        <f ca="1">IF(AND(U60&gt;0,INDIRECT(ADDRESS($CB60,COLUMN(U60),2,1))=0),NA(),IF(U60&gt;INDIRECT(ADDRESS($CB60,COLUMN(U60),2,1)),  NA(),  IF(OR(U60="",INDIRECT(ADDRESS($CB60,COLUMN(U60),2,1))=""),"",     (1+U$5)  *  ROUND((1-(U60-1)/(  INDIRECT(ADDRESS($CB60,COLUMN(U60),2,1))  -1))  *  (VLOOKUP($D60&amp;"_"&amp;$D61,Cross_cat_sexe,$B$5+1,0)  -  VLOOKUP($D60&amp;"_"&amp;$D61,Cross_cat_sexe,$B$5,0))     +  VLOOKUP($D60&amp;"_"&amp;$D61,Cross_cat_sexe,$B$5,0),0))))</f>
        <v/>
      </c>
      <c r="V61" s="932" t="str">
        <f ca="1">IF(AND(V60&gt;0,INDIRECT(ADDRESS($CB60,COLUMN(V60),2,1))=0),NA(),IF(V60&gt;INDIRECT(ADDRESS($CB60,COLUMN(V60),2,1)),  NA(),  IF(OR(V60="",INDIRECT(ADDRESS($CB60,COLUMN(V60),2,1))=""),"",     (1+V$5)  *  ROUND((1-(V60-1)/(  INDIRECT(ADDRESS($CB60,COLUMN(V60),2,1))  -1))  *  (VLOOKUP($D60&amp;"_"&amp;$D61,Cross_cat_sexe,$B$5+1,0)  -  VLOOKUP($D60&amp;"_"&amp;$D61,Cross_cat_sexe,$B$5,0))     +  VLOOKUP($D60&amp;"_"&amp;$D61,Cross_cat_sexe,$B$5,0),0))))</f>
        <v/>
      </c>
      <c r="W61" s="932" t="str">
        <f ca="1">IF(AND(W60&gt;0,INDIRECT(ADDRESS($CB60,COLUMN(W60),2,1))=0),NA(),IF(W60&gt;INDIRECT(ADDRESS($CB60,COLUMN(W60),2,1)),  NA(),  IF(OR(W60="",INDIRECT(ADDRESS($CB60,COLUMN(W60),2,1))=""),"",     (1+W$5)  *  ROUND((1-(W60-1)/(  INDIRECT(ADDRESS($CB60,COLUMN(W60),2,1))  -1))  *  (VLOOKUP($D60&amp;"_"&amp;$D61,Cross_cat_sexe,$B$5+1,0)  -  VLOOKUP($D60&amp;"_"&amp;$D61,Cross_cat_sexe,$B$5,0))     +  VLOOKUP($D60&amp;"_"&amp;$D61,Cross_cat_sexe,$B$5,0),0))))</f>
        <v/>
      </c>
      <c r="X61" s="932" t="str">
        <f ca="1">IF(AND(X60&gt;0,INDIRECT(ADDRESS($CB60,COLUMN(X60),2,1))=0),NA(),IF(X60&gt;INDIRECT(ADDRESS($CB60,COLUMN(X60),2,1)),  NA(),  IF(OR(X60="",INDIRECT(ADDRESS($CB60,COLUMN(X60),2,1))=""),"",     (1+X$5)  *  ROUND((1-(X60-1)/(  INDIRECT(ADDRESS($CB60,COLUMN(X60),2,1))  -1))  *  (VLOOKUP($D60&amp;"_"&amp;$D61,Cross_cat_sexe,$B$5+1,0)  -  VLOOKUP($D60&amp;"_"&amp;$D61,Cross_cat_sexe,$B$5,0))     +  VLOOKUP($D60&amp;"_"&amp;$D61,Cross_cat_sexe,$B$5,0),0))))</f>
        <v/>
      </c>
      <c r="Y61" s="687" t="str">
        <f>IF(AND(Y60&gt;0,Z60=0),NA(),IF(Y60&gt;Z60,NA(),IF(Z60="","",     (1+Z$5)  *  ROUND((1-(Y60-1)/(Z60-1))  *  (VLOOKUP($D60&amp;"_"&amp;$D61,Cross_cat_sexe,$B$5+1,0)  -  VLOOKUP($D60&amp;"_"&amp;$D61,Cross_cat_sexe,$B$5,0))     +  VLOOKUP($D60&amp;"_"&amp;$D61,Cross_cat_sexe,$B$5,0),0))))</f>
        <v/>
      </c>
      <c r="Z61" s="841">
        <f>IF(Y60&gt;0,Z$5,0)</f>
        <v>0</v>
      </c>
      <c r="AA61" s="688" t="str">
        <f ca="1">IF($B60="","",VLOOKUP($B60,Athlètes,AA$7,0))</f>
        <v>Chloe</v>
      </c>
      <c r="AB61" s="689">
        <f ca="1">IF(OR(G61&gt;=2,    F60=IF(D61="F","classée","classé")),   1,   0)</f>
        <v>0</v>
      </c>
      <c r="AC61" s="690">
        <f ca="1">MAX(AH61:AU61)</f>
        <v>534</v>
      </c>
      <c r="AD61" s="684">
        <f ca="1">IF(AF61&gt;=2,AC61,MAX(AV61:BI61))</f>
        <v>-1</v>
      </c>
      <c r="AE61" s="684">
        <f ca="1">IF(AF61&gt;=3,AC61,IF(AG61&gt;=2,AD61,MAX(BJ61:BW61)))</f>
        <v>-2</v>
      </c>
      <c r="AF61" s="684">
        <f ca="1">COUNTIF(AV61:BI61,"=-1")</f>
        <v>1</v>
      </c>
      <c r="AG61" s="684">
        <f ca="1">COUNTIF(BJ61:BW61,"=-2")</f>
        <v>1</v>
      </c>
      <c r="AH61" s="691" t="str">
        <f t="shared" ref="AH61:AU61" ca="1" si="72">INDEX(__Cross,  $CC61,  AH$5)</f>
        <v/>
      </c>
      <c r="AI61" s="684">
        <f t="shared" ca="1" si="72"/>
        <v>534</v>
      </c>
      <c r="AJ61" s="684" t="str">
        <f t="shared" ca="1" si="72"/>
        <v/>
      </c>
      <c r="AK61" s="684" t="str">
        <f t="shared" ca="1" si="72"/>
        <v/>
      </c>
      <c r="AL61" s="684" t="str">
        <f t="shared" ca="1" si="72"/>
        <v/>
      </c>
      <c r="AM61" s="684" t="str">
        <f t="shared" ca="1" si="72"/>
        <v/>
      </c>
      <c r="AN61" s="684" t="str">
        <f t="shared" ca="1" si="72"/>
        <v/>
      </c>
      <c r="AO61" s="684" t="str">
        <f t="shared" ca="1" si="72"/>
        <v/>
      </c>
      <c r="AP61" s="684" t="str">
        <f t="shared" ca="1" si="72"/>
        <v/>
      </c>
      <c r="AQ61" s="684" t="str">
        <f t="shared" ca="1" si="72"/>
        <v/>
      </c>
      <c r="AR61" s="684" t="str">
        <f t="shared" ca="1" si="72"/>
        <v/>
      </c>
      <c r="AS61" s="684" t="str">
        <f t="shared" ca="1" si="72"/>
        <v/>
      </c>
      <c r="AT61" s="684" t="str">
        <f t="shared" ca="1" si="72"/>
        <v/>
      </c>
      <c r="AU61" s="692" t="str">
        <f t="shared" ca="1" si="72"/>
        <v/>
      </c>
      <c r="AV61" s="691" t="str">
        <f t="shared" ref="AV61:BI61" ca="1" si="73">IF(AH61=$AC61,-1,AH61)</f>
        <v/>
      </c>
      <c r="AW61" s="684">
        <f t="shared" ca="1" si="73"/>
        <v>-1</v>
      </c>
      <c r="AX61" s="684" t="str">
        <f t="shared" ca="1" si="73"/>
        <v/>
      </c>
      <c r="AY61" s="684" t="str">
        <f t="shared" ca="1" si="73"/>
        <v/>
      </c>
      <c r="AZ61" s="684" t="str">
        <f t="shared" ca="1" si="73"/>
        <v/>
      </c>
      <c r="BA61" s="684" t="str">
        <f t="shared" ca="1" si="73"/>
        <v/>
      </c>
      <c r="BB61" s="684" t="str">
        <f t="shared" ca="1" si="73"/>
        <v/>
      </c>
      <c r="BC61" s="684" t="str">
        <f t="shared" ca="1" si="73"/>
        <v/>
      </c>
      <c r="BD61" s="684" t="str">
        <f t="shared" ca="1" si="73"/>
        <v/>
      </c>
      <c r="BE61" s="684" t="str">
        <f t="shared" ca="1" si="73"/>
        <v/>
      </c>
      <c r="BF61" s="684" t="str">
        <f t="shared" ca="1" si="73"/>
        <v/>
      </c>
      <c r="BG61" s="684" t="str">
        <f t="shared" ca="1" si="73"/>
        <v/>
      </c>
      <c r="BH61" s="684" t="str">
        <f t="shared" ca="1" si="73"/>
        <v/>
      </c>
      <c r="BI61" s="692" t="str">
        <f t="shared" ca="1" si="73"/>
        <v/>
      </c>
      <c r="BJ61" s="691" t="str">
        <f t="shared" ref="BJ61:BW61" ca="1" si="74">IF(AV61=$AD61,-2,AV61)</f>
        <v/>
      </c>
      <c r="BK61" s="684">
        <f t="shared" ca="1" si="74"/>
        <v>-2</v>
      </c>
      <c r="BL61" s="684" t="str">
        <f t="shared" ca="1" si="74"/>
        <v/>
      </c>
      <c r="BM61" s="684" t="str">
        <f t="shared" ca="1" si="74"/>
        <v/>
      </c>
      <c r="BN61" s="684" t="str">
        <f t="shared" ca="1" si="74"/>
        <v/>
      </c>
      <c r="BO61" s="684" t="str">
        <f t="shared" ca="1" si="74"/>
        <v/>
      </c>
      <c r="BP61" s="684" t="str">
        <f t="shared" ca="1" si="74"/>
        <v/>
      </c>
      <c r="BQ61" s="684" t="str">
        <f t="shared" ca="1" si="74"/>
        <v/>
      </c>
      <c r="BR61" s="684" t="str">
        <f t="shared" ca="1" si="74"/>
        <v/>
      </c>
      <c r="BS61" s="684" t="str">
        <f t="shared" ca="1" si="74"/>
        <v/>
      </c>
      <c r="BT61" s="684" t="str">
        <f t="shared" ca="1" si="74"/>
        <v/>
      </c>
      <c r="BU61" s="684" t="str">
        <f t="shared" ca="1" si="74"/>
        <v/>
      </c>
      <c r="BV61" s="684" t="str">
        <f t="shared" ca="1" si="74"/>
        <v/>
      </c>
      <c r="BW61" s="692" t="str">
        <f t="shared" ca="1" si="74"/>
        <v/>
      </c>
      <c r="BX61" s="689">
        <f t="shared" ca="1" si="11"/>
        <v>1</v>
      </c>
      <c r="BY61" s="996">
        <f t="shared" ca="1" si="12"/>
        <v>534</v>
      </c>
      <c r="BZ61" s="689">
        <f t="shared" si="13"/>
        <v>6114.1</v>
      </c>
      <c r="CA61" s="684" t="str">
        <f ca="1">IF(D61="",   INDIRECT(ADDRESS(CB61,COLUMN(CA61),2,1)),   IF(BX61=1, D60&amp;"_"&amp;D61, D61&amp;"_"&amp;D70))</f>
        <v>M_F</v>
      </c>
      <c r="CB61" s="684">
        <f t="shared" ca="1" si="10"/>
        <v>24</v>
      </c>
      <c r="CC61" s="684">
        <f t="shared" ca="1" si="15"/>
        <v>40</v>
      </c>
      <c r="CD61" s="684">
        <f ca="1">IF(CA61=INDIRECT(ADDRESS(CB61,COLUMN(CA61),2,1)),  0,  1)    +     IF(BX61=1,IF(B60+0.1=B61,0,1),IF(B61+0.1=B70,0,1))     +     IF(ISNA(IF(BX61=1,BY61,BY70)),1,0)</f>
        <v>0</v>
      </c>
      <c r="CE61" s="693">
        <f ca="1">IF(BX61=1,F61+CLASSES*AB61*100000,F70+CLASSES*AB70*100000)+IF(CA61="_",0,VLOOKUP(CA61,Cross_cat_sexe,CE$7,0))+IF(BX61=1,IF(AND(B61&gt;0.1,F61=0),0.1,0),IF(AND(B70&gt;0.1,F70=0),0.1,0))</f>
        <v>6000534</v>
      </c>
      <c r="CF61" s="895"/>
      <c r="CG61" s="886"/>
      <c r="CH61" s="694">
        <f t="shared" ca="1" si="18"/>
        <v>1.1000000000000001</v>
      </c>
      <c r="CI61" s="694">
        <f t="shared" ca="1" si="68"/>
        <v>0</v>
      </c>
      <c r="CJ61" s="895"/>
    </row>
    <row r="62" spans="1:88" s="703" customFormat="1">
      <c r="A62" s="704">
        <v>18</v>
      </c>
      <c r="B62" s="705">
        <v>9644</v>
      </c>
      <c r="C62" s="703" t="str">
        <f ca="1">IF($B62="","",VLOOKUP($B62,Athlètes,C$5,0))</f>
        <v>MUSCH</v>
      </c>
      <c r="D62" s="698" t="str">
        <f ca="1">IF($B62="","",VLOOKUP($B62,Athlètes,D$5,0))</f>
        <v>M</v>
      </c>
      <c r="E62" s="706" t="str">
        <f ca="1">IF($B62="","",VLOOKUP($B62,Athlètes,E$5,0))</f>
        <v/>
      </c>
      <c r="F62" s="707"/>
      <c r="G62" s="708"/>
      <c r="H62" s="708"/>
      <c r="I62" s="696"/>
      <c r="J62" s="696"/>
      <c r="K62" s="696">
        <v>33</v>
      </c>
      <c r="L62" s="696"/>
      <c r="M62" s="722" t="str">
        <f>IF(L62&gt;0,VLOOKUP(M$2&amp;IF(VLOOKUP(M$2,cal_Cross,L$9,0)&lt;&gt;2,"","-"&amp;VLOOKUP($E62,année_1ou2,M$9,0)),cal_Cross,VLOOKUP($D62&amp;"_"&amp;$D63,Cross_cat_sexe,$B$7,0),0),"")</f>
        <v/>
      </c>
      <c r="N62" s="696"/>
      <c r="O62" s="696"/>
      <c r="P62" s="696"/>
      <c r="Q62" s="696"/>
      <c r="R62" s="722" t="str">
        <f>IF(Q62&gt;0,VLOOKUP(R$2&amp;IF(VLOOKUP(R$2,cal_Cross,Q$9,0)&lt;&gt;2,"","-"&amp;VLOOKUP($E62,année_1ou2,R$9,0)),cal_Cross,VLOOKUP($D62&amp;"_"&amp;$D63,Cross_cat_sexe,$B$7,0),0),"")</f>
        <v/>
      </c>
      <c r="S62" s="696"/>
      <c r="T62" s="722" t="str">
        <f>IF(S62&gt;0,VLOOKUP(T$2&amp;IF(VLOOKUP(T$2,cal_Cross,S$9,0)&lt;&gt;2,"","-"&amp;VLOOKUP($E62,année_1ou2,T$9,0)),cal_Cross,VLOOKUP($D62&amp;"_"&amp;$D63,Cross_cat_sexe,$B$7,0),0),"")</f>
        <v/>
      </c>
      <c r="U62" s="696"/>
      <c r="V62" s="696"/>
      <c r="W62" s="696"/>
      <c r="X62" s="696"/>
      <c r="Y62" s="696"/>
      <c r="Z62" s="722" t="str">
        <f>IF(Y62&gt;0,VLOOKUP(Z$2&amp;IF(VLOOKUP(Z$2,cal_Cross,Y$9,0)&lt;&gt;2,"","-"&amp;VLOOKUP($E62,année_1ou2,Z$9,0)),cal_Cross,VLOOKUP($D62&amp;"_"&amp;$D63,Cross_cat_sexe,$B$7,0),0),"")</f>
        <v/>
      </c>
      <c r="AA62" s="843" t="str">
        <f ca="1">IF($B62="","",VLOOKUP($B62,Athlètes,AA$5,0))</f>
        <v>MUSCH</v>
      </c>
      <c r="AB62" s="697"/>
      <c r="AC62" s="698"/>
      <c r="AD62" s="698"/>
      <c r="AE62" s="698"/>
      <c r="AF62" s="698"/>
      <c r="AG62" s="698"/>
      <c r="AH62" s="699"/>
      <c r="AI62" s="698"/>
      <c r="AJ62" s="698"/>
      <c r="AK62" s="698"/>
      <c r="AL62" s="698"/>
      <c r="AM62" s="698"/>
      <c r="AN62" s="698"/>
      <c r="AO62" s="698"/>
      <c r="AP62" s="698"/>
      <c r="AQ62" s="698"/>
      <c r="AR62" s="698"/>
      <c r="AS62" s="698"/>
      <c r="AT62" s="698"/>
      <c r="AU62" s="700"/>
      <c r="AV62" s="699"/>
      <c r="AW62" s="698"/>
      <c r="AX62" s="698"/>
      <c r="AY62" s="698"/>
      <c r="AZ62" s="698"/>
      <c r="BA62" s="698"/>
      <c r="BB62" s="698"/>
      <c r="BC62" s="698"/>
      <c r="BD62" s="698"/>
      <c r="BE62" s="698"/>
      <c r="BF62" s="698"/>
      <c r="BG62" s="698"/>
      <c r="BH62" s="698"/>
      <c r="BI62" s="700"/>
      <c r="BJ62" s="699"/>
      <c r="BK62" s="698"/>
      <c r="BL62" s="698"/>
      <c r="BM62" s="698"/>
      <c r="BN62" s="698"/>
      <c r="BO62" s="698"/>
      <c r="BP62" s="698"/>
      <c r="BQ62" s="698"/>
      <c r="BR62" s="698"/>
      <c r="BS62" s="698"/>
      <c r="BT62" s="698"/>
      <c r="BU62" s="698"/>
      <c r="BV62" s="698"/>
      <c r="BW62" s="700"/>
      <c r="BX62" s="697">
        <f t="shared" ca="1" si="11"/>
        <v>0</v>
      </c>
      <c r="BY62" s="995">
        <f t="shared" ca="1" si="12"/>
        <v>33</v>
      </c>
      <c r="BZ62" s="697">
        <f t="shared" si="13"/>
        <v>9644</v>
      </c>
      <c r="CA62" s="698" t="str">
        <f ca="1">IF(D62="",   INDIRECT(ADDRESS(CB62,COLUMN(CA62),2,1)),   IF(BX62=1, D61&amp;"_"&amp;D62, D62&amp;"_"&amp;D63))</f>
        <v>M_F</v>
      </c>
      <c r="CB62" s="698">
        <f t="shared" ca="1" si="10"/>
        <v>24</v>
      </c>
      <c r="CC62" s="698">
        <f t="shared" ca="1" si="15"/>
        <v>41</v>
      </c>
      <c r="CD62" s="698">
        <f ca="1">IF(CA62=INDIRECT(ADDRESS(CB62,COLUMN(CA62),2,1)),  0,  1)    +     IF(BX62=1,IF(B61+0.1=B62,0,1),IF(B62+0.1=B63,0,1))     +     IF(ISNA(IF(BX62=1,BY62,BY63)),1,0)</f>
        <v>0</v>
      </c>
      <c r="CE62" s="701">
        <f ca="1">IF(BX62=1,F62+CLASSES*AB62*100000,F63+CLASSES*AB63*100000)+IF(CA62="_",0,VLOOKUP(CA62,Cross_cat_sexe,CE$7,0))+IF(BX62=1,IF(AND(B62&gt;0.1,F62=0),0.1,0),IF(AND(B63&gt;0.1,F63=0),0.1,0))</f>
        <v>6000529</v>
      </c>
      <c r="CF62" s="894"/>
      <c r="CG62" s="885"/>
      <c r="CH62" s="694">
        <f t="shared" ca="1" si="18"/>
        <v>1</v>
      </c>
      <c r="CI62" s="702">
        <f t="shared" ca="1" si="68"/>
        <v>0</v>
      </c>
      <c r="CJ62" s="894"/>
    </row>
    <row r="63" spans="1:88" s="695" customFormat="1">
      <c r="A63" s="681">
        <v>15.1</v>
      </c>
      <c r="B63" s="682">
        <f>B62+0.1</f>
        <v>9644.1</v>
      </c>
      <c r="C63" s="683" t="str">
        <f ca="1">IF($B62="","",VLOOKUP($B62,Athlètes,C$7,0))</f>
        <v>Elise</v>
      </c>
      <c r="D63" s="684" t="str">
        <f ca="1">IF($B62="","",VLOOKUP($B62,Athlètes,D$7,0))</f>
        <v>F</v>
      </c>
      <c r="E63" s="685"/>
      <c r="F63" s="936">
        <f ca="1">IF(G63=0,0,SUMIF(AC63:AD63,"&gt;0")/MIN(2,G63))+IF(ISNA(BY63),NA(),0)</f>
        <v>529</v>
      </c>
      <c r="G63" s="686">
        <f>COUNTA(I62:L62,N62:Q62,S62,Y62)</f>
        <v>1</v>
      </c>
      <c r="H63" s="686">
        <f ca="1">IF(ISNA(VLOOKUP($B63,__Indoor,H$7,0)),   0,VLOOKUP($B63,__Indoor,H$7,0))</f>
        <v>1</v>
      </c>
      <c r="I63" s="932" t="str">
        <f ca="1">IF(AND(I62&gt;0,INDIRECT(ADDRESS($CB62,COLUMN(I62),2,1))=0),NA(),IF(I62&gt;INDIRECT(ADDRESS($CB62,COLUMN(I62),2,1)),  NA(),  IF(OR(I62="",INDIRECT(ADDRESS($CB62,COLUMN(I62),2,1))=""),"",     (1+I$5)  *  ROUND((1-(I62-1)/(  INDIRECT(ADDRESS($CB62,COLUMN(I62),2,1))  -1))  *  (VLOOKUP($D62&amp;"_"&amp;$D63,Cross_cat_sexe,$B$5+1,0)  -  VLOOKUP($D62&amp;"_"&amp;$D63,Cross_cat_sexe,$B$5,0))     +  VLOOKUP($D62&amp;"_"&amp;$D63,Cross_cat_sexe,$B$5,0),0))))</f>
        <v/>
      </c>
      <c r="J63" s="932" t="str">
        <f ca="1">IF(AND(J62&gt;0,INDIRECT(ADDRESS($CB62,COLUMN(J62),2,1))=0),NA(),IF(J62&gt;INDIRECT(ADDRESS($CB62,COLUMN(J62),2,1)),  NA(),  IF(OR(J62="",INDIRECT(ADDRESS($CB62,COLUMN(J62),2,1))=""),"",     (1+J$5)  *  ROUND((1-(J62-1)/(  INDIRECT(ADDRESS($CB62,COLUMN(J62),2,1))  -1))  *  (VLOOKUP($D62&amp;"_"&amp;$D63,Cross_cat_sexe,$B$5+1,0)  -  VLOOKUP($D62&amp;"_"&amp;$D63,Cross_cat_sexe,$B$5,0))     +  VLOOKUP($D62&amp;"_"&amp;$D63,Cross_cat_sexe,$B$5,0),0))))</f>
        <v/>
      </c>
      <c r="K63" s="932">
        <f ca="1">IF(AND(K62&gt;0,INDIRECT(ADDRESS($CB62,COLUMN(K62),2,1))=0),NA(),IF(K62&gt;INDIRECT(ADDRESS($CB62,COLUMN(K62),2,1)),  NA(),  IF(OR(K62="",INDIRECT(ADDRESS($CB62,COLUMN(K62),2,1))=""),"",     (1+K$5)  *  ROUND((1-(K62-1)/(  INDIRECT(ADDRESS($CB62,COLUMN(K62),2,1))  -1))  *  (VLOOKUP($D62&amp;"_"&amp;$D63,Cross_cat_sexe,$B$5+1,0)  -  VLOOKUP($D62&amp;"_"&amp;$D63,Cross_cat_sexe,$B$5,0))     +  VLOOKUP($D62&amp;"_"&amp;$D63,Cross_cat_sexe,$B$5,0),0))))</f>
        <v>529</v>
      </c>
      <c r="L63" s="687" t="str">
        <f>IF(AND(L62&gt;0,M62=0),NA(),IF(L62&gt;M62,NA(),IF(M62="","",     (1+M$5)  *  ROUND((1-(L62-1)/(M62-1))  *  (VLOOKUP($D62&amp;"_"&amp;$D63,Cross_cat_sexe,$B$5+1,0)  -  VLOOKUP($D62&amp;"_"&amp;$D63,Cross_cat_sexe,$B$5,0))     +  VLOOKUP($D62&amp;"_"&amp;$D63,Cross_cat_sexe,$B$5,0),0))))</f>
        <v/>
      </c>
      <c r="M63" s="841">
        <f>IF(L62&gt;0,M$5,0)</f>
        <v>0</v>
      </c>
      <c r="N63" s="932" t="str">
        <f ca="1">IF(AND(N62&gt;0,INDIRECT(ADDRESS($CB62,COLUMN(N62),2,1))=0),NA(),IF(N62&gt;INDIRECT(ADDRESS($CB62,COLUMN(N62),2,1)),  NA(),  IF(OR(N62="",INDIRECT(ADDRESS($CB62,COLUMN(N62),2,1))=""),"",     (1+N$5)  *  ROUND((1-(N62-1)/(  INDIRECT(ADDRESS($CB62,COLUMN(N62),2,1))  -1))  *  (VLOOKUP($D62&amp;"_"&amp;$D63,Cross_cat_sexe,$B$5+1,0)  -  VLOOKUP($D62&amp;"_"&amp;$D63,Cross_cat_sexe,$B$5,0))     +  VLOOKUP($D62&amp;"_"&amp;$D63,Cross_cat_sexe,$B$5,0),0))))</f>
        <v/>
      </c>
      <c r="O63" s="932" t="str">
        <f ca="1">IF(AND(O62&gt;0,INDIRECT(ADDRESS($CB62,COLUMN(O62),2,1))=0),NA(),IF(O62&gt;INDIRECT(ADDRESS($CB62,COLUMN(O62),2,1)),  NA(),  IF(OR(O62="",INDIRECT(ADDRESS($CB62,COLUMN(O62),2,1))=""),"",     (1+O$5)  *  ROUND((1-(O62-1)/(  INDIRECT(ADDRESS($CB62,COLUMN(O62),2,1))  -1))  *  (VLOOKUP($D62&amp;"_"&amp;$D63,Cross_cat_sexe,$B$5+1,0)  -  VLOOKUP($D62&amp;"_"&amp;$D63,Cross_cat_sexe,$B$5,0))     +  VLOOKUP($D62&amp;"_"&amp;$D63,Cross_cat_sexe,$B$5,0),0))))</f>
        <v/>
      </c>
      <c r="P63" s="932" t="str">
        <f ca="1">IF(AND(P62&gt;0,INDIRECT(ADDRESS($CB62,COLUMN(P62),2,1))=0),NA(),IF(P62&gt;INDIRECT(ADDRESS($CB62,COLUMN(P62),2,1)),  NA(),  IF(OR(P62="",INDIRECT(ADDRESS($CB62,COLUMN(P62),2,1))=""),"",     (1+P$5)  *  ROUND((1-(P62-1)/(  INDIRECT(ADDRESS($CB62,COLUMN(P62),2,1))  -1))  *  (VLOOKUP($D62&amp;"_"&amp;$D63,Cross_cat_sexe,$B$5+1,0)  -  VLOOKUP($D62&amp;"_"&amp;$D63,Cross_cat_sexe,$B$5,0))     +  VLOOKUP($D62&amp;"_"&amp;$D63,Cross_cat_sexe,$B$5,0),0))))</f>
        <v/>
      </c>
      <c r="Q63" s="687" t="str">
        <f>IF(AND(Q62&gt;0,R62=0),NA(),IF(Q62&gt;R62,NA(),IF(R62="","",     (1+R$5)  *  ROUND((1-(Q62-1)/(R62-1))  *  (VLOOKUP($D62&amp;"_"&amp;$D63,Cross_cat_sexe,$B$5+1,0)  -  VLOOKUP($D62&amp;"_"&amp;$D63,Cross_cat_sexe,$B$5,0))     +  VLOOKUP($D62&amp;"_"&amp;$D63,Cross_cat_sexe,$B$5,0),0))))</f>
        <v/>
      </c>
      <c r="R63" s="841">
        <f>IF(Q62&gt;0,R$5,0)</f>
        <v>0</v>
      </c>
      <c r="S63" s="687" t="str">
        <f>IF(AND(S62&gt;0,T62=0),NA(),IF(S62&gt;T62,NA(),IF(T62="","",     (1+T$5)  *  ROUND((1-(S62-1)/(T62-1))  *  (VLOOKUP($D62&amp;"_"&amp;$D63,Cross_cat_sexe,$B$5+1,0)  -  VLOOKUP($D62&amp;"_"&amp;$D63,Cross_cat_sexe,$B$5,0))     +  VLOOKUP($D62&amp;"_"&amp;$D63,Cross_cat_sexe,$B$5,0),0))))</f>
        <v/>
      </c>
      <c r="T63" s="841">
        <f>IF(S62&gt;0,T$5,0)</f>
        <v>0</v>
      </c>
      <c r="U63" s="932" t="str">
        <f ca="1">IF(AND(U62&gt;0,INDIRECT(ADDRESS($CB62,COLUMN(U62),2,1))=0),NA(),IF(U62&gt;INDIRECT(ADDRESS($CB62,COLUMN(U62),2,1)),  NA(),  IF(OR(U62="",INDIRECT(ADDRESS($CB62,COLUMN(U62),2,1))=""),"",     (1+U$5)  *  ROUND((1-(U62-1)/(  INDIRECT(ADDRESS($CB62,COLUMN(U62),2,1))  -1))  *  (VLOOKUP($D62&amp;"_"&amp;$D63,Cross_cat_sexe,$B$5+1,0)  -  VLOOKUP($D62&amp;"_"&amp;$D63,Cross_cat_sexe,$B$5,0))     +  VLOOKUP($D62&amp;"_"&amp;$D63,Cross_cat_sexe,$B$5,0),0))))</f>
        <v/>
      </c>
      <c r="V63" s="932" t="str">
        <f ca="1">IF(AND(V62&gt;0,INDIRECT(ADDRESS($CB62,COLUMN(V62),2,1))=0),NA(),IF(V62&gt;INDIRECT(ADDRESS($CB62,COLUMN(V62),2,1)),  NA(),  IF(OR(V62="",INDIRECT(ADDRESS($CB62,COLUMN(V62),2,1))=""),"",     (1+V$5)  *  ROUND((1-(V62-1)/(  INDIRECT(ADDRESS($CB62,COLUMN(V62),2,1))  -1))  *  (VLOOKUP($D62&amp;"_"&amp;$D63,Cross_cat_sexe,$B$5+1,0)  -  VLOOKUP($D62&amp;"_"&amp;$D63,Cross_cat_sexe,$B$5,0))     +  VLOOKUP($D62&amp;"_"&amp;$D63,Cross_cat_sexe,$B$5,0),0))))</f>
        <v/>
      </c>
      <c r="W63" s="932" t="str">
        <f ca="1">IF(AND(W62&gt;0,INDIRECT(ADDRESS($CB62,COLUMN(W62),2,1))=0),NA(),IF(W62&gt;INDIRECT(ADDRESS($CB62,COLUMN(W62),2,1)),  NA(),  IF(OR(W62="",INDIRECT(ADDRESS($CB62,COLUMN(W62),2,1))=""),"",     (1+W$5)  *  ROUND((1-(W62-1)/(  INDIRECT(ADDRESS($CB62,COLUMN(W62),2,1))  -1))  *  (VLOOKUP($D62&amp;"_"&amp;$D63,Cross_cat_sexe,$B$5+1,0)  -  VLOOKUP($D62&amp;"_"&amp;$D63,Cross_cat_sexe,$B$5,0))     +  VLOOKUP($D62&amp;"_"&amp;$D63,Cross_cat_sexe,$B$5,0),0))))</f>
        <v/>
      </c>
      <c r="X63" s="932" t="str">
        <f ca="1">IF(AND(X62&gt;0,INDIRECT(ADDRESS($CB62,COLUMN(X62),2,1))=0),NA(),IF(X62&gt;INDIRECT(ADDRESS($CB62,COLUMN(X62),2,1)),  NA(),  IF(OR(X62="",INDIRECT(ADDRESS($CB62,COLUMN(X62),2,1))=""),"",     (1+X$5)  *  ROUND((1-(X62-1)/(  INDIRECT(ADDRESS($CB62,COLUMN(X62),2,1))  -1))  *  (VLOOKUP($D62&amp;"_"&amp;$D63,Cross_cat_sexe,$B$5+1,0)  -  VLOOKUP($D62&amp;"_"&amp;$D63,Cross_cat_sexe,$B$5,0))     +  VLOOKUP($D62&amp;"_"&amp;$D63,Cross_cat_sexe,$B$5,0),0))))</f>
        <v/>
      </c>
      <c r="Y63" s="687" t="str">
        <f>IF(AND(Y62&gt;0,Z62=0),NA(),IF(Y62&gt;Z62,NA(),IF(Z62="","",     (1+Z$5)  *  ROUND((1-(Y62-1)/(Z62-1))  *  (VLOOKUP($D62&amp;"_"&amp;$D63,Cross_cat_sexe,$B$5+1,0)  -  VLOOKUP($D62&amp;"_"&amp;$D63,Cross_cat_sexe,$B$5,0))     +  VLOOKUP($D62&amp;"_"&amp;$D63,Cross_cat_sexe,$B$5,0),0))))</f>
        <v/>
      </c>
      <c r="Z63" s="841">
        <f>IF(Y62&gt;0,Z$5,0)</f>
        <v>0</v>
      </c>
      <c r="AA63" s="688" t="str">
        <f ca="1">IF($B62="","",VLOOKUP($B62,Athlètes,AA$7,0))</f>
        <v>Elise</v>
      </c>
      <c r="AB63" s="689">
        <f ca="1">IF(OR(G63&gt;=2,    F62=IF(D63="F","classée","classé")),   1,   0)</f>
        <v>0</v>
      </c>
      <c r="AC63" s="690">
        <f ca="1">MAX(AH63:AU63)</f>
        <v>529</v>
      </c>
      <c r="AD63" s="684">
        <f ca="1">IF(AF63&gt;=2,AC63,MAX(AV63:BI63))</f>
        <v>-1</v>
      </c>
      <c r="AE63" s="684">
        <f ca="1">IF(AF63&gt;=3,AC63,IF(AG63&gt;=2,AD63,MAX(BJ63:BW63)))</f>
        <v>-2</v>
      </c>
      <c r="AF63" s="684">
        <f ca="1">COUNTIF(AV63:BI63,"=-1")</f>
        <v>1</v>
      </c>
      <c r="AG63" s="684">
        <f ca="1">COUNTIF(BJ63:BW63,"=-2")</f>
        <v>1</v>
      </c>
      <c r="AH63" s="691" t="str">
        <f t="shared" ref="AH63:AU63" ca="1" si="75">INDEX(__Cross,  $CC63,  AH$5)</f>
        <v/>
      </c>
      <c r="AI63" s="684" t="str">
        <f t="shared" ca="1" si="75"/>
        <v/>
      </c>
      <c r="AJ63" s="684">
        <f t="shared" ca="1" si="75"/>
        <v>529</v>
      </c>
      <c r="AK63" s="684" t="str">
        <f t="shared" ca="1" si="75"/>
        <v/>
      </c>
      <c r="AL63" s="684" t="str">
        <f t="shared" ca="1" si="75"/>
        <v/>
      </c>
      <c r="AM63" s="684" t="str">
        <f t="shared" ca="1" si="75"/>
        <v/>
      </c>
      <c r="AN63" s="684" t="str">
        <f t="shared" ca="1" si="75"/>
        <v/>
      </c>
      <c r="AO63" s="684" t="str">
        <f t="shared" ca="1" si="75"/>
        <v/>
      </c>
      <c r="AP63" s="684" t="str">
        <f t="shared" ca="1" si="75"/>
        <v/>
      </c>
      <c r="AQ63" s="684" t="str">
        <f t="shared" ca="1" si="75"/>
        <v/>
      </c>
      <c r="AR63" s="684" t="str">
        <f t="shared" ca="1" si="75"/>
        <v/>
      </c>
      <c r="AS63" s="684" t="str">
        <f t="shared" ca="1" si="75"/>
        <v/>
      </c>
      <c r="AT63" s="684" t="str">
        <f t="shared" ca="1" si="75"/>
        <v/>
      </c>
      <c r="AU63" s="692" t="str">
        <f t="shared" ca="1" si="75"/>
        <v/>
      </c>
      <c r="AV63" s="691" t="str">
        <f t="shared" ref="AV63:BI63" ca="1" si="76">IF(AH63=$AC63,-1,AH63)</f>
        <v/>
      </c>
      <c r="AW63" s="684" t="str">
        <f t="shared" ca="1" si="76"/>
        <v/>
      </c>
      <c r="AX63" s="684">
        <f t="shared" ca="1" si="76"/>
        <v>-1</v>
      </c>
      <c r="AY63" s="684" t="str">
        <f t="shared" ca="1" si="76"/>
        <v/>
      </c>
      <c r="AZ63" s="684" t="str">
        <f t="shared" ca="1" si="76"/>
        <v/>
      </c>
      <c r="BA63" s="684" t="str">
        <f t="shared" ca="1" si="76"/>
        <v/>
      </c>
      <c r="BB63" s="684" t="str">
        <f t="shared" ca="1" si="76"/>
        <v/>
      </c>
      <c r="BC63" s="684" t="str">
        <f t="shared" ca="1" si="76"/>
        <v/>
      </c>
      <c r="BD63" s="684" t="str">
        <f t="shared" ca="1" si="76"/>
        <v/>
      </c>
      <c r="BE63" s="684" t="str">
        <f t="shared" ca="1" si="76"/>
        <v/>
      </c>
      <c r="BF63" s="684" t="str">
        <f t="shared" ca="1" si="76"/>
        <v/>
      </c>
      <c r="BG63" s="684" t="str">
        <f t="shared" ca="1" si="76"/>
        <v/>
      </c>
      <c r="BH63" s="684" t="str">
        <f t="shared" ca="1" si="76"/>
        <v/>
      </c>
      <c r="BI63" s="692" t="str">
        <f t="shared" ca="1" si="76"/>
        <v/>
      </c>
      <c r="BJ63" s="691" t="str">
        <f t="shared" ref="BJ63:BW63" ca="1" si="77">IF(AV63=$AD63,-2,AV63)</f>
        <v/>
      </c>
      <c r="BK63" s="684" t="str">
        <f t="shared" ca="1" si="77"/>
        <v/>
      </c>
      <c r="BL63" s="684">
        <f t="shared" ca="1" si="77"/>
        <v>-2</v>
      </c>
      <c r="BM63" s="684" t="str">
        <f t="shared" ca="1" si="77"/>
        <v/>
      </c>
      <c r="BN63" s="684" t="str">
        <f t="shared" ca="1" si="77"/>
        <v/>
      </c>
      <c r="BO63" s="684" t="str">
        <f t="shared" ca="1" si="77"/>
        <v/>
      </c>
      <c r="BP63" s="684" t="str">
        <f t="shared" ca="1" si="77"/>
        <v/>
      </c>
      <c r="BQ63" s="684" t="str">
        <f t="shared" ca="1" si="77"/>
        <v/>
      </c>
      <c r="BR63" s="684" t="str">
        <f t="shared" ca="1" si="77"/>
        <v/>
      </c>
      <c r="BS63" s="684" t="str">
        <f t="shared" ca="1" si="77"/>
        <v/>
      </c>
      <c r="BT63" s="684" t="str">
        <f t="shared" ca="1" si="77"/>
        <v/>
      </c>
      <c r="BU63" s="684" t="str">
        <f t="shared" ca="1" si="77"/>
        <v/>
      </c>
      <c r="BV63" s="684" t="str">
        <f t="shared" ca="1" si="77"/>
        <v/>
      </c>
      <c r="BW63" s="692" t="str">
        <f t="shared" ca="1" si="77"/>
        <v/>
      </c>
      <c r="BX63" s="689">
        <f t="shared" ca="1" si="11"/>
        <v>1</v>
      </c>
      <c r="BY63" s="996">
        <f t="shared" ca="1" si="12"/>
        <v>529</v>
      </c>
      <c r="BZ63" s="689">
        <f t="shared" si="13"/>
        <v>9644.1</v>
      </c>
      <c r="CA63" s="684" t="str">
        <f ca="1">IF(D63="",   INDIRECT(ADDRESS(CB63,COLUMN(CA63),2,1)),   IF(BX63=1, D62&amp;"_"&amp;D63, D63&amp;"_"&amp;D72))</f>
        <v>M_F</v>
      </c>
      <c r="CB63" s="684">
        <f t="shared" ca="1" si="10"/>
        <v>24</v>
      </c>
      <c r="CC63" s="684">
        <f t="shared" ca="1" si="15"/>
        <v>42</v>
      </c>
      <c r="CD63" s="684">
        <f ca="1">IF(CA63=INDIRECT(ADDRESS(CB63,COLUMN(CA63),2,1)),  0,  1)    +     IF(BX63=1,IF(B62+0.1=B63,0,1),IF(B63+0.1=B72,0,1))     +     IF(ISNA(IF(BX63=1,BY63,BY72)),1,0)</f>
        <v>0</v>
      </c>
      <c r="CE63" s="693">
        <f ca="1">IF(BX63=1,F63+CLASSES*AB63*100000,F72+CLASSES*AB72*100000)+IF(CA63="_",0,VLOOKUP(CA63,Cross_cat_sexe,CE$7,0))+IF(BX63=1,IF(AND(B63&gt;0.1,F63=0),0.1,0),IF(AND(B72&gt;0.1,F72=0),0.1,0))</f>
        <v>6000529</v>
      </c>
      <c r="CF63" s="895"/>
      <c r="CG63" s="886"/>
      <c r="CH63" s="694">
        <f t="shared" ca="1" si="18"/>
        <v>1.1000000000000001</v>
      </c>
      <c r="CI63" s="694">
        <f t="shared" ca="1" si="68"/>
        <v>0</v>
      </c>
      <c r="CJ63" s="895"/>
    </row>
    <row r="64" spans="1:88" s="703" customFormat="1">
      <c r="A64" s="704">
        <v>19</v>
      </c>
      <c r="B64" s="705">
        <v>6116</v>
      </c>
      <c r="C64" s="703" t="str">
        <f ca="1">IF($B64="","",VLOOKUP($B64,Athlètes,C$5,0))</f>
        <v>SMAGGE</v>
      </c>
      <c r="D64" s="698" t="str">
        <f ca="1">IF($B64="","",VLOOKUP($B64,Athlètes,D$5,0))</f>
        <v>M</v>
      </c>
      <c r="E64" s="706" t="str">
        <f ca="1">IF($B64="","",VLOOKUP($B64,Athlètes,E$5,0))</f>
        <v/>
      </c>
      <c r="F64" s="707"/>
      <c r="G64" s="708"/>
      <c r="H64" s="708"/>
      <c r="I64" s="696"/>
      <c r="J64" s="696">
        <v>47</v>
      </c>
      <c r="K64" s="696"/>
      <c r="L64" s="696"/>
      <c r="M64" s="722" t="str">
        <f>IF(L64&gt;0,VLOOKUP(M$2&amp;IF(VLOOKUP(M$2,cal_Cross,L$9,0)&lt;&gt;2,"","-"&amp;VLOOKUP($E64,année_1ou2,M$9,0)),cal_Cross,VLOOKUP($D64&amp;"_"&amp;$D65,Cross_cat_sexe,$B$7,0),0),"")</f>
        <v/>
      </c>
      <c r="N64" s="696"/>
      <c r="O64" s="696"/>
      <c r="P64" s="696"/>
      <c r="Q64" s="696"/>
      <c r="R64" s="722" t="str">
        <f>IF(Q64&gt;0,VLOOKUP(R$2&amp;IF(VLOOKUP(R$2,cal_Cross,Q$9,0)&lt;&gt;2,"","-"&amp;VLOOKUP($E64,année_1ou2,R$9,0)),cal_Cross,VLOOKUP($D64&amp;"_"&amp;$D65,Cross_cat_sexe,$B$7,0),0),"")</f>
        <v/>
      </c>
      <c r="S64" s="696"/>
      <c r="T64" s="722" t="str">
        <f>IF(S64&gt;0,VLOOKUP(T$2&amp;IF(VLOOKUP(T$2,cal_Cross,S$9,0)&lt;&gt;2,"","-"&amp;VLOOKUP($E64,année_1ou2,T$9,0)),cal_Cross,VLOOKUP($D64&amp;"_"&amp;$D65,Cross_cat_sexe,$B$7,0),0),"")</f>
        <v/>
      </c>
      <c r="U64" s="696"/>
      <c r="V64" s="696"/>
      <c r="W64" s="696"/>
      <c r="X64" s="696"/>
      <c r="Y64" s="696"/>
      <c r="Z64" s="722" t="str">
        <f>IF(Y64&gt;0,VLOOKUP(Z$2&amp;IF(VLOOKUP(Z$2,cal_Cross,Y$9,0)&lt;&gt;2,"","-"&amp;VLOOKUP($E64,année_1ou2,Z$9,0)),cal_Cross,VLOOKUP($D64&amp;"_"&amp;$D65,Cross_cat_sexe,$B$7,0),0),"")</f>
        <v/>
      </c>
      <c r="AA64" s="843" t="str">
        <f ca="1">IF($B64="","",VLOOKUP($B64,Athlètes,AA$5,0))</f>
        <v>SMAGGE</v>
      </c>
      <c r="AB64" s="697"/>
      <c r="AC64" s="698"/>
      <c r="AD64" s="698"/>
      <c r="AE64" s="698"/>
      <c r="AF64" s="698"/>
      <c r="AG64" s="698"/>
      <c r="AH64" s="699"/>
      <c r="AI64" s="698"/>
      <c r="AJ64" s="698"/>
      <c r="AK64" s="698"/>
      <c r="AL64" s="698"/>
      <c r="AM64" s="698"/>
      <c r="AN64" s="698"/>
      <c r="AO64" s="698"/>
      <c r="AP64" s="698"/>
      <c r="AQ64" s="698"/>
      <c r="AR64" s="698"/>
      <c r="AS64" s="698"/>
      <c r="AT64" s="698"/>
      <c r="AU64" s="700"/>
      <c r="AV64" s="699"/>
      <c r="AW64" s="698"/>
      <c r="AX64" s="698"/>
      <c r="AY64" s="698"/>
      <c r="AZ64" s="698"/>
      <c r="BA64" s="698"/>
      <c r="BB64" s="698"/>
      <c r="BC64" s="698"/>
      <c r="BD64" s="698"/>
      <c r="BE64" s="698"/>
      <c r="BF64" s="698"/>
      <c r="BG64" s="698"/>
      <c r="BH64" s="698"/>
      <c r="BI64" s="700"/>
      <c r="BJ64" s="699"/>
      <c r="BK64" s="698"/>
      <c r="BL64" s="698"/>
      <c r="BM64" s="698"/>
      <c r="BN64" s="698"/>
      <c r="BO64" s="698"/>
      <c r="BP64" s="698"/>
      <c r="BQ64" s="698"/>
      <c r="BR64" s="698"/>
      <c r="BS64" s="698"/>
      <c r="BT64" s="698"/>
      <c r="BU64" s="698"/>
      <c r="BV64" s="698"/>
      <c r="BW64" s="700"/>
      <c r="BX64" s="697">
        <f t="shared" ca="1" si="11"/>
        <v>0</v>
      </c>
      <c r="BY64" s="995">
        <f t="shared" ca="1" si="12"/>
        <v>47</v>
      </c>
      <c r="BZ64" s="697">
        <f t="shared" si="13"/>
        <v>6116</v>
      </c>
      <c r="CA64" s="698" t="str">
        <f ca="1">IF(D64="",   INDIRECT(ADDRESS(CB64,COLUMN(CA64),2,1)),   IF(BX64=1, D63&amp;"_"&amp;D64, D64&amp;"_"&amp;D65))</f>
        <v>M_F</v>
      </c>
      <c r="CB64" s="698">
        <f t="shared" ca="1" si="10"/>
        <v>24</v>
      </c>
      <c r="CC64" s="698">
        <f t="shared" ca="1" si="15"/>
        <v>43</v>
      </c>
      <c r="CD64" s="698">
        <f ca="1">IF(CA64=INDIRECT(ADDRESS(CB64,COLUMN(CA64),2,1)),  0,  1)    +     IF(BX64=1,IF(B63+0.1=B64,0,1),IF(B64+0.1=B65,0,1))     +     IF(ISNA(IF(BX64=1,BY64,BY65)),1,0)</f>
        <v>0</v>
      </c>
      <c r="CE64" s="701">
        <f ca="1">IF(BX64=1,F64+CLASSES*AB64*100000,F65+CLASSES*AB65*100000)+IF(CA64="_",0,VLOOKUP(CA64,Cross_cat_sexe,CE$7,0))+IF(BX64=1,IF(AND(B64&gt;0.1,F64=0),0.1,0),IF(AND(B65&gt;0.1,F65=0),0.1,0))</f>
        <v>6000506</v>
      </c>
      <c r="CF64" s="894"/>
      <c r="CG64" s="885"/>
      <c r="CH64" s="694">
        <f t="shared" ref="CH64:CH65" ca="1" si="78">IF(B64&gt;0.1,IF(BX64=1,1.1,1),0)</f>
        <v>1</v>
      </c>
      <c r="CI64" s="702">
        <f t="shared" ref="CI64:CI65" ca="1" si="79">IF(INDEX(__Cross,  IF(BX64=1, $CC63, $CC64),  CI$2)&gt;0,  1,  0)</f>
        <v>0</v>
      </c>
      <c r="CJ64" s="894"/>
    </row>
    <row r="65" spans="1:88" s="695" customFormat="1">
      <c r="A65" s="681">
        <v>15.1</v>
      </c>
      <c r="B65" s="682">
        <f>B64+0.1</f>
        <v>6116.1</v>
      </c>
      <c r="C65" s="683" t="str">
        <f ca="1">IF($B64="","",VLOOKUP($B64,Athlètes,C$7,0))</f>
        <v>Rebecca</v>
      </c>
      <c r="D65" s="684" t="str">
        <f ca="1">IF($B64="","",VLOOKUP($B64,Athlètes,D$7,0))</f>
        <v>F</v>
      </c>
      <c r="E65" s="685"/>
      <c r="F65" s="936">
        <f ca="1">IF(G65=0,0,SUMIF(AC65:AD65,"&gt;0")/MIN(2,G65))+IF(ISNA(BY65),NA(),0)</f>
        <v>506</v>
      </c>
      <c r="G65" s="686">
        <f>COUNTA(I64:L64,N64:Q64,S64,Y64)</f>
        <v>1</v>
      </c>
      <c r="H65" s="686">
        <f ca="1">IF(ISNA(VLOOKUP($B65,__Indoor,H$7,0)),   0,VLOOKUP($B65,__Indoor,H$7,0))</f>
        <v>1</v>
      </c>
      <c r="I65" s="932" t="str">
        <f ca="1">IF(AND(I64&gt;0,INDIRECT(ADDRESS($CB64,COLUMN(I64),2,1))=0),NA(),IF(I64&gt;INDIRECT(ADDRESS($CB64,COLUMN(I64),2,1)),  NA(),  IF(OR(I64="",INDIRECT(ADDRESS($CB64,COLUMN(I64),2,1))=""),"",     (1+I$5)  *  ROUND((1-(I64-1)/(  INDIRECT(ADDRESS($CB64,COLUMN(I64),2,1))  -1))  *  (VLOOKUP($D64&amp;"_"&amp;$D65,Cross_cat_sexe,$B$5+1,0)  -  VLOOKUP($D64&amp;"_"&amp;$D65,Cross_cat_sexe,$B$5,0))     +  VLOOKUP($D64&amp;"_"&amp;$D65,Cross_cat_sexe,$B$5,0),0))))</f>
        <v/>
      </c>
      <c r="J65" s="932">
        <f ca="1">IF(AND(J64&gt;0,INDIRECT(ADDRESS($CB64,COLUMN(J64),2,1))=0),NA(),IF(J64&gt;INDIRECT(ADDRESS($CB64,COLUMN(J64),2,1)),  NA(),  IF(OR(J64="",INDIRECT(ADDRESS($CB64,COLUMN(J64),2,1))=""),"",     (1+J$5)  *  ROUND((1-(J64-1)/(  INDIRECT(ADDRESS($CB64,COLUMN(J64),2,1))  -1))  *  (VLOOKUP($D64&amp;"_"&amp;$D65,Cross_cat_sexe,$B$5+1,0)  -  VLOOKUP($D64&amp;"_"&amp;$D65,Cross_cat_sexe,$B$5,0))     +  VLOOKUP($D64&amp;"_"&amp;$D65,Cross_cat_sexe,$B$5,0),0))))</f>
        <v>506</v>
      </c>
      <c r="K65" s="932" t="str">
        <f ca="1">IF(AND(K64&gt;0,INDIRECT(ADDRESS($CB64,COLUMN(K64),2,1))=0),NA(),IF(K64&gt;INDIRECT(ADDRESS($CB64,COLUMN(K64),2,1)),  NA(),  IF(OR(K64="",INDIRECT(ADDRESS($CB64,COLUMN(K64),2,1))=""),"",     (1+K$5)  *  ROUND((1-(K64-1)/(  INDIRECT(ADDRESS($CB64,COLUMN(K64),2,1))  -1))  *  (VLOOKUP($D64&amp;"_"&amp;$D65,Cross_cat_sexe,$B$5+1,0)  -  VLOOKUP($D64&amp;"_"&amp;$D65,Cross_cat_sexe,$B$5,0))     +  VLOOKUP($D64&amp;"_"&amp;$D65,Cross_cat_sexe,$B$5,0),0))))</f>
        <v/>
      </c>
      <c r="L65" s="687" t="str">
        <f>IF(AND(L64&gt;0,M64=0),NA(),IF(L64&gt;M64,NA(),IF(M64="","",     (1+M$5)  *  ROUND((1-(L64-1)/(M64-1))  *  (VLOOKUP($D64&amp;"_"&amp;$D65,Cross_cat_sexe,$B$5+1,0)  -  VLOOKUP($D64&amp;"_"&amp;$D65,Cross_cat_sexe,$B$5,0))     +  VLOOKUP($D64&amp;"_"&amp;$D65,Cross_cat_sexe,$B$5,0),0))))</f>
        <v/>
      </c>
      <c r="M65" s="841">
        <f>IF(L64&gt;0,M$5,0)</f>
        <v>0</v>
      </c>
      <c r="N65" s="932" t="str">
        <f ca="1">IF(AND(N64&gt;0,INDIRECT(ADDRESS($CB64,COLUMN(N64),2,1))=0),NA(),IF(N64&gt;INDIRECT(ADDRESS($CB64,COLUMN(N64),2,1)),  NA(),  IF(OR(N64="",INDIRECT(ADDRESS($CB64,COLUMN(N64),2,1))=""),"",     (1+N$5)  *  ROUND((1-(N64-1)/(  INDIRECT(ADDRESS($CB64,COLUMN(N64),2,1))  -1))  *  (VLOOKUP($D64&amp;"_"&amp;$D65,Cross_cat_sexe,$B$5+1,0)  -  VLOOKUP($D64&amp;"_"&amp;$D65,Cross_cat_sexe,$B$5,0))     +  VLOOKUP($D64&amp;"_"&amp;$D65,Cross_cat_sexe,$B$5,0),0))))</f>
        <v/>
      </c>
      <c r="O65" s="932" t="str">
        <f ca="1">IF(AND(O64&gt;0,INDIRECT(ADDRESS($CB64,COLUMN(O64),2,1))=0),NA(),IF(O64&gt;INDIRECT(ADDRESS($CB64,COLUMN(O64),2,1)),  NA(),  IF(OR(O64="",INDIRECT(ADDRESS($CB64,COLUMN(O64),2,1))=""),"",     (1+O$5)  *  ROUND((1-(O64-1)/(  INDIRECT(ADDRESS($CB64,COLUMN(O64),2,1))  -1))  *  (VLOOKUP($D64&amp;"_"&amp;$D65,Cross_cat_sexe,$B$5+1,0)  -  VLOOKUP($D64&amp;"_"&amp;$D65,Cross_cat_sexe,$B$5,0))     +  VLOOKUP($D64&amp;"_"&amp;$D65,Cross_cat_sexe,$B$5,0),0))))</f>
        <v/>
      </c>
      <c r="P65" s="932" t="str">
        <f ca="1">IF(AND(P64&gt;0,INDIRECT(ADDRESS($CB64,COLUMN(P64),2,1))=0),NA(),IF(P64&gt;INDIRECT(ADDRESS($CB64,COLUMN(P64),2,1)),  NA(),  IF(OR(P64="",INDIRECT(ADDRESS($CB64,COLUMN(P64),2,1))=""),"",     (1+P$5)  *  ROUND((1-(P64-1)/(  INDIRECT(ADDRESS($CB64,COLUMN(P64),2,1))  -1))  *  (VLOOKUP($D64&amp;"_"&amp;$D65,Cross_cat_sexe,$B$5+1,0)  -  VLOOKUP($D64&amp;"_"&amp;$D65,Cross_cat_sexe,$B$5,0))     +  VLOOKUP($D64&amp;"_"&amp;$D65,Cross_cat_sexe,$B$5,0),0))))</f>
        <v/>
      </c>
      <c r="Q65" s="687" t="str">
        <f>IF(AND(Q64&gt;0,R64=0),NA(),IF(Q64&gt;R64,NA(),IF(R64="","",     (1+R$5)  *  ROUND((1-(Q64-1)/(R64-1))  *  (VLOOKUP($D64&amp;"_"&amp;$D65,Cross_cat_sexe,$B$5+1,0)  -  VLOOKUP($D64&amp;"_"&amp;$D65,Cross_cat_sexe,$B$5,0))     +  VLOOKUP($D64&amp;"_"&amp;$D65,Cross_cat_sexe,$B$5,0),0))))</f>
        <v/>
      </c>
      <c r="R65" s="841">
        <f>IF(Q64&gt;0,R$5,0)</f>
        <v>0</v>
      </c>
      <c r="S65" s="687" t="str">
        <f>IF(AND(S64&gt;0,T64=0),NA(),IF(S64&gt;T64,NA(),IF(T64="","",     (1+T$5)  *  ROUND((1-(S64-1)/(T64-1))  *  (VLOOKUP($D64&amp;"_"&amp;$D65,Cross_cat_sexe,$B$5+1,0)  -  VLOOKUP($D64&amp;"_"&amp;$D65,Cross_cat_sexe,$B$5,0))     +  VLOOKUP($D64&amp;"_"&amp;$D65,Cross_cat_sexe,$B$5,0),0))))</f>
        <v/>
      </c>
      <c r="T65" s="841">
        <f>IF(S64&gt;0,T$5,0)</f>
        <v>0</v>
      </c>
      <c r="U65" s="932" t="str">
        <f ca="1">IF(AND(U64&gt;0,INDIRECT(ADDRESS($CB64,COLUMN(U64),2,1))=0),NA(),IF(U64&gt;INDIRECT(ADDRESS($CB64,COLUMN(U64),2,1)),  NA(),  IF(OR(U64="",INDIRECT(ADDRESS($CB64,COLUMN(U64),2,1))=""),"",     (1+U$5)  *  ROUND((1-(U64-1)/(  INDIRECT(ADDRESS($CB64,COLUMN(U64),2,1))  -1))  *  (VLOOKUP($D64&amp;"_"&amp;$D65,Cross_cat_sexe,$B$5+1,0)  -  VLOOKUP($D64&amp;"_"&amp;$D65,Cross_cat_sexe,$B$5,0))     +  VLOOKUP($D64&amp;"_"&amp;$D65,Cross_cat_sexe,$B$5,0),0))))</f>
        <v/>
      </c>
      <c r="V65" s="932" t="str">
        <f ca="1">IF(AND(V64&gt;0,INDIRECT(ADDRESS($CB64,COLUMN(V64),2,1))=0),NA(),IF(V64&gt;INDIRECT(ADDRESS($CB64,COLUMN(V64),2,1)),  NA(),  IF(OR(V64="",INDIRECT(ADDRESS($CB64,COLUMN(V64),2,1))=""),"",     (1+V$5)  *  ROUND((1-(V64-1)/(  INDIRECT(ADDRESS($CB64,COLUMN(V64),2,1))  -1))  *  (VLOOKUP($D64&amp;"_"&amp;$D65,Cross_cat_sexe,$B$5+1,0)  -  VLOOKUP($D64&amp;"_"&amp;$D65,Cross_cat_sexe,$B$5,0))     +  VLOOKUP($D64&amp;"_"&amp;$D65,Cross_cat_sexe,$B$5,0),0))))</f>
        <v/>
      </c>
      <c r="W65" s="932" t="str">
        <f ca="1">IF(AND(W64&gt;0,INDIRECT(ADDRESS($CB64,COLUMN(W64),2,1))=0),NA(),IF(W64&gt;INDIRECT(ADDRESS($CB64,COLUMN(W64),2,1)),  NA(),  IF(OR(W64="",INDIRECT(ADDRESS($CB64,COLUMN(W64),2,1))=""),"",     (1+W$5)  *  ROUND((1-(W64-1)/(  INDIRECT(ADDRESS($CB64,COLUMN(W64),2,1))  -1))  *  (VLOOKUP($D64&amp;"_"&amp;$D65,Cross_cat_sexe,$B$5+1,0)  -  VLOOKUP($D64&amp;"_"&amp;$D65,Cross_cat_sexe,$B$5,0))     +  VLOOKUP($D64&amp;"_"&amp;$D65,Cross_cat_sexe,$B$5,0),0))))</f>
        <v/>
      </c>
      <c r="X65" s="932" t="str">
        <f ca="1">IF(AND(X64&gt;0,INDIRECT(ADDRESS($CB64,COLUMN(X64),2,1))=0),NA(),IF(X64&gt;INDIRECT(ADDRESS($CB64,COLUMN(X64),2,1)),  NA(),  IF(OR(X64="",INDIRECT(ADDRESS($CB64,COLUMN(X64),2,1))=""),"",     (1+X$5)  *  ROUND((1-(X64-1)/(  INDIRECT(ADDRESS($CB64,COLUMN(X64),2,1))  -1))  *  (VLOOKUP($D64&amp;"_"&amp;$D65,Cross_cat_sexe,$B$5+1,0)  -  VLOOKUP($D64&amp;"_"&amp;$D65,Cross_cat_sexe,$B$5,0))     +  VLOOKUP($D64&amp;"_"&amp;$D65,Cross_cat_sexe,$B$5,0),0))))</f>
        <v/>
      </c>
      <c r="Y65" s="687" t="str">
        <f>IF(AND(Y64&gt;0,Z64=0),NA(),IF(Y64&gt;Z64,NA(),IF(Z64="","",     (1+Z$5)  *  ROUND((1-(Y64-1)/(Z64-1))  *  (VLOOKUP($D64&amp;"_"&amp;$D65,Cross_cat_sexe,$B$5+1,0)  -  VLOOKUP($D64&amp;"_"&amp;$D65,Cross_cat_sexe,$B$5,0))     +  VLOOKUP($D64&amp;"_"&amp;$D65,Cross_cat_sexe,$B$5,0),0))))</f>
        <v/>
      </c>
      <c r="Z65" s="841">
        <f>IF(Y64&gt;0,Z$5,0)</f>
        <v>0</v>
      </c>
      <c r="AA65" s="688" t="str">
        <f ca="1">IF($B64="","",VLOOKUP($B64,Athlètes,AA$7,0))</f>
        <v>Rebecca</v>
      </c>
      <c r="AB65" s="689">
        <f ca="1">IF(OR(G65&gt;=2,    F64=IF(D65="F","classée","classé")),   1,   0)</f>
        <v>0</v>
      </c>
      <c r="AC65" s="690">
        <f ca="1">MAX(AH65:AU65)</f>
        <v>506</v>
      </c>
      <c r="AD65" s="684">
        <f ca="1">IF(AF65&gt;=2,AC65,MAX(AV65:BI65))</f>
        <v>-1</v>
      </c>
      <c r="AE65" s="684">
        <f ca="1">IF(AF65&gt;=3,AC65,IF(AG65&gt;=2,AD65,MAX(BJ65:BW65)))</f>
        <v>-2</v>
      </c>
      <c r="AF65" s="684">
        <f ca="1">COUNTIF(AV65:BI65,"=-1")</f>
        <v>1</v>
      </c>
      <c r="AG65" s="684">
        <f ca="1">COUNTIF(BJ65:BW65,"=-2")</f>
        <v>1</v>
      </c>
      <c r="AH65" s="691" t="str">
        <f t="shared" ref="AH65:AU65" ca="1" si="80">INDEX(__Cross,  $CC65,  AH$5)</f>
        <v/>
      </c>
      <c r="AI65" s="684">
        <f t="shared" ca="1" si="80"/>
        <v>506</v>
      </c>
      <c r="AJ65" s="684" t="str">
        <f t="shared" ca="1" si="80"/>
        <v/>
      </c>
      <c r="AK65" s="684" t="str">
        <f t="shared" ca="1" si="80"/>
        <v/>
      </c>
      <c r="AL65" s="684" t="str">
        <f t="shared" ca="1" si="80"/>
        <v/>
      </c>
      <c r="AM65" s="684" t="str">
        <f t="shared" ca="1" si="80"/>
        <v/>
      </c>
      <c r="AN65" s="684" t="str">
        <f t="shared" ca="1" si="80"/>
        <v/>
      </c>
      <c r="AO65" s="684" t="str">
        <f t="shared" ca="1" si="80"/>
        <v/>
      </c>
      <c r="AP65" s="684" t="str">
        <f t="shared" ca="1" si="80"/>
        <v/>
      </c>
      <c r="AQ65" s="684" t="str">
        <f t="shared" ca="1" si="80"/>
        <v/>
      </c>
      <c r="AR65" s="684" t="str">
        <f t="shared" ca="1" si="80"/>
        <v/>
      </c>
      <c r="AS65" s="684" t="str">
        <f t="shared" ca="1" si="80"/>
        <v/>
      </c>
      <c r="AT65" s="684" t="str">
        <f t="shared" ca="1" si="80"/>
        <v/>
      </c>
      <c r="AU65" s="692" t="str">
        <f t="shared" ca="1" si="80"/>
        <v/>
      </c>
      <c r="AV65" s="691" t="str">
        <f t="shared" ref="AV65:BI65" ca="1" si="81">IF(AH65=$AC65,-1,AH65)</f>
        <v/>
      </c>
      <c r="AW65" s="684">
        <f t="shared" ca="1" si="81"/>
        <v>-1</v>
      </c>
      <c r="AX65" s="684" t="str">
        <f t="shared" ca="1" si="81"/>
        <v/>
      </c>
      <c r="AY65" s="684" t="str">
        <f t="shared" ca="1" si="81"/>
        <v/>
      </c>
      <c r="AZ65" s="684" t="str">
        <f t="shared" ca="1" si="81"/>
        <v/>
      </c>
      <c r="BA65" s="684" t="str">
        <f t="shared" ca="1" si="81"/>
        <v/>
      </c>
      <c r="BB65" s="684" t="str">
        <f t="shared" ca="1" si="81"/>
        <v/>
      </c>
      <c r="BC65" s="684" t="str">
        <f t="shared" ca="1" si="81"/>
        <v/>
      </c>
      <c r="BD65" s="684" t="str">
        <f t="shared" ca="1" si="81"/>
        <v/>
      </c>
      <c r="BE65" s="684" t="str">
        <f t="shared" ca="1" si="81"/>
        <v/>
      </c>
      <c r="BF65" s="684" t="str">
        <f t="shared" ca="1" si="81"/>
        <v/>
      </c>
      <c r="BG65" s="684" t="str">
        <f t="shared" ca="1" si="81"/>
        <v/>
      </c>
      <c r="BH65" s="684" t="str">
        <f t="shared" ca="1" si="81"/>
        <v/>
      </c>
      <c r="BI65" s="692" t="str">
        <f t="shared" ca="1" si="81"/>
        <v/>
      </c>
      <c r="BJ65" s="691" t="str">
        <f t="shared" ref="BJ65:BW65" ca="1" si="82">IF(AV65=$AD65,-2,AV65)</f>
        <v/>
      </c>
      <c r="BK65" s="684">
        <f t="shared" ca="1" si="82"/>
        <v>-2</v>
      </c>
      <c r="BL65" s="684" t="str">
        <f t="shared" ca="1" si="82"/>
        <v/>
      </c>
      <c r="BM65" s="684" t="str">
        <f t="shared" ca="1" si="82"/>
        <v/>
      </c>
      <c r="BN65" s="684" t="str">
        <f t="shared" ca="1" si="82"/>
        <v/>
      </c>
      <c r="BO65" s="684" t="str">
        <f t="shared" ca="1" si="82"/>
        <v/>
      </c>
      <c r="BP65" s="684" t="str">
        <f t="shared" ca="1" si="82"/>
        <v/>
      </c>
      <c r="BQ65" s="684" t="str">
        <f t="shared" ca="1" si="82"/>
        <v/>
      </c>
      <c r="BR65" s="684" t="str">
        <f t="shared" ca="1" si="82"/>
        <v/>
      </c>
      <c r="BS65" s="684" t="str">
        <f t="shared" ca="1" si="82"/>
        <v/>
      </c>
      <c r="BT65" s="684" t="str">
        <f t="shared" ca="1" si="82"/>
        <v/>
      </c>
      <c r="BU65" s="684" t="str">
        <f t="shared" ca="1" si="82"/>
        <v/>
      </c>
      <c r="BV65" s="684" t="str">
        <f t="shared" ca="1" si="82"/>
        <v/>
      </c>
      <c r="BW65" s="692" t="str">
        <f t="shared" ca="1" si="82"/>
        <v/>
      </c>
      <c r="BX65" s="689">
        <f t="shared" ca="1" si="11"/>
        <v>1</v>
      </c>
      <c r="BY65" s="996">
        <f t="shared" ca="1" si="12"/>
        <v>506</v>
      </c>
      <c r="BZ65" s="689">
        <f t="shared" si="13"/>
        <v>6116.1</v>
      </c>
      <c r="CA65" s="684" t="str">
        <f ca="1">IF(D65="",   INDIRECT(ADDRESS(CB65,COLUMN(CA65),2,1)),   IF(BX65=1, D64&amp;"_"&amp;D65, D65&amp;"_"&amp;D74))</f>
        <v>M_F</v>
      </c>
      <c r="CB65" s="684">
        <f t="shared" ca="1" si="10"/>
        <v>24</v>
      </c>
      <c r="CC65" s="684">
        <f t="shared" ca="1" si="15"/>
        <v>44</v>
      </c>
      <c r="CD65" s="684">
        <f ca="1">IF(CA65=INDIRECT(ADDRESS(CB65,COLUMN(CA65),2,1)),  0,  1)    +     IF(BX65=1,IF(B64+0.1=B65,0,1),IF(B65+0.1=B74,0,1))     +     IF(ISNA(IF(BX65=1,BY65,BY74)),1,0)</f>
        <v>0</v>
      </c>
      <c r="CE65" s="693">
        <f ca="1">IF(BX65=1,F65+CLASSES*AB65*100000,F74+CLASSES*AB74*100000)+IF(CA65="_",0,VLOOKUP(CA65,Cross_cat_sexe,CE$7,0))+IF(BX65=1,IF(AND(B65&gt;0.1,F65=0),0.1,0),IF(AND(B74&gt;0.1,F74=0),0.1,0))</f>
        <v>6000506</v>
      </c>
      <c r="CF65" s="895"/>
      <c r="CG65" s="886"/>
      <c r="CH65" s="694">
        <f t="shared" ca="1" si="78"/>
        <v>1.1000000000000001</v>
      </c>
      <c r="CI65" s="694">
        <f t="shared" ca="1" si="79"/>
        <v>0</v>
      </c>
      <c r="CJ65" s="895"/>
    </row>
    <row r="66" spans="1:88" s="877" customFormat="1" ht="25.5" customHeight="1">
      <c r="A66" s="861" t="s">
        <v>353</v>
      </c>
      <c r="B66" s="862"/>
      <c r="C66" s="863"/>
      <c r="D66" s="864" t="str">
        <f>CA66</f>
        <v>M_H</v>
      </c>
      <c r="E66" s="862"/>
      <c r="F66" s="865"/>
      <c r="G66" s="862"/>
      <c r="H66" s="938" t="s">
        <v>779</v>
      </c>
      <c r="I66" s="937">
        <f ca="1">VLOOKUP(I$2,cal_Cross,VLOOKUP($D66,Cross_cat_sexe,$B$7,0),0)</f>
        <v>30</v>
      </c>
      <c r="J66" s="934">
        <f ca="1">VLOOKUP(J$2,cal_Cross,VLOOKUP($D66,Cross_cat_sexe,$B$7,0),0)</f>
        <v>47</v>
      </c>
      <c r="K66" s="934">
        <f ca="1">VLOOKUP(K$2,cal_Cross,VLOOKUP($D66,Cross_cat_sexe,$B$7,0),0)</f>
        <v>46</v>
      </c>
      <c r="L66" s="934">
        <f ca="1">VLOOKUP(L$2,cal_Cross,VLOOKUP($D66,Cross_cat_sexe,$B$7,0),0)</f>
        <v>0</v>
      </c>
      <c r="M66" s="924"/>
      <c r="N66" s="934">
        <f ca="1">VLOOKUP(N$2,cal_Cross,VLOOKUP($D66,Cross_cat_sexe,$B$7,0),0)</f>
        <v>0</v>
      </c>
      <c r="O66" s="934">
        <f ca="1">VLOOKUP(O$2,cal_Cross,VLOOKUP($D66,Cross_cat_sexe,$B$7,0),0)</f>
        <v>0</v>
      </c>
      <c r="P66" s="934">
        <f ca="1">VLOOKUP(P$2,cal_Cross,VLOOKUP($D66,Cross_cat_sexe,$B$7,0),0)</f>
        <v>0</v>
      </c>
      <c r="Q66" s="934" t="str">
        <f ca="1">VLOOKUP(Q$2,cal_Cross,VLOOKUP($D66,Cross_cat_sexe,$B$7,0),0)</f>
        <v>-</v>
      </c>
      <c r="R66" s="924"/>
      <c r="S66" s="934" t="str">
        <f ca="1">VLOOKUP(S$2,cal_Cross,VLOOKUP($D66,Cross_cat_sexe,$B$7,0),0)</f>
        <v>-</v>
      </c>
      <c r="T66" s="924"/>
      <c r="U66" s="934">
        <f ca="1">VLOOKUP(U$2,cal_Cross,VLOOKUP($D66,Cross_cat_sexe,$B$7,0),0)</f>
        <v>0</v>
      </c>
      <c r="V66" s="934">
        <f ca="1">VLOOKUP(V$2,cal_Cross,VLOOKUP($D66,Cross_cat_sexe,$B$7,0),0)</f>
        <v>0</v>
      </c>
      <c r="W66" s="934">
        <f ca="1">VLOOKUP(W$2,cal_Cross,VLOOKUP($D66,Cross_cat_sexe,$B$7,0),0)</f>
        <v>0</v>
      </c>
      <c r="X66" s="934">
        <f ca="1">VLOOKUP(X$2,cal_Cross,VLOOKUP($D66,Cross_cat_sexe,$B$7,0),0)</f>
        <v>0</v>
      </c>
      <c r="Y66" s="934" t="str">
        <f ca="1">VLOOKUP(Y$2,cal_Cross,VLOOKUP($D66,Cross_cat_sexe,$B$7,0),0)</f>
        <v>-</v>
      </c>
      <c r="Z66" s="924"/>
      <c r="AA66" s="918"/>
      <c r="AB66" s="867"/>
      <c r="AC66" s="868"/>
      <c r="AD66" s="868"/>
      <c r="AE66" s="868"/>
      <c r="AF66" s="868"/>
      <c r="AG66" s="868"/>
      <c r="AH66" s="869"/>
      <c r="AI66" s="868"/>
      <c r="AJ66" s="868"/>
      <c r="AK66" s="868"/>
      <c r="AL66" s="868"/>
      <c r="AM66" s="868"/>
      <c r="AN66" s="868"/>
      <c r="AO66" s="868"/>
      <c r="AP66" s="868"/>
      <c r="AQ66" s="868"/>
      <c r="AR66" s="868"/>
      <c r="AS66" s="868"/>
      <c r="AT66" s="868"/>
      <c r="AU66" s="870"/>
      <c r="AV66" s="869"/>
      <c r="AW66" s="868"/>
      <c r="AX66" s="868"/>
      <c r="AY66" s="868"/>
      <c r="AZ66" s="868"/>
      <c r="BA66" s="868"/>
      <c r="BB66" s="868"/>
      <c r="BC66" s="868"/>
      <c r="BD66" s="868"/>
      <c r="BE66" s="868"/>
      <c r="BF66" s="868"/>
      <c r="BG66" s="868"/>
      <c r="BH66" s="868"/>
      <c r="BI66" s="870"/>
      <c r="BJ66" s="869"/>
      <c r="BK66" s="868"/>
      <c r="BL66" s="868"/>
      <c r="BM66" s="868"/>
      <c r="BN66" s="868"/>
      <c r="BO66" s="868"/>
      <c r="BP66" s="868"/>
      <c r="BQ66" s="868"/>
      <c r="BR66" s="868"/>
      <c r="BS66" s="868"/>
      <c r="BT66" s="868"/>
      <c r="BU66" s="868"/>
      <c r="BV66" s="868"/>
      <c r="BW66" s="870"/>
      <c r="BX66" s="871"/>
      <c r="BY66" s="871"/>
      <c r="BZ66" s="871"/>
      <c r="CA66" s="872" t="str">
        <f>pts_Cross!$A$17</f>
        <v>M_H</v>
      </c>
      <c r="CB66" s="872">
        <f>IF($CH66=3,ROW(CA66),CB57)</f>
        <v>66</v>
      </c>
      <c r="CC66" s="872"/>
      <c r="CD66" s="873"/>
      <c r="CE66" s="874">
        <f ca="1">VLOOKUP(CA66,Cross_cat_sexe,CE$7,0)+900004</f>
        <v>5900004</v>
      </c>
      <c r="CF66" s="893"/>
      <c r="CG66" s="884"/>
      <c r="CH66" s="875">
        <v>3</v>
      </c>
      <c r="CI66" s="875">
        <f ca="1">IF(INDEX(__Cross,  IF(BX66=1, $CC57, $CC66),  CI$2)&gt;0,  1,  0)</f>
        <v>0</v>
      </c>
      <c r="CJ66" s="893"/>
    </row>
    <row r="67" spans="1:88" s="94" customFormat="1">
      <c r="A67" s="659"/>
      <c r="B67" s="609"/>
      <c r="C67" s="660"/>
      <c r="D67" s="609"/>
      <c r="E67" s="609"/>
      <c r="F67" s="610"/>
      <c r="G67" s="646"/>
      <c r="H67" s="611"/>
      <c r="I67" s="612" t="str">
        <f ca="1">VLOOKUP(I$2,cal_Cross,$C$9+1,0)</f>
        <v>Braine L'Alleud</v>
      </c>
      <c r="J67" s="935" t="str">
        <f ca="1">VLOOKUP(J$2,cal_Cross,$C$9+1,0)</f>
        <v>Sart-Dames-Avelines</v>
      </c>
      <c r="K67" s="935" t="str">
        <f ca="1">VLOOKUP(K$2,cal_Cross,$C$9+1,0)</f>
        <v>Gosselies</v>
      </c>
      <c r="L67" s="613" t="str">
        <f ca="1">VLOOKUP(L$2,cal_Cross,$C$9+1,0)</f>
        <v>LBFA</v>
      </c>
      <c r="M67" s="661"/>
      <c r="N67" s="935">
        <f ca="1">VLOOKUP(N$2,cal_Cross,$C$9+1,0)</f>
        <v>0</v>
      </c>
      <c r="O67" s="935">
        <f ca="1">VLOOKUP(O$2,cal_Cross,$C$9+1,0)</f>
        <v>0</v>
      </c>
      <c r="P67" s="935">
        <f ca="1">VLOOKUP(P$2,cal_Cross,$C$9+1,0)</f>
        <v>0</v>
      </c>
      <c r="Q67" s="431">
        <f ca="1">VLOOKUP(Q$2,cal_Cross,$C$9+1,0)</f>
        <v>0</v>
      </c>
      <c r="R67" s="661"/>
      <c r="S67" s="431">
        <f ca="1">VLOOKUP(S$2,cal_Cross,$C$9+1,0)</f>
        <v>0</v>
      </c>
      <c r="T67" s="661"/>
      <c r="U67" s="935" t="str">
        <f ca="1">VLOOKUP(U$2,cal_Cross,$C$9+1,0)</f>
        <v>-------</v>
      </c>
      <c r="V67" s="935" t="str">
        <f ca="1">VLOOKUP(V$2,cal_Cross,$C$9+1,0)</f>
        <v>-------</v>
      </c>
      <c r="W67" s="935" t="str">
        <f ca="1">VLOOKUP(W$2,cal_Cross,$C$9+1,0)</f>
        <v>-------</v>
      </c>
      <c r="X67" s="935" t="str">
        <f ca="1">VLOOKUP(X$2,cal_Cross,$C$9+1,0)</f>
        <v>-------</v>
      </c>
      <c r="Y67" s="431" t="str">
        <f ca="1">VLOOKUP(Y$2,cal_Cross,$C$9+1,0)</f>
        <v>-- (par année)</v>
      </c>
      <c r="Z67" s="661"/>
      <c r="AA67" s="210"/>
      <c r="AB67" s="234"/>
      <c r="AC67" s="234"/>
      <c r="AD67" s="234"/>
      <c r="AE67" s="234"/>
      <c r="AF67" s="234"/>
      <c r="AG67" s="234"/>
      <c r="AH67" s="366"/>
      <c r="AI67" s="366"/>
      <c r="AJ67" s="366"/>
      <c r="AK67" s="366"/>
      <c r="AL67" s="366"/>
      <c r="AM67" s="366"/>
      <c r="AN67" s="366"/>
      <c r="AO67" s="366"/>
      <c r="AP67" s="366"/>
      <c r="AQ67" s="366"/>
      <c r="AR67" s="366"/>
      <c r="AS67" s="366"/>
      <c r="AT67" s="366"/>
      <c r="AU67" s="366"/>
      <c r="AV67" s="366"/>
      <c r="AW67" s="366"/>
      <c r="AX67" s="366"/>
      <c r="AY67" s="366"/>
      <c r="AZ67" s="366"/>
      <c r="BA67" s="366"/>
      <c r="BB67" s="366"/>
      <c r="BC67" s="366"/>
      <c r="BD67" s="366"/>
      <c r="BE67" s="366"/>
      <c r="BF67" s="366"/>
      <c r="BG67" s="366"/>
      <c r="BH67" s="366"/>
      <c r="BI67" s="366"/>
      <c r="BJ67" s="366"/>
      <c r="BK67" s="366"/>
      <c r="BL67" s="366"/>
      <c r="BM67" s="366"/>
      <c r="BN67" s="366"/>
      <c r="BO67" s="366"/>
      <c r="BP67" s="366"/>
      <c r="BQ67" s="366"/>
      <c r="BR67" s="366"/>
      <c r="BS67" s="366"/>
      <c r="BT67" s="366"/>
      <c r="BU67" s="366"/>
      <c r="BV67" s="366"/>
      <c r="BW67" s="366"/>
      <c r="BX67" s="381"/>
      <c r="BY67" s="381"/>
      <c r="BZ67" s="381"/>
      <c r="CA67" s="381"/>
      <c r="CB67" s="638">
        <f t="shared" ref="CB67:CB98" si="83">IF($CH67=3,ROW(CA67),CB66)</f>
        <v>66</v>
      </c>
      <c r="CC67" s="638"/>
      <c r="CD67" s="382"/>
      <c r="CE67" s="522">
        <f ca="1">VLOOKUP(CA66,Cross_cat_sexe,CE$7,0)+900003</f>
        <v>5900003</v>
      </c>
      <c r="CF67" s="892"/>
      <c r="CG67" s="366"/>
      <c r="CH67" s="947">
        <f>IF(CG$13="S",  "",  IF(CG$13="P",  2,  NA()))</f>
        <v>2</v>
      </c>
      <c r="CI67" s="767">
        <f t="shared" ca="1" si="19"/>
        <v>1</v>
      </c>
      <c r="CJ67" s="892"/>
    </row>
    <row r="68" spans="1:88" s="94" customFormat="1">
      <c r="A68" s="459" t="s">
        <v>201</v>
      </c>
      <c r="B68" s="200" t="s">
        <v>0</v>
      </c>
      <c r="C68" s="94" t="s">
        <v>1</v>
      </c>
      <c r="D68" s="93" t="s">
        <v>26</v>
      </c>
      <c r="E68" s="209" t="s">
        <v>4</v>
      </c>
      <c r="F68" s="375" t="s">
        <v>200</v>
      </c>
      <c r="G68" s="212" t="s">
        <v>144</v>
      </c>
      <c r="H68" s="212" t="s">
        <v>144</v>
      </c>
      <c r="I68" s="532" t="s">
        <v>351</v>
      </c>
      <c r="J68" s="532" t="s">
        <v>351</v>
      </c>
      <c r="K68" s="532" t="s">
        <v>351</v>
      </c>
      <c r="L68" s="532" t="s">
        <v>351</v>
      </c>
      <c r="M68" s="581" t="s">
        <v>317</v>
      </c>
      <c r="N68" s="532" t="s">
        <v>351</v>
      </c>
      <c r="O68" s="532" t="s">
        <v>351</v>
      </c>
      <c r="P68" s="532" t="s">
        <v>351</v>
      </c>
      <c r="Q68" s="532" t="s">
        <v>351</v>
      </c>
      <c r="R68" s="581" t="s">
        <v>317</v>
      </c>
      <c r="S68" s="532" t="s">
        <v>351</v>
      </c>
      <c r="T68" s="581" t="s">
        <v>317</v>
      </c>
      <c r="U68" s="532" t="s">
        <v>351</v>
      </c>
      <c r="V68" s="532" t="s">
        <v>351</v>
      </c>
      <c r="W68" s="532" t="s">
        <v>351</v>
      </c>
      <c r="X68" s="532" t="s">
        <v>351</v>
      </c>
      <c r="Y68" s="532" t="s">
        <v>351</v>
      </c>
      <c r="Z68" s="581" t="s">
        <v>317</v>
      </c>
      <c r="AA68" s="210" t="s">
        <v>1</v>
      </c>
      <c r="AB68" s="214" t="s">
        <v>195</v>
      </c>
      <c r="AC68" s="200" t="s">
        <v>212</v>
      </c>
      <c r="AD68" s="200" t="s">
        <v>213</v>
      </c>
      <c r="AE68" s="200" t="s">
        <v>214</v>
      </c>
      <c r="AF68" s="200" t="s">
        <v>215</v>
      </c>
      <c r="AG68" s="200" t="s">
        <v>215</v>
      </c>
      <c r="AH68" s="367"/>
      <c r="AI68" s="366"/>
      <c r="AJ68" s="366"/>
      <c r="AK68" s="366"/>
      <c r="AL68" s="366"/>
      <c r="AM68" s="366"/>
      <c r="AN68" s="366"/>
      <c r="AO68" s="366"/>
      <c r="AP68" s="366"/>
      <c r="AQ68" s="366"/>
      <c r="AR68" s="366"/>
      <c r="AS68" s="366"/>
      <c r="AT68" s="366"/>
      <c r="AU68" s="369"/>
      <c r="AV68" s="367"/>
      <c r="AW68" s="366"/>
      <c r="AX68" s="366"/>
      <c r="AY68" s="366"/>
      <c r="AZ68" s="366"/>
      <c r="BA68" s="366"/>
      <c r="BB68" s="366"/>
      <c r="BC68" s="366"/>
      <c r="BD68" s="366"/>
      <c r="BE68" s="366"/>
      <c r="BF68" s="366"/>
      <c r="BG68" s="366"/>
      <c r="BH68" s="366"/>
      <c r="BI68" s="369"/>
      <c r="BJ68" s="367"/>
      <c r="BK68" s="366"/>
      <c r="BL68" s="366"/>
      <c r="BM68" s="366"/>
      <c r="BN68" s="366"/>
      <c r="BO68" s="366"/>
      <c r="BP68" s="366"/>
      <c r="BQ68" s="366"/>
      <c r="BR68" s="366"/>
      <c r="BS68" s="366"/>
      <c r="BT68" s="366"/>
      <c r="BU68" s="366"/>
      <c r="BV68" s="366"/>
      <c r="BW68" s="369"/>
      <c r="BX68" s="599" t="s">
        <v>466</v>
      </c>
      <c r="BY68" s="525" t="s">
        <v>196</v>
      </c>
      <c r="BZ68" s="525" t="s">
        <v>0</v>
      </c>
      <c r="CA68" s="383" t="s">
        <v>170</v>
      </c>
      <c r="CB68" s="929">
        <f t="shared" si="83"/>
        <v>66</v>
      </c>
      <c r="CC68" s="929"/>
      <c r="CD68" s="383" t="s">
        <v>196</v>
      </c>
      <c r="CE68" s="522">
        <f ca="1">VLOOKUP(CA66,Cross_cat_sexe,CE$7,0)+900002</f>
        <v>5900002</v>
      </c>
      <c r="CF68" s="892"/>
      <c r="CG68" s="366"/>
      <c r="CH68" s="949">
        <f>IF(CG$13="S",  "",  IF(CG$13="P",  4,  NA()))</f>
        <v>4</v>
      </c>
      <c r="CI68" s="767">
        <f t="shared" ref="CI68:CI99" ca="1" si="84">IF(INDEX(__Cross,  IF(BX68=1, $CC67, $CC68),  CI$2)&gt;0,  1,  0)</f>
        <v>1</v>
      </c>
      <c r="CJ68" s="892"/>
    </row>
    <row r="69" spans="1:88" s="94" customFormat="1">
      <c r="A69" s="461">
        <v>0</v>
      </c>
      <c r="B69" s="201">
        <v>0</v>
      </c>
      <c r="C69" s="95" t="s">
        <v>123</v>
      </c>
      <c r="D69" s="93" t="s">
        <v>7</v>
      </c>
      <c r="E69" s="209"/>
      <c r="F69" s="376" t="s">
        <v>207</v>
      </c>
      <c r="G69" s="213" t="s">
        <v>207</v>
      </c>
      <c r="H69" s="213" t="s">
        <v>23</v>
      </c>
      <c r="I69" s="533" t="s">
        <v>352</v>
      </c>
      <c r="J69" s="533" t="s">
        <v>352</v>
      </c>
      <c r="K69" s="533" t="s">
        <v>352</v>
      </c>
      <c r="L69" s="533" t="s">
        <v>352</v>
      </c>
      <c r="M69" s="531" t="str">
        <f ca="1">M$23</f>
        <v/>
      </c>
      <c r="N69" s="533" t="s">
        <v>352</v>
      </c>
      <c r="O69" s="533" t="s">
        <v>352</v>
      </c>
      <c r="P69" s="533" t="s">
        <v>352</v>
      </c>
      <c r="Q69" s="533" t="s">
        <v>352</v>
      </c>
      <c r="R69" s="531" t="str">
        <f ca="1">R$23</f>
        <v/>
      </c>
      <c r="S69" s="533" t="s">
        <v>352</v>
      </c>
      <c r="T69" s="531" t="str">
        <f ca="1">T$23</f>
        <v/>
      </c>
      <c r="U69" s="533" t="s">
        <v>352</v>
      </c>
      <c r="V69" s="533" t="s">
        <v>352</v>
      </c>
      <c r="W69" s="533" t="s">
        <v>352</v>
      </c>
      <c r="X69" s="533" t="s">
        <v>352</v>
      </c>
      <c r="Y69" s="533" t="s">
        <v>352</v>
      </c>
      <c r="Z69" s="531" t="str">
        <f ca="1">Z$23</f>
        <v/>
      </c>
      <c r="AA69" s="211" t="s">
        <v>123</v>
      </c>
      <c r="AB69" s="582" t="s">
        <v>207</v>
      </c>
      <c r="AC69" s="201" t="s">
        <v>207</v>
      </c>
      <c r="AD69" s="201" t="s">
        <v>212</v>
      </c>
      <c r="AE69" s="201" t="s">
        <v>212</v>
      </c>
      <c r="AF69" s="201" t="s">
        <v>216</v>
      </c>
      <c r="AG69" s="201" t="s">
        <v>219</v>
      </c>
      <c r="AH69" s="368"/>
      <c r="AI69" s="365"/>
      <c r="AJ69" s="365"/>
      <c r="AK69" s="365"/>
      <c r="AL69" s="365"/>
      <c r="AM69" s="365"/>
      <c r="AN69" s="365"/>
      <c r="AO69" s="365"/>
      <c r="AP69" s="365"/>
      <c r="AQ69" s="365"/>
      <c r="AR69" s="365"/>
      <c r="AS69" s="365"/>
      <c r="AT69" s="365"/>
      <c r="AU69" s="370"/>
      <c r="AV69" s="368"/>
      <c r="AW69" s="365"/>
      <c r="AX69" s="365"/>
      <c r="AY69" s="365"/>
      <c r="AZ69" s="365"/>
      <c r="BA69" s="365"/>
      <c r="BB69" s="365"/>
      <c r="BC69" s="365"/>
      <c r="BD69" s="365"/>
      <c r="BE69" s="365"/>
      <c r="BF69" s="365"/>
      <c r="BG69" s="365"/>
      <c r="BH69" s="365"/>
      <c r="BI69" s="370"/>
      <c r="BJ69" s="368"/>
      <c r="BK69" s="365"/>
      <c r="BL69" s="365"/>
      <c r="BM69" s="365"/>
      <c r="BN69" s="365"/>
      <c r="BO69" s="365"/>
      <c r="BP69" s="365"/>
      <c r="BQ69" s="365"/>
      <c r="BR69" s="365"/>
      <c r="BS69" s="365"/>
      <c r="BT69" s="365"/>
      <c r="BU69" s="365"/>
      <c r="BV69" s="365"/>
      <c r="BW69" s="370"/>
      <c r="BX69" s="600" t="s">
        <v>467</v>
      </c>
      <c r="BY69" s="526" t="s">
        <v>201</v>
      </c>
      <c r="BZ69" s="526" t="s">
        <v>342</v>
      </c>
      <c r="CA69" s="386"/>
      <c r="CB69" s="930">
        <f t="shared" si="83"/>
        <v>66</v>
      </c>
      <c r="CC69" s="930"/>
      <c r="CD69" s="386" t="s">
        <v>197</v>
      </c>
      <c r="CE69" s="522">
        <f ca="1">VLOOKUP(CA66,Cross_cat_sexe,CE$7,0)+900001</f>
        <v>5900001</v>
      </c>
      <c r="CF69" s="892"/>
      <c r="CG69" s="366"/>
      <c r="CH69" s="949">
        <f>IF(CG$13="S",  "",  IF(CG$13="P",  4,  NA()))</f>
        <v>4</v>
      </c>
      <c r="CI69" s="767">
        <f t="shared" ca="1" si="84"/>
        <v>1</v>
      </c>
      <c r="CJ69" s="892"/>
    </row>
    <row r="70" spans="1:88" s="703" customFormat="1">
      <c r="A70" s="704">
        <v>1</v>
      </c>
      <c r="B70" s="705">
        <v>7346</v>
      </c>
      <c r="C70" s="703" t="str">
        <f ca="1">IF($B70="","",VLOOKUP($B70,Athlètes,C$5,0))</f>
        <v>JORIS</v>
      </c>
      <c r="D70" s="698" t="str">
        <f ca="1">IF($B70="","",VLOOKUP($B70,Athlètes,D$5,0))</f>
        <v>M</v>
      </c>
      <c r="E70" s="706">
        <f ca="1">IF($B70="","",VLOOKUP($B70,Athlètes,E$5,0))</f>
        <v>1999</v>
      </c>
      <c r="F70" s="707"/>
      <c r="G70" s="708"/>
      <c r="H70" s="708"/>
      <c r="I70" s="696">
        <v>4</v>
      </c>
      <c r="J70" s="696"/>
      <c r="K70" s="696"/>
      <c r="L70" s="696">
        <v>6</v>
      </c>
      <c r="M70" s="722">
        <f ca="1">IF(L70&gt;0,VLOOKUP(M$2&amp;IF(VLOOKUP(M$2,cal_Cross,L$9,0)&lt;&gt;2,"","-"&amp;VLOOKUP($E70,année_1ou2,M$9,0)),cal_Cross,VLOOKUP($D70&amp;"_"&amp;$D71,Cross_cat_sexe,$B$7,0),0),"")</f>
        <v>40</v>
      </c>
      <c r="N70" s="696"/>
      <c r="O70" s="696"/>
      <c r="P70" s="696"/>
      <c r="Q70" s="696"/>
      <c r="R70" s="722" t="str">
        <f>IF(Q70&gt;0,VLOOKUP(R$2&amp;IF(VLOOKUP(R$2,cal_Cross,Q$9,0)&lt;&gt;2,"","-"&amp;VLOOKUP($E70,année_1ou2,R$9,0)),cal_Cross,VLOOKUP($D70&amp;"_"&amp;$D71,Cross_cat_sexe,$B$7,0),0),"")</f>
        <v/>
      </c>
      <c r="S70" s="696"/>
      <c r="T70" s="722" t="str">
        <f>IF(S70&gt;0,VLOOKUP(T$2&amp;IF(VLOOKUP(T$2,cal_Cross,S$9,0)&lt;&gt;2,"","-"&amp;VLOOKUP($E70,année_1ou2,T$9,0)),cal_Cross,VLOOKUP($D70&amp;"_"&amp;$D71,Cross_cat_sexe,$B$7,0),0),"")</f>
        <v/>
      </c>
      <c r="U70" s="696"/>
      <c r="V70" s="696"/>
      <c r="W70" s="696"/>
      <c r="X70" s="696"/>
      <c r="Y70" s="696"/>
      <c r="Z70" s="722" t="str">
        <f>IF(Y70&gt;0,VLOOKUP(Z$2&amp;IF(VLOOKUP(Z$2,cal_Cross,Y$9,0)&lt;&gt;2,"","-"&amp;VLOOKUP($E70,année_1ou2,Z$9,0)),cal_Cross,VLOOKUP($D70&amp;"_"&amp;$D71,Cross_cat_sexe,$B$7,0),0),"")</f>
        <v/>
      </c>
      <c r="AA70" s="843" t="str">
        <f ca="1">IF($B70="","",VLOOKUP($B70,Athlètes,AA$5,0))</f>
        <v>JORIS</v>
      </c>
      <c r="AB70" s="697"/>
      <c r="AC70" s="698"/>
      <c r="AD70" s="698"/>
      <c r="AE70" s="698"/>
      <c r="AF70" s="698"/>
      <c r="AG70" s="698"/>
      <c r="AH70" s="699"/>
      <c r="AI70" s="698"/>
      <c r="AJ70" s="698"/>
      <c r="AK70" s="698"/>
      <c r="AL70" s="698"/>
      <c r="AM70" s="698"/>
      <c r="AN70" s="698"/>
      <c r="AO70" s="698"/>
      <c r="AP70" s="698"/>
      <c r="AQ70" s="698"/>
      <c r="AR70" s="698"/>
      <c r="AS70" s="698"/>
      <c r="AT70" s="698"/>
      <c r="AU70" s="700"/>
      <c r="AV70" s="699"/>
      <c r="AW70" s="698"/>
      <c r="AX70" s="698"/>
      <c r="AY70" s="698"/>
      <c r="AZ70" s="698"/>
      <c r="BA70" s="698"/>
      <c r="BB70" s="698"/>
      <c r="BC70" s="698"/>
      <c r="BD70" s="698"/>
      <c r="BE70" s="698"/>
      <c r="BF70" s="698"/>
      <c r="BG70" s="698"/>
      <c r="BH70" s="698"/>
      <c r="BI70" s="700"/>
      <c r="BJ70" s="699"/>
      <c r="BK70" s="698"/>
      <c r="BL70" s="698"/>
      <c r="BM70" s="698"/>
      <c r="BN70" s="698"/>
      <c r="BO70" s="698"/>
      <c r="BP70" s="698"/>
      <c r="BQ70" s="698"/>
      <c r="BR70" s="698"/>
      <c r="BS70" s="698"/>
      <c r="BT70" s="698"/>
      <c r="BU70" s="698"/>
      <c r="BV70" s="698"/>
      <c r="BW70" s="700"/>
      <c r="BX70" s="697">
        <f t="shared" ref="BX70:BX109" ca="1" si="85">IF(CELL("row",B70)=ODD(CELL("row",B70)),1,0)</f>
        <v>0</v>
      </c>
      <c r="BY70" s="995">
        <f t="shared" ref="BY70:BY109" ca="1" si="86">SUM(I70:AA70)</f>
        <v>50</v>
      </c>
      <c r="BZ70" s="697">
        <f t="shared" ref="BZ70:BZ109" si="87">IF(B70&gt;99,B70,A70)</f>
        <v>7346</v>
      </c>
      <c r="CA70" s="698" t="str">
        <f t="shared" ref="CA70:CA109" ca="1" si="88">IF(D70="",   INDIRECT(ADDRESS(CB70,COLUMN(CA70),2,1)),   IF(BX70=1, D69&amp;"_"&amp;D70, D70&amp;"_"&amp;D71))</f>
        <v>M_H</v>
      </c>
      <c r="CB70" s="698">
        <f t="shared" ca="1" si="83"/>
        <v>66</v>
      </c>
      <c r="CC70" s="698">
        <f t="shared" ref="CC70:CC109" ca="1" si="89">CELL("row",CC70)-CC$9+1</f>
        <v>49</v>
      </c>
      <c r="CD70" s="698">
        <f t="shared" ref="CD70:CD109" ca="1" si="90">IF(CA70=INDIRECT(ADDRESS(CB70,COLUMN(CA70),2,1)),  0,  1)    +     IF(BX70=1,IF(B69+0.1=B70,0,1),IF(B70+0.1=B71,0,1))     +     IF(ISNA(IF(BX70=1,BY70,BY71)),1,0)</f>
        <v>0</v>
      </c>
      <c r="CE70" s="701">
        <f t="shared" ref="CE70:CE109" ca="1" si="91">IF(BX70=1,F70+CLASSES*AB70*100000,F71+CLASSES*AB71*100000)+IF(CA70="_",0,VLOOKUP(CA70,Cross_cat_sexe,CE$7,0))+IF(BX70=1,IF(AND(B70&gt;0.1,F70=0),0.1,0),IF(AND(B71&gt;0.1,F71=0),0.1,0))</f>
        <v>5101643.5</v>
      </c>
      <c r="CF70" s="894"/>
      <c r="CG70" s="885"/>
      <c r="CH70" s="694">
        <f t="shared" ref="CH70:CH109" ca="1" si="92">IF(B70&gt;0.1,IF(BX70=1,1.1,1),0)</f>
        <v>1</v>
      </c>
      <c r="CI70" s="702">
        <f t="shared" ca="1" si="84"/>
        <v>0</v>
      </c>
      <c r="CJ70" s="894"/>
    </row>
    <row r="71" spans="1:88" s="695" customFormat="1">
      <c r="A71" s="681">
        <v>1.1000000000000001</v>
      </c>
      <c r="B71" s="682">
        <f>B70+0.1</f>
        <v>7346.1</v>
      </c>
      <c r="C71" s="683" t="str">
        <f ca="1">IF($B70="","",VLOOKUP($B70,Athlètes,C$7,0))</f>
        <v>Nicolas</v>
      </c>
      <c r="D71" s="684" t="str">
        <f ca="1">IF($B70="","",VLOOKUP($B70,Athlètes,D$7,0))</f>
        <v>H</v>
      </c>
      <c r="E71" s="685"/>
      <c r="F71" s="936">
        <f ca="1">IF(G71=0,0,SUMIF(AC71:AD71,"&gt;0")/MIN(2,G71))+IF(ISNA(BY71),NA(),0)</f>
        <v>1643.5</v>
      </c>
      <c r="G71" s="686">
        <f>COUNTA(I70:L70,N70:Q70,S70,Y70)</f>
        <v>2</v>
      </c>
      <c r="H71" s="686">
        <f>IF(ISNA(VLOOKUP($B71,__Indoor,H$7,0)),   0,VLOOKUP($B71,__Indoor,H$7,0))</f>
        <v>0</v>
      </c>
      <c r="I71" s="932">
        <f ca="1">IF(AND(I70&gt;0,INDIRECT(ADDRESS($CB70,COLUMN(I70),2,1))=0),NA(),IF(I70&gt;INDIRECT(ADDRESS($CB70,COLUMN(I70),2,1)),  NA(),  IF(OR(I70="",INDIRECT(ADDRESS($CB70,COLUMN(I70),2,1))=""),"",     (1+I$5)  *  ROUND((1-(I70-1)/(  INDIRECT(ADDRESS($CB70,COLUMN(I70),2,1))  -1))  *  (VLOOKUP($D70&amp;"_"&amp;$D71,Cross_cat_sexe,$B$5+1,0)  -  VLOOKUP($D70&amp;"_"&amp;$D71,Cross_cat_sexe,$B$5,0))     +  VLOOKUP($D70&amp;"_"&amp;$D71,Cross_cat_sexe,$B$5,0),0))))</f>
        <v>1660</v>
      </c>
      <c r="J71" s="932" t="str">
        <f ca="1">IF(AND(J70&gt;0,INDIRECT(ADDRESS($CB70,COLUMN(J70),2,1))=0),NA(),IF(J70&gt;INDIRECT(ADDRESS($CB70,COLUMN(J70),2,1)),  NA(),  IF(OR(J70="",INDIRECT(ADDRESS($CB70,COLUMN(J70),2,1))=""),"",     (1+J$5)  *  ROUND((1-(J70-1)/(  INDIRECT(ADDRESS($CB70,COLUMN(J70),2,1))  -1))  *  (VLOOKUP($D70&amp;"_"&amp;$D71,Cross_cat_sexe,$B$5+1,0)  -  VLOOKUP($D70&amp;"_"&amp;$D71,Cross_cat_sexe,$B$5,0))     +  VLOOKUP($D70&amp;"_"&amp;$D71,Cross_cat_sexe,$B$5,0),0))))</f>
        <v/>
      </c>
      <c r="K71" s="932" t="str">
        <f ca="1">IF(AND(K70&gt;0,INDIRECT(ADDRESS($CB70,COLUMN(K70),2,1))=0),NA(),IF(K70&gt;INDIRECT(ADDRESS($CB70,COLUMN(K70),2,1)),  NA(),  IF(OR(K70="",INDIRECT(ADDRESS($CB70,COLUMN(K70),2,1))=""),"",     (1+K$5)  *  ROUND((1-(K70-1)/(  INDIRECT(ADDRESS($CB70,COLUMN(K70),2,1))  -1))  *  (VLOOKUP($D70&amp;"_"&amp;$D71,Cross_cat_sexe,$B$5+1,0)  -  VLOOKUP($D70&amp;"_"&amp;$D71,Cross_cat_sexe,$B$5,0))     +  VLOOKUP($D70&amp;"_"&amp;$D71,Cross_cat_sexe,$B$5,0),0))))</f>
        <v/>
      </c>
      <c r="L71" s="687">
        <f ca="1">IF(AND(L70&gt;0,M70=0),NA(),IF(L70&gt;M70,NA(),IF(M70="","",     (1+M$5)  *  ROUND((1-(L70-1)/(M70-1))  *  (VLOOKUP($D70&amp;"_"&amp;$D71,Cross_cat_sexe,$B$5+1,0)  -  VLOOKUP($D70&amp;"_"&amp;$D71,Cross_cat_sexe,$B$5,0))     +  VLOOKUP($D70&amp;"_"&amp;$D71,Cross_cat_sexe,$B$5,0),0))))</f>
        <v>1627</v>
      </c>
      <c r="M71" s="841">
        <f ca="1">IF(L70&gt;0,M$5,0)</f>
        <v>0</v>
      </c>
      <c r="N71" s="932" t="str">
        <f ca="1">IF(AND(N70&gt;0,INDIRECT(ADDRESS($CB70,COLUMN(N70),2,1))=0),NA(),IF(N70&gt;INDIRECT(ADDRESS($CB70,COLUMN(N70),2,1)),  NA(),  IF(OR(N70="",INDIRECT(ADDRESS($CB70,COLUMN(N70),2,1))=""),"",     (1+N$5)  *  ROUND((1-(N70-1)/(  INDIRECT(ADDRESS($CB70,COLUMN(N70),2,1))  -1))  *  (VLOOKUP($D70&amp;"_"&amp;$D71,Cross_cat_sexe,$B$5+1,0)  -  VLOOKUP($D70&amp;"_"&amp;$D71,Cross_cat_sexe,$B$5,0))     +  VLOOKUP($D70&amp;"_"&amp;$D71,Cross_cat_sexe,$B$5,0),0))))</f>
        <v/>
      </c>
      <c r="O71" s="932" t="str">
        <f ca="1">IF(AND(O70&gt;0,INDIRECT(ADDRESS($CB70,COLUMN(O70),2,1))=0),NA(),IF(O70&gt;INDIRECT(ADDRESS($CB70,COLUMN(O70),2,1)),  NA(),  IF(OR(O70="",INDIRECT(ADDRESS($CB70,COLUMN(O70),2,1))=""),"",     (1+O$5)  *  ROUND((1-(O70-1)/(  INDIRECT(ADDRESS($CB70,COLUMN(O70),2,1))  -1))  *  (VLOOKUP($D70&amp;"_"&amp;$D71,Cross_cat_sexe,$B$5+1,0)  -  VLOOKUP($D70&amp;"_"&amp;$D71,Cross_cat_sexe,$B$5,0))     +  VLOOKUP($D70&amp;"_"&amp;$D71,Cross_cat_sexe,$B$5,0),0))))</f>
        <v/>
      </c>
      <c r="P71" s="932" t="str">
        <f ca="1">IF(AND(P70&gt;0,INDIRECT(ADDRESS($CB70,COLUMN(P70),2,1))=0),NA(),IF(P70&gt;INDIRECT(ADDRESS($CB70,COLUMN(P70),2,1)),  NA(),  IF(OR(P70="",INDIRECT(ADDRESS($CB70,COLUMN(P70),2,1))=""),"",     (1+P$5)  *  ROUND((1-(P70-1)/(  INDIRECT(ADDRESS($CB70,COLUMN(P70),2,1))  -1))  *  (VLOOKUP($D70&amp;"_"&amp;$D71,Cross_cat_sexe,$B$5+1,0)  -  VLOOKUP($D70&amp;"_"&amp;$D71,Cross_cat_sexe,$B$5,0))     +  VLOOKUP($D70&amp;"_"&amp;$D71,Cross_cat_sexe,$B$5,0),0))))</f>
        <v/>
      </c>
      <c r="Q71" s="687" t="str">
        <f>IF(AND(Q70&gt;0,R70=0),NA(),IF(Q70&gt;R70,NA(),IF(R70="","",     (1+R$5)  *  ROUND((1-(Q70-1)/(R70-1))  *  (VLOOKUP($D70&amp;"_"&amp;$D71,Cross_cat_sexe,$B$5+1,0)  -  VLOOKUP($D70&amp;"_"&amp;$D71,Cross_cat_sexe,$B$5,0))     +  VLOOKUP($D70&amp;"_"&amp;$D71,Cross_cat_sexe,$B$5,0),0))))</f>
        <v/>
      </c>
      <c r="R71" s="841">
        <f>IF(Q70&gt;0,R$5,0)</f>
        <v>0</v>
      </c>
      <c r="S71" s="687" t="str">
        <f>IF(AND(S70&gt;0,T70=0),NA(),IF(S70&gt;T70,NA(),IF(T70="","",     (1+T$5)  *  ROUND((1-(S70-1)/(T70-1))  *  (VLOOKUP($D70&amp;"_"&amp;$D71,Cross_cat_sexe,$B$5+1,0)  -  VLOOKUP($D70&amp;"_"&amp;$D71,Cross_cat_sexe,$B$5,0))     +  VLOOKUP($D70&amp;"_"&amp;$D71,Cross_cat_sexe,$B$5,0),0))))</f>
        <v/>
      </c>
      <c r="T71" s="841">
        <f>IF(S70&gt;0,T$5,0)</f>
        <v>0</v>
      </c>
      <c r="U71" s="932" t="str">
        <f ca="1">IF(AND(U70&gt;0,INDIRECT(ADDRESS($CB70,COLUMN(U70),2,1))=0),NA(),IF(U70&gt;INDIRECT(ADDRESS($CB70,COLUMN(U70),2,1)),  NA(),  IF(OR(U70="",INDIRECT(ADDRESS($CB70,COLUMN(U70),2,1))=""),"",     (1+U$5)  *  ROUND((1-(U70-1)/(  INDIRECT(ADDRESS($CB70,COLUMN(U70),2,1))  -1))  *  (VLOOKUP($D70&amp;"_"&amp;$D71,Cross_cat_sexe,$B$5+1,0)  -  VLOOKUP($D70&amp;"_"&amp;$D71,Cross_cat_sexe,$B$5,0))     +  VLOOKUP($D70&amp;"_"&amp;$D71,Cross_cat_sexe,$B$5,0),0))))</f>
        <v/>
      </c>
      <c r="V71" s="932" t="str">
        <f ca="1">IF(AND(V70&gt;0,INDIRECT(ADDRESS($CB70,COLUMN(V70),2,1))=0),NA(),IF(V70&gt;INDIRECT(ADDRESS($CB70,COLUMN(V70),2,1)),  NA(),  IF(OR(V70="",INDIRECT(ADDRESS($CB70,COLUMN(V70),2,1))=""),"",     (1+V$5)  *  ROUND((1-(V70-1)/(  INDIRECT(ADDRESS($CB70,COLUMN(V70),2,1))  -1))  *  (VLOOKUP($D70&amp;"_"&amp;$D71,Cross_cat_sexe,$B$5+1,0)  -  VLOOKUP($D70&amp;"_"&amp;$D71,Cross_cat_sexe,$B$5,0))     +  VLOOKUP($D70&amp;"_"&amp;$D71,Cross_cat_sexe,$B$5,0),0))))</f>
        <v/>
      </c>
      <c r="W71" s="932" t="str">
        <f ca="1">IF(AND(W70&gt;0,INDIRECT(ADDRESS($CB70,COLUMN(W70),2,1))=0),NA(),IF(W70&gt;INDIRECT(ADDRESS($CB70,COLUMN(W70),2,1)),  NA(),  IF(OR(W70="",INDIRECT(ADDRESS($CB70,COLUMN(W70),2,1))=""),"",     (1+W$5)  *  ROUND((1-(W70-1)/(  INDIRECT(ADDRESS($CB70,COLUMN(W70),2,1))  -1))  *  (VLOOKUP($D70&amp;"_"&amp;$D71,Cross_cat_sexe,$B$5+1,0)  -  VLOOKUP($D70&amp;"_"&amp;$D71,Cross_cat_sexe,$B$5,0))     +  VLOOKUP($D70&amp;"_"&amp;$D71,Cross_cat_sexe,$B$5,0),0))))</f>
        <v/>
      </c>
      <c r="X71" s="932" t="str">
        <f ca="1">IF(AND(X70&gt;0,INDIRECT(ADDRESS($CB70,COLUMN(X70),2,1))=0),NA(),IF(X70&gt;INDIRECT(ADDRESS($CB70,COLUMN(X70),2,1)),  NA(),  IF(OR(X70="",INDIRECT(ADDRESS($CB70,COLUMN(X70),2,1))=""),"",     (1+X$5)  *  ROUND((1-(X70-1)/(  INDIRECT(ADDRESS($CB70,COLUMN(X70),2,1))  -1))  *  (VLOOKUP($D70&amp;"_"&amp;$D71,Cross_cat_sexe,$B$5+1,0)  -  VLOOKUP($D70&amp;"_"&amp;$D71,Cross_cat_sexe,$B$5,0))     +  VLOOKUP($D70&amp;"_"&amp;$D71,Cross_cat_sexe,$B$5,0),0))))</f>
        <v/>
      </c>
      <c r="Y71" s="687" t="str">
        <f>IF(AND(Y70&gt;0,Z70=0),NA(),IF(Y70&gt;Z70,NA(),IF(Z70="","",     (1+Z$5)  *  ROUND((1-(Y70-1)/(Z70-1))  *  (VLOOKUP($D70&amp;"_"&amp;$D71,Cross_cat_sexe,$B$5+1,0)  -  VLOOKUP($D70&amp;"_"&amp;$D71,Cross_cat_sexe,$B$5,0))     +  VLOOKUP($D70&amp;"_"&amp;$D71,Cross_cat_sexe,$B$5,0),0))))</f>
        <v/>
      </c>
      <c r="Z71" s="841">
        <f>IF(Y70&gt;0,Z$5,0)</f>
        <v>0</v>
      </c>
      <c r="AA71" s="688" t="str">
        <f ca="1">IF($B70="","",VLOOKUP($B70,Athlètes,AA$7,0))</f>
        <v>Nicolas</v>
      </c>
      <c r="AB71" s="689">
        <f ca="1">IF(OR(G71&gt;=2,    F70=IF(D71="F","classée","classé")),   1,   0)</f>
        <v>1</v>
      </c>
      <c r="AC71" s="690">
        <f ca="1">MAX(AH71:AU71)</f>
        <v>1660</v>
      </c>
      <c r="AD71" s="684">
        <f ca="1">IF(AF71&gt;=2,AC71,MAX(AV71:BI71))</f>
        <v>1627</v>
      </c>
      <c r="AE71" s="684">
        <f ca="1">IF(AF71&gt;=3,AC71,IF(AG71&gt;=2,AD71,MAX(BJ71:BW71)))</f>
        <v>-1</v>
      </c>
      <c r="AF71" s="684">
        <f ca="1">COUNTIF(AV71:BI71,"=-1")</f>
        <v>1</v>
      </c>
      <c r="AG71" s="684">
        <f ca="1">COUNTIF(BJ71:BW71,"=-2")</f>
        <v>1</v>
      </c>
      <c r="AH71" s="691">
        <f t="shared" ref="AH71:AU71" ca="1" si="93">INDEX(__Cross,  $CC71,  AH$5)</f>
        <v>1660</v>
      </c>
      <c r="AI71" s="684" t="str">
        <f t="shared" ca="1" si="93"/>
        <v/>
      </c>
      <c r="AJ71" s="684" t="str">
        <f t="shared" ca="1" si="93"/>
        <v/>
      </c>
      <c r="AK71" s="684">
        <f t="shared" ca="1" si="93"/>
        <v>1627</v>
      </c>
      <c r="AL71" s="684" t="str">
        <f t="shared" ca="1" si="93"/>
        <v/>
      </c>
      <c r="AM71" s="684" t="str">
        <f t="shared" ca="1" si="93"/>
        <v/>
      </c>
      <c r="AN71" s="684" t="str">
        <f t="shared" ca="1" si="93"/>
        <v/>
      </c>
      <c r="AO71" s="684" t="str">
        <f t="shared" ca="1" si="93"/>
        <v/>
      </c>
      <c r="AP71" s="684" t="str">
        <f t="shared" ca="1" si="93"/>
        <v/>
      </c>
      <c r="AQ71" s="684" t="str">
        <f t="shared" ca="1" si="93"/>
        <v/>
      </c>
      <c r="AR71" s="684" t="str">
        <f t="shared" ca="1" si="93"/>
        <v/>
      </c>
      <c r="AS71" s="684" t="str">
        <f t="shared" ca="1" si="93"/>
        <v/>
      </c>
      <c r="AT71" s="684" t="str">
        <f t="shared" ca="1" si="93"/>
        <v/>
      </c>
      <c r="AU71" s="692" t="str">
        <f t="shared" ca="1" si="93"/>
        <v/>
      </c>
      <c r="AV71" s="691">
        <f t="shared" ref="AV71:BI71" ca="1" si="94">IF(AH71=$AC71,-1,AH71)</f>
        <v>-1</v>
      </c>
      <c r="AW71" s="684" t="str">
        <f t="shared" ca="1" si="94"/>
        <v/>
      </c>
      <c r="AX71" s="684" t="str">
        <f t="shared" ca="1" si="94"/>
        <v/>
      </c>
      <c r="AY71" s="684">
        <f t="shared" ca="1" si="94"/>
        <v>1627</v>
      </c>
      <c r="AZ71" s="684" t="str">
        <f t="shared" ca="1" si="94"/>
        <v/>
      </c>
      <c r="BA71" s="684" t="str">
        <f t="shared" ca="1" si="94"/>
        <v/>
      </c>
      <c r="BB71" s="684" t="str">
        <f t="shared" ca="1" si="94"/>
        <v/>
      </c>
      <c r="BC71" s="684" t="str">
        <f t="shared" ca="1" si="94"/>
        <v/>
      </c>
      <c r="BD71" s="684" t="str">
        <f t="shared" ca="1" si="94"/>
        <v/>
      </c>
      <c r="BE71" s="684" t="str">
        <f t="shared" ca="1" si="94"/>
        <v/>
      </c>
      <c r="BF71" s="684" t="str">
        <f t="shared" ca="1" si="94"/>
        <v/>
      </c>
      <c r="BG71" s="684" t="str">
        <f t="shared" ca="1" si="94"/>
        <v/>
      </c>
      <c r="BH71" s="684" t="str">
        <f t="shared" ca="1" si="94"/>
        <v/>
      </c>
      <c r="BI71" s="692" t="str">
        <f t="shared" ca="1" si="94"/>
        <v/>
      </c>
      <c r="BJ71" s="691">
        <f t="shared" ref="BJ71:BW71" ca="1" si="95">IF(AV71=$AD71,-2,AV71)</f>
        <v>-1</v>
      </c>
      <c r="BK71" s="684" t="str">
        <f t="shared" ca="1" si="95"/>
        <v/>
      </c>
      <c r="BL71" s="684" t="str">
        <f t="shared" ca="1" si="95"/>
        <v/>
      </c>
      <c r="BM71" s="684">
        <f t="shared" ca="1" si="95"/>
        <v>-2</v>
      </c>
      <c r="BN71" s="684" t="str">
        <f t="shared" ca="1" si="95"/>
        <v/>
      </c>
      <c r="BO71" s="684" t="str">
        <f t="shared" ca="1" si="95"/>
        <v/>
      </c>
      <c r="BP71" s="684" t="str">
        <f t="shared" ca="1" si="95"/>
        <v/>
      </c>
      <c r="BQ71" s="684" t="str">
        <f t="shared" ca="1" si="95"/>
        <v/>
      </c>
      <c r="BR71" s="684" t="str">
        <f t="shared" ca="1" si="95"/>
        <v/>
      </c>
      <c r="BS71" s="684" t="str">
        <f t="shared" ca="1" si="95"/>
        <v/>
      </c>
      <c r="BT71" s="684" t="str">
        <f t="shared" ca="1" si="95"/>
        <v/>
      </c>
      <c r="BU71" s="684" t="str">
        <f t="shared" ca="1" si="95"/>
        <v/>
      </c>
      <c r="BV71" s="684" t="str">
        <f t="shared" ca="1" si="95"/>
        <v/>
      </c>
      <c r="BW71" s="692" t="str">
        <f t="shared" ca="1" si="95"/>
        <v/>
      </c>
      <c r="BX71" s="689">
        <f t="shared" ca="1" si="85"/>
        <v>1</v>
      </c>
      <c r="BY71" s="996">
        <f t="shared" ca="1" si="86"/>
        <v>3287</v>
      </c>
      <c r="BZ71" s="689">
        <f t="shared" si="87"/>
        <v>7346.1</v>
      </c>
      <c r="CA71" s="684" t="str">
        <f t="shared" ca="1" si="88"/>
        <v>M_H</v>
      </c>
      <c r="CB71" s="684">
        <f t="shared" ca="1" si="83"/>
        <v>66</v>
      </c>
      <c r="CC71" s="684">
        <f t="shared" ca="1" si="89"/>
        <v>50</v>
      </c>
      <c r="CD71" s="684">
        <f t="shared" ca="1" si="90"/>
        <v>0</v>
      </c>
      <c r="CE71" s="693">
        <f t="shared" ca="1" si="91"/>
        <v>5101643.5</v>
      </c>
      <c r="CF71" s="895"/>
      <c r="CG71" s="886"/>
      <c r="CH71" s="694">
        <f t="shared" ca="1" si="92"/>
        <v>1.1000000000000001</v>
      </c>
      <c r="CI71" s="694">
        <f t="shared" ca="1" si="84"/>
        <v>0</v>
      </c>
      <c r="CJ71" s="895"/>
    </row>
    <row r="72" spans="1:88" s="703" customFormat="1">
      <c r="A72" s="704">
        <v>2</v>
      </c>
      <c r="B72" s="705">
        <v>7017</v>
      </c>
      <c r="C72" s="703" t="str">
        <f ca="1">IF($B72="","",VLOOKUP($B72,Athlètes,C$5,0))</f>
        <v>VERHESLT</v>
      </c>
      <c r="D72" s="698" t="str">
        <f ca="1">IF($B72="","",VLOOKUP($B72,Athlètes,D$5,0))</f>
        <v>M</v>
      </c>
      <c r="E72" s="706">
        <f ca="1">IF($B72="","",VLOOKUP($B72,Athlètes,E$5,0))</f>
        <v>1999</v>
      </c>
      <c r="F72" s="707"/>
      <c r="G72" s="708"/>
      <c r="H72" s="708"/>
      <c r="I72" s="696">
        <v>13</v>
      </c>
      <c r="J72" s="696">
        <v>17</v>
      </c>
      <c r="K72" s="696">
        <v>19</v>
      </c>
      <c r="L72" s="696">
        <v>22</v>
      </c>
      <c r="M72" s="722">
        <f ca="1">IF(L72&gt;0,VLOOKUP(M$2&amp;IF(VLOOKUP(M$2,cal_Cross,L$9,0)&lt;&gt;2,"","-"&amp;VLOOKUP($E72,année_1ou2,M$9,0)),cal_Cross,VLOOKUP($D72&amp;"_"&amp;$D73,Cross_cat_sexe,$B$7,0),0),"")</f>
        <v>40</v>
      </c>
      <c r="N72" s="696"/>
      <c r="O72" s="696"/>
      <c r="P72" s="696"/>
      <c r="Q72" s="696"/>
      <c r="R72" s="722" t="str">
        <f>IF(Q72&gt;0,VLOOKUP(R$2&amp;IF(VLOOKUP(R$2,cal_Cross,Q$9,0)&lt;&gt;2,"","-"&amp;VLOOKUP($E72,année_1ou2,R$9,0)),cal_Cross,VLOOKUP($D72&amp;"_"&amp;$D73,Cross_cat_sexe,$B$7,0),0),"")</f>
        <v/>
      </c>
      <c r="S72" s="696"/>
      <c r="T72" s="722" t="str">
        <f>IF(S72&gt;0,VLOOKUP(T$2&amp;IF(VLOOKUP(T$2,cal_Cross,S$9,0)&lt;&gt;2,"","-"&amp;VLOOKUP($E72,année_1ou2,T$9,0)),cal_Cross,VLOOKUP($D72&amp;"_"&amp;$D73,Cross_cat_sexe,$B$7,0),0),"")</f>
        <v/>
      </c>
      <c r="U72" s="696"/>
      <c r="V72" s="696"/>
      <c r="W72" s="696"/>
      <c r="X72" s="696"/>
      <c r="Y72" s="696"/>
      <c r="Z72" s="722" t="str">
        <f>IF(Y72&gt;0,VLOOKUP(Z$2&amp;IF(VLOOKUP(Z$2,cal_Cross,Y$9,0)&lt;&gt;2,"","-"&amp;VLOOKUP($E72,année_1ou2,Z$9,0)),cal_Cross,VLOOKUP($D72&amp;"_"&amp;$D73,Cross_cat_sexe,$B$7,0),0),"")</f>
        <v/>
      </c>
      <c r="AA72" s="843" t="str">
        <f ca="1">IF($B72="","",VLOOKUP($B72,Athlètes,AA$5,0))</f>
        <v>VERHESLT</v>
      </c>
      <c r="AB72" s="697"/>
      <c r="AC72" s="698"/>
      <c r="AD72" s="698"/>
      <c r="AE72" s="698"/>
      <c r="AF72" s="698"/>
      <c r="AG72" s="698"/>
      <c r="AH72" s="699"/>
      <c r="AI72" s="698"/>
      <c r="AJ72" s="698"/>
      <c r="AK72" s="698"/>
      <c r="AL72" s="698"/>
      <c r="AM72" s="698"/>
      <c r="AN72" s="698"/>
      <c r="AO72" s="698"/>
      <c r="AP72" s="698"/>
      <c r="AQ72" s="698"/>
      <c r="AR72" s="698"/>
      <c r="AS72" s="698"/>
      <c r="AT72" s="698"/>
      <c r="AU72" s="700"/>
      <c r="AV72" s="699"/>
      <c r="AW72" s="698"/>
      <c r="AX72" s="698"/>
      <c r="AY72" s="698"/>
      <c r="AZ72" s="698"/>
      <c r="BA72" s="698"/>
      <c r="BB72" s="698"/>
      <c r="BC72" s="698"/>
      <c r="BD72" s="698"/>
      <c r="BE72" s="698"/>
      <c r="BF72" s="698"/>
      <c r="BG72" s="698"/>
      <c r="BH72" s="698"/>
      <c r="BI72" s="700"/>
      <c r="BJ72" s="699"/>
      <c r="BK72" s="698"/>
      <c r="BL72" s="698"/>
      <c r="BM72" s="698"/>
      <c r="BN72" s="698"/>
      <c r="BO72" s="698"/>
      <c r="BP72" s="698"/>
      <c r="BQ72" s="698"/>
      <c r="BR72" s="698"/>
      <c r="BS72" s="698"/>
      <c r="BT72" s="698"/>
      <c r="BU72" s="698"/>
      <c r="BV72" s="698"/>
      <c r="BW72" s="700"/>
      <c r="BX72" s="697">
        <f t="shared" ca="1" si="85"/>
        <v>0</v>
      </c>
      <c r="BY72" s="995">
        <f t="shared" ca="1" si="86"/>
        <v>111</v>
      </c>
      <c r="BZ72" s="697">
        <f t="shared" si="87"/>
        <v>7017</v>
      </c>
      <c r="CA72" s="698" t="str">
        <f t="shared" ca="1" si="88"/>
        <v>M_H</v>
      </c>
      <c r="CB72" s="698">
        <f t="shared" ca="1" si="83"/>
        <v>66</v>
      </c>
      <c r="CC72" s="698">
        <f t="shared" ca="1" si="89"/>
        <v>51</v>
      </c>
      <c r="CD72" s="698">
        <f t="shared" ca="1" si="90"/>
        <v>0</v>
      </c>
      <c r="CE72" s="701">
        <f t="shared" ca="1" si="91"/>
        <v>5101295</v>
      </c>
      <c r="CF72" s="894"/>
      <c r="CG72" s="885"/>
      <c r="CH72" s="694">
        <f t="shared" ca="1" si="92"/>
        <v>1</v>
      </c>
      <c r="CI72" s="702">
        <f t="shared" ca="1" si="84"/>
        <v>0</v>
      </c>
      <c r="CJ72" s="894"/>
    </row>
    <row r="73" spans="1:88" s="695" customFormat="1">
      <c r="A73" s="681">
        <v>2.1</v>
      </c>
      <c r="B73" s="682">
        <f>B72+0.1</f>
        <v>7017.1</v>
      </c>
      <c r="C73" s="683" t="str">
        <f ca="1">IF($B72="","",VLOOKUP($B72,Athlètes,C$7,0))</f>
        <v>Diego</v>
      </c>
      <c r="D73" s="684" t="str">
        <f ca="1">IF($B72="","",VLOOKUP($B72,Athlètes,D$7,0))</f>
        <v>H</v>
      </c>
      <c r="E73" s="685"/>
      <c r="F73" s="936">
        <f ca="1">IF(G73=0,0,SUMIF(AC73:AD73,"&gt;0")/MIN(2,G73))+IF(ISNA(BY73),NA(),0)</f>
        <v>1295</v>
      </c>
      <c r="G73" s="686">
        <f>COUNTA(I72:L72,N72:Q72,S72,Y72)</f>
        <v>4</v>
      </c>
      <c r="H73" s="686">
        <f ca="1">IF(ISNA(VLOOKUP($B73,__Indoor,H$7,0)),   0,VLOOKUP($B73,__Indoor,H$7,0))</f>
        <v>2</v>
      </c>
      <c r="I73" s="932">
        <f ca="1">IF(AND(I72&gt;0,INDIRECT(ADDRESS($CB72,COLUMN(I72),2,1))=0),NA(),IF(I72&gt;INDIRECT(ADDRESS($CB72,COLUMN(I72),2,1)),  NA(),  IF(OR(I72="",INDIRECT(ADDRESS($CB72,COLUMN(I72),2,1))=""),"",     (1+I$5)  *  ROUND((1-(I72-1)/(  INDIRECT(ADDRESS($CB72,COLUMN(I72),2,1))  -1))  *  (VLOOKUP($D72&amp;"_"&amp;$D73,Cross_cat_sexe,$B$5+1,0)  -  VLOOKUP($D72&amp;"_"&amp;$D73,Cross_cat_sexe,$B$5,0))     +  VLOOKUP($D72&amp;"_"&amp;$D73,Cross_cat_sexe,$B$5,0),0))))</f>
        <v>1241</v>
      </c>
      <c r="J73" s="932">
        <f ca="1">IF(AND(J72&gt;0,INDIRECT(ADDRESS($CB72,COLUMN(J72),2,1))=0),NA(),IF(J72&gt;INDIRECT(ADDRESS($CB72,COLUMN(J72),2,1)),  NA(),  IF(OR(J72="",INDIRECT(ADDRESS($CB72,COLUMN(J72),2,1))=""),"",     (1+J$5)  *  ROUND((1-(J72-1)/(  INDIRECT(ADDRESS($CB72,COLUMN(J72),2,1))  -1))  *  (VLOOKUP($D72&amp;"_"&amp;$D73,Cross_cat_sexe,$B$5+1,0)  -  VLOOKUP($D72&amp;"_"&amp;$D73,Cross_cat_sexe,$B$5,0))     +  VLOOKUP($D72&amp;"_"&amp;$D73,Cross_cat_sexe,$B$5,0),0))))</f>
        <v>1330</v>
      </c>
      <c r="K73" s="932">
        <f ca="1">IF(AND(K72&gt;0,INDIRECT(ADDRESS($CB72,COLUMN(K72),2,1))=0),NA(),IF(K72&gt;INDIRECT(ADDRESS($CB72,COLUMN(K72),2,1)),  NA(),  IF(OR(K72="",INDIRECT(ADDRESS($CB72,COLUMN(K72),2,1))=""),"",     (1+K$5)  *  ROUND((1-(K72-1)/(  INDIRECT(ADDRESS($CB72,COLUMN(K72),2,1))  -1))  *  (VLOOKUP($D72&amp;"_"&amp;$D73,Cross_cat_sexe,$B$5+1,0)  -  VLOOKUP($D72&amp;"_"&amp;$D73,Cross_cat_sexe,$B$5,0))     +  VLOOKUP($D72&amp;"_"&amp;$D73,Cross_cat_sexe,$B$5,0),0))))</f>
        <v>1260</v>
      </c>
      <c r="L73" s="687">
        <f ca="1">IF(AND(L72&gt;0,M72=0),NA(),IF(L72&gt;M72,NA(),IF(M72="","",     (1+M$5)  *  ROUND((1-(L72-1)/(M72-1))  *  (VLOOKUP($D72&amp;"_"&amp;$D73,Cross_cat_sexe,$B$5+1,0)  -  VLOOKUP($D72&amp;"_"&amp;$D73,Cross_cat_sexe,$B$5,0))     +  VLOOKUP($D72&amp;"_"&amp;$D73,Cross_cat_sexe,$B$5,0),0))))</f>
        <v>1073</v>
      </c>
      <c r="M73" s="841">
        <f ca="1">IF(L72&gt;0,M$5,0)</f>
        <v>0</v>
      </c>
      <c r="N73" s="932" t="str">
        <f ca="1">IF(AND(N72&gt;0,INDIRECT(ADDRESS($CB72,COLUMN(N72),2,1))=0),NA(),IF(N72&gt;INDIRECT(ADDRESS($CB72,COLUMN(N72),2,1)),  NA(),  IF(OR(N72="",INDIRECT(ADDRESS($CB72,COLUMN(N72),2,1))=""),"",     (1+N$5)  *  ROUND((1-(N72-1)/(  INDIRECT(ADDRESS($CB72,COLUMN(N72),2,1))  -1))  *  (VLOOKUP($D72&amp;"_"&amp;$D73,Cross_cat_sexe,$B$5+1,0)  -  VLOOKUP($D72&amp;"_"&amp;$D73,Cross_cat_sexe,$B$5,0))     +  VLOOKUP($D72&amp;"_"&amp;$D73,Cross_cat_sexe,$B$5,0),0))))</f>
        <v/>
      </c>
      <c r="O73" s="932" t="str">
        <f ca="1">IF(AND(O72&gt;0,INDIRECT(ADDRESS($CB72,COLUMN(O72),2,1))=0),NA(),IF(O72&gt;INDIRECT(ADDRESS($CB72,COLUMN(O72),2,1)),  NA(),  IF(OR(O72="",INDIRECT(ADDRESS($CB72,COLUMN(O72),2,1))=""),"",     (1+O$5)  *  ROUND((1-(O72-1)/(  INDIRECT(ADDRESS($CB72,COLUMN(O72),2,1))  -1))  *  (VLOOKUP($D72&amp;"_"&amp;$D73,Cross_cat_sexe,$B$5+1,0)  -  VLOOKUP($D72&amp;"_"&amp;$D73,Cross_cat_sexe,$B$5,0))     +  VLOOKUP($D72&amp;"_"&amp;$D73,Cross_cat_sexe,$B$5,0),0))))</f>
        <v/>
      </c>
      <c r="P73" s="932" t="str">
        <f ca="1">IF(AND(P72&gt;0,INDIRECT(ADDRESS($CB72,COLUMN(P72),2,1))=0),NA(),IF(P72&gt;INDIRECT(ADDRESS($CB72,COLUMN(P72),2,1)),  NA(),  IF(OR(P72="",INDIRECT(ADDRESS($CB72,COLUMN(P72),2,1))=""),"",     (1+P$5)  *  ROUND((1-(P72-1)/(  INDIRECT(ADDRESS($CB72,COLUMN(P72),2,1))  -1))  *  (VLOOKUP($D72&amp;"_"&amp;$D73,Cross_cat_sexe,$B$5+1,0)  -  VLOOKUP($D72&amp;"_"&amp;$D73,Cross_cat_sexe,$B$5,0))     +  VLOOKUP($D72&amp;"_"&amp;$D73,Cross_cat_sexe,$B$5,0),0))))</f>
        <v/>
      </c>
      <c r="Q73" s="687" t="str">
        <f>IF(AND(Q72&gt;0,R72=0),NA(),IF(Q72&gt;R72,NA(),IF(R72="","",     (1+R$5)  *  ROUND((1-(Q72-1)/(R72-1))  *  (VLOOKUP($D72&amp;"_"&amp;$D73,Cross_cat_sexe,$B$5+1,0)  -  VLOOKUP($D72&amp;"_"&amp;$D73,Cross_cat_sexe,$B$5,0))     +  VLOOKUP($D72&amp;"_"&amp;$D73,Cross_cat_sexe,$B$5,0),0))))</f>
        <v/>
      </c>
      <c r="R73" s="841">
        <f>IF(Q72&gt;0,R$5,0)</f>
        <v>0</v>
      </c>
      <c r="S73" s="687" t="str">
        <f>IF(AND(S72&gt;0,T72=0),NA(),IF(S72&gt;T72,NA(),IF(T72="","",     (1+T$5)  *  ROUND((1-(S72-1)/(T72-1))  *  (VLOOKUP($D72&amp;"_"&amp;$D73,Cross_cat_sexe,$B$5+1,0)  -  VLOOKUP($D72&amp;"_"&amp;$D73,Cross_cat_sexe,$B$5,0))     +  VLOOKUP($D72&amp;"_"&amp;$D73,Cross_cat_sexe,$B$5,0),0))))</f>
        <v/>
      </c>
      <c r="T73" s="841">
        <f>IF(S72&gt;0,T$5,0)</f>
        <v>0</v>
      </c>
      <c r="U73" s="932" t="str">
        <f ca="1">IF(AND(U72&gt;0,INDIRECT(ADDRESS($CB72,COLUMN(U72),2,1))=0),NA(),IF(U72&gt;INDIRECT(ADDRESS($CB72,COLUMN(U72),2,1)),  NA(),  IF(OR(U72="",INDIRECT(ADDRESS($CB72,COLUMN(U72),2,1))=""),"",     (1+U$5)  *  ROUND((1-(U72-1)/(  INDIRECT(ADDRESS($CB72,COLUMN(U72),2,1))  -1))  *  (VLOOKUP($D72&amp;"_"&amp;$D73,Cross_cat_sexe,$B$5+1,0)  -  VLOOKUP($D72&amp;"_"&amp;$D73,Cross_cat_sexe,$B$5,0))     +  VLOOKUP($D72&amp;"_"&amp;$D73,Cross_cat_sexe,$B$5,0),0))))</f>
        <v/>
      </c>
      <c r="V73" s="932" t="str">
        <f ca="1">IF(AND(V72&gt;0,INDIRECT(ADDRESS($CB72,COLUMN(V72),2,1))=0),NA(),IF(V72&gt;INDIRECT(ADDRESS($CB72,COLUMN(V72),2,1)),  NA(),  IF(OR(V72="",INDIRECT(ADDRESS($CB72,COLUMN(V72),2,1))=""),"",     (1+V$5)  *  ROUND((1-(V72-1)/(  INDIRECT(ADDRESS($CB72,COLUMN(V72),2,1))  -1))  *  (VLOOKUP($D72&amp;"_"&amp;$D73,Cross_cat_sexe,$B$5+1,0)  -  VLOOKUP($D72&amp;"_"&amp;$D73,Cross_cat_sexe,$B$5,0))     +  VLOOKUP($D72&amp;"_"&amp;$D73,Cross_cat_sexe,$B$5,0),0))))</f>
        <v/>
      </c>
      <c r="W73" s="932" t="str">
        <f ca="1">IF(AND(W72&gt;0,INDIRECT(ADDRESS($CB72,COLUMN(W72),2,1))=0),NA(),IF(W72&gt;INDIRECT(ADDRESS($CB72,COLUMN(W72),2,1)),  NA(),  IF(OR(W72="",INDIRECT(ADDRESS($CB72,COLUMN(W72),2,1))=""),"",     (1+W$5)  *  ROUND((1-(W72-1)/(  INDIRECT(ADDRESS($CB72,COLUMN(W72),2,1))  -1))  *  (VLOOKUP($D72&amp;"_"&amp;$D73,Cross_cat_sexe,$B$5+1,0)  -  VLOOKUP($D72&amp;"_"&amp;$D73,Cross_cat_sexe,$B$5,0))     +  VLOOKUP($D72&amp;"_"&amp;$D73,Cross_cat_sexe,$B$5,0),0))))</f>
        <v/>
      </c>
      <c r="X73" s="932" t="str">
        <f ca="1">IF(AND(X72&gt;0,INDIRECT(ADDRESS($CB72,COLUMN(X72),2,1))=0),NA(),IF(X72&gt;INDIRECT(ADDRESS($CB72,COLUMN(X72),2,1)),  NA(),  IF(OR(X72="",INDIRECT(ADDRESS($CB72,COLUMN(X72),2,1))=""),"",     (1+X$5)  *  ROUND((1-(X72-1)/(  INDIRECT(ADDRESS($CB72,COLUMN(X72),2,1))  -1))  *  (VLOOKUP($D72&amp;"_"&amp;$D73,Cross_cat_sexe,$B$5+1,0)  -  VLOOKUP($D72&amp;"_"&amp;$D73,Cross_cat_sexe,$B$5,0))     +  VLOOKUP($D72&amp;"_"&amp;$D73,Cross_cat_sexe,$B$5,0),0))))</f>
        <v/>
      </c>
      <c r="Y73" s="687" t="str">
        <f>IF(AND(Y72&gt;0,Z72=0),NA(),IF(Y72&gt;Z72,NA(),IF(Z72="","",     (1+Z$5)  *  ROUND((1-(Y72-1)/(Z72-1))  *  (VLOOKUP($D72&amp;"_"&amp;$D73,Cross_cat_sexe,$B$5+1,0)  -  VLOOKUP($D72&amp;"_"&amp;$D73,Cross_cat_sexe,$B$5,0))     +  VLOOKUP($D72&amp;"_"&amp;$D73,Cross_cat_sexe,$B$5,0),0))))</f>
        <v/>
      </c>
      <c r="Z73" s="841">
        <f>IF(Y72&gt;0,Z$5,0)</f>
        <v>0</v>
      </c>
      <c r="AA73" s="688" t="str">
        <f ca="1">IF($B72="","",VLOOKUP($B72,Athlètes,AA$7,0))</f>
        <v>Diego</v>
      </c>
      <c r="AB73" s="689">
        <f ca="1">IF(OR(G73&gt;=2,    F72=IF(D73="F","classée","classé")),   1,   0)</f>
        <v>1</v>
      </c>
      <c r="AC73" s="690">
        <f ca="1">MAX(AH73:AU73)</f>
        <v>1330</v>
      </c>
      <c r="AD73" s="684">
        <f ca="1">IF(AF73&gt;=2,AC73,MAX(AV73:BI73))</f>
        <v>1260</v>
      </c>
      <c r="AE73" s="684">
        <f ca="1">IF(AF73&gt;=3,AC73,IF(AG73&gt;=2,AD73,MAX(BJ73:BW73)))</f>
        <v>1241</v>
      </c>
      <c r="AF73" s="684">
        <f ca="1">COUNTIF(AV73:BI73,"=-1")</f>
        <v>1</v>
      </c>
      <c r="AG73" s="684">
        <f ca="1">COUNTIF(BJ73:BW73,"=-2")</f>
        <v>1</v>
      </c>
      <c r="AH73" s="691">
        <f t="shared" ref="AH73:AU73" ca="1" si="96">INDEX(__Cross,  $CC73,  AH$5)</f>
        <v>1241</v>
      </c>
      <c r="AI73" s="684">
        <f t="shared" ca="1" si="96"/>
        <v>1330</v>
      </c>
      <c r="AJ73" s="684">
        <f t="shared" ca="1" si="96"/>
        <v>1260</v>
      </c>
      <c r="AK73" s="684">
        <f t="shared" ca="1" si="96"/>
        <v>1073</v>
      </c>
      <c r="AL73" s="684" t="str">
        <f t="shared" ca="1" si="96"/>
        <v/>
      </c>
      <c r="AM73" s="684" t="str">
        <f t="shared" ca="1" si="96"/>
        <v/>
      </c>
      <c r="AN73" s="684" t="str">
        <f t="shared" ca="1" si="96"/>
        <v/>
      </c>
      <c r="AO73" s="684" t="str">
        <f t="shared" ca="1" si="96"/>
        <v/>
      </c>
      <c r="AP73" s="684" t="str">
        <f t="shared" ca="1" si="96"/>
        <v/>
      </c>
      <c r="AQ73" s="684" t="str">
        <f t="shared" ca="1" si="96"/>
        <v/>
      </c>
      <c r="AR73" s="684" t="str">
        <f t="shared" ca="1" si="96"/>
        <v/>
      </c>
      <c r="AS73" s="684" t="str">
        <f t="shared" ca="1" si="96"/>
        <v/>
      </c>
      <c r="AT73" s="684" t="str">
        <f t="shared" ca="1" si="96"/>
        <v/>
      </c>
      <c r="AU73" s="692" t="str">
        <f t="shared" ca="1" si="96"/>
        <v/>
      </c>
      <c r="AV73" s="691">
        <f t="shared" ref="AV73:BI73" ca="1" si="97">IF(AH73=$AC73,-1,AH73)</f>
        <v>1241</v>
      </c>
      <c r="AW73" s="684">
        <f t="shared" ca="1" si="97"/>
        <v>-1</v>
      </c>
      <c r="AX73" s="684">
        <f t="shared" ca="1" si="97"/>
        <v>1260</v>
      </c>
      <c r="AY73" s="684">
        <f t="shared" ca="1" si="97"/>
        <v>1073</v>
      </c>
      <c r="AZ73" s="684" t="str">
        <f t="shared" ca="1" si="97"/>
        <v/>
      </c>
      <c r="BA73" s="684" t="str">
        <f t="shared" ca="1" si="97"/>
        <v/>
      </c>
      <c r="BB73" s="684" t="str">
        <f t="shared" ca="1" si="97"/>
        <v/>
      </c>
      <c r="BC73" s="684" t="str">
        <f t="shared" ca="1" si="97"/>
        <v/>
      </c>
      <c r="BD73" s="684" t="str">
        <f t="shared" ca="1" si="97"/>
        <v/>
      </c>
      <c r="BE73" s="684" t="str">
        <f t="shared" ca="1" si="97"/>
        <v/>
      </c>
      <c r="BF73" s="684" t="str">
        <f t="shared" ca="1" si="97"/>
        <v/>
      </c>
      <c r="BG73" s="684" t="str">
        <f t="shared" ca="1" si="97"/>
        <v/>
      </c>
      <c r="BH73" s="684" t="str">
        <f t="shared" ca="1" si="97"/>
        <v/>
      </c>
      <c r="BI73" s="692" t="str">
        <f t="shared" ca="1" si="97"/>
        <v/>
      </c>
      <c r="BJ73" s="691">
        <f t="shared" ref="BJ73:BW73" ca="1" si="98">IF(AV73=$AD73,-2,AV73)</f>
        <v>1241</v>
      </c>
      <c r="BK73" s="684">
        <f t="shared" ca="1" si="98"/>
        <v>-1</v>
      </c>
      <c r="BL73" s="684">
        <f t="shared" ca="1" si="98"/>
        <v>-2</v>
      </c>
      <c r="BM73" s="684">
        <f t="shared" ca="1" si="98"/>
        <v>1073</v>
      </c>
      <c r="BN73" s="684" t="str">
        <f t="shared" ca="1" si="98"/>
        <v/>
      </c>
      <c r="BO73" s="684" t="str">
        <f t="shared" ca="1" si="98"/>
        <v/>
      </c>
      <c r="BP73" s="684" t="str">
        <f t="shared" ca="1" si="98"/>
        <v/>
      </c>
      <c r="BQ73" s="684" t="str">
        <f t="shared" ca="1" si="98"/>
        <v/>
      </c>
      <c r="BR73" s="684" t="str">
        <f t="shared" ca="1" si="98"/>
        <v/>
      </c>
      <c r="BS73" s="684" t="str">
        <f t="shared" ca="1" si="98"/>
        <v/>
      </c>
      <c r="BT73" s="684" t="str">
        <f t="shared" ca="1" si="98"/>
        <v/>
      </c>
      <c r="BU73" s="684" t="str">
        <f t="shared" ca="1" si="98"/>
        <v/>
      </c>
      <c r="BV73" s="684" t="str">
        <f t="shared" ca="1" si="98"/>
        <v/>
      </c>
      <c r="BW73" s="692" t="str">
        <f t="shared" ca="1" si="98"/>
        <v/>
      </c>
      <c r="BX73" s="689">
        <f t="shared" ca="1" si="85"/>
        <v>1</v>
      </c>
      <c r="BY73" s="996">
        <f t="shared" ca="1" si="86"/>
        <v>4904</v>
      </c>
      <c r="BZ73" s="689">
        <f t="shared" si="87"/>
        <v>7017.1</v>
      </c>
      <c r="CA73" s="684" t="str">
        <f t="shared" ca="1" si="88"/>
        <v>M_H</v>
      </c>
      <c r="CB73" s="684">
        <f t="shared" ca="1" si="83"/>
        <v>66</v>
      </c>
      <c r="CC73" s="684">
        <f t="shared" ca="1" si="89"/>
        <v>52</v>
      </c>
      <c r="CD73" s="684">
        <f t="shared" ca="1" si="90"/>
        <v>0</v>
      </c>
      <c r="CE73" s="693">
        <f t="shared" ca="1" si="91"/>
        <v>5101295</v>
      </c>
      <c r="CF73" s="895"/>
      <c r="CG73" s="886"/>
      <c r="CH73" s="694">
        <f t="shared" ca="1" si="92"/>
        <v>1.1000000000000001</v>
      </c>
      <c r="CI73" s="694">
        <f t="shared" ca="1" si="84"/>
        <v>0</v>
      </c>
      <c r="CJ73" s="895"/>
    </row>
    <row r="74" spans="1:88" s="703" customFormat="1">
      <c r="A74" s="704">
        <v>3</v>
      </c>
      <c r="B74" s="705">
        <v>9615</v>
      </c>
      <c r="C74" s="703" t="str">
        <f ca="1">IF($B74="","",VLOOKUP($B74,Athlètes,C$5,0))</f>
        <v>BOVY</v>
      </c>
      <c r="D74" s="698" t="str">
        <f ca="1">IF($B74="","",VLOOKUP($B74,Athlètes,D$5,0))</f>
        <v>M</v>
      </c>
      <c r="E74" s="706">
        <f ca="1">IF($B74="","",VLOOKUP($B74,Athlètes,E$5,0))</f>
        <v>1999</v>
      </c>
      <c r="F74" s="707"/>
      <c r="G74" s="708"/>
      <c r="H74" s="708"/>
      <c r="I74" s="696"/>
      <c r="J74" s="696">
        <v>18</v>
      </c>
      <c r="K74" s="696"/>
      <c r="L74" s="696">
        <v>16</v>
      </c>
      <c r="M74" s="722">
        <f ca="1">IF(L74&gt;0,VLOOKUP(M$2&amp;IF(VLOOKUP(M$2,cal_Cross,L$9,0)&lt;&gt;2,"","-"&amp;VLOOKUP($E74,année_1ou2,M$9,0)),cal_Cross,VLOOKUP($D74&amp;"_"&amp;$D75,Cross_cat_sexe,$B$7,0),0),"")</f>
        <v>40</v>
      </c>
      <c r="N74" s="696"/>
      <c r="O74" s="696"/>
      <c r="P74" s="696"/>
      <c r="Q74" s="696"/>
      <c r="R74" s="722" t="str">
        <f>IF(Q74&gt;0,VLOOKUP(R$2&amp;IF(VLOOKUP(R$2,cal_Cross,Q$9,0)&lt;&gt;2,"","-"&amp;VLOOKUP($E74,année_1ou2,R$9,0)),cal_Cross,VLOOKUP($D74&amp;"_"&amp;$D75,Cross_cat_sexe,$B$7,0),0),"")</f>
        <v/>
      </c>
      <c r="S74" s="696"/>
      <c r="T74" s="722" t="str">
        <f>IF(S74&gt;0,VLOOKUP(T$2&amp;IF(VLOOKUP(T$2,cal_Cross,S$9,0)&lt;&gt;2,"","-"&amp;VLOOKUP($E74,année_1ou2,T$9,0)),cal_Cross,VLOOKUP($D74&amp;"_"&amp;$D75,Cross_cat_sexe,$B$7,0),0),"")</f>
        <v/>
      </c>
      <c r="U74" s="696"/>
      <c r="V74" s="696"/>
      <c r="W74" s="696"/>
      <c r="X74" s="696"/>
      <c r="Y74" s="696"/>
      <c r="Z74" s="722" t="str">
        <f>IF(Y74&gt;0,VLOOKUP(Z$2&amp;IF(VLOOKUP(Z$2,cal_Cross,Y$9,0)&lt;&gt;2,"","-"&amp;VLOOKUP($E74,année_1ou2,Z$9,0)),cal_Cross,VLOOKUP($D74&amp;"_"&amp;$D75,Cross_cat_sexe,$B$7,0),0),"")</f>
        <v/>
      </c>
      <c r="AA74" s="843" t="str">
        <f ca="1">IF($B74="","",VLOOKUP($B74,Athlètes,AA$5,0))</f>
        <v>BOVY</v>
      </c>
      <c r="AB74" s="697"/>
      <c r="AC74" s="698"/>
      <c r="AD74" s="698"/>
      <c r="AE74" s="698"/>
      <c r="AF74" s="698"/>
      <c r="AG74" s="698"/>
      <c r="AH74" s="699"/>
      <c r="AI74" s="698"/>
      <c r="AJ74" s="698"/>
      <c r="AK74" s="698"/>
      <c r="AL74" s="698"/>
      <c r="AM74" s="698"/>
      <c r="AN74" s="698"/>
      <c r="AO74" s="698"/>
      <c r="AP74" s="698"/>
      <c r="AQ74" s="698"/>
      <c r="AR74" s="698"/>
      <c r="AS74" s="698"/>
      <c r="AT74" s="698"/>
      <c r="AU74" s="700"/>
      <c r="AV74" s="699"/>
      <c r="AW74" s="698"/>
      <c r="AX74" s="698"/>
      <c r="AY74" s="698"/>
      <c r="AZ74" s="698"/>
      <c r="BA74" s="698"/>
      <c r="BB74" s="698"/>
      <c r="BC74" s="698"/>
      <c r="BD74" s="698"/>
      <c r="BE74" s="698"/>
      <c r="BF74" s="698"/>
      <c r="BG74" s="698"/>
      <c r="BH74" s="698"/>
      <c r="BI74" s="700"/>
      <c r="BJ74" s="699"/>
      <c r="BK74" s="698"/>
      <c r="BL74" s="698"/>
      <c r="BM74" s="698"/>
      <c r="BN74" s="698"/>
      <c r="BO74" s="698"/>
      <c r="BP74" s="698"/>
      <c r="BQ74" s="698"/>
      <c r="BR74" s="698"/>
      <c r="BS74" s="698"/>
      <c r="BT74" s="698"/>
      <c r="BU74" s="698"/>
      <c r="BV74" s="698"/>
      <c r="BW74" s="700"/>
      <c r="BX74" s="697">
        <f t="shared" ca="1" si="85"/>
        <v>0</v>
      </c>
      <c r="BY74" s="995">
        <f t="shared" ca="1" si="86"/>
        <v>74</v>
      </c>
      <c r="BZ74" s="697">
        <f t="shared" si="87"/>
        <v>9615</v>
      </c>
      <c r="CA74" s="698" t="str">
        <f t="shared" ca="1" si="88"/>
        <v>M_H</v>
      </c>
      <c r="CB74" s="698">
        <f t="shared" ca="1" si="83"/>
        <v>66</v>
      </c>
      <c r="CC74" s="698">
        <f t="shared" ca="1" si="89"/>
        <v>53</v>
      </c>
      <c r="CD74" s="698">
        <f t="shared" ca="1" si="90"/>
        <v>0</v>
      </c>
      <c r="CE74" s="701">
        <f t="shared" ca="1" si="91"/>
        <v>5101291</v>
      </c>
      <c r="CF74" s="894"/>
      <c r="CG74" s="885"/>
      <c r="CH74" s="694">
        <f t="shared" ca="1" si="92"/>
        <v>1</v>
      </c>
      <c r="CI74" s="702">
        <f t="shared" ca="1" si="84"/>
        <v>0</v>
      </c>
      <c r="CJ74" s="894"/>
    </row>
    <row r="75" spans="1:88" s="695" customFormat="1">
      <c r="A75" s="681">
        <v>3.1</v>
      </c>
      <c r="B75" s="682">
        <f>B74+0.1</f>
        <v>9615.1</v>
      </c>
      <c r="C75" s="683" t="str">
        <f ca="1">IF($B74="","",VLOOKUP($B74,Athlètes,C$7,0))</f>
        <v>Lenny</v>
      </c>
      <c r="D75" s="684" t="str">
        <f ca="1">IF($B74="","",VLOOKUP($B74,Athlètes,D$7,0))</f>
        <v>H</v>
      </c>
      <c r="E75" s="685"/>
      <c r="F75" s="936">
        <f ca="1">IF(G75=0,0,SUMIF(AC75:AD75,"&gt;0")/MIN(2,G75))+IF(ISNA(BY75),NA(),0)</f>
        <v>1291</v>
      </c>
      <c r="G75" s="686">
        <f>COUNTA(I74:L74,N74:Q74,S74,Y74)</f>
        <v>2</v>
      </c>
      <c r="H75" s="686">
        <f>IF(ISNA(VLOOKUP($B75,__Indoor,H$7,0)),   0,VLOOKUP($B75,__Indoor,H$7,0))</f>
        <v>0</v>
      </c>
      <c r="I75" s="932" t="str">
        <f ca="1">IF(AND(I74&gt;0,INDIRECT(ADDRESS($CB74,COLUMN(I74),2,1))=0),NA(),IF(I74&gt;INDIRECT(ADDRESS($CB74,COLUMN(I74),2,1)),  NA(),  IF(OR(I74="",INDIRECT(ADDRESS($CB74,COLUMN(I74),2,1))=""),"",     (1+I$5)  *  ROUND((1-(I74-1)/(  INDIRECT(ADDRESS($CB74,COLUMN(I74),2,1))  -1))  *  (VLOOKUP($D74&amp;"_"&amp;$D75,Cross_cat_sexe,$B$5+1,0)  -  VLOOKUP($D74&amp;"_"&amp;$D75,Cross_cat_sexe,$B$5,0))     +  VLOOKUP($D74&amp;"_"&amp;$D75,Cross_cat_sexe,$B$5,0),0))))</f>
        <v/>
      </c>
      <c r="J75" s="932">
        <f ca="1">IF(AND(J74&gt;0,INDIRECT(ADDRESS($CB74,COLUMN(J74),2,1))=0),NA(),IF(J74&gt;INDIRECT(ADDRESS($CB74,COLUMN(J74),2,1)),  NA(),  IF(OR(J74="",INDIRECT(ADDRESS($CB74,COLUMN(J74),2,1))=""),"",     (1+J$5)  *  ROUND((1-(J74-1)/(  INDIRECT(ADDRESS($CB74,COLUMN(J74),2,1))  -1))  *  (VLOOKUP($D74&amp;"_"&amp;$D75,Cross_cat_sexe,$B$5+1,0)  -  VLOOKUP($D74&amp;"_"&amp;$D75,Cross_cat_sexe,$B$5,0))     +  VLOOKUP($D74&amp;"_"&amp;$D75,Cross_cat_sexe,$B$5,0),0))))</f>
        <v>1301</v>
      </c>
      <c r="K75" s="932" t="str">
        <f ca="1">IF(AND(K74&gt;0,INDIRECT(ADDRESS($CB74,COLUMN(K74),2,1))=0),NA(),IF(K74&gt;INDIRECT(ADDRESS($CB74,COLUMN(K74),2,1)),  NA(),  IF(OR(K74="",INDIRECT(ADDRESS($CB74,COLUMN(K74),2,1))=""),"",     (1+K$5)  *  ROUND((1-(K74-1)/(  INDIRECT(ADDRESS($CB74,COLUMN(K74),2,1))  -1))  *  (VLOOKUP($D74&amp;"_"&amp;$D75,Cross_cat_sexe,$B$5+1,0)  -  VLOOKUP($D74&amp;"_"&amp;$D75,Cross_cat_sexe,$B$5,0))     +  VLOOKUP($D74&amp;"_"&amp;$D75,Cross_cat_sexe,$B$5,0),0))))</f>
        <v/>
      </c>
      <c r="L75" s="687">
        <f ca="1">IF(AND(L74&gt;0,M74=0),NA(),IF(L74&gt;M74,NA(),IF(M74="","",     (1+M$5)  *  ROUND((1-(L74-1)/(M74-1))  *  (VLOOKUP($D74&amp;"_"&amp;$D75,Cross_cat_sexe,$B$5+1,0)  -  VLOOKUP($D74&amp;"_"&amp;$D75,Cross_cat_sexe,$B$5,0))     +  VLOOKUP($D74&amp;"_"&amp;$D75,Cross_cat_sexe,$B$5,0),0))))</f>
        <v>1281</v>
      </c>
      <c r="M75" s="841">
        <f ca="1">IF(L74&gt;0,M$5,0)</f>
        <v>0</v>
      </c>
      <c r="N75" s="932" t="str">
        <f ca="1">IF(AND(N74&gt;0,INDIRECT(ADDRESS($CB74,COLUMN(N74),2,1))=0),NA(),IF(N74&gt;INDIRECT(ADDRESS($CB74,COLUMN(N74),2,1)),  NA(),  IF(OR(N74="",INDIRECT(ADDRESS($CB74,COLUMN(N74),2,1))=""),"",     (1+N$5)  *  ROUND((1-(N74-1)/(  INDIRECT(ADDRESS($CB74,COLUMN(N74),2,1))  -1))  *  (VLOOKUP($D74&amp;"_"&amp;$D75,Cross_cat_sexe,$B$5+1,0)  -  VLOOKUP($D74&amp;"_"&amp;$D75,Cross_cat_sexe,$B$5,0))     +  VLOOKUP($D74&amp;"_"&amp;$D75,Cross_cat_sexe,$B$5,0),0))))</f>
        <v/>
      </c>
      <c r="O75" s="932" t="str">
        <f ca="1">IF(AND(O74&gt;0,INDIRECT(ADDRESS($CB74,COLUMN(O74),2,1))=0),NA(),IF(O74&gt;INDIRECT(ADDRESS($CB74,COLUMN(O74),2,1)),  NA(),  IF(OR(O74="",INDIRECT(ADDRESS($CB74,COLUMN(O74),2,1))=""),"",     (1+O$5)  *  ROUND((1-(O74-1)/(  INDIRECT(ADDRESS($CB74,COLUMN(O74),2,1))  -1))  *  (VLOOKUP($D74&amp;"_"&amp;$D75,Cross_cat_sexe,$B$5+1,0)  -  VLOOKUP($D74&amp;"_"&amp;$D75,Cross_cat_sexe,$B$5,0))     +  VLOOKUP($D74&amp;"_"&amp;$D75,Cross_cat_sexe,$B$5,0),0))))</f>
        <v/>
      </c>
      <c r="P75" s="932" t="str">
        <f ca="1">IF(AND(P74&gt;0,INDIRECT(ADDRESS($CB74,COLUMN(P74),2,1))=0),NA(),IF(P74&gt;INDIRECT(ADDRESS($CB74,COLUMN(P74),2,1)),  NA(),  IF(OR(P74="",INDIRECT(ADDRESS($CB74,COLUMN(P74),2,1))=""),"",     (1+P$5)  *  ROUND((1-(P74-1)/(  INDIRECT(ADDRESS($CB74,COLUMN(P74),2,1))  -1))  *  (VLOOKUP($D74&amp;"_"&amp;$D75,Cross_cat_sexe,$B$5+1,0)  -  VLOOKUP($D74&amp;"_"&amp;$D75,Cross_cat_sexe,$B$5,0))     +  VLOOKUP($D74&amp;"_"&amp;$D75,Cross_cat_sexe,$B$5,0),0))))</f>
        <v/>
      </c>
      <c r="Q75" s="687" t="str">
        <f>IF(AND(Q74&gt;0,R74=0),NA(),IF(Q74&gt;R74,NA(),IF(R74="","",     (1+R$5)  *  ROUND((1-(Q74-1)/(R74-1))  *  (VLOOKUP($D74&amp;"_"&amp;$D75,Cross_cat_sexe,$B$5+1,0)  -  VLOOKUP($D74&amp;"_"&amp;$D75,Cross_cat_sexe,$B$5,0))     +  VLOOKUP($D74&amp;"_"&amp;$D75,Cross_cat_sexe,$B$5,0),0))))</f>
        <v/>
      </c>
      <c r="R75" s="841">
        <f>IF(Q74&gt;0,R$5,0)</f>
        <v>0</v>
      </c>
      <c r="S75" s="687" t="str">
        <f>IF(AND(S74&gt;0,T74=0),NA(),IF(S74&gt;T74,NA(),IF(T74="","",     (1+T$5)  *  ROUND((1-(S74-1)/(T74-1))  *  (VLOOKUP($D74&amp;"_"&amp;$D75,Cross_cat_sexe,$B$5+1,0)  -  VLOOKUP($D74&amp;"_"&amp;$D75,Cross_cat_sexe,$B$5,0))     +  VLOOKUP($D74&amp;"_"&amp;$D75,Cross_cat_sexe,$B$5,0),0))))</f>
        <v/>
      </c>
      <c r="T75" s="841">
        <f>IF(S74&gt;0,T$5,0)</f>
        <v>0</v>
      </c>
      <c r="U75" s="932" t="str">
        <f ca="1">IF(AND(U74&gt;0,INDIRECT(ADDRESS($CB74,COLUMN(U74),2,1))=0),NA(),IF(U74&gt;INDIRECT(ADDRESS($CB74,COLUMN(U74),2,1)),  NA(),  IF(OR(U74="",INDIRECT(ADDRESS($CB74,COLUMN(U74),2,1))=""),"",     (1+U$5)  *  ROUND((1-(U74-1)/(  INDIRECT(ADDRESS($CB74,COLUMN(U74),2,1))  -1))  *  (VLOOKUP($D74&amp;"_"&amp;$D75,Cross_cat_sexe,$B$5+1,0)  -  VLOOKUP($D74&amp;"_"&amp;$D75,Cross_cat_sexe,$B$5,0))     +  VLOOKUP($D74&amp;"_"&amp;$D75,Cross_cat_sexe,$B$5,0),0))))</f>
        <v/>
      </c>
      <c r="V75" s="932" t="str">
        <f ca="1">IF(AND(V74&gt;0,INDIRECT(ADDRESS($CB74,COLUMN(V74),2,1))=0),NA(),IF(V74&gt;INDIRECT(ADDRESS($CB74,COLUMN(V74),2,1)),  NA(),  IF(OR(V74="",INDIRECT(ADDRESS($CB74,COLUMN(V74),2,1))=""),"",     (1+V$5)  *  ROUND((1-(V74-1)/(  INDIRECT(ADDRESS($CB74,COLUMN(V74),2,1))  -1))  *  (VLOOKUP($D74&amp;"_"&amp;$D75,Cross_cat_sexe,$B$5+1,0)  -  VLOOKUP($D74&amp;"_"&amp;$D75,Cross_cat_sexe,$B$5,0))     +  VLOOKUP($D74&amp;"_"&amp;$D75,Cross_cat_sexe,$B$5,0),0))))</f>
        <v/>
      </c>
      <c r="W75" s="932" t="str">
        <f ca="1">IF(AND(W74&gt;0,INDIRECT(ADDRESS($CB74,COLUMN(W74),2,1))=0),NA(),IF(W74&gt;INDIRECT(ADDRESS($CB74,COLUMN(W74),2,1)),  NA(),  IF(OR(W74="",INDIRECT(ADDRESS($CB74,COLUMN(W74),2,1))=""),"",     (1+W$5)  *  ROUND((1-(W74-1)/(  INDIRECT(ADDRESS($CB74,COLUMN(W74),2,1))  -1))  *  (VLOOKUP($D74&amp;"_"&amp;$D75,Cross_cat_sexe,$B$5+1,0)  -  VLOOKUP($D74&amp;"_"&amp;$D75,Cross_cat_sexe,$B$5,0))     +  VLOOKUP($D74&amp;"_"&amp;$D75,Cross_cat_sexe,$B$5,0),0))))</f>
        <v/>
      </c>
      <c r="X75" s="932" t="str">
        <f ca="1">IF(AND(X74&gt;0,INDIRECT(ADDRESS($CB74,COLUMN(X74),2,1))=0),NA(),IF(X74&gt;INDIRECT(ADDRESS($CB74,COLUMN(X74),2,1)),  NA(),  IF(OR(X74="",INDIRECT(ADDRESS($CB74,COLUMN(X74),2,1))=""),"",     (1+X$5)  *  ROUND((1-(X74-1)/(  INDIRECT(ADDRESS($CB74,COLUMN(X74),2,1))  -1))  *  (VLOOKUP($D74&amp;"_"&amp;$D75,Cross_cat_sexe,$B$5+1,0)  -  VLOOKUP($D74&amp;"_"&amp;$D75,Cross_cat_sexe,$B$5,0))     +  VLOOKUP($D74&amp;"_"&amp;$D75,Cross_cat_sexe,$B$5,0),0))))</f>
        <v/>
      </c>
      <c r="Y75" s="687" t="str">
        <f>IF(AND(Y74&gt;0,Z74=0),NA(),IF(Y74&gt;Z74,NA(),IF(Z74="","",     (1+Z$5)  *  ROUND((1-(Y74-1)/(Z74-1))  *  (VLOOKUP($D74&amp;"_"&amp;$D75,Cross_cat_sexe,$B$5+1,0)  -  VLOOKUP($D74&amp;"_"&amp;$D75,Cross_cat_sexe,$B$5,0))     +  VLOOKUP($D74&amp;"_"&amp;$D75,Cross_cat_sexe,$B$5,0),0))))</f>
        <v/>
      </c>
      <c r="Z75" s="841">
        <f>IF(Y74&gt;0,Z$5,0)</f>
        <v>0</v>
      </c>
      <c r="AA75" s="688" t="str">
        <f ca="1">IF($B74="","",VLOOKUP($B74,Athlètes,AA$7,0))</f>
        <v>Lenny</v>
      </c>
      <c r="AB75" s="689">
        <f ca="1">IF(OR(G75&gt;=2,    F74=IF(D75="F","classée","classé")),   1,   0)</f>
        <v>1</v>
      </c>
      <c r="AC75" s="690">
        <f ca="1">MAX(AH75:AU75)</f>
        <v>1301</v>
      </c>
      <c r="AD75" s="684">
        <f ca="1">IF(AF75&gt;=2,AC75,MAX(AV75:BI75))</f>
        <v>1281</v>
      </c>
      <c r="AE75" s="684">
        <f ca="1">IF(AF75&gt;=3,AC75,IF(AG75&gt;=2,AD75,MAX(BJ75:BW75)))</f>
        <v>-1</v>
      </c>
      <c r="AF75" s="684">
        <f ca="1">COUNTIF(AV75:BI75,"=-1")</f>
        <v>1</v>
      </c>
      <c r="AG75" s="684">
        <f ca="1">COUNTIF(BJ75:BW75,"=-2")</f>
        <v>1</v>
      </c>
      <c r="AH75" s="691" t="str">
        <f t="shared" ref="AH75:AU75" ca="1" si="99">INDEX(__Cross,  $CC75,  AH$5)</f>
        <v/>
      </c>
      <c r="AI75" s="684">
        <f t="shared" ca="1" si="99"/>
        <v>1301</v>
      </c>
      <c r="AJ75" s="684" t="str">
        <f t="shared" ca="1" si="99"/>
        <v/>
      </c>
      <c r="AK75" s="684">
        <f t="shared" ca="1" si="99"/>
        <v>1281</v>
      </c>
      <c r="AL75" s="684" t="str">
        <f t="shared" ca="1" si="99"/>
        <v/>
      </c>
      <c r="AM75" s="684" t="str">
        <f t="shared" ca="1" si="99"/>
        <v/>
      </c>
      <c r="AN75" s="684" t="str">
        <f t="shared" ca="1" si="99"/>
        <v/>
      </c>
      <c r="AO75" s="684" t="str">
        <f t="shared" ca="1" si="99"/>
        <v/>
      </c>
      <c r="AP75" s="684" t="str">
        <f t="shared" ca="1" si="99"/>
        <v/>
      </c>
      <c r="AQ75" s="684" t="str">
        <f t="shared" ca="1" si="99"/>
        <v/>
      </c>
      <c r="AR75" s="684" t="str">
        <f t="shared" ca="1" si="99"/>
        <v/>
      </c>
      <c r="AS75" s="684" t="str">
        <f t="shared" ca="1" si="99"/>
        <v/>
      </c>
      <c r="AT75" s="684" t="str">
        <f t="shared" ca="1" si="99"/>
        <v/>
      </c>
      <c r="AU75" s="692" t="str">
        <f t="shared" ca="1" si="99"/>
        <v/>
      </c>
      <c r="AV75" s="691" t="str">
        <f t="shared" ref="AV75:BI75" ca="1" si="100">IF(AH75=$AC75,-1,AH75)</f>
        <v/>
      </c>
      <c r="AW75" s="684">
        <f t="shared" ca="1" si="100"/>
        <v>-1</v>
      </c>
      <c r="AX75" s="684" t="str">
        <f t="shared" ca="1" si="100"/>
        <v/>
      </c>
      <c r="AY75" s="684">
        <f t="shared" ca="1" si="100"/>
        <v>1281</v>
      </c>
      <c r="AZ75" s="684" t="str">
        <f t="shared" ca="1" si="100"/>
        <v/>
      </c>
      <c r="BA75" s="684" t="str">
        <f t="shared" ca="1" si="100"/>
        <v/>
      </c>
      <c r="BB75" s="684" t="str">
        <f t="shared" ca="1" si="100"/>
        <v/>
      </c>
      <c r="BC75" s="684" t="str">
        <f t="shared" ca="1" si="100"/>
        <v/>
      </c>
      <c r="BD75" s="684" t="str">
        <f t="shared" ca="1" si="100"/>
        <v/>
      </c>
      <c r="BE75" s="684" t="str">
        <f t="shared" ca="1" si="100"/>
        <v/>
      </c>
      <c r="BF75" s="684" t="str">
        <f t="shared" ca="1" si="100"/>
        <v/>
      </c>
      <c r="BG75" s="684" t="str">
        <f t="shared" ca="1" si="100"/>
        <v/>
      </c>
      <c r="BH75" s="684" t="str">
        <f t="shared" ca="1" si="100"/>
        <v/>
      </c>
      <c r="BI75" s="692" t="str">
        <f t="shared" ca="1" si="100"/>
        <v/>
      </c>
      <c r="BJ75" s="691" t="str">
        <f t="shared" ref="BJ75:BW75" ca="1" si="101">IF(AV75=$AD75,-2,AV75)</f>
        <v/>
      </c>
      <c r="BK75" s="684">
        <f t="shared" ca="1" si="101"/>
        <v>-1</v>
      </c>
      <c r="BL75" s="684" t="str">
        <f t="shared" ca="1" si="101"/>
        <v/>
      </c>
      <c r="BM75" s="684">
        <f t="shared" ca="1" si="101"/>
        <v>-2</v>
      </c>
      <c r="BN75" s="684" t="str">
        <f t="shared" ca="1" si="101"/>
        <v/>
      </c>
      <c r="BO75" s="684" t="str">
        <f t="shared" ca="1" si="101"/>
        <v/>
      </c>
      <c r="BP75" s="684" t="str">
        <f t="shared" ca="1" si="101"/>
        <v/>
      </c>
      <c r="BQ75" s="684" t="str">
        <f t="shared" ca="1" si="101"/>
        <v/>
      </c>
      <c r="BR75" s="684" t="str">
        <f t="shared" ca="1" si="101"/>
        <v/>
      </c>
      <c r="BS75" s="684" t="str">
        <f t="shared" ca="1" si="101"/>
        <v/>
      </c>
      <c r="BT75" s="684" t="str">
        <f t="shared" ca="1" si="101"/>
        <v/>
      </c>
      <c r="BU75" s="684" t="str">
        <f t="shared" ca="1" si="101"/>
        <v/>
      </c>
      <c r="BV75" s="684" t="str">
        <f t="shared" ca="1" si="101"/>
        <v/>
      </c>
      <c r="BW75" s="692" t="str">
        <f t="shared" ca="1" si="101"/>
        <v/>
      </c>
      <c r="BX75" s="689">
        <f t="shared" ca="1" si="85"/>
        <v>1</v>
      </c>
      <c r="BY75" s="996">
        <f t="shared" ca="1" si="86"/>
        <v>2582</v>
      </c>
      <c r="BZ75" s="689">
        <f t="shared" si="87"/>
        <v>9615.1</v>
      </c>
      <c r="CA75" s="684" t="str">
        <f t="shared" ca="1" si="88"/>
        <v>M_H</v>
      </c>
      <c r="CB75" s="684">
        <f t="shared" ca="1" si="83"/>
        <v>66</v>
      </c>
      <c r="CC75" s="684">
        <f t="shared" ca="1" si="89"/>
        <v>54</v>
      </c>
      <c r="CD75" s="684">
        <f t="shared" ca="1" si="90"/>
        <v>0</v>
      </c>
      <c r="CE75" s="693">
        <f t="shared" ca="1" si="91"/>
        <v>5101291</v>
      </c>
      <c r="CF75" s="895"/>
      <c r="CG75" s="886"/>
      <c r="CH75" s="694">
        <f t="shared" ca="1" si="92"/>
        <v>1.1000000000000001</v>
      </c>
      <c r="CI75" s="694">
        <f t="shared" ca="1" si="84"/>
        <v>0</v>
      </c>
      <c r="CJ75" s="895"/>
    </row>
    <row r="76" spans="1:88" s="703" customFormat="1">
      <c r="A76" s="704">
        <v>4</v>
      </c>
      <c r="B76" s="705">
        <v>9659</v>
      </c>
      <c r="C76" s="703" t="str">
        <f ca="1">IF($B76="","",VLOOKUP($B76,Athlètes,C$5,0))</f>
        <v>DE VLEESCHOUWER</v>
      </c>
      <c r="D76" s="698" t="str">
        <f ca="1">IF($B76="","",VLOOKUP($B76,Athlètes,D$5,0))</f>
        <v>M</v>
      </c>
      <c r="E76" s="706" t="str">
        <f ca="1">IF($B76="","",VLOOKUP($B76,Athlètes,E$5,0))</f>
        <v/>
      </c>
      <c r="F76" s="707"/>
      <c r="G76" s="708"/>
      <c r="H76" s="708"/>
      <c r="I76" s="696"/>
      <c r="J76" s="696">
        <v>33</v>
      </c>
      <c r="K76" s="696">
        <v>18</v>
      </c>
      <c r="L76" s="696"/>
      <c r="M76" s="722" t="str">
        <f>IF(L76&gt;0,VLOOKUP(M$2&amp;IF(VLOOKUP(M$2,cal_Cross,L$9,0)&lt;&gt;2,"","-"&amp;VLOOKUP($E76,année_1ou2,M$9,0)),cal_Cross,VLOOKUP($D76&amp;"_"&amp;$D77,Cross_cat_sexe,$B$7,0),0),"")</f>
        <v/>
      </c>
      <c r="N76" s="696"/>
      <c r="O76" s="696"/>
      <c r="P76" s="696"/>
      <c r="Q76" s="696"/>
      <c r="R76" s="722" t="str">
        <f>IF(Q76&gt;0,VLOOKUP(R$2&amp;IF(VLOOKUP(R$2,cal_Cross,Q$9,0)&lt;&gt;2,"","-"&amp;VLOOKUP($E76,année_1ou2,R$9,0)),cal_Cross,VLOOKUP($D76&amp;"_"&amp;$D77,Cross_cat_sexe,$B$7,0),0),"")</f>
        <v/>
      </c>
      <c r="S76" s="696"/>
      <c r="T76" s="722" t="str">
        <f>IF(S76&gt;0,VLOOKUP(T$2&amp;IF(VLOOKUP(T$2,cal_Cross,S$9,0)&lt;&gt;2,"","-"&amp;VLOOKUP($E76,année_1ou2,T$9,0)),cal_Cross,VLOOKUP($D76&amp;"_"&amp;$D77,Cross_cat_sexe,$B$7,0),0),"")</f>
        <v/>
      </c>
      <c r="U76" s="696"/>
      <c r="V76" s="696"/>
      <c r="W76" s="696"/>
      <c r="X76" s="696"/>
      <c r="Y76" s="696"/>
      <c r="Z76" s="722" t="str">
        <f>IF(Y76&gt;0,VLOOKUP(Z$2&amp;IF(VLOOKUP(Z$2,cal_Cross,Y$9,0)&lt;&gt;2,"","-"&amp;VLOOKUP($E76,année_1ou2,Z$9,0)),cal_Cross,VLOOKUP($D76&amp;"_"&amp;$D77,Cross_cat_sexe,$B$7,0),0),"")</f>
        <v/>
      </c>
      <c r="AA76" s="843" t="str">
        <f ca="1">IF($B76="","",VLOOKUP($B76,Athlètes,AA$5,0))</f>
        <v>DE VLEESCHOUWER</v>
      </c>
      <c r="AB76" s="697"/>
      <c r="AC76" s="698"/>
      <c r="AD76" s="698"/>
      <c r="AE76" s="698"/>
      <c r="AF76" s="698"/>
      <c r="AG76" s="698"/>
      <c r="AH76" s="699"/>
      <c r="AI76" s="698"/>
      <c r="AJ76" s="698"/>
      <c r="AK76" s="698"/>
      <c r="AL76" s="698"/>
      <c r="AM76" s="698"/>
      <c r="AN76" s="698"/>
      <c r="AO76" s="698"/>
      <c r="AP76" s="698"/>
      <c r="AQ76" s="698"/>
      <c r="AR76" s="698"/>
      <c r="AS76" s="698"/>
      <c r="AT76" s="698"/>
      <c r="AU76" s="700"/>
      <c r="AV76" s="699"/>
      <c r="AW76" s="698"/>
      <c r="AX76" s="698"/>
      <c r="AY76" s="698"/>
      <c r="AZ76" s="698"/>
      <c r="BA76" s="698"/>
      <c r="BB76" s="698"/>
      <c r="BC76" s="698"/>
      <c r="BD76" s="698"/>
      <c r="BE76" s="698"/>
      <c r="BF76" s="698"/>
      <c r="BG76" s="698"/>
      <c r="BH76" s="698"/>
      <c r="BI76" s="700"/>
      <c r="BJ76" s="699"/>
      <c r="BK76" s="698"/>
      <c r="BL76" s="698"/>
      <c r="BM76" s="698"/>
      <c r="BN76" s="698"/>
      <c r="BO76" s="698"/>
      <c r="BP76" s="698"/>
      <c r="BQ76" s="698"/>
      <c r="BR76" s="698"/>
      <c r="BS76" s="698"/>
      <c r="BT76" s="698"/>
      <c r="BU76" s="698"/>
      <c r="BV76" s="698"/>
      <c r="BW76" s="700"/>
      <c r="BX76" s="697">
        <f t="shared" ca="1" si="85"/>
        <v>0</v>
      </c>
      <c r="BY76" s="995">
        <f t="shared" ca="1" si="86"/>
        <v>51</v>
      </c>
      <c r="BZ76" s="697">
        <f t="shared" si="87"/>
        <v>9659</v>
      </c>
      <c r="CA76" s="698" t="str">
        <f t="shared" ca="1" si="88"/>
        <v>M_H</v>
      </c>
      <c r="CB76" s="698">
        <f t="shared" ca="1" si="83"/>
        <v>66</v>
      </c>
      <c r="CC76" s="698">
        <f t="shared" ca="1" si="89"/>
        <v>55</v>
      </c>
      <c r="CD76" s="698">
        <f t="shared" ca="1" si="90"/>
        <v>0</v>
      </c>
      <c r="CE76" s="701">
        <f t="shared" ca="1" si="91"/>
        <v>5101075.5</v>
      </c>
      <c r="CF76" s="894"/>
      <c r="CG76" s="885"/>
      <c r="CH76" s="694">
        <f t="shared" ca="1" si="92"/>
        <v>1</v>
      </c>
      <c r="CI76" s="702">
        <f t="shared" ca="1" si="84"/>
        <v>0</v>
      </c>
      <c r="CJ76" s="894"/>
    </row>
    <row r="77" spans="1:88" s="695" customFormat="1">
      <c r="A77" s="681">
        <v>4.0999999999999996</v>
      </c>
      <c r="B77" s="682">
        <f>B76+0.1</f>
        <v>9659.1</v>
      </c>
      <c r="C77" s="683" t="str">
        <f ca="1">IF($B76="","",VLOOKUP($B76,Athlètes,C$7,0))</f>
        <v>Samuel</v>
      </c>
      <c r="D77" s="684" t="str">
        <f ca="1">IF($B76="","",VLOOKUP($B76,Athlètes,D$7,0))</f>
        <v>H</v>
      </c>
      <c r="E77" s="685"/>
      <c r="F77" s="936">
        <f ca="1">IF(G77=0,0,SUMIF(AC77:AD77,"&gt;0")/MIN(2,G77))+IF(ISNA(BY77),NA(),0)</f>
        <v>1075.5</v>
      </c>
      <c r="G77" s="686">
        <f>COUNTA(I76:L76,N76:Q76,S76,Y76)</f>
        <v>2</v>
      </c>
      <c r="H77" s="686">
        <f>IF(ISNA(VLOOKUP($B77,__Indoor,H$7,0)),   0,VLOOKUP($B77,__Indoor,H$7,0))</f>
        <v>0</v>
      </c>
      <c r="I77" s="932" t="str">
        <f ca="1">IF(AND(I76&gt;0,INDIRECT(ADDRESS($CB76,COLUMN(I76),2,1))=0),NA(),IF(I76&gt;INDIRECT(ADDRESS($CB76,COLUMN(I76),2,1)),  NA(),  IF(OR(I76="",INDIRECT(ADDRESS($CB76,COLUMN(I76),2,1))=""),"",     (1+I$5)  *  ROUND((1-(I76-1)/(  INDIRECT(ADDRESS($CB76,COLUMN(I76),2,1))  -1))  *  (VLOOKUP($D76&amp;"_"&amp;$D77,Cross_cat_sexe,$B$5+1,0)  -  VLOOKUP($D76&amp;"_"&amp;$D77,Cross_cat_sexe,$B$5,0))     +  VLOOKUP($D76&amp;"_"&amp;$D77,Cross_cat_sexe,$B$5,0),0))))</f>
        <v/>
      </c>
      <c r="J77" s="932">
        <f ca="1">IF(AND(J76&gt;0,INDIRECT(ADDRESS($CB76,COLUMN(J76),2,1))=0),NA(),IF(J76&gt;INDIRECT(ADDRESS($CB76,COLUMN(J76),2,1)),  NA(),  IF(OR(J76="",INDIRECT(ADDRESS($CB76,COLUMN(J76),2,1))=""),"",     (1+J$5)  *  ROUND((1-(J76-1)/(  INDIRECT(ADDRESS($CB76,COLUMN(J76),2,1))  -1))  *  (VLOOKUP($D76&amp;"_"&amp;$D77,Cross_cat_sexe,$B$5+1,0)  -  VLOOKUP($D76&amp;"_"&amp;$D77,Cross_cat_sexe,$B$5,0))     +  VLOOKUP($D76&amp;"_"&amp;$D77,Cross_cat_sexe,$B$5,0),0))))</f>
        <v>861</v>
      </c>
      <c r="K77" s="932">
        <f ca="1">IF(AND(K76&gt;0,INDIRECT(ADDRESS($CB76,COLUMN(K76),2,1))=0),NA(),IF(K76&gt;INDIRECT(ADDRESS($CB76,COLUMN(K76),2,1)),  NA(),  IF(OR(K76="",INDIRECT(ADDRESS($CB76,COLUMN(K76),2,1))=""),"",     (1+K$5)  *  ROUND((1-(K76-1)/(  INDIRECT(ADDRESS($CB76,COLUMN(K76),2,1))  -1))  *  (VLOOKUP($D76&amp;"_"&amp;$D77,Cross_cat_sexe,$B$5+1,0)  -  VLOOKUP($D76&amp;"_"&amp;$D77,Cross_cat_sexe,$B$5,0))     +  VLOOKUP($D76&amp;"_"&amp;$D77,Cross_cat_sexe,$B$5,0),0))))</f>
        <v>1290</v>
      </c>
      <c r="L77" s="687" t="str">
        <f>IF(AND(L76&gt;0,M76=0),NA(),IF(L76&gt;M76,NA(),IF(M76="","",     (1+M$5)  *  ROUND((1-(L76-1)/(M76-1))  *  (VLOOKUP($D76&amp;"_"&amp;$D77,Cross_cat_sexe,$B$5+1,0)  -  VLOOKUP($D76&amp;"_"&amp;$D77,Cross_cat_sexe,$B$5,0))     +  VLOOKUP($D76&amp;"_"&amp;$D77,Cross_cat_sexe,$B$5,0),0))))</f>
        <v/>
      </c>
      <c r="M77" s="841">
        <f>IF(L76&gt;0,M$5,0)</f>
        <v>0</v>
      </c>
      <c r="N77" s="932" t="str">
        <f ca="1">IF(AND(N76&gt;0,INDIRECT(ADDRESS($CB76,COLUMN(N76),2,1))=0),NA(),IF(N76&gt;INDIRECT(ADDRESS($CB76,COLUMN(N76),2,1)),  NA(),  IF(OR(N76="",INDIRECT(ADDRESS($CB76,COLUMN(N76),2,1))=""),"",     (1+N$5)  *  ROUND((1-(N76-1)/(  INDIRECT(ADDRESS($CB76,COLUMN(N76),2,1))  -1))  *  (VLOOKUP($D76&amp;"_"&amp;$D77,Cross_cat_sexe,$B$5+1,0)  -  VLOOKUP($D76&amp;"_"&amp;$D77,Cross_cat_sexe,$B$5,0))     +  VLOOKUP($D76&amp;"_"&amp;$D77,Cross_cat_sexe,$B$5,0),0))))</f>
        <v/>
      </c>
      <c r="O77" s="932" t="str">
        <f ca="1">IF(AND(O76&gt;0,INDIRECT(ADDRESS($CB76,COLUMN(O76),2,1))=0),NA(),IF(O76&gt;INDIRECT(ADDRESS($CB76,COLUMN(O76),2,1)),  NA(),  IF(OR(O76="",INDIRECT(ADDRESS($CB76,COLUMN(O76),2,1))=""),"",     (1+O$5)  *  ROUND((1-(O76-1)/(  INDIRECT(ADDRESS($CB76,COLUMN(O76),2,1))  -1))  *  (VLOOKUP($D76&amp;"_"&amp;$D77,Cross_cat_sexe,$B$5+1,0)  -  VLOOKUP($D76&amp;"_"&amp;$D77,Cross_cat_sexe,$B$5,0))     +  VLOOKUP($D76&amp;"_"&amp;$D77,Cross_cat_sexe,$B$5,0),0))))</f>
        <v/>
      </c>
      <c r="P77" s="932" t="str">
        <f ca="1">IF(AND(P76&gt;0,INDIRECT(ADDRESS($CB76,COLUMN(P76),2,1))=0),NA(),IF(P76&gt;INDIRECT(ADDRESS($CB76,COLUMN(P76),2,1)),  NA(),  IF(OR(P76="",INDIRECT(ADDRESS($CB76,COLUMN(P76),2,1))=""),"",     (1+P$5)  *  ROUND((1-(P76-1)/(  INDIRECT(ADDRESS($CB76,COLUMN(P76),2,1))  -1))  *  (VLOOKUP($D76&amp;"_"&amp;$D77,Cross_cat_sexe,$B$5+1,0)  -  VLOOKUP($D76&amp;"_"&amp;$D77,Cross_cat_sexe,$B$5,0))     +  VLOOKUP($D76&amp;"_"&amp;$D77,Cross_cat_sexe,$B$5,0),0))))</f>
        <v/>
      </c>
      <c r="Q77" s="687" t="str">
        <f>IF(AND(Q76&gt;0,R76=0),NA(),IF(Q76&gt;R76,NA(),IF(R76="","",     (1+R$5)  *  ROUND((1-(Q76-1)/(R76-1))  *  (VLOOKUP($D76&amp;"_"&amp;$D77,Cross_cat_sexe,$B$5+1,0)  -  VLOOKUP($D76&amp;"_"&amp;$D77,Cross_cat_sexe,$B$5,0))     +  VLOOKUP($D76&amp;"_"&amp;$D77,Cross_cat_sexe,$B$5,0),0))))</f>
        <v/>
      </c>
      <c r="R77" s="841">
        <f>IF(Q76&gt;0,R$5,0)</f>
        <v>0</v>
      </c>
      <c r="S77" s="687" t="str">
        <f>IF(AND(S76&gt;0,T76=0),NA(),IF(S76&gt;T76,NA(),IF(T76="","",     (1+T$5)  *  ROUND((1-(S76-1)/(T76-1))  *  (VLOOKUP($D76&amp;"_"&amp;$D77,Cross_cat_sexe,$B$5+1,0)  -  VLOOKUP($D76&amp;"_"&amp;$D77,Cross_cat_sexe,$B$5,0))     +  VLOOKUP($D76&amp;"_"&amp;$D77,Cross_cat_sexe,$B$5,0),0))))</f>
        <v/>
      </c>
      <c r="T77" s="841">
        <f>IF(S76&gt;0,T$5,0)</f>
        <v>0</v>
      </c>
      <c r="U77" s="932" t="str">
        <f ca="1">IF(AND(U76&gt;0,INDIRECT(ADDRESS($CB76,COLUMN(U76),2,1))=0),NA(),IF(U76&gt;INDIRECT(ADDRESS($CB76,COLUMN(U76),2,1)),  NA(),  IF(OR(U76="",INDIRECT(ADDRESS($CB76,COLUMN(U76),2,1))=""),"",     (1+U$5)  *  ROUND((1-(U76-1)/(  INDIRECT(ADDRESS($CB76,COLUMN(U76),2,1))  -1))  *  (VLOOKUP($D76&amp;"_"&amp;$D77,Cross_cat_sexe,$B$5+1,0)  -  VLOOKUP($D76&amp;"_"&amp;$D77,Cross_cat_sexe,$B$5,0))     +  VLOOKUP($D76&amp;"_"&amp;$D77,Cross_cat_sexe,$B$5,0),0))))</f>
        <v/>
      </c>
      <c r="V77" s="932" t="str">
        <f ca="1">IF(AND(V76&gt;0,INDIRECT(ADDRESS($CB76,COLUMN(V76),2,1))=0),NA(),IF(V76&gt;INDIRECT(ADDRESS($CB76,COLUMN(V76),2,1)),  NA(),  IF(OR(V76="",INDIRECT(ADDRESS($CB76,COLUMN(V76),2,1))=""),"",     (1+V$5)  *  ROUND((1-(V76-1)/(  INDIRECT(ADDRESS($CB76,COLUMN(V76),2,1))  -1))  *  (VLOOKUP($D76&amp;"_"&amp;$D77,Cross_cat_sexe,$B$5+1,0)  -  VLOOKUP($D76&amp;"_"&amp;$D77,Cross_cat_sexe,$B$5,0))     +  VLOOKUP($D76&amp;"_"&amp;$D77,Cross_cat_sexe,$B$5,0),0))))</f>
        <v/>
      </c>
      <c r="W77" s="932" t="str">
        <f ca="1">IF(AND(W76&gt;0,INDIRECT(ADDRESS($CB76,COLUMN(W76),2,1))=0),NA(),IF(W76&gt;INDIRECT(ADDRESS($CB76,COLUMN(W76),2,1)),  NA(),  IF(OR(W76="",INDIRECT(ADDRESS($CB76,COLUMN(W76),2,1))=""),"",     (1+W$5)  *  ROUND((1-(W76-1)/(  INDIRECT(ADDRESS($CB76,COLUMN(W76),2,1))  -1))  *  (VLOOKUP($D76&amp;"_"&amp;$D77,Cross_cat_sexe,$B$5+1,0)  -  VLOOKUP($D76&amp;"_"&amp;$D77,Cross_cat_sexe,$B$5,0))     +  VLOOKUP($D76&amp;"_"&amp;$D77,Cross_cat_sexe,$B$5,0),0))))</f>
        <v/>
      </c>
      <c r="X77" s="932" t="str">
        <f ca="1">IF(AND(X76&gt;0,INDIRECT(ADDRESS($CB76,COLUMN(X76),2,1))=0),NA(),IF(X76&gt;INDIRECT(ADDRESS($CB76,COLUMN(X76),2,1)),  NA(),  IF(OR(X76="",INDIRECT(ADDRESS($CB76,COLUMN(X76),2,1))=""),"",     (1+X$5)  *  ROUND((1-(X76-1)/(  INDIRECT(ADDRESS($CB76,COLUMN(X76),2,1))  -1))  *  (VLOOKUP($D76&amp;"_"&amp;$D77,Cross_cat_sexe,$B$5+1,0)  -  VLOOKUP($D76&amp;"_"&amp;$D77,Cross_cat_sexe,$B$5,0))     +  VLOOKUP($D76&amp;"_"&amp;$D77,Cross_cat_sexe,$B$5,0),0))))</f>
        <v/>
      </c>
      <c r="Y77" s="687" t="str">
        <f>IF(AND(Y76&gt;0,Z76=0),NA(),IF(Y76&gt;Z76,NA(),IF(Z76="","",     (1+Z$5)  *  ROUND((1-(Y76-1)/(Z76-1))  *  (VLOOKUP($D76&amp;"_"&amp;$D77,Cross_cat_sexe,$B$5+1,0)  -  VLOOKUP($D76&amp;"_"&amp;$D77,Cross_cat_sexe,$B$5,0))     +  VLOOKUP($D76&amp;"_"&amp;$D77,Cross_cat_sexe,$B$5,0),0))))</f>
        <v/>
      </c>
      <c r="Z77" s="841">
        <f>IF(Y76&gt;0,Z$5,0)</f>
        <v>0</v>
      </c>
      <c r="AA77" s="688" t="str">
        <f ca="1">IF($B76="","",VLOOKUP($B76,Athlètes,AA$7,0))</f>
        <v>Samuel</v>
      </c>
      <c r="AB77" s="689">
        <f ca="1">IF(OR(G77&gt;=2,    F76=IF(D77="F","classée","classé")),   1,   0)</f>
        <v>1</v>
      </c>
      <c r="AC77" s="690">
        <f ca="1">MAX(AH77:AU77)</f>
        <v>1290</v>
      </c>
      <c r="AD77" s="684">
        <f ca="1">IF(AF77&gt;=2,AC77,MAX(AV77:BI77))</f>
        <v>861</v>
      </c>
      <c r="AE77" s="684">
        <f ca="1">IF(AF77&gt;=3,AC77,IF(AG77&gt;=2,AD77,MAX(BJ77:BW77)))</f>
        <v>-1</v>
      </c>
      <c r="AF77" s="684">
        <f ca="1">COUNTIF(AV77:BI77,"=-1")</f>
        <v>1</v>
      </c>
      <c r="AG77" s="684">
        <f ca="1">COUNTIF(BJ77:BW77,"=-2")</f>
        <v>1</v>
      </c>
      <c r="AH77" s="691" t="str">
        <f t="shared" ref="AH77:AU77" ca="1" si="102">INDEX(__Cross,  $CC77,  AH$5)</f>
        <v/>
      </c>
      <c r="AI77" s="684">
        <f t="shared" ca="1" si="102"/>
        <v>861</v>
      </c>
      <c r="AJ77" s="684">
        <f t="shared" ca="1" si="102"/>
        <v>1290</v>
      </c>
      <c r="AK77" s="684" t="str">
        <f t="shared" ca="1" si="102"/>
        <v/>
      </c>
      <c r="AL77" s="684" t="str">
        <f t="shared" ca="1" si="102"/>
        <v/>
      </c>
      <c r="AM77" s="684" t="str">
        <f t="shared" ca="1" si="102"/>
        <v/>
      </c>
      <c r="AN77" s="684" t="str">
        <f t="shared" ca="1" si="102"/>
        <v/>
      </c>
      <c r="AO77" s="684" t="str">
        <f t="shared" ca="1" si="102"/>
        <v/>
      </c>
      <c r="AP77" s="684" t="str">
        <f t="shared" ca="1" si="102"/>
        <v/>
      </c>
      <c r="AQ77" s="684" t="str">
        <f t="shared" ca="1" si="102"/>
        <v/>
      </c>
      <c r="AR77" s="684" t="str">
        <f t="shared" ca="1" si="102"/>
        <v/>
      </c>
      <c r="AS77" s="684" t="str">
        <f t="shared" ca="1" si="102"/>
        <v/>
      </c>
      <c r="AT77" s="684" t="str">
        <f t="shared" ca="1" si="102"/>
        <v/>
      </c>
      <c r="AU77" s="692" t="str">
        <f t="shared" ca="1" si="102"/>
        <v/>
      </c>
      <c r="AV77" s="691" t="str">
        <f t="shared" ref="AV77:BI77" ca="1" si="103">IF(AH77=$AC77,-1,AH77)</f>
        <v/>
      </c>
      <c r="AW77" s="684">
        <f t="shared" ca="1" si="103"/>
        <v>861</v>
      </c>
      <c r="AX77" s="684">
        <f t="shared" ca="1" si="103"/>
        <v>-1</v>
      </c>
      <c r="AY77" s="684" t="str">
        <f t="shared" ca="1" si="103"/>
        <v/>
      </c>
      <c r="AZ77" s="684" t="str">
        <f t="shared" ca="1" si="103"/>
        <v/>
      </c>
      <c r="BA77" s="684" t="str">
        <f t="shared" ca="1" si="103"/>
        <v/>
      </c>
      <c r="BB77" s="684" t="str">
        <f t="shared" ca="1" si="103"/>
        <v/>
      </c>
      <c r="BC77" s="684" t="str">
        <f t="shared" ca="1" si="103"/>
        <v/>
      </c>
      <c r="BD77" s="684" t="str">
        <f t="shared" ca="1" si="103"/>
        <v/>
      </c>
      <c r="BE77" s="684" t="str">
        <f t="shared" ca="1" si="103"/>
        <v/>
      </c>
      <c r="BF77" s="684" t="str">
        <f t="shared" ca="1" si="103"/>
        <v/>
      </c>
      <c r="BG77" s="684" t="str">
        <f t="shared" ca="1" si="103"/>
        <v/>
      </c>
      <c r="BH77" s="684" t="str">
        <f t="shared" ca="1" si="103"/>
        <v/>
      </c>
      <c r="BI77" s="692" t="str">
        <f t="shared" ca="1" si="103"/>
        <v/>
      </c>
      <c r="BJ77" s="691" t="str">
        <f t="shared" ref="BJ77:BW77" ca="1" si="104">IF(AV77=$AD77,-2,AV77)</f>
        <v/>
      </c>
      <c r="BK77" s="684">
        <f t="shared" ca="1" si="104"/>
        <v>-2</v>
      </c>
      <c r="BL77" s="684">
        <f t="shared" ca="1" si="104"/>
        <v>-1</v>
      </c>
      <c r="BM77" s="684" t="str">
        <f t="shared" ca="1" si="104"/>
        <v/>
      </c>
      <c r="BN77" s="684" t="str">
        <f t="shared" ca="1" si="104"/>
        <v/>
      </c>
      <c r="BO77" s="684" t="str">
        <f t="shared" ca="1" si="104"/>
        <v/>
      </c>
      <c r="BP77" s="684" t="str">
        <f t="shared" ca="1" si="104"/>
        <v/>
      </c>
      <c r="BQ77" s="684" t="str">
        <f t="shared" ca="1" si="104"/>
        <v/>
      </c>
      <c r="BR77" s="684" t="str">
        <f t="shared" ca="1" si="104"/>
        <v/>
      </c>
      <c r="BS77" s="684" t="str">
        <f t="shared" ca="1" si="104"/>
        <v/>
      </c>
      <c r="BT77" s="684" t="str">
        <f t="shared" ca="1" si="104"/>
        <v/>
      </c>
      <c r="BU77" s="684" t="str">
        <f t="shared" ca="1" si="104"/>
        <v/>
      </c>
      <c r="BV77" s="684" t="str">
        <f t="shared" ca="1" si="104"/>
        <v/>
      </c>
      <c r="BW77" s="692" t="str">
        <f t="shared" ca="1" si="104"/>
        <v/>
      </c>
      <c r="BX77" s="689">
        <f t="shared" ca="1" si="85"/>
        <v>1</v>
      </c>
      <c r="BY77" s="996">
        <f t="shared" ca="1" si="86"/>
        <v>2151</v>
      </c>
      <c r="BZ77" s="689">
        <f t="shared" si="87"/>
        <v>9659.1</v>
      </c>
      <c r="CA77" s="684" t="str">
        <f t="shared" ca="1" si="88"/>
        <v>M_H</v>
      </c>
      <c r="CB77" s="684">
        <f t="shared" ca="1" si="83"/>
        <v>66</v>
      </c>
      <c r="CC77" s="684">
        <f t="shared" ca="1" si="89"/>
        <v>56</v>
      </c>
      <c r="CD77" s="684">
        <f t="shared" ca="1" si="90"/>
        <v>0</v>
      </c>
      <c r="CE77" s="693">
        <f t="shared" ca="1" si="91"/>
        <v>5101075.5</v>
      </c>
      <c r="CF77" s="895"/>
      <c r="CG77" s="886"/>
      <c r="CH77" s="694">
        <f t="shared" ca="1" si="92"/>
        <v>1.1000000000000001</v>
      </c>
      <c r="CI77" s="694">
        <f t="shared" ca="1" si="84"/>
        <v>0</v>
      </c>
      <c r="CJ77" s="895"/>
    </row>
    <row r="78" spans="1:88" s="703" customFormat="1">
      <c r="A78" s="704">
        <v>5</v>
      </c>
      <c r="B78" s="705">
        <v>7011</v>
      </c>
      <c r="C78" s="703" t="str">
        <f ca="1">IF($B78="","",VLOOKUP($B78,Athlètes,C$5,0))</f>
        <v>GILBERT</v>
      </c>
      <c r="D78" s="698" t="str">
        <f ca="1">IF($B78="","",VLOOKUP($B78,Athlètes,D$5,0))</f>
        <v>M</v>
      </c>
      <c r="E78" s="706">
        <f ca="1">IF($B78="","",VLOOKUP($B78,Athlètes,E$5,0))</f>
        <v>1999</v>
      </c>
      <c r="F78" s="707"/>
      <c r="G78" s="708"/>
      <c r="H78" s="708"/>
      <c r="I78" s="696"/>
      <c r="J78" s="696">
        <v>25</v>
      </c>
      <c r="K78" s="696">
        <v>31</v>
      </c>
      <c r="L78" s="696"/>
      <c r="M78" s="722" t="str">
        <f>IF(L78&gt;0,VLOOKUP(M$2&amp;IF(VLOOKUP(M$2,cal_Cross,L$9,0)&lt;&gt;2,"","-"&amp;VLOOKUP($E78,année_1ou2,M$9,0)),cal_Cross,VLOOKUP($D78&amp;"_"&amp;$D79,Cross_cat_sexe,$B$7,0),0),"")</f>
        <v/>
      </c>
      <c r="N78" s="696"/>
      <c r="O78" s="696"/>
      <c r="P78" s="696"/>
      <c r="Q78" s="696"/>
      <c r="R78" s="722" t="str">
        <f>IF(Q78&gt;0,VLOOKUP(R$2&amp;IF(VLOOKUP(R$2,cal_Cross,Q$9,0)&lt;&gt;2,"","-"&amp;VLOOKUP($E78,année_1ou2,R$9,0)),cal_Cross,VLOOKUP($D78&amp;"_"&amp;$D79,Cross_cat_sexe,$B$7,0),0),"")</f>
        <v/>
      </c>
      <c r="S78" s="696"/>
      <c r="T78" s="722" t="str">
        <f>IF(S78&gt;0,VLOOKUP(T$2&amp;IF(VLOOKUP(T$2,cal_Cross,S$9,0)&lt;&gt;2,"","-"&amp;VLOOKUP($E78,année_1ou2,T$9,0)),cal_Cross,VLOOKUP($D78&amp;"_"&amp;$D79,Cross_cat_sexe,$B$7,0),0),"")</f>
        <v/>
      </c>
      <c r="U78" s="696"/>
      <c r="V78" s="696"/>
      <c r="W78" s="696"/>
      <c r="X78" s="696"/>
      <c r="Y78" s="696"/>
      <c r="Z78" s="722" t="str">
        <f>IF(Y78&gt;0,VLOOKUP(Z$2&amp;IF(VLOOKUP(Z$2,cal_Cross,Y$9,0)&lt;&gt;2,"","-"&amp;VLOOKUP($E78,année_1ou2,Z$9,0)),cal_Cross,VLOOKUP($D78&amp;"_"&amp;$D79,Cross_cat_sexe,$B$7,0),0),"")</f>
        <v/>
      </c>
      <c r="AA78" s="843" t="str">
        <f ca="1">IF($B78="","",VLOOKUP($B78,Athlètes,AA$5,0))</f>
        <v>GILBERT</v>
      </c>
      <c r="AB78" s="697"/>
      <c r="AC78" s="698"/>
      <c r="AD78" s="698"/>
      <c r="AE78" s="698"/>
      <c r="AF78" s="698"/>
      <c r="AG78" s="698"/>
      <c r="AH78" s="699"/>
      <c r="AI78" s="698"/>
      <c r="AJ78" s="698"/>
      <c r="AK78" s="698"/>
      <c r="AL78" s="698"/>
      <c r="AM78" s="698"/>
      <c r="AN78" s="698"/>
      <c r="AO78" s="698"/>
      <c r="AP78" s="698"/>
      <c r="AQ78" s="698"/>
      <c r="AR78" s="698"/>
      <c r="AS78" s="698"/>
      <c r="AT78" s="698"/>
      <c r="AU78" s="700"/>
      <c r="AV78" s="699"/>
      <c r="AW78" s="698"/>
      <c r="AX78" s="698"/>
      <c r="AY78" s="698"/>
      <c r="AZ78" s="698"/>
      <c r="BA78" s="698"/>
      <c r="BB78" s="698"/>
      <c r="BC78" s="698"/>
      <c r="BD78" s="698"/>
      <c r="BE78" s="698"/>
      <c r="BF78" s="698"/>
      <c r="BG78" s="698"/>
      <c r="BH78" s="698"/>
      <c r="BI78" s="700"/>
      <c r="BJ78" s="699"/>
      <c r="BK78" s="698"/>
      <c r="BL78" s="698"/>
      <c r="BM78" s="698"/>
      <c r="BN78" s="698"/>
      <c r="BO78" s="698"/>
      <c r="BP78" s="698"/>
      <c r="BQ78" s="698"/>
      <c r="BR78" s="698"/>
      <c r="BS78" s="698"/>
      <c r="BT78" s="698"/>
      <c r="BU78" s="698"/>
      <c r="BV78" s="698"/>
      <c r="BW78" s="700"/>
      <c r="BX78" s="697">
        <f t="shared" ca="1" si="85"/>
        <v>0</v>
      </c>
      <c r="BY78" s="995">
        <f t="shared" ca="1" si="86"/>
        <v>56</v>
      </c>
      <c r="BZ78" s="697">
        <f t="shared" si="87"/>
        <v>7011</v>
      </c>
      <c r="CA78" s="698" t="str">
        <f t="shared" ca="1" si="88"/>
        <v>M_H</v>
      </c>
      <c r="CB78" s="698">
        <f t="shared" ca="1" si="83"/>
        <v>66</v>
      </c>
      <c r="CC78" s="698">
        <f t="shared" ca="1" si="89"/>
        <v>57</v>
      </c>
      <c r="CD78" s="698">
        <f t="shared" ca="1" si="90"/>
        <v>0</v>
      </c>
      <c r="CE78" s="701">
        <f t="shared" ca="1" si="91"/>
        <v>5100998</v>
      </c>
      <c r="CF78" s="894"/>
      <c r="CG78" s="885"/>
      <c r="CH78" s="694">
        <f t="shared" ca="1" si="92"/>
        <v>1</v>
      </c>
      <c r="CI78" s="702">
        <f t="shared" ca="1" si="84"/>
        <v>0</v>
      </c>
      <c r="CJ78" s="894"/>
    </row>
    <row r="79" spans="1:88" s="695" customFormat="1">
      <c r="A79" s="681">
        <v>5.0999999999999996</v>
      </c>
      <c r="B79" s="682">
        <f>B78+0.1</f>
        <v>7011.1</v>
      </c>
      <c r="C79" s="683" t="str">
        <f ca="1">IF($B78="","",VLOOKUP($B78,Athlètes,C$7,0))</f>
        <v>Florian</v>
      </c>
      <c r="D79" s="684" t="str">
        <f ca="1">IF($B78="","",VLOOKUP($B78,Athlètes,D$7,0))</f>
        <v>H</v>
      </c>
      <c r="E79" s="685"/>
      <c r="F79" s="936">
        <f ca="1">IF(G79=0,0,SUMIF(AC79:AD79,"&gt;0")/MIN(2,G79))+IF(ISNA(BY79),NA(),0)</f>
        <v>998</v>
      </c>
      <c r="G79" s="686">
        <f>COUNTA(I78:L78,N78:Q78,S78,Y78)</f>
        <v>2</v>
      </c>
      <c r="H79" s="686">
        <f ca="1">IF(ISNA(VLOOKUP($B79,__Indoor,H$7,0)),   0,VLOOKUP($B79,__Indoor,H$7,0))</f>
        <v>4</v>
      </c>
      <c r="I79" s="932" t="str">
        <f ca="1">IF(AND(I78&gt;0,INDIRECT(ADDRESS($CB78,COLUMN(I78),2,1))=0),NA(),IF(I78&gt;INDIRECT(ADDRESS($CB78,COLUMN(I78),2,1)),  NA(),  IF(OR(I78="",INDIRECT(ADDRESS($CB78,COLUMN(I78),2,1))=""),"",     (1+I$5)  *  ROUND((1-(I78-1)/(  INDIRECT(ADDRESS($CB78,COLUMN(I78),2,1))  -1))  *  (VLOOKUP($D78&amp;"_"&amp;$D79,Cross_cat_sexe,$B$5+1,0)  -  VLOOKUP($D78&amp;"_"&amp;$D79,Cross_cat_sexe,$B$5,0))     +  VLOOKUP($D78&amp;"_"&amp;$D79,Cross_cat_sexe,$B$5,0),0))))</f>
        <v/>
      </c>
      <c r="J79" s="932">
        <f ca="1">IF(AND(J78&gt;0,INDIRECT(ADDRESS($CB78,COLUMN(J78),2,1))=0),NA(),IF(J78&gt;INDIRECT(ADDRESS($CB78,COLUMN(J78),2,1)),  NA(),  IF(OR(J78="",INDIRECT(ADDRESS($CB78,COLUMN(J78),2,1))=""),"",     (1+J$5)  *  ROUND((1-(J78-1)/(  INDIRECT(ADDRESS($CB78,COLUMN(J78),2,1))  -1))  *  (VLOOKUP($D78&amp;"_"&amp;$D79,Cross_cat_sexe,$B$5+1,0)  -  VLOOKUP($D78&amp;"_"&amp;$D79,Cross_cat_sexe,$B$5,0))     +  VLOOKUP($D78&amp;"_"&amp;$D79,Cross_cat_sexe,$B$5,0),0))))</f>
        <v>1096</v>
      </c>
      <c r="K79" s="932">
        <f ca="1">IF(AND(K78&gt;0,INDIRECT(ADDRESS($CB78,COLUMN(K78),2,1))=0),NA(),IF(K78&gt;INDIRECT(ADDRESS($CB78,COLUMN(K78),2,1)),  NA(),  IF(OR(K78="",INDIRECT(ADDRESS($CB78,COLUMN(K78),2,1))=""),"",     (1+K$5)  *  ROUND((1-(K78-1)/(  INDIRECT(ADDRESS($CB78,COLUMN(K78),2,1))  -1))  *  (VLOOKUP($D78&amp;"_"&amp;$D79,Cross_cat_sexe,$B$5+1,0)  -  VLOOKUP($D78&amp;"_"&amp;$D79,Cross_cat_sexe,$B$5,0))     +  VLOOKUP($D78&amp;"_"&amp;$D79,Cross_cat_sexe,$B$5,0),0))))</f>
        <v>900</v>
      </c>
      <c r="L79" s="687" t="str">
        <f>IF(AND(L78&gt;0,M78=0),NA(),IF(L78&gt;M78,NA(),IF(M78="","",     (1+M$5)  *  ROUND((1-(L78-1)/(M78-1))  *  (VLOOKUP($D78&amp;"_"&amp;$D79,Cross_cat_sexe,$B$5+1,0)  -  VLOOKUP($D78&amp;"_"&amp;$D79,Cross_cat_sexe,$B$5,0))     +  VLOOKUP($D78&amp;"_"&amp;$D79,Cross_cat_sexe,$B$5,0),0))))</f>
        <v/>
      </c>
      <c r="M79" s="841">
        <f>IF(L78&gt;0,M$5,0)</f>
        <v>0</v>
      </c>
      <c r="N79" s="932" t="str">
        <f ca="1">IF(AND(N78&gt;0,INDIRECT(ADDRESS($CB78,COLUMN(N78),2,1))=0),NA(),IF(N78&gt;INDIRECT(ADDRESS($CB78,COLUMN(N78),2,1)),  NA(),  IF(OR(N78="",INDIRECT(ADDRESS($CB78,COLUMN(N78),2,1))=""),"",     (1+N$5)  *  ROUND((1-(N78-1)/(  INDIRECT(ADDRESS($CB78,COLUMN(N78),2,1))  -1))  *  (VLOOKUP($D78&amp;"_"&amp;$D79,Cross_cat_sexe,$B$5+1,0)  -  VLOOKUP($D78&amp;"_"&amp;$D79,Cross_cat_sexe,$B$5,0))     +  VLOOKUP($D78&amp;"_"&amp;$D79,Cross_cat_sexe,$B$5,0),0))))</f>
        <v/>
      </c>
      <c r="O79" s="932" t="str">
        <f ca="1">IF(AND(O78&gt;0,INDIRECT(ADDRESS($CB78,COLUMN(O78),2,1))=0),NA(),IF(O78&gt;INDIRECT(ADDRESS($CB78,COLUMN(O78),2,1)),  NA(),  IF(OR(O78="",INDIRECT(ADDRESS($CB78,COLUMN(O78),2,1))=""),"",     (1+O$5)  *  ROUND((1-(O78-1)/(  INDIRECT(ADDRESS($CB78,COLUMN(O78),2,1))  -1))  *  (VLOOKUP($D78&amp;"_"&amp;$D79,Cross_cat_sexe,$B$5+1,0)  -  VLOOKUP($D78&amp;"_"&amp;$D79,Cross_cat_sexe,$B$5,0))     +  VLOOKUP($D78&amp;"_"&amp;$D79,Cross_cat_sexe,$B$5,0),0))))</f>
        <v/>
      </c>
      <c r="P79" s="932" t="str">
        <f ca="1">IF(AND(P78&gt;0,INDIRECT(ADDRESS($CB78,COLUMN(P78),2,1))=0),NA(),IF(P78&gt;INDIRECT(ADDRESS($CB78,COLUMN(P78),2,1)),  NA(),  IF(OR(P78="",INDIRECT(ADDRESS($CB78,COLUMN(P78),2,1))=""),"",     (1+P$5)  *  ROUND((1-(P78-1)/(  INDIRECT(ADDRESS($CB78,COLUMN(P78),2,1))  -1))  *  (VLOOKUP($D78&amp;"_"&amp;$D79,Cross_cat_sexe,$B$5+1,0)  -  VLOOKUP($D78&amp;"_"&amp;$D79,Cross_cat_sexe,$B$5,0))     +  VLOOKUP($D78&amp;"_"&amp;$D79,Cross_cat_sexe,$B$5,0),0))))</f>
        <v/>
      </c>
      <c r="Q79" s="687" t="str">
        <f>IF(AND(Q78&gt;0,R78=0),NA(),IF(Q78&gt;R78,NA(),IF(R78="","",     (1+R$5)  *  ROUND((1-(Q78-1)/(R78-1))  *  (VLOOKUP($D78&amp;"_"&amp;$D79,Cross_cat_sexe,$B$5+1,0)  -  VLOOKUP($D78&amp;"_"&amp;$D79,Cross_cat_sexe,$B$5,0))     +  VLOOKUP($D78&amp;"_"&amp;$D79,Cross_cat_sexe,$B$5,0),0))))</f>
        <v/>
      </c>
      <c r="R79" s="841">
        <f>IF(Q78&gt;0,R$5,0)</f>
        <v>0</v>
      </c>
      <c r="S79" s="687" t="str">
        <f>IF(AND(S78&gt;0,T78=0),NA(),IF(S78&gt;T78,NA(),IF(T78="","",     (1+T$5)  *  ROUND((1-(S78-1)/(T78-1))  *  (VLOOKUP($D78&amp;"_"&amp;$D79,Cross_cat_sexe,$B$5+1,0)  -  VLOOKUP($D78&amp;"_"&amp;$D79,Cross_cat_sexe,$B$5,0))     +  VLOOKUP($D78&amp;"_"&amp;$D79,Cross_cat_sexe,$B$5,0),0))))</f>
        <v/>
      </c>
      <c r="T79" s="841">
        <f>IF(S78&gt;0,T$5,0)</f>
        <v>0</v>
      </c>
      <c r="U79" s="932" t="str">
        <f ca="1">IF(AND(U78&gt;0,INDIRECT(ADDRESS($CB78,COLUMN(U78),2,1))=0),NA(),IF(U78&gt;INDIRECT(ADDRESS($CB78,COLUMN(U78),2,1)),  NA(),  IF(OR(U78="",INDIRECT(ADDRESS($CB78,COLUMN(U78),2,1))=""),"",     (1+U$5)  *  ROUND((1-(U78-1)/(  INDIRECT(ADDRESS($CB78,COLUMN(U78),2,1))  -1))  *  (VLOOKUP($D78&amp;"_"&amp;$D79,Cross_cat_sexe,$B$5+1,0)  -  VLOOKUP($D78&amp;"_"&amp;$D79,Cross_cat_sexe,$B$5,0))     +  VLOOKUP($D78&amp;"_"&amp;$D79,Cross_cat_sexe,$B$5,0),0))))</f>
        <v/>
      </c>
      <c r="V79" s="932" t="str">
        <f ca="1">IF(AND(V78&gt;0,INDIRECT(ADDRESS($CB78,COLUMN(V78),2,1))=0),NA(),IF(V78&gt;INDIRECT(ADDRESS($CB78,COLUMN(V78),2,1)),  NA(),  IF(OR(V78="",INDIRECT(ADDRESS($CB78,COLUMN(V78),2,1))=""),"",     (1+V$5)  *  ROUND((1-(V78-1)/(  INDIRECT(ADDRESS($CB78,COLUMN(V78),2,1))  -1))  *  (VLOOKUP($D78&amp;"_"&amp;$D79,Cross_cat_sexe,$B$5+1,0)  -  VLOOKUP($D78&amp;"_"&amp;$D79,Cross_cat_sexe,$B$5,0))     +  VLOOKUP($D78&amp;"_"&amp;$D79,Cross_cat_sexe,$B$5,0),0))))</f>
        <v/>
      </c>
      <c r="W79" s="932" t="str">
        <f ca="1">IF(AND(W78&gt;0,INDIRECT(ADDRESS($CB78,COLUMN(W78),2,1))=0),NA(),IF(W78&gt;INDIRECT(ADDRESS($CB78,COLUMN(W78),2,1)),  NA(),  IF(OR(W78="",INDIRECT(ADDRESS($CB78,COLUMN(W78),2,1))=""),"",     (1+W$5)  *  ROUND((1-(W78-1)/(  INDIRECT(ADDRESS($CB78,COLUMN(W78),2,1))  -1))  *  (VLOOKUP($D78&amp;"_"&amp;$D79,Cross_cat_sexe,$B$5+1,0)  -  VLOOKUP($D78&amp;"_"&amp;$D79,Cross_cat_sexe,$B$5,0))     +  VLOOKUP($D78&amp;"_"&amp;$D79,Cross_cat_sexe,$B$5,0),0))))</f>
        <v/>
      </c>
      <c r="X79" s="932" t="str">
        <f ca="1">IF(AND(X78&gt;0,INDIRECT(ADDRESS($CB78,COLUMN(X78),2,1))=0),NA(),IF(X78&gt;INDIRECT(ADDRESS($CB78,COLUMN(X78),2,1)),  NA(),  IF(OR(X78="",INDIRECT(ADDRESS($CB78,COLUMN(X78),2,1))=""),"",     (1+X$5)  *  ROUND((1-(X78-1)/(  INDIRECT(ADDRESS($CB78,COLUMN(X78),2,1))  -1))  *  (VLOOKUP($D78&amp;"_"&amp;$D79,Cross_cat_sexe,$B$5+1,0)  -  VLOOKUP($D78&amp;"_"&amp;$D79,Cross_cat_sexe,$B$5,0))     +  VLOOKUP($D78&amp;"_"&amp;$D79,Cross_cat_sexe,$B$5,0),0))))</f>
        <v/>
      </c>
      <c r="Y79" s="687" t="str">
        <f>IF(AND(Y78&gt;0,Z78=0),NA(),IF(Y78&gt;Z78,NA(),IF(Z78="","",     (1+Z$5)  *  ROUND((1-(Y78-1)/(Z78-1))  *  (VLOOKUP($D78&amp;"_"&amp;$D79,Cross_cat_sexe,$B$5+1,0)  -  VLOOKUP($D78&amp;"_"&amp;$D79,Cross_cat_sexe,$B$5,0))     +  VLOOKUP($D78&amp;"_"&amp;$D79,Cross_cat_sexe,$B$5,0),0))))</f>
        <v/>
      </c>
      <c r="Z79" s="841">
        <f>IF(Y78&gt;0,Z$5,0)</f>
        <v>0</v>
      </c>
      <c r="AA79" s="688" t="str">
        <f ca="1">IF($B78="","",VLOOKUP($B78,Athlètes,AA$7,0))</f>
        <v>Florian</v>
      </c>
      <c r="AB79" s="689">
        <f ca="1">IF(OR(G79&gt;=2,    F78=IF(D79="F","classée","classé")),   1,   0)</f>
        <v>1</v>
      </c>
      <c r="AC79" s="690">
        <f ca="1">MAX(AH79:AU79)</f>
        <v>1096</v>
      </c>
      <c r="AD79" s="684">
        <f ca="1">IF(AF79&gt;=2,AC79,MAX(AV79:BI79))</f>
        <v>900</v>
      </c>
      <c r="AE79" s="684">
        <f ca="1">IF(AF79&gt;=3,AC79,IF(AG79&gt;=2,AD79,MAX(BJ79:BW79)))</f>
        <v>-1</v>
      </c>
      <c r="AF79" s="684">
        <f ca="1">COUNTIF(AV79:BI79,"=-1")</f>
        <v>1</v>
      </c>
      <c r="AG79" s="684">
        <f ca="1">COUNTIF(BJ79:BW79,"=-2")</f>
        <v>1</v>
      </c>
      <c r="AH79" s="691" t="str">
        <f t="shared" ref="AH79:AU79" ca="1" si="105">INDEX(__Cross,  $CC79,  AH$5)</f>
        <v/>
      </c>
      <c r="AI79" s="684">
        <f t="shared" ca="1" si="105"/>
        <v>1096</v>
      </c>
      <c r="AJ79" s="684">
        <f t="shared" ca="1" si="105"/>
        <v>900</v>
      </c>
      <c r="AK79" s="684" t="str">
        <f t="shared" ca="1" si="105"/>
        <v/>
      </c>
      <c r="AL79" s="684" t="str">
        <f t="shared" ca="1" si="105"/>
        <v/>
      </c>
      <c r="AM79" s="684" t="str">
        <f t="shared" ca="1" si="105"/>
        <v/>
      </c>
      <c r="AN79" s="684" t="str">
        <f t="shared" ca="1" si="105"/>
        <v/>
      </c>
      <c r="AO79" s="684" t="str">
        <f t="shared" ca="1" si="105"/>
        <v/>
      </c>
      <c r="AP79" s="684" t="str">
        <f t="shared" ca="1" si="105"/>
        <v/>
      </c>
      <c r="AQ79" s="684" t="str">
        <f t="shared" ca="1" si="105"/>
        <v/>
      </c>
      <c r="AR79" s="684" t="str">
        <f t="shared" ca="1" si="105"/>
        <v/>
      </c>
      <c r="AS79" s="684" t="str">
        <f t="shared" ca="1" si="105"/>
        <v/>
      </c>
      <c r="AT79" s="684" t="str">
        <f t="shared" ca="1" si="105"/>
        <v/>
      </c>
      <c r="AU79" s="692" t="str">
        <f t="shared" ca="1" si="105"/>
        <v/>
      </c>
      <c r="AV79" s="691" t="str">
        <f t="shared" ref="AV79:BI79" ca="1" si="106">IF(AH79=$AC79,-1,AH79)</f>
        <v/>
      </c>
      <c r="AW79" s="684">
        <f t="shared" ca="1" si="106"/>
        <v>-1</v>
      </c>
      <c r="AX79" s="684">
        <f t="shared" ca="1" si="106"/>
        <v>900</v>
      </c>
      <c r="AY79" s="684" t="str">
        <f t="shared" ca="1" si="106"/>
        <v/>
      </c>
      <c r="AZ79" s="684" t="str">
        <f t="shared" ca="1" si="106"/>
        <v/>
      </c>
      <c r="BA79" s="684" t="str">
        <f t="shared" ca="1" si="106"/>
        <v/>
      </c>
      <c r="BB79" s="684" t="str">
        <f t="shared" ca="1" si="106"/>
        <v/>
      </c>
      <c r="BC79" s="684" t="str">
        <f t="shared" ca="1" si="106"/>
        <v/>
      </c>
      <c r="BD79" s="684" t="str">
        <f t="shared" ca="1" si="106"/>
        <v/>
      </c>
      <c r="BE79" s="684" t="str">
        <f t="shared" ca="1" si="106"/>
        <v/>
      </c>
      <c r="BF79" s="684" t="str">
        <f t="shared" ca="1" si="106"/>
        <v/>
      </c>
      <c r="BG79" s="684" t="str">
        <f t="shared" ca="1" si="106"/>
        <v/>
      </c>
      <c r="BH79" s="684" t="str">
        <f t="shared" ca="1" si="106"/>
        <v/>
      </c>
      <c r="BI79" s="692" t="str">
        <f t="shared" ca="1" si="106"/>
        <v/>
      </c>
      <c r="BJ79" s="691" t="str">
        <f t="shared" ref="BJ79:BW79" ca="1" si="107">IF(AV79=$AD79,-2,AV79)</f>
        <v/>
      </c>
      <c r="BK79" s="684">
        <f t="shared" ca="1" si="107"/>
        <v>-1</v>
      </c>
      <c r="BL79" s="684">
        <f t="shared" ca="1" si="107"/>
        <v>-2</v>
      </c>
      <c r="BM79" s="684" t="str">
        <f t="shared" ca="1" si="107"/>
        <v/>
      </c>
      <c r="BN79" s="684" t="str">
        <f t="shared" ca="1" si="107"/>
        <v/>
      </c>
      <c r="BO79" s="684" t="str">
        <f t="shared" ca="1" si="107"/>
        <v/>
      </c>
      <c r="BP79" s="684" t="str">
        <f t="shared" ca="1" si="107"/>
        <v/>
      </c>
      <c r="BQ79" s="684" t="str">
        <f t="shared" ca="1" si="107"/>
        <v/>
      </c>
      <c r="BR79" s="684" t="str">
        <f t="shared" ca="1" si="107"/>
        <v/>
      </c>
      <c r="BS79" s="684" t="str">
        <f t="shared" ca="1" si="107"/>
        <v/>
      </c>
      <c r="BT79" s="684" t="str">
        <f t="shared" ca="1" si="107"/>
        <v/>
      </c>
      <c r="BU79" s="684" t="str">
        <f t="shared" ca="1" si="107"/>
        <v/>
      </c>
      <c r="BV79" s="684" t="str">
        <f t="shared" ca="1" si="107"/>
        <v/>
      </c>
      <c r="BW79" s="692" t="str">
        <f t="shared" ca="1" si="107"/>
        <v/>
      </c>
      <c r="BX79" s="689">
        <f t="shared" ca="1" si="85"/>
        <v>1</v>
      </c>
      <c r="BY79" s="996">
        <f t="shared" ca="1" si="86"/>
        <v>1996</v>
      </c>
      <c r="BZ79" s="689">
        <f t="shared" si="87"/>
        <v>7011.1</v>
      </c>
      <c r="CA79" s="684" t="str">
        <f t="shared" ca="1" si="88"/>
        <v>M_H</v>
      </c>
      <c r="CB79" s="684">
        <f t="shared" ca="1" si="83"/>
        <v>66</v>
      </c>
      <c r="CC79" s="684">
        <f t="shared" ca="1" si="89"/>
        <v>58</v>
      </c>
      <c r="CD79" s="684">
        <f t="shared" ca="1" si="90"/>
        <v>0</v>
      </c>
      <c r="CE79" s="693">
        <f t="shared" ca="1" si="91"/>
        <v>5100998</v>
      </c>
      <c r="CF79" s="895"/>
      <c r="CG79" s="886"/>
      <c r="CH79" s="694">
        <f t="shared" ca="1" si="92"/>
        <v>1.1000000000000001</v>
      </c>
      <c r="CI79" s="694">
        <f t="shared" ca="1" si="84"/>
        <v>0</v>
      </c>
      <c r="CJ79" s="895"/>
    </row>
    <row r="80" spans="1:88" s="703" customFormat="1">
      <c r="A80" s="704">
        <v>6</v>
      </c>
      <c r="B80" s="705">
        <v>7028</v>
      </c>
      <c r="C80" s="703" t="str">
        <f ca="1">IF($B80="","",VLOOKUP($B80,Athlètes,C$5,0))</f>
        <v>LAURENT</v>
      </c>
      <c r="D80" s="698" t="str">
        <f ca="1">IF($B80="","",VLOOKUP($B80,Athlètes,D$5,0))</f>
        <v>M</v>
      </c>
      <c r="E80" s="706">
        <f ca="1">IF($B80="","",VLOOKUP($B80,Athlètes,E$5,0))</f>
        <v>1999</v>
      </c>
      <c r="F80" s="707"/>
      <c r="G80" s="708"/>
      <c r="H80" s="708"/>
      <c r="I80" s="696">
        <v>24</v>
      </c>
      <c r="J80" s="696">
        <v>39</v>
      </c>
      <c r="K80" s="696"/>
      <c r="L80" s="696"/>
      <c r="M80" s="722" t="str">
        <f>IF(L80&gt;0,VLOOKUP(M$2&amp;IF(VLOOKUP(M$2,cal_Cross,L$9,0)&lt;&gt;2,"","-"&amp;VLOOKUP($E80,année_1ou2,M$9,0)),cal_Cross,VLOOKUP($D80&amp;"_"&amp;$D81,Cross_cat_sexe,$B$7,0),0),"")</f>
        <v/>
      </c>
      <c r="N80" s="696"/>
      <c r="O80" s="696"/>
      <c r="P80" s="696"/>
      <c r="Q80" s="696"/>
      <c r="R80" s="722" t="str">
        <f>IF(Q80&gt;0,VLOOKUP(R$2&amp;IF(VLOOKUP(R$2,cal_Cross,Q$9,0)&lt;&gt;2,"","-"&amp;VLOOKUP($E80,année_1ou2,R$9,0)),cal_Cross,VLOOKUP($D80&amp;"_"&amp;$D81,Cross_cat_sexe,$B$7,0),0),"")</f>
        <v/>
      </c>
      <c r="S80" s="696"/>
      <c r="T80" s="722" t="str">
        <f>IF(S80&gt;0,VLOOKUP(T$2&amp;IF(VLOOKUP(T$2,cal_Cross,S$9,0)&lt;&gt;2,"","-"&amp;VLOOKUP($E80,année_1ou2,T$9,0)),cal_Cross,VLOOKUP($D80&amp;"_"&amp;$D81,Cross_cat_sexe,$B$7,0),0),"")</f>
        <v/>
      </c>
      <c r="U80" s="696"/>
      <c r="V80" s="696"/>
      <c r="W80" s="696"/>
      <c r="X80" s="696"/>
      <c r="Y80" s="696"/>
      <c r="Z80" s="722" t="str">
        <f>IF(Y80&gt;0,VLOOKUP(Z$2&amp;IF(VLOOKUP(Z$2,cal_Cross,Y$9,0)&lt;&gt;2,"","-"&amp;VLOOKUP($E80,année_1ou2,Z$9,0)),cal_Cross,VLOOKUP($D80&amp;"_"&amp;$D81,Cross_cat_sexe,$B$7,0),0),"")</f>
        <v/>
      </c>
      <c r="AA80" s="843" t="str">
        <f ca="1">IF($B80="","",VLOOKUP($B80,Athlètes,AA$5,0))</f>
        <v>LAURENT</v>
      </c>
      <c r="AB80" s="697"/>
      <c r="AC80" s="698"/>
      <c r="AD80" s="698"/>
      <c r="AE80" s="698"/>
      <c r="AF80" s="698"/>
      <c r="AG80" s="698"/>
      <c r="AH80" s="699"/>
      <c r="AI80" s="698"/>
      <c r="AJ80" s="698"/>
      <c r="AK80" s="698"/>
      <c r="AL80" s="698"/>
      <c r="AM80" s="698"/>
      <c r="AN80" s="698"/>
      <c r="AO80" s="698"/>
      <c r="AP80" s="698"/>
      <c r="AQ80" s="698"/>
      <c r="AR80" s="698"/>
      <c r="AS80" s="698"/>
      <c r="AT80" s="698"/>
      <c r="AU80" s="700"/>
      <c r="AV80" s="699"/>
      <c r="AW80" s="698"/>
      <c r="AX80" s="698"/>
      <c r="AY80" s="698"/>
      <c r="AZ80" s="698"/>
      <c r="BA80" s="698"/>
      <c r="BB80" s="698"/>
      <c r="BC80" s="698"/>
      <c r="BD80" s="698"/>
      <c r="BE80" s="698"/>
      <c r="BF80" s="698"/>
      <c r="BG80" s="698"/>
      <c r="BH80" s="698"/>
      <c r="BI80" s="700"/>
      <c r="BJ80" s="699"/>
      <c r="BK80" s="698"/>
      <c r="BL80" s="698"/>
      <c r="BM80" s="698"/>
      <c r="BN80" s="698"/>
      <c r="BO80" s="698"/>
      <c r="BP80" s="698"/>
      <c r="BQ80" s="698"/>
      <c r="BR80" s="698"/>
      <c r="BS80" s="698"/>
      <c r="BT80" s="698"/>
      <c r="BU80" s="698"/>
      <c r="BV80" s="698"/>
      <c r="BW80" s="700"/>
      <c r="BX80" s="697">
        <f t="shared" ca="1" si="85"/>
        <v>0</v>
      </c>
      <c r="BY80" s="995">
        <f t="shared" ca="1" si="86"/>
        <v>63</v>
      </c>
      <c r="BZ80" s="697">
        <f t="shared" si="87"/>
        <v>7028</v>
      </c>
      <c r="CA80" s="698" t="str">
        <f t="shared" ca="1" si="88"/>
        <v>M_H</v>
      </c>
      <c r="CB80" s="698">
        <f t="shared" ca="1" si="83"/>
        <v>66</v>
      </c>
      <c r="CC80" s="698">
        <f t="shared" ca="1" si="89"/>
        <v>59</v>
      </c>
      <c r="CD80" s="698">
        <f t="shared" ca="1" si="90"/>
        <v>0</v>
      </c>
      <c r="CE80" s="701">
        <f t="shared" ca="1" si="91"/>
        <v>5100707</v>
      </c>
      <c r="CF80" s="894"/>
      <c r="CG80" s="885"/>
      <c r="CH80" s="694">
        <f t="shared" ca="1" si="92"/>
        <v>1</v>
      </c>
      <c r="CI80" s="702">
        <f t="shared" ca="1" si="84"/>
        <v>0</v>
      </c>
      <c r="CJ80" s="894"/>
    </row>
    <row r="81" spans="1:88" s="695" customFormat="1">
      <c r="A81" s="681">
        <v>6.1</v>
      </c>
      <c r="B81" s="682">
        <f>B80+0.1</f>
        <v>7028.1</v>
      </c>
      <c r="C81" s="683" t="str">
        <f ca="1">IF($B80="","",VLOOKUP($B80,Athlètes,C$7,0))</f>
        <v>Gwendal</v>
      </c>
      <c r="D81" s="684" t="str">
        <f ca="1">IF($B80="","",VLOOKUP($B80,Athlètes,D$7,0))</f>
        <v>H</v>
      </c>
      <c r="E81" s="685"/>
      <c r="F81" s="936">
        <f ca="1">IF(G81=0,0,SUMIF(AC81:AD81,"&gt;0")/MIN(2,G81))+IF(ISNA(BY81),NA(),0)</f>
        <v>707</v>
      </c>
      <c r="G81" s="686">
        <f>COUNTA(I80:L80,N80:Q80,S80,Y80)</f>
        <v>2</v>
      </c>
      <c r="H81" s="686">
        <f>IF(ISNA(VLOOKUP($B81,__Indoor,H$7,0)),   0,VLOOKUP($B81,__Indoor,H$7,0))</f>
        <v>0</v>
      </c>
      <c r="I81" s="932">
        <f ca="1">IF(AND(I80&gt;0,INDIRECT(ADDRESS($CB80,COLUMN(I80),2,1))=0),NA(),IF(I80&gt;INDIRECT(ADDRESS($CB80,COLUMN(I80),2,1)),  NA(),  IF(OR(I80="",INDIRECT(ADDRESS($CB80,COLUMN(I80),2,1))=""),"",     (1+I$5)  *  ROUND((1-(I80-1)/(  INDIRECT(ADDRESS($CB80,COLUMN(I80),2,1))  -1))  *  (VLOOKUP($D80&amp;"_"&amp;$D81,Cross_cat_sexe,$B$5+1,0)  -  VLOOKUP($D80&amp;"_"&amp;$D81,Cross_cat_sexe,$B$5,0))     +  VLOOKUP($D80&amp;"_"&amp;$D81,Cross_cat_sexe,$B$5,0),0))))</f>
        <v>729</v>
      </c>
      <c r="J81" s="932">
        <f ca="1">IF(AND(J80&gt;0,INDIRECT(ADDRESS($CB80,COLUMN(J80),2,1))=0),NA(),IF(J80&gt;INDIRECT(ADDRESS($CB80,COLUMN(J80),2,1)),  NA(),  IF(OR(J80="",INDIRECT(ADDRESS($CB80,COLUMN(J80),2,1))=""),"",     (1+J$5)  *  ROUND((1-(J80-1)/(  INDIRECT(ADDRESS($CB80,COLUMN(J80),2,1))  -1))  *  (VLOOKUP($D80&amp;"_"&amp;$D81,Cross_cat_sexe,$B$5+1,0)  -  VLOOKUP($D80&amp;"_"&amp;$D81,Cross_cat_sexe,$B$5,0))     +  VLOOKUP($D80&amp;"_"&amp;$D81,Cross_cat_sexe,$B$5,0),0))))</f>
        <v>685</v>
      </c>
      <c r="K81" s="932" t="str">
        <f ca="1">IF(AND(K80&gt;0,INDIRECT(ADDRESS($CB80,COLUMN(K80),2,1))=0),NA(),IF(K80&gt;INDIRECT(ADDRESS($CB80,COLUMN(K80),2,1)),  NA(),  IF(OR(K80="",INDIRECT(ADDRESS($CB80,COLUMN(K80),2,1))=""),"",     (1+K$5)  *  ROUND((1-(K80-1)/(  INDIRECT(ADDRESS($CB80,COLUMN(K80),2,1))  -1))  *  (VLOOKUP($D80&amp;"_"&amp;$D81,Cross_cat_sexe,$B$5+1,0)  -  VLOOKUP($D80&amp;"_"&amp;$D81,Cross_cat_sexe,$B$5,0))     +  VLOOKUP($D80&amp;"_"&amp;$D81,Cross_cat_sexe,$B$5,0),0))))</f>
        <v/>
      </c>
      <c r="L81" s="687" t="str">
        <f>IF(AND(L80&gt;0,M80=0),NA(),IF(L80&gt;M80,NA(),IF(M80="","",     (1+M$5)  *  ROUND((1-(L80-1)/(M80-1))  *  (VLOOKUP($D80&amp;"_"&amp;$D81,Cross_cat_sexe,$B$5+1,0)  -  VLOOKUP($D80&amp;"_"&amp;$D81,Cross_cat_sexe,$B$5,0))     +  VLOOKUP($D80&amp;"_"&amp;$D81,Cross_cat_sexe,$B$5,0),0))))</f>
        <v/>
      </c>
      <c r="M81" s="841">
        <f>IF(L80&gt;0,M$5,0)</f>
        <v>0</v>
      </c>
      <c r="N81" s="932" t="str">
        <f ca="1">IF(AND(N80&gt;0,INDIRECT(ADDRESS($CB80,COLUMN(N80),2,1))=0),NA(),IF(N80&gt;INDIRECT(ADDRESS($CB80,COLUMN(N80),2,1)),  NA(),  IF(OR(N80="",INDIRECT(ADDRESS($CB80,COLUMN(N80),2,1))=""),"",     (1+N$5)  *  ROUND((1-(N80-1)/(  INDIRECT(ADDRESS($CB80,COLUMN(N80),2,1))  -1))  *  (VLOOKUP($D80&amp;"_"&amp;$D81,Cross_cat_sexe,$B$5+1,0)  -  VLOOKUP($D80&amp;"_"&amp;$D81,Cross_cat_sexe,$B$5,0))     +  VLOOKUP($D80&amp;"_"&amp;$D81,Cross_cat_sexe,$B$5,0),0))))</f>
        <v/>
      </c>
      <c r="O81" s="932" t="str">
        <f ca="1">IF(AND(O80&gt;0,INDIRECT(ADDRESS($CB80,COLUMN(O80),2,1))=0),NA(),IF(O80&gt;INDIRECT(ADDRESS($CB80,COLUMN(O80),2,1)),  NA(),  IF(OR(O80="",INDIRECT(ADDRESS($CB80,COLUMN(O80),2,1))=""),"",     (1+O$5)  *  ROUND((1-(O80-1)/(  INDIRECT(ADDRESS($CB80,COLUMN(O80),2,1))  -1))  *  (VLOOKUP($D80&amp;"_"&amp;$D81,Cross_cat_sexe,$B$5+1,0)  -  VLOOKUP($D80&amp;"_"&amp;$D81,Cross_cat_sexe,$B$5,0))     +  VLOOKUP($D80&amp;"_"&amp;$D81,Cross_cat_sexe,$B$5,0),0))))</f>
        <v/>
      </c>
      <c r="P81" s="932" t="str">
        <f ca="1">IF(AND(P80&gt;0,INDIRECT(ADDRESS($CB80,COLUMN(P80),2,1))=0),NA(),IF(P80&gt;INDIRECT(ADDRESS($CB80,COLUMN(P80),2,1)),  NA(),  IF(OR(P80="",INDIRECT(ADDRESS($CB80,COLUMN(P80),2,1))=""),"",     (1+P$5)  *  ROUND((1-(P80-1)/(  INDIRECT(ADDRESS($CB80,COLUMN(P80),2,1))  -1))  *  (VLOOKUP($D80&amp;"_"&amp;$D81,Cross_cat_sexe,$B$5+1,0)  -  VLOOKUP($D80&amp;"_"&amp;$D81,Cross_cat_sexe,$B$5,0))     +  VLOOKUP($D80&amp;"_"&amp;$D81,Cross_cat_sexe,$B$5,0),0))))</f>
        <v/>
      </c>
      <c r="Q81" s="687" t="str">
        <f>IF(AND(Q80&gt;0,R80=0),NA(),IF(Q80&gt;R80,NA(),IF(R80="","",     (1+R$5)  *  ROUND((1-(Q80-1)/(R80-1))  *  (VLOOKUP($D80&amp;"_"&amp;$D81,Cross_cat_sexe,$B$5+1,0)  -  VLOOKUP($D80&amp;"_"&amp;$D81,Cross_cat_sexe,$B$5,0))     +  VLOOKUP($D80&amp;"_"&amp;$D81,Cross_cat_sexe,$B$5,0),0))))</f>
        <v/>
      </c>
      <c r="R81" s="841">
        <f>IF(Q80&gt;0,R$5,0)</f>
        <v>0</v>
      </c>
      <c r="S81" s="687" t="str">
        <f>IF(AND(S80&gt;0,T80=0),NA(),IF(S80&gt;T80,NA(),IF(T80="","",     (1+T$5)  *  ROUND((1-(S80-1)/(T80-1))  *  (VLOOKUP($D80&amp;"_"&amp;$D81,Cross_cat_sexe,$B$5+1,0)  -  VLOOKUP($D80&amp;"_"&amp;$D81,Cross_cat_sexe,$B$5,0))     +  VLOOKUP($D80&amp;"_"&amp;$D81,Cross_cat_sexe,$B$5,0),0))))</f>
        <v/>
      </c>
      <c r="T81" s="841">
        <f>IF(S80&gt;0,T$5,0)</f>
        <v>0</v>
      </c>
      <c r="U81" s="932" t="str">
        <f ca="1">IF(AND(U80&gt;0,INDIRECT(ADDRESS($CB80,COLUMN(U80),2,1))=0),NA(),IF(U80&gt;INDIRECT(ADDRESS($CB80,COLUMN(U80),2,1)),  NA(),  IF(OR(U80="",INDIRECT(ADDRESS($CB80,COLUMN(U80),2,1))=""),"",     (1+U$5)  *  ROUND((1-(U80-1)/(  INDIRECT(ADDRESS($CB80,COLUMN(U80),2,1))  -1))  *  (VLOOKUP($D80&amp;"_"&amp;$D81,Cross_cat_sexe,$B$5+1,0)  -  VLOOKUP($D80&amp;"_"&amp;$D81,Cross_cat_sexe,$B$5,0))     +  VLOOKUP($D80&amp;"_"&amp;$D81,Cross_cat_sexe,$B$5,0),0))))</f>
        <v/>
      </c>
      <c r="V81" s="932" t="str">
        <f ca="1">IF(AND(V80&gt;0,INDIRECT(ADDRESS($CB80,COLUMN(V80),2,1))=0),NA(),IF(V80&gt;INDIRECT(ADDRESS($CB80,COLUMN(V80),2,1)),  NA(),  IF(OR(V80="",INDIRECT(ADDRESS($CB80,COLUMN(V80),2,1))=""),"",     (1+V$5)  *  ROUND((1-(V80-1)/(  INDIRECT(ADDRESS($CB80,COLUMN(V80),2,1))  -1))  *  (VLOOKUP($D80&amp;"_"&amp;$D81,Cross_cat_sexe,$B$5+1,0)  -  VLOOKUP($D80&amp;"_"&amp;$D81,Cross_cat_sexe,$B$5,0))     +  VLOOKUP($D80&amp;"_"&amp;$D81,Cross_cat_sexe,$B$5,0),0))))</f>
        <v/>
      </c>
      <c r="W81" s="932" t="str">
        <f ca="1">IF(AND(W80&gt;0,INDIRECT(ADDRESS($CB80,COLUMN(W80),2,1))=0),NA(),IF(W80&gt;INDIRECT(ADDRESS($CB80,COLUMN(W80),2,1)),  NA(),  IF(OR(W80="",INDIRECT(ADDRESS($CB80,COLUMN(W80),2,1))=""),"",     (1+W$5)  *  ROUND((1-(W80-1)/(  INDIRECT(ADDRESS($CB80,COLUMN(W80),2,1))  -1))  *  (VLOOKUP($D80&amp;"_"&amp;$D81,Cross_cat_sexe,$B$5+1,0)  -  VLOOKUP($D80&amp;"_"&amp;$D81,Cross_cat_sexe,$B$5,0))     +  VLOOKUP($D80&amp;"_"&amp;$D81,Cross_cat_sexe,$B$5,0),0))))</f>
        <v/>
      </c>
      <c r="X81" s="932" t="str">
        <f ca="1">IF(AND(X80&gt;0,INDIRECT(ADDRESS($CB80,COLUMN(X80),2,1))=0),NA(),IF(X80&gt;INDIRECT(ADDRESS($CB80,COLUMN(X80),2,1)),  NA(),  IF(OR(X80="",INDIRECT(ADDRESS($CB80,COLUMN(X80),2,1))=""),"",     (1+X$5)  *  ROUND((1-(X80-1)/(  INDIRECT(ADDRESS($CB80,COLUMN(X80),2,1))  -1))  *  (VLOOKUP($D80&amp;"_"&amp;$D81,Cross_cat_sexe,$B$5+1,0)  -  VLOOKUP($D80&amp;"_"&amp;$D81,Cross_cat_sexe,$B$5,0))     +  VLOOKUP($D80&amp;"_"&amp;$D81,Cross_cat_sexe,$B$5,0),0))))</f>
        <v/>
      </c>
      <c r="Y81" s="687" t="str">
        <f>IF(AND(Y80&gt;0,Z80=0),NA(),IF(Y80&gt;Z80,NA(),IF(Z80="","",     (1+Z$5)  *  ROUND((1-(Y80-1)/(Z80-1))  *  (VLOOKUP($D80&amp;"_"&amp;$D81,Cross_cat_sexe,$B$5+1,0)  -  VLOOKUP($D80&amp;"_"&amp;$D81,Cross_cat_sexe,$B$5,0))     +  VLOOKUP($D80&amp;"_"&amp;$D81,Cross_cat_sexe,$B$5,0),0))))</f>
        <v/>
      </c>
      <c r="Z81" s="841">
        <f>IF(Y80&gt;0,Z$5,0)</f>
        <v>0</v>
      </c>
      <c r="AA81" s="688" t="str">
        <f ca="1">IF($B80="","",VLOOKUP($B80,Athlètes,AA$7,0))</f>
        <v>Gwendal</v>
      </c>
      <c r="AB81" s="689">
        <f ca="1">IF(OR(G81&gt;=2,    F80=IF(D81="F","classée","classé")),   1,   0)</f>
        <v>1</v>
      </c>
      <c r="AC81" s="690">
        <f ca="1">MAX(AH81:AU81)</f>
        <v>729</v>
      </c>
      <c r="AD81" s="684">
        <f ca="1">IF(AF81&gt;=2,AC81,MAX(AV81:BI81))</f>
        <v>685</v>
      </c>
      <c r="AE81" s="684">
        <f ca="1">IF(AF81&gt;=3,AC81,IF(AG81&gt;=2,AD81,MAX(BJ81:BW81)))</f>
        <v>-1</v>
      </c>
      <c r="AF81" s="684">
        <f ca="1">COUNTIF(AV81:BI81,"=-1")</f>
        <v>1</v>
      </c>
      <c r="AG81" s="684">
        <f ca="1">COUNTIF(BJ81:BW81,"=-2")</f>
        <v>1</v>
      </c>
      <c r="AH81" s="691">
        <f t="shared" ref="AH81:AU81" ca="1" si="108">INDEX(__Cross,  $CC81,  AH$5)</f>
        <v>729</v>
      </c>
      <c r="AI81" s="684">
        <f t="shared" ca="1" si="108"/>
        <v>685</v>
      </c>
      <c r="AJ81" s="684" t="str">
        <f t="shared" ca="1" si="108"/>
        <v/>
      </c>
      <c r="AK81" s="684" t="str">
        <f t="shared" ca="1" si="108"/>
        <v/>
      </c>
      <c r="AL81" s="684" t="str">
        <f t="shared" ca="1" si="108"/>
        <v/>
      </c>
      <c r="AM81" s="684" t="str">
        <f t="shared" ca="1" si="108"/>
        <v/>
      </c>
      <c r="AN81" s="684" t="str">
        <f t="shared" ca="1" si="108"/>
        <v/>
      </c>
      <c r="AO81" s="684" t="str">
        <f t="shared" ca="1" si="108"/>
        <v/>
      </c>
      <c r="AP81" s="684" t="str">
        <f t="shared" ca="1" si="108"/>
        <v/>
      </c>
      <c r="AQ81" s="684" t="str">
        <f t="shared" ca="1" si="108"/>
        <v/>
      </c>
      <c r="AR81" s="684" t="str">
        <f t="shared" ca="1" si="108"/>
        <v/>
      </c>
      <c r="AS81" s="684" t="str">
        <f t="shared" ca="1" si="108"/>
        <v/>
      </c>
      <c r="AT81" s="684" t="str">
        <f t="shared" ca="1" si="108"/>
        <v/>
      </c>
      <c r="AU81" s="692" t="str">
        <f t="shared" ca="1" si="108"/>
        <v/>
      </c>
      <c r="AV81" s="691">
        <f t="shared" ref="AV81:BI81" ca="1" si="109">IF(AH81=$AC81,-1,AH81)</f>
        <v>-1</v>
      </c>
      <c r="AW81" s="684">
        <f t="shared" ca="1" si="109"/>
        <v>685</v>
      </c>
      <c r="AX81" s="684" t="str">
        <f t="shared" ca="1" si="109"/>
        <v/>
      </c>
      <c r="AY81" s="684" t="str">
        <f t="shared" ca="1" si="109"/>
        <v/>
      </c>
      <c r="AZ81" s="684" t="str">
        <f t="shared" ca="1" si="109"/>
        <v/>
      </c>
      <c r="BA81" s="684" t="str">
        <f t="shared" ca="1" si="109"/>
        <v/>
      </c>
      <c r="BB81" s="684" t="str">
        <f t="shared" ca="1" si="109"/>
        <v/>
      </c>
      <c r="BC81" s="684" t="str">
        <f t="shared" ca="1" si="109"/>
        <v/>
      </c>
      <c r="BD81" s="684" t="str">
        <f t="shared" ca="1" si="109"/>
        <v/>
      </c>
      <c r="BE81" s="684" t="str">
        <f t="shared" ca="1" si="109"/>
        <v/>
      </c>
      <c r="BF81" s="684" t="str">
        <f t="shared" ca="1" si="109"/>
        <v/>
      </c>
      <c r="BG81" s="684" t="str">
        <f t="shared" ca="1" si="109"/>
        <v/>
      </c>
      <c r="BH81" s="684" t="str">
        <f t="shared" ca="1" si="109"/>
        <v/>
      </c>
      <c r="BI81" s="692" t="str">
        <f t="shared" ca="1" si="109"/>
        <v/>
      </c>
      <c r="BJ81" s="691">
        <f t="shared" ref="BJ81:BW81" ca="1" si="110">IF(AV81=$AD81,-2,AV81)</f>
        <v>-1</v>
      </c>
      <c r="BK81" s="684">
        <f t="shared" ca="1" si="110"/>
        <v>-2</v>
      </c>
      <c r="BL81" s="684" t="str">
        <f t="shared" ca="1" si="110"/>
        <v/>
      </c>
      <c r="BM81" s="684" t="str">
        <f t="shared" ca="1" si="110"/>
        <v/>
      </c>
      <c r="BN81" s="684" t="str">
        <f t="shared" ca="1" si="110"/>
        <v/>
      </c>
      <c r="BO81" s="684" t="str">
        <f t="shared" ca="1" si="110"/>
        <v/>
      </c>
      <c r="BP81" s="684" t="str">
        <f t="shared" ca="1" si="110"/>
        <v/>
      </c>
      <c r="BQ81" s="684" t="str">
        <f t="shared" ca="1" si="110"/>
        <v/>
      </c>
      <c r="BR81" s="684" t="str">
        <f t="shared" ca="1" si="110"/>
        <v/>
      </c>
      <c r="BS81" s="684" t="str">
        <f t="shared" ca="1" si="110"/>
        <v/>
      </c>
      <c r="BT81" s="684" t="str">
        <f t="shared" ca="1" si="110"/>
        <v/>
      </c>
      <c r="BU81" s="684" t="str">
        <f t="shared" ca="1" si="110"/>
        <v/>
      </c>
      <c r="BV81" s="684" t="str">
        <f t="shared" ca="1" si="110"/>
        <v/>
      </c>
      <c r="BW81" s="692" t="str">
        <f t="shared" ca="1" si="110"/>
        <v/>
      </c>
      <c r="BX81" s="689">
        <f t="shared" ca="1" si="85"/>
        <v>1</v>
      </c>
      <c r="BY81" s="996">
        <f t="shared" ca="1" si="86"/>
        <v>1414</v>
      </c>
      <c r="BZ81" s="689">
        <f t="shared" si="87"/>
        <v>7028.1</v>
      </c>
      <c r="CA81" s="684" t="str">
        <f t="shared" ca="1" si="88"/>
        <v>M_H</v>
      </c>
      <c r="CB81" s="684">
        <f t="shared" ca="1" si="83"/>
        <v>66</v>
      </c>
      <c r="CC81" s="684">
        <f t="shared" ca="1" si="89"/>
        <v>60</v>
      </c>
      <c r="CD81" s="684">
        <f t="shared" ca="1" si="90"/>
        <v>0</v>
      </c>
      <c r="CE81" s="693">
        <f t="shared" ca="1" si="91"/>
        <v>5100707</v>
      </c>
      <c r="CF81" s="895"/>
      <c r="CG81" s="886"/>
      <c r="CH81" s="694">
        <f t="shared" ca="1" si="92"/>
        <v>1.1000000000000001</v>
      </c>
      <c r="CI81" s="694">
        <f t="shared" ca="1" si="84"/>
        <v>0</v>
      </c>
      <c r="CJ81" s="895"/>
    </row>
    <row r="82" spans="1:88" s="703" customFormat="1">
      <c r="A82" s="704">
        <v>7</v>
      </c>
      <c r="B82" s="705">
        <v>7015</v>
      </c>
      <c r="C82" s="703" t="str">
        <f ca="1">IF($B82="","",VLOOKUP($B82,Athlètes,C$5,0))</f>
        <v>HOUPPE</v>
      </c>
      <c r="D82" s="698" t="str">
        <f ca="1">IF($B82="","",VLOOKUP($B82,Athlètes,D$5,0))</f>
        <v>M</v>
      </c>
      <c r="E82" s="706">
        <f ca="1">IF($B82="","",VLOOKUP($B82,Athlètes,E$5,0))</f>
        <v>1999</v>
      </c>
      <c r="F82" s="707"/>
      <c r="G82" s="708"/>
      <c r="H82" s="708"/>
      <c r="I82" s="696"/>
      <c r="J82" s="696">
        <v>43</v>
      </c>
      <c r="K82" s="696">
        <v>39</v>
      </c>
      <c r="L82" s="696"/>
      <c r="M82" s="722" t="str">
        <f>IF(L82&gt;0,VLOOKUP(M$2&amp;IF(VLOOKUP(M$2,cal_Cross,L$9,0)&lt;&gt;2,"","-"&amp;VLOOKUP($E82,année_1ou2,M$9,0)),cal_Cross,VLOOKUP($D82&amp;"_"&amp;$D83,Cross_cat_sexe,$B$7,0),0),"")</f>
        <v/>
      </c>
      <c r="N82" s="696"/>
      <c r="O82" s="696"/>
      <c r="P82" s="696"/>
      <c r="Q82" s="696"/>
      <c r="R82" s="722" t="str">
        <f>IF(Q82&gt;0,VLOOKUP(R$2&amp;IF(VLOOKUP(R$2,cal_Cross,Q$9,0)&lt;&gt;2,"","-"&amp;VLOOKUP($E82,année_1ou2,R$9,0)),cal_Cross,VLOOKUP($D82&amp;"_"&amp;$D83,Cross_cat_sexe,$B$7,0),0),"")</f>
        <v/>
      </c>
      <c r="S82" s="696"/>
      <c r="T82" s="722" t="str">
        <f>IF(S82&gt;0,VLOOKUP(T$2&amp;IF(VLOOKUP(T$2,cal_Cross,S$9,0)&lt;&gt;2,"","-"&amp;VLOOKUP($E82,année_1ou2,T$9,0)),cal_Cross,VLOOKUP($D82&amp;"_"&amp;$D83,Cross_cat_sexe,$B$7,0),0),"")</f>
        <v/>
      </c>
      <c r="U82" s="696"/>
      <c r="V82" s="696"/>
      <c r="W82" s="696"/>
      <c r="X82" s="696"/>
      <c r="Y82" s="696"/>
      <c r="Z82" s="722" t="str">
        <f>IF(Y82&gt;0,VLOOKUP(Z$2&amp;IF(VLOOKUP(Z$2,cal_Cross,Y$9,0)&lt;&gt;2,"","-"&amp;VLOOKUP($E82,année_1ou2,Z$9,0)),cal_Cross,VLOOKUP($D82&amp;"_"&amp;$D83,Cross_cat_sexe,$B$7,0),0),"")</f>
        <v/>
      </c>
      <c r="AA82" s="843" t="str">
        <f ca="1">IF($B82="","",VLOOKUP($B82,Athlètes,AA$5,0))</f>
        <v>HOUPPE</v>
      </c>
      <c r="AB82" s="697"/>
      <c r="AC82" s="698"/>
      <c r="AD82" s="698"/>
      <c r="AE82" s="698"/>
      <c r="AF82" s="698"/>
      <c r="AG82" s="698"/>
      <c r="AH82" s="699"/>
      <c r="AI82" s="698"/>
      <c r="AJ82" s="698"/>
      <c r="AK82" s="698"/>
      <c r="AL82" s="698"/>
      <c r="AM82" s="698"/>
      <c r="AN82" s="698"/>
      <c r="AO82" s="698"/>
      <c r="AP82" s="698"/>
      <c r="AQ82" s="698"/>
      <c r="AR82" s="698"/>
      <c r="AS82" s="698"/>
      <c r="AT82" s="698"/>
      <c r="AU82" s="700"/>
      <c r="AV82" s="699"/>
      <c r="AW82" s="698"/>
      <c r="AX82" s="698"/>
      <c r="AY82" s="698"/>
      <c r="AZ82" s="698"/>
      <c r="BA82" s="698"/>
      <c r="BB82" s="698"/>
      <c r="BC82" s="698"/>
      <c r="BD82" s="698"/>
      <c r="BE82" s="698"/>
      <c r="BF82" s="698"/>
      <c r="BG82" s="698"/>
      <c r="BH82" s="698"/>
      <c r="BI82" s="700"/>
      <c r="BJ82" s="699"/>
      <c r="BK82" s="698"/>
      <c r="BL82" s="698"/>
      <c r="BM82" s="698"/>
      <c r="BN82" s="698"/>
      <c r="BO82" s="698"/>
      <c r="BP82" s="698"/>
      <c r="BQ82" s="698"/>
      <c r="BR82" s="698"/>
      <c r="BS82" s="698"/>
      <c r="BT82" s="698"/>
      <c r="BU82" s="698"/>
      <c r="BV82" s="698"/>
      <c r="BW82" s="700"/>
      <c r="BX82" s="697">
        <f t="shared" ca="1" si="85"/>
        <v>0</v>
      </c>
      <c r="BY82" s="995">
        <f t="shared" ca="1" si="86"/>
        <v>82</v>
      </c>
      <c r="BZ82" s="697">
        <f t="shared" si="87"/>
        <v>7015</v>
      </c>
      <c r="CA82" s="698" t="str">
        <f t="shared" ca="1" si="88"/>
        <v>M_H</v>
      </c>
      <c r="CB82" s="698">
        <f t="shared" ca="1" si="83"/>
        <v>66</v>
      </c>
      <c r="CC82" s="698">
        <f t="shared" ca="1" si="89"/>
        <v>61</v>
      </c>
      <c r="CD82" s="698">
        <f t="shared" ca="1" si="90"/>
        <v>0</v>
      </c>
      <c r="CE82" s="701">
        <f t="shared" ca="1" si="91"/>
        <v>5100613.5</v>
      </c>
      <c r="CF82" s="894"/>
      <c r="CG82" s="885"/>
      <c r="CH82" s="694">
        <f t="shared" ca="1" si="92"/>
        <v>1</v>
      </c>
      <c r="CI82" s="702">
        <f t="shared" ca="1" si="84"/>
        <v>0</v>
      </c>
      <c r="CJ82" s="894"/>
    </row>
    <row r="83" spans="1:88" s="695" customFormat="1">
      <c r="A83" s="681">
        <v>7.1</v>
      </c>
      <c r="B83" s="682">
        <f>B82+0.1</f>
        <v>7015.1</v>
      </c>
      <c r="C83" s="683" t="str">
        <f ca="1">IF($B82="","",VLOOKUP($B82,Athlètes,C$7,0))</f>
        <v>Grégoire</v>
      </c>
      <c r="D83" s="684" t="str">
        <f ca="1">IF($B82="","",VLOOKUP($B82,Athlètes,D$7,0))</f>
        <v>H</v>
      </c>
      <c r="E83" s="685"/>
      <c r="F83" s="936">
        <f ca="1">IF(G83=0,0,SUMIF(AC83:AD83,"&gt;0")/MIN(2,G83))+IF(ISNA(BY83),NA(),0)</f>
        <v>613.5</v>
      </c>
      <c r="G83" s="686">
        <f>COUNTA(I82:L82,N82:Q82,S82,Y82)</f>
        <v>2</v>
      </c>
      <c r="H83" s="686">
        <f ca="1">IF(ISNA(VLOOKUP($B83,__Indoor,H$7,0)),   0,VLOOKUP($B83,__Indoor,H$7,0))</f>
        <v>3</v>
      </c>
      <c r="I83" s="932" t="str">
        <f ca="1">IF(AND(I82&gt;0,INDIRECT(ADDRESS($CB82,COLUMN(I82),2,1))=0),NA(),IF(I82&gt;INDIRECT(ADDRESS($CB82,COLUMN(I82),2,1)),  NA(),  IF(OR(I82="",INDIRECT(ADDRESS($CB82,COLUMN(I82),2,1))=""),"",     (1+I$5)  *  ROUND((1-(I82-1)/(  INDIRECT(ADDRESS($CB82,COLUMN(I82),2,1))  -1))  *  (VLOOKUP($D82&amp;"_"&amp;$D83,Cross_cat_sexe,$B$5+1,0)  -  VLOOKUP($D82&amp;"_"&amp;$D83,Cross_cat_sexe,$B$5,0))     +  VLOOKUP($D82&amp;"_"&amp;$D83,Cross_cat_sexe,$B$5,0),0))))</f>
        <v/>
      </c>
      <c r="J83" s="932">
        <f ca="1">IF(AND(J82&gt;0,INDIRECT(ADDRESS($CB82,COLUMN(J82),2,1))=0),NA(),IF(J82&gt;INDIRECT(ADDRESS($CB82,COLUMN(J82),2,1)),  NA(),  IF(OR(J82="",INDIRECT(ADDRESS($CB82,COLUMN(J82),2,1))=""),"",     (1+J$5)  *  ROUND((1-(J82-1)/(  INDIRECT(ADDRESS($CB82,COLUMN(J82),2,1))  -1))  *  (VLOOKUP($D82&amp;"_"&amp;$D83,Cross_cat_sexe,$B$5+1,0)  -  VLOOKUP($D82&amp;"_"&amp;$D83,Cross_cat_sexe,$B$5,0))     +  VLOOKUP($D82&amp;"_"&amp;$D83,Cross_cat_sexe,$B$5,0),0))))</f>
        <v>567</v>
      </c>
      <c r="K83" s="932">
        <f ca="1">IF(AND(K82&gt;0,INDIRECT(ADDRESS($CB82,COLUMN(K82),2,1))=0),NA(),IF(K82&gt;INDIRECT(ADDRESS($CB82,COLUMN(K82),2,1)),  NA(),  IF(OR(K82="",INDIRECT(ADDRESS($CB82,COLUMN(K82),2,1))=""),"",     (1+K$5)  *  ROUND((1-(K82-1)/(  INDIRECT(ADDRESS($CB82,COLUMN(K82),2,1))  -1))  *  (VLOOKUP($D82&amp;"_"&amp;$D83,Cross_cat_sexe,$B$5+1,0)  -  VLOOKUP($D82&amp;"_"&amp;$D83,Cross_cat_sexe,$B$5,0))     +  VLOOKUP($D82&amp;"_"&amp;$D83,Cross_cat_sexe,$B$5,0),0))))</f>
        <v>660</v>
      </c>
      <c r="L83" s="687" t="str">
        <f>IF(AND(L82&gt;0,M82=0),NA(),IF(L82&gt;M82,NA(),IF(M82="","",     (1+M$5)  *  ROUND((1-(L82-1)/(M82-1))  *  (VLOOKUP($D82&amp;"_"&amp;$D83,Cross_cat_sexe,$B$5+1,0)  -  VLOOKUP($D82&amp;"_"&amp;$D83,Cross_cat_sexe,$B$5,0))     +  VLOOKUP($D82&amp;"_"&amp;$D83,Cross_cat_sexe,$B$5,0),0))))</f>
        <v/>
      </c>
      <c r="M83" s="841">
        <f>IF(L82&gt;0,M$5,0)</f>
        <v>0</v>
      </c>
      <c r="N83" s="932" t="str">
        <f ca="1">IF(AND(N82&gt;0,INDIRECT(ADDRESS($CB82,COLUMN(N82),2,1))=0),NA(),IF(N82&gt;INDIRECT(ADDRESS($CB82,COLUMN(N82),2,1)),  NA(),  IF(OR(N82="",INDIRECT(ADDRESS($CB82,COLUMN(N82),2,1))=""),"",     (1+N$5)  *  ROUND((1-(N82-1)/(  INDIRECT(ADDRESS($CB82,COLUMN(N82),2,1))  -1))  *  (VLOOKUP($D82&amp;"_"&amp;$D83,Cross_cat_sexe,$B$5+1,0)  -  VLOOKUP($D82&amp;"_"&amp;$D83,Cross_cat_sexe,$B$5,0))     +  VLOOKUP($D82&amp;"_"&amp;$D83,Cross_cat_sexe,$B$5,0),0))))</f>
        <v/>
      </c>
      <c r="O83" s="932" t="str">
        <f ca="1">IF(AND(O82&gt;0,INDIRECT(ADDRESS($CB82,COLUMN(O82),2,1))=0),NA(),IF(O82&gt;INDIRECT(ADDRESS($CB82,COLUMN(O82),2,1)),  NA(),  IF(OR(O82="",INDIRECT(ADDRESS($CB82,COLUMN(O82),2,1))=""),"",     (1+O$5)  *  ROUND((1-(O82-1)/(  INDIRECT(ADDRESS($CB82,COLUMN(O82),2,1))  -1))  *  (VLOOKUP($D82&amp;"_"&amp;$D83,Cross_cat_sexe,$B$5+1,0)  -  VLOOKUP($D82&amp;"_"&amp;$D83,Cross_cat_sexe,$B$5,0))     +  VLOOKUP($D82&amp;"_"&amp;$D83,Cross_cat_sexe,$B$5,0),0))))</f>
        <v/>
      </c>
      <c r="P83" s="932" t="str">
        <f ca="1">IF(AND(P82&gt;0,INDIRECT(ADDRESS($CB82,COLUMN(P82),2,1))=0),NA(),IF(P82&gt;INDIRECT(ADDRESS($CB82,COLUMN(P82),2,1)),  NA(),  IF(OR(P82="",INDIRECT(ADDRESS($CB82,COLUMN(P82),2,1))=""),"",     (1+P$5)  *  ROUND((1-(P82-1)/(  INDIRECT(ADDRESS($CB82,COLUMN(P82),2,1))  -1))  *  (VLOOKUP($D82&amp;"_"&amp;$D83,Cross_cat_sexe,$B$5+1,0)  -  VLOOKUP($D82&amp;"_"&amp;$D83,Cross_cat_sexe,$B$5,0))     +  VLOOKUP($D82&amp;"_"&amp;$D83,Cross_cat_sexe,$B$5,0),0))))</f>
        <v/>
      </c>
      <c r="Q83" s="687" t="str">
        <f>IF(AND(Q82&gt;0,R82=0),NA(),IF(Q82&gt;R82,NA(),IF(R82="","",     (1+R$5)  *  ROUND((1-(Q82-1)/(R82-1))  *  (VLOOKUP($D82&amp;"_"&amp;$D83,Cross_cat_sexe,$B$5+1,0)  -  VLOOKUP($D82&amp;"_"&amp;$D83,Cross_cat_sexe,$B$5,0))     +  VLOOKUP($D82&amp;"_"&amp;$D83,Cross_cat_sexe,$B$5,0),0))))</f>
        <v/>
      </c>
      <c r="R83" s="841">
        <f>IF(Q82&gt;0,R$5,0)</f>
        <v>0</v>
      </c>
      <c r="S83" s="687" t="str">
        <f>IF(AND(S82&gt;0,T82=0),NA(),IF(S82&gt;T82,NA(),IF(T82="","",     (1+T$5)  *  ROUND((1-(S82-1)/(T82-1))  *  (VLOOKUP($D82&amp;"_"&amp;$D83,Cross_cat_sexe,$B$5+1,0)  -  VLOOKUP($D82&amp;"_"&amp;$D83,Cross_cat_sexe,$B$5,0))     +  VLOOKUP($D82&amp;"_"&amp;$D83,Cross_cat_sexe,$B$5,0),0))))</f>
        <v/>
      </c>
      <c r="T83" s="841">
        <f>IF(S82&gt;0,T$5,0)</f>
        <v>0</v>
      </c>
      <c r="U83" s="932" t="str">
        <f ca="1">IF(AND(U82&gt;0,INDIRECT(ADDRESS($CB82,COLUMN(U82),2,1))=0),NA(),IF(U82&gt;INDIRECT(ADDRESS($CB82,COLUMN(U82),2,1)),  NA(),  IF(OR(U82="",INDIRECT(ADDRESS($CB82,COLUMN(U82),2,1))=""),"",     (1+U$5)  *  ROUND((1-(U82-1)/(  INDIRECT(ADDRESS($CB82,COLUMN(U82),2,1))  -1))  *  (VLOOKUP($D82&amp;"_"&amp;$D83,Cross_cat_sexe,$B$5+1,0)  -  VLOOKUP($D82&amp;"_"&amp;$D83,Cross_cat_sexe,$B$5,0))     +  VLOOKUP($D82&amp;"_"&amp;$D83,Cross_cat_sexe,$B$5,0),0))))</f>
        <v/>
      </c>
      <c r="V83" s="932" t="str">
        <f ca="1">IF(AND(V82&gt;0,INDIRECT(ADDRESS($CB82,COLUMN(V82),2,1))=0),NA(),IF(V82&gt;INDIRECT(ADDRESS($CB82,COLUMN(V82),2,1)),  NA(),  IF(OR(V82="",INDIRECT(ADDRESS($CB82,COLUMN(V82),2,1))=""),"",     (1+V$5)  *  ROUND((1-(V82-1)/(  INDIRECT(ADDRESS($CB82,COLUMN(V82),2,1))  -1))  *  (VLOOKUP($D82&amp;"_"&amp;$D83,Cross_cat_sexe,$B$5+1,0)  -  VLOOKUP($D82&amp;"_"&amp;$D83,Cross_cat_sexe,$B$5,0))     +  VLOOKUP($D82&amp;"_"&amp;$D83,Cross_cat_sexe,$B$5,0),0))))</f>
        <v/>
      </c>
      <c r="W83" s="932" t="str">
        <f ca="1">IF(AND(W82&gt;0,INDIRECT(ADDRESS($CB82,COLUMN(W82),2,1))=0),NA(),IF(W82&gt;INDIRECT(ADDRESS($CB82,COLUMN(W82),2,1)),  NA(),  IF(OR(W82="",INDIRECT(ADDRESS($CB82,COLUMN(W82),2,1))=""),"",     (1+W$5)  *  ROUND((1-(W82-1)/(  INDIRECT(ADDRESS($CB82,COLUMN(W82),2,1))  -1))  *  (VLOOKUP($D82&amp;"_"&amp;$D83,Cross_cat_sexe,$B$5+1,0)  -  VLOOKUP($D82&amp;"_"&amp;$D83,Cross_cat_sexe,$B$5,0))     +  VLOOKUP($D82&amp;"_"&amp;$D83,Cross_cat_sexe,$B$5,0),0))))</f>
        <v/>
      </c>
      <c r="X83" s="932" t="str">
        <f ca="1">IF(AND(X82&gt;0,INDIRECT(ADDRESS($CB82,COLUMN(X82),2,1))=0),NA(),IF(X82&gt;INDIRECT(ADDRESS($CB82,COLUMN(X82),2,1)),  NA(),  IF(OR(X82="",INDIRECT(ADDRESS($CB82,COLUMN(X82),2,1))=""),"",     (1+X$5)  *  ROUND((1-(X82-1)/(  INDIRECT(ADDRESS($CB82,COLUMN(X82),2,1))  -1))  *  (VLOOKUP($D82&amp;"_"&amp;$D83,Cross_cat_sexe,$B$5+1,0)  -  VLOOKUP($D82&amp;"_"&amp;$D83,Cross_cat_sexe,$B$5,0))     +  VLOOKUP($D82&amp;"_"&amp;$D83,Cross_cat_sexe,$B$5,0),0))))</f>
        <v/>
      </c>
      <c r="Y83" s="687" t="str">
        <f>IF(AND(Y82&gt;0,Z82=0),NA(),IF(Y82&gt;Z82,NA(),IF(Z82="","",     (1+Z$5)  *  ROUND((1-(Y82-1)/(Z82-1))  *  (VLOOKUP($D82&amp;"_"&amp;$D83,Cross_cat_sexe,$B$5+1,0)  -  VLOOKUP($D82&amp;"_"&amp;$D83,Cross_cat_sexe,$B$5,0))     +  VLOOKUP($D82&amp;"_"&amp;$D83,Cross_cat_sexe,$B$5,0),0))))</f>
        <v/>
      </c>
      <c r="Z83" s="841">
        <f>IF(Y82&gt;0,Z$5,0)</f>
        <v>0</v>
      </c>
      <c r="AA83" s="688" t="str">
        <f ca="1">IF($B82="","",VLOOKUP($B82,Athlètes,AA$7,0))</f>
        <v>Grégoire</v>
      </c>
      <c r="AB83" s="689">
        <f ca="1">IF(OR(G83&gt;=2,    F82=IF(D83="F","classée","classé")),   1,   0)</f>
        <v>1</v>
      </c>
      <c r="AC83" s="690">
        <f ca="1">MAX(AH83:AU83)</f>
        <v>660</v>
      </c>
      <c r="AD83" s="684">
        <f ca="1">IF(AF83&gt;=2,AC83,MAX(AV83:BI83))</f>
        <v>567</v>
      </c>
      <c r="AE83" s="684">
        <f ca="1">IF(AF83&gt;=3,AC83,IF(AG83&gt;=2,AD83,MAX(BJ83:BW83)))</f>
        <v>-1</v>
      </c>
      <c r="AF83" s="684">
        <f ca="1">COUNTIF(AV83:BI83,"=-1")</f>
        <v>1</v>
      </c>
      <c r="AG83" s="684">
        <f ca="1">COUNTIF(BJ83:BW83,"=-2")</f>
        <v>1</v>
      </c>
      <c r="AH83" s="691" t="str">
        <f t="shared" ref="AH83:AU83" ca="1" si="111">INDEX(__Cross,  $CC83,  AH$5)</f>
        <v/>
      </c>
      <c r="AI83" s="684">
        <f t="shared" ca="1" si="111"/>
        <v>567</v>
      </c>
      <c r="AJ83" s="684">
        <f t="shared" ca="1" si="111"/>
        <v>660</v>
      </c>
      <c r="AK83" s="684" t="str">
        <f t="shared" ca="1" si="111"/>
        <v/>
      </c>
      <c r="AL83" s="684" t="str">
        <f t="shared" ca="1" si="111"/>
        <v/>
      </c>
      <c r="AM83" s="684" t="str">
        <f t="shared" ca="1" si="111"/>
        <v/>
      </c>
      <c r="AN83" s="684" t="str">
        <f t="shared" ca="1" si="111"/>
        <v/>
      </c>
      <c r="AO83" s="684" t="str">
        <f t="shared" ca="1" si="111"/>
        <v/>
      </c>
      <c r="AP83" s="684" t="str">
        <f t="shared" ca="1" si="111"/>
        <v/>
      </c>
      <c r="AQ83" s="684" t="str">
        <f t="shared" ca="1" si="111"/>
        <v/>
      </c>
      <c r="AR83" s="684" t="str">
        <f t="shared" ca="1" si="111"/>
        <v/>
      </c>
      <c r="AS83" s="684" t="str">
        <f t="shared" ca="1" si="111"/>
        <v/>
      </c>
      <c r="AT83" s="684" t="str">
        <f t="shared" ca="1" si="111"/>
        <v/>
      </c>
      <c r="AU83" s="692" t="str">
        <f t="shared" ca="1" si="111"/>
        <v/>
      </c>
      <c r="AV83" s="691" t="str">
        <f t="shared" ref="AV83:BI83" ca="1" si="112">IF(AH83=$AC83,-1,AH83)</f>
        <v/>
      </c>
      <c r="AW83" s="684">
        <f t="shared" ca="1" si="112"/>
        <v>567</v>
      </c>
      <c r="AX83" s="684">
        <f t="shared" ca="1" si="112"/>
        <v>-1</v>
      </c>
      <c r="AY83" s="684" t="str">
        <f t="shared" ca="1" si="112"/>
        <v/>
      </c>
      <c r="AZ83" s="684" t="str">
        <f t="shared" ca="1" si="112"/>
        <v/>
      </c>
      <c r="BA83" s="684" t="str">
        <f t="shared" ca="1" si="112"/>
        <v/>
      </c>
      <c r="BB83" s="684" t="str">
        <f t="shared" ca="1" si="112"/>
        <v/>
      </c>
      <c r="BC83" s="684" t="str">
        <f t="shared" ca="1" si="112"/>
        <v/>
      </c>
      <c r="BD83" s="684" t="str">
        <f t="shared" ca="1" si="112"/>
        <v/>
      </c>
      <c r="BE83" s="684" t="str">
        <f t="shared" ca="1" si="112"/>
        <v/>
      </c>
      <c r="BF83" s="684" t="str">
        <f t="shared" ca="1" si="112"/>
        <v/>
      </c>
      <c r="BG83" s="684" t="str">
        <f t="shared" ca="1" si="112"/>
        <v/>
      </c>
      <c r="BH83" s="684" t="str">
        <f t="shared" ca="1" si="112"/>
        <v/>
      </c>
      <c r="BI83" s="692" t="str">
        <f t="shared" ca="1" si="112"/>
        <v/>
      </c>
      <c r="BJ83" s="691" t="str">
        <f t="shared" ref="BJ83:BW83" ca="1" si="113">IF(AV83=$AD83,-2,AV83)</f>
        <v/>
      </c>
      <c r="BK83" s="684">
        <f t="shared" ca="1" si="113"/>
        <v>-2</v>
      </c>
      <c r="BL83" s="684">
        <f t="shared" ca="1" si="113"/>
        <v>-1</v>
      </c>
      <c r="BM83" s="684" t="str">
        <f t="shared" ca="1" si="113"/>
        <v/>
      </c>
      <c r="BN83" s="684" t="str">
        <f t="shared" ca="1" si="113"/>
        <v/>
      </c>
      <c r="BO83" s="684" t="str">
        <f t="shared" ca="1" si="113"/>
        <v/>
      </c>
      <c r="BP83" s="684" t="str">
        <f t="shared" ca="1" si="113"/>
        <v/>
      </c>
      <c r="BQ83" s="684" t="str">
        <f t="shared" ca="1" si="113"/>
        <v/>
      </c>
      <c r="BR83" s="684" t="str">
        <f t="shared" ca="1" si="113"/>
        <v/>
      </c>
      <c r="BS83" s="684" t="str">
        <f t="shared" ca="1" si="113"/>
        <v/>
      </c>
      <c r="BT83" s="684" t="str">
        <f t="shared" ca="1" si="113"/>
        <v/>
      </c>
      <c r="BU83" s="684" t="str">
        <f t="shared" ca="1" si="113"/>
        <v/>
      </c>
      <c r="BV83" s="684" t="str">
        <f t="shared" ca="1" si="113"/>
        <v/>
      </c>
      <c r="BW83" s="692" t="str">
        <f t="shared" ca="1" si="113"/>
        <v/>
      </c>
      <c r="BX83" s="689">
        <f t="shared" ca="1" si="85"/>
        <v>1</v>
      </c>
      <c r="BY83" s="996">
        <f t="shared" ca="1" si="86"/>
        <v>1227</v>
      </c>
      <c r="BZ83" s="689">
        <f t="shared" si="87"/>
        <v>7015.1</v>
      </c>
      <c r="CA83" s="684" t="str">
        <f t="shared" ca="1" si="88"/>
        <v>M_H</v>
      </c>
      <c r="CB83" s="684">
        <f t="shared" ca="1" si="83"/>
        <v>66</v>
      </c>
      <c r="CC83" s="684">
        <f t="shared" ca="1" si="89"/>
        <v>62</v>
      </c>
      <c r="CD83" s="684">
        <f t="shared" ca="1" si="90"/>
        <v>0</v>
      </c>
      <c r="CE83" s="693">
        <f t="shared" ca="1" si="91"/>
        <v>5100613.5</v>
      </c>
      <c r="CF83" s="895"/>
      <c r="CG83" s="886"/>
      <c r="CH83" s="694">
        <f t="shared" ca="1" si="92"/>
        <v>1.1000000000000001</v>
      </c>
      <c r="CI83" s="694">
        <f t="shared" ca="1" si="84"/>
        <v>0</v>
      </c>
      <c r="CJ83" s="895"/>
    </row>
    <row r="84" spans="1:88" s="703" customFormat="1">
      <c r="A84" s="704">
        <v>8</v>
      </c>
      <c r="B84" s="705">
        <v>7163</v>
      </c>
      <c r="C84" s="703" t="str">
        <f ca="1">IF($B84="","",VLOOKUP($B84,Athlètes,C$5,0))</f>
        <v>DEFRERE</v>
      </c>
      <c r="D84" s="698" t="str">
        <f ca="1">IF($B84="","",VLOOKUP($B84,Athlètes,D$5,0))</f>
        <v>M</v>
      </c>
      <c r="E84" s="706">
        <f ca="1">IF($B84="","",VLOOKUP($B84,Athlètes,E$5,0))</f>
        <v>1998</v>
      </c>
      <c r="F84" s="707"/>
      <c r="G84" s="708"/>
      <c r="H84" s="708"/>
      <c r="I84" s="696"/>
      <c r="J84" s="696"/>
      <c r="K84" s="696"/>
      <c r="L84" s="696">
        <v>3</v>
      </c>
      <c r="M84" s="722">
        <f ca="1">IF(L84&gt;0,VLOOKUP(M$2&amp;IF(VLOOKUP(M$2,cal_Cross,L$9,0)&lt;&gt;2,"","-"&amp;VLOOKUP($E84,année_1ou2,M$9,0)),cal_Cross,VLOOKUP($D84&amp;"_"&amp;$D85,Cross_cat_sexe,$B$7,0),0),"")</f>
        <v>41</v>
      </c>
      <c r="N84" s="696"/>
      <c r="O84" s="696"/>
      <c r="P84" s="696"/>
      <c r="Q84" s="696"/>
      <c r="R84" s="722" t="str">
        <f>IF(Q84&gt;0,VLOOKUP(R$2&amp;IF(VLOOKUP(R$2,cal_Cross,Q$9,0)&lt;&gt;2,"","-"&amp;VLOOKUP($E84,année_1ou2,R$9,0)),cal_Cross,VLOOKUP($D84&amp;"_"&amp;$D85,Cross_cat_sexe,$B$7,0),0),"")</f>
        <v/>
      </c>
      <c r="S84" s="696"/>
      <c r="T84" s="722" t="str">
        <f>IF(S84&gt;0,VLOOKUP(T$2&amp;IF(VLOOKUP(T$2,cal_Cross,S$9,0)&lt;&gt;2,"","-"&amp;VLOOKUP($E84,année_1ou2,T$9,0)),cal_Cross,VLOOKUP($D84&amp;"_"&amp;$D85,Cross_cat_sexe,$B$7,0),0),"")</f>
        <v/>
      </c>
      <c r="U84" s="696"/>
      <c r="V84" s="696"/>
      <c r="W84" s="696"/>
      <c r="X84" s="696"/>
      <c r="Y84" s="696"/>
      <c r="Z84" s="722" t="str">
        <f>IF(Y84&gt;0,VLOOKUP(Z$2&amp;IF(VLOOKUP(Z$2,cal_Cross,Y$9,0)&lt;&gt;2,"","-"&amp;VLOOKUP($E84,année_1ou2,Z$9,0)),cal_Cross,VLOOKUP($D84&amp;"_"&amp;$D85,Cross_cat_sexe,$B$7,0),0),"")</f>
        <v/>
      </c>
      <c r="AA84" s="843" t="str">
        <f ca="1">IF($B84="","",VLOOKUP($B84,Athlètes,AA$5,0))</f>
        <v>DEFRERE</v>
      </c>
      <c r="AB84" s="697"/>
      <c r="AC84" s="698"/>
      <c r="AD84" s="698"/>
      <c r="AE84" s="698"/>
      <c r="AF84" s="698"/>
      <c r="AG84" s="698"/>
      <c r="AH84" s="699"/>
      <c r="AI84" s="698"/>
      <c r="AJ84" s="698"/>
      <c r="AK84" s="698"/>
      <c r="AL84" s="698"/>
      <c r="AM84" s="698"/>
      <c r="AN84" s="698"/>
      <c r="AO84" s="698"/>
      <c r="AP84" s="698"/>
      <c r="AQ84" s="698"/>
      <c r="AR84" s="698"/>
      <c r="AS84" s="698"/>
      <c r="AT84" s="698"/>
      <c r="AU84" s="700"/>
      <c r="AV84" s="699"/>
      <c r="AW84" s="698"/>
      <c r="AX84" s="698"/>
      <c r="AY84" s="698"/>
      <c r="AZ84" s="698"/>
      <c r="BA84" s="698"/>
      <c r="BB84" s="698"/>
      <c r="BC84" s="698"/>
      <c r="BD84" s="698"/>
      <c r="BE84" s="698"/>
      <c r="BF84" s="698"/>
      <c r="BG84" s="698"/>
      <c r="BH84" s="698"/>
      <c r="BI84" s="700"/>
      <c r="BJ84" s="699"/>
      <c r="BK84" s="698"/>
      <c r="BL84" s="698"/>
      <c r="BM84" s="698"/>
      <c r="BN84" s="698"/>
      <c r="BO84" s="698"/>
      <c r="BP84" s="698"/>
      <c r="BQ84" s="698"/>
      <c r="BR84" s="698"/>
      <c r="BS84" s="698"/>
      <c r="BT84" s="698"/>
      <c r="BU84" s="698"/>
      <c r="BV84" s="698"/>
      <c r="BW84" s="700"/>
      <c r="BX84" s="697">
        <f t="shared" ca="1" si="85"/>
        <v>0</v>
      </c>
      <c r="BY84" s="995">
        <f t="shared" ca="1" si="86"/>
        <v>44</v>
      </c>
      <c r="BZ84" s="697">
        <f t="shared" si="87"/>
        <v>7163</v>
      </c>
      <c r="CA84" s="698" t="str">
        <f t="shared" ca="1" si="88"/>
        <v>M_H</v>
      </c>
      <c r="CB84" s="698">
        <f t="shared" ca="1" si="83"/>
        <v>66</v>
      </c>
      <c r="CC84" s="698">
        <f t="shared" ca="1" si="89"/>
        <v>63</v>
      </c>
      <c r="CD84" s="698">
        <f t="shared" ca="1" si="90"/>
        <v>0</v>
      </c>
      <c r="CE84" s="701">
        <f t="shared" ca="1" si="91"/>
        <v>5001733</v>
      </c>
      <c r="CF84" s="894"/>
      <c r="CG84" s="885"/>
      <c r="CH84" s="694">
        <f t="shared" ca="1" si="92"/>
        <v>1</v>
      </c>
      <c r="CI84" s="702">
        <f t="shared" ca="1" si="84"/>
        <v>0</v>
      </c>
      <c r="CJ84" s="894"/>
    </row>
    <row r="85" spans="1:88" s="695" customFormat="1">
      <c r="A85" s="681">
        <v>8.1</v>
      </c>
      <c r="B85" s="682">
        <f>B84+0.1</f>
        <v>7163.1</v>
      </c>
      <c r="C85" s="683" t="str">
        <f ca="1">IF($B84="","",VLOOKUP($B84,Athlètes,C$7,0))</f>
        <v>Gilles</v>
      </c>
      <c r="D85" s="684" t="str">
        <f ca="1">IF($B84="","",VLOOKUP($B84,Athlètes,D$7,0))</f>
        <v>H</v>
      </c>
      <c r="E85" s="685"/>
      <c r="F85" s="936">
        <f ca="1">IF(G85=0,0,SUMIF(AC85:AD85,"&gt;0")/MIN(2,G85))+IF(ISNA(BY85),NA(),0)</f>
        <v>1733</v>
      </c>
      <c r="G85" s="686">
        <f>COUNTA(I84:L84,N84:Q84,S84,Y84)</f>
        <v>1</v>
      </c>
      <c r="H85" s="686">
        <f>IF(ISNA(VLOOKUP($B85,__Indoor,H$7,0)),   0,VLOOKUP($B85,__Indoor,H$7,0))</f>
        <v>0</v>
      </c>
      <c r="I85" s="932" t="str">
        <f ca="1">IF(AND(I84&gt;0,INDIRECT(ADDRESS($CB84,COLUMN(I84),2,1))=0),NA(),IF(I84&gt;INDIRECT(ADDRESS($CB84,COLUMN(I84),2,1)),  NA(),  IF(OR(I84="",INDIRECT(ADDRESS($CB84,COLUMN(I84),2,1))=""),"",     (1+I$5)  *  ROUND((1-(I84-1)/(  INDIRECT(ADDRESS($CB84,COLUMN(I84),2,1))  -1))  *  (VLOOKUP($D84&amp;"_"&amp;$D85,Cross_cat_sexe,$B$5+1,0)  -  VLOOKUP($D84&amp;"_"&amp;$D85,Cross_cat_sexe,$B$5,0))     +  VLOOKUP($D84&amp;"_"&amp;$D85,Cross_cat_sexe,$B$5,0),0))))</f>
        <v/>
      </c>
      <c r="J85" s="932" t="str">
        <f ca="1">IF(AND(J84&gt;0,INDIRECT(ADDRESS($CB84,COLUMN(J84),2,1))=0),NA(),IF(J84&gt;INDIRECT(ADDRESS($CB84,COLUMN(J84),2,1)),  NA(),  IF(OR(J84="",INDIRECT(ADDRESS($CB84,COLUMN(J84),2,1))=""),"",     (1+J$5)  *  ROUND((1-(J84-1)/(  INDIRECT(ADDRESS($CB84,COLUMN(J84),2,1))  -1))  *  (VLOOKUP($D84&amp;"_"&amp;$D85,Cross_cat_sexe,$B$5+1,0)  -  VLOOKUP($D84&amp;"_"&amp;$D85,Cross_cat_sexe,$B$5,0))     +  VLOOKUP($D84&amp;"_"&amp;$D85,Cross_cat_sexe,$B$5,0),0))))</f>
        <v/>
      </c>
      <c r="K85" s="932" t="str">
        <f ca="1">IF(AND(K84&gt;0,INDIRECT(ADDRESS($CB84,COLUMN(K84),2,1))=0),NA(),IF(K84&gt;INDIRECT(ADDRESS($CB84,COLUMN(K84),2,1)),  NA(),  IF(OR(K84="",INDIRECT(ADDRESS($CB84,COLUMN(K84),2,1))=""),"",     (1+K$5)  *  ROUND((1-(K84-1)/(  INDIRECT(ADDRESS($CB84,COLUMN(K84),2,1))  -1))  *  (VLOOKUP($D84&amp;"_"&amp;$D85,Cross_cat_sexe,$B$5+1,0)  -  VLOOKUP($D84&amp;"_"&amp;$D85,Cross_cat_sexe,$B$5,0))     +  VLOOKUP($D84&amp;"_"&amp;$D85,Cross_cat_sexe,$B$5,0),0))))</f>
        <v/>
      </c>
      <c r="L85" s="687">
        <f ca="1">IF(AND(L84&gt;0,M84=0),NA(),IF(L84&gt;M84,NA(),IF(M84="","",     (1+M$5)  *  ROUND((1-(L84-1)/(M84-1))  *  (VLOOKUP($D84&amp;"_"&amp;$D85,Cross_cat_sexe,$B$5+1,0)  -  VLOOKUP($D84&amp;"_"&amp;$D85,Cross_cat_sexe,$B$5,0))     +  VLOOKUP($D84&amp;"_"&amp;$D85,Cross_cat_sexe,$B$5,0),0))))</f>
        <v>1733</v>
      </c>
      <c r="M85" s="841">
        <f ca="1">IF(L84&gt;0,M$5,0)</f>
        <v>0</v>
      </c>
      <c r="N85" s="932" t="str">
        <f ca="1">IF(AND(N84&gt;0,INDIRECT(ADDRESS($CB84,COLUMN(N84),2,1))=0),NA(),IF(N84&gt;INDIRECT(ADDRESS($CB84,COLUMN(N84),2,1)),  NA(),  IF(OR(N84="",INDIRECT(ADDRESS($CB84,COLUMN(N84),2,1))=""),"",     (1+N$5)  *  ROUND((1-(N84-1)/(  INDIRECT(ADDRESS($CB84,COLUMN(N84),2,1))  -1))  *  (VLOOKUP($D84&amp;"_"&amp;$D85,Cross_cat_sexe,$B$5+1,0)  -  VLOOKUP($D84&amp;"_"&amp;$D85,Cross_cat_sexe,$B$5,0))     +  VLOOKUP($D84&amp;"_"&amp;$D85,Cross_cat_sexe,$B$5,0),0))))</f>
        <v/>
      </c>
      <c r="O85" s="932" t="str">
        <f ca="1">IF(AND(O84&gt;0,INDIRECT(ADDRESS($CB84,COLUMN(O84),2,1))=0),NA(),IF(O84&gt;INDIRECT(ADDRESS($CB84,COLUMN(O84),2,1)),  NA(),  IF(OR(O84="",INDIRECT(ADDRESS($CB84,COLUMN(O84),2,1))=""),"",     (1+O$5)  *  ROUND((1-(O84-1)/(  INDIRECT(ADDRESS($CB84,COLUMN(O84),2,1))  -1))  *  (VLOOKUP($D84&amp;"_"&amp;$D85,Cross_cat_sexe,$B$5+1,0)  -  VLOOKUP($D84&amp;"_"&amp;$D85,Cross_cat_sexe,$B$5,0))     +  VLOOKUP($D84&amp;"_"&amp;$D85,Cross_cat_sexe,$B$5,0),0))))</f>
        <v/>
      </c>
      <c r="P85" s="932" t="str">
        <f ca="1">IF(AND(P84&gt;0,INDIRECT(ADDRESS($CB84,COLUMN(P84),2,1))=0),NA(),IF(P84&gt;INDIRECT(ADDRESS($CB84,COLUMN(P84),2,1)),  NA(),  IF(OR(P84="",INDIRECT(ADDRESS($CB84,COLUMN(P84),2,1))=""),"",     (1+P$5)  *  ROUND((1-(P84-1)/(  INDIRECT(ADDRESS($CB84,COLUMN(P84),2,1))  -1))  *  (VLOOKUP($D84&amp;"_"&amp;$D85,Cross_cat_sexe,$B$5+1,0)  -  VLOOKUP($D84&amp;"_"&amp;$D85,Cross_cat_sexe,$B$5,0))     +  VLOOKUP($D84&amp;"_"&amp;$D85,Cross_cat_sexe,$B$5,0),0))))</f>
        <v/>
      </c>
      <c r="Q85" s="687" t="str">
        <f>IF(AND(Q84&gt;0,R84=0),NA(),IF(Q84&gt;R84,NA(),IF(R84="","",     (1+R$5)  *  ROUND((1-(Q84-1)/(R84-1))  *  (VLOOKUP($D84&amp;"_"&amp;$D85,Cross_cat_sexe,$B$5+1,0)  -  VLOOKUP($D84&amp;"_"&amp;$D85,Cross_cat_sexe,$B$5,0))     +  VLOOKUP($D84&amp;"_"&amp;$D85,Cross_cat_sexe,$B$5,0),0))))</f>
        <v/>
      </c>
      <c r="R85" s="841">
        <f>IF(Q84&gt;0,R$5,0)</f>
        <v>0</v>
      </c>
      <c r="S85" s="687" t="str">
        <f>IF(AND(S84&gt;0,T84=0),NA(),IF(S84&gt;T84,NA(),IF(T84="","",     (1+T$5)  *  ROUND((1-(S84-1)/(T84-1))  *  (VLOOKUP($D84&amp;"_"&amp;$D85,Cross_cat_sexe,$B$5+1,0)  -  VLOOKUP($D84&amp;"_"&amp;$D85,Cross_cat_sexe,$B$5,0))     +  VLOOKUP($D84&amp;"_"&amp;$D85,Cross_cat_sexe,$B$5,0),0))))</f>
        <v/>
      </c>
      <c r="T85" s="841">
        <f>IF(S84&gt;0,T$5,0)</f>
        <v>0</v>
      </c>
      <c r="U85" s="932" t="str">
        <f ca="1">IF(AND(U84&gt;0,INDIRECT(ADDRESS($CB84,COLUMN(U84),2,1))=0),NA(),IF(U84&gt;INDIRECT(ADDRESS($CB84,COLUMN(U84),2,1)),  NA(),  IF(OR(U84="",INDIRECT(ADDRESS($CB84,COLUMN(U84),2,1))=""),"",     (1+U$5)  *  ROUND((1-(U84-1)/(  INDIRECT(ADDRESS($CB84,COLUMN(U84),2,1))  -1))  *  (VLOOKUP($D84&amp;"_"&amp;$D85,Cross_cat_sexe,$B$5+1,0)  -  VLOOKUP($D84&amp;"_"&amp;$D85,Cross_cat_sexe,$B$5,0))     +  VLOOKUP($D84&amp;"_"&amp;$D85,Cross_cat_sexe,$B$5,0),0))))</f>
        <v/>
      </c>
      <c r="V85" s="932" t="str">
        <f ca="1">IF(AND(V84&gt;0,INDIRECT(ADDRESS($CB84,COLUMN(V84),2,1))=0),NA(),IF(V84&gt;INDIRECT(ADDRESS($CB84,COLUMN(V84),2,1)),  NA(),  IF(OR(V84="",INDIRECT(ADDRESS($CB84,COLUMN(V84),2,1))=""),"",     (1+V$5)  *  ROUND((1-(V84-1)/(  INDIRECT(ADDRESS($CB84,COLUMN(V84),2,1))  -1))  *  (VLOOKUP($D84&amp;"_"&amp;$D85,Cross_cat_sexe,$B$5+1,0)  -  VLOOKUP($D84&amp;"_"&amp;$D85,Cross_cat_sexe,$B$5,0))     +  VLOOKUP($D84&amp;"_"&amp;$D85,Cross_cat_sexe,$B$5,0),0))))</f>
        <v/>
      </c>
      <c r="W85" s="932" t="str">
        <f ca="1">IF(AND(W84&gt;0,INDIRECT(ADDRESS($CB84,COLUMN(W84),2,1))=0),NA(),IF(W84&gt;INDIRECT(ADDRESS($CB84,COLUMN(W84),2,1)),  NA(),  IF(OR(W84="",INDIRECT(ADDRESS($CB84,COLUMN(W84),2,1))=""),"",     (1+W$5)  *  ROUND((1-(W84-1)/(  INDIRECT(ADDRESS($CB84,COLUMN(W84),2,1))  -1))  *  (VLOOKUP($D84&amp;"_"&amp;$D85,Cross_cat_sexe,$B$5+1,0)  -  VLOOKUP($D84&amp;"_"&amp;$D85,Cross_cat_sexe,$B$5,0))     +  VLOOKUP($D84&amp;"_"&amp;$D85,Cross_cat_sexe,$B$5,0),0))))</f>
        <v/>
      </c>
      <c r="X85" s="932" t="str">
        <f ca="1">IF(AND(X84&gt;0,INDIRECT(ADDRESS($CB84,COLUMN(X84),2,1))=0),NA(),IF(X84&gt;INDIRECT(ADDRESS($CB84,COLUMN(X84),2,1)),  NA(),  IF(OR(X84="",INDIRECT(ADDRESS($CB84,COLUMN(X84),2,1))=""),"",     (1+X$5)  *  ROUND((1-(X84-1)/(  INDIRECT(ADDRESS($CB84,COLUMN(X84),2,1))  -1))  *  (VLOOKUP($D84&amp;"_"&amp;$D85,Cross_cat_sexe,$B$5+1,0)  -  VLOOKUP($D84&amp;"_"&amp;$D85,Cross_cat_sexe,$B$5,0))     +  VLOOKUP($D84&amp;"_"&amp;$D85,Cross_cat_sexe,$B$5,0),0))))</f>
        <v/>
      </c>
      <c r="Y85" s="687" t="str">
        <f>IF(AND(Y84&gt;0,Z84=0),NA(),IF(Y84&gt;Z84,NA(),IF(Z84="","",     (1+Z$5)  *  ROUND((1-(Y84-1)/(Z84-1))  *  (VLOOKUP($D84&amp;"_"&amp;$D85,Cross_cat_sexe,$B$5+1,0)  -  VLOOKUP($D84&amp;"_"&amp;$D85,Cross_cat_sexe,$B$5,0))     +  VLOOKUP($D84&amp;"_"&amp;$D85,Cross_cat_sexe,$B$5,0),0))))</f>
        <v/>
      </c>
      <c r="Z85" s="841">
        <f>IF(Y84&gt;0,Z$5,0)</f>
        <v>0</v>
      </c>
      <c r="AA85" s="688" t="str">
        <f ca="1">IF($B84="","",VLOOKUP($B84,Athlètes,AA$7,0))</f>
        <v>Gilles</v>
      </c>
      <c r="AB85" s="689">
        <f ca="1">IF(OR(G85&gt;=2,    F84=IF(D85="F","classée","classé")),   1,   0)</f>
        <v>0</v>
      </c>
      <c r="AC85" s="690">
        <f ca="1">MAX(AH85:AU85)</f>
        <v>1733</v>
      </c>
      <c r="AD85" s="684">
        <f ca="1">IF(AF85&gt;=2,AC85,MAX(AV85:BI85))</f>
        <v>-1</v>
      </c>
      <c r="AE85" s="684">
        <f ca="1">IF(AF85&gt;=3,AC85,IF(AG85&gt;=2,AD85,MAX(BJ85:BW85)))</f>
        <v>-2</v>
      </c>
      <c r="AF85" s="684">
        <f ca="1">COUNTIF(AV85:BI85,"=-1")</f>
        <v>1</v>
      </c>
      <c r="AG85" s="684">
        <f ca="1">COUNTIF(BJ85:BW85,"=-2")</f>
        <v>1</v>
      </c>
      <c r="AH85" s="691" t="str">
        <f t="shared" ref="AH85:AU85" ca="1" si="114">INDEX(__Cross,  $CC85,  AH$5)</f>
        <v/>
      </c>
      <c r="AI85" s="684" t="str">
        <f t="shared" ca="1" si="114"/>
        <v/>
      </c>
      <c r="AJ85" s="684" t="str">
        <f t="shared" ca="1" si="114"/>
        <v/>
      </c>
      <c r="AK85" s="684">
        <f t="shared" ca="1" si="114"/>
        <v>1733</v>
      </c>
      <c r="AL85" s="684" t="str">
        <f t="shared" ca="1" si="114"/>
        <v/>
      </c>
      <c r="AM85" s="684" t="str">
        <f t="shared" ca="1" si="114"/>
        <v/>
      </c>
      <c r="AN85" s="684" t="str">
        <f t="shared" ca="1" si="114"/>
        <v/>
      </c>
      <c r="AO85" s="684" t="str">
        <f t="shared" ca="1" si="114"/>
        <v/>
      </c>
      <c r="AP85" s="684" t="str">
        <f t="shared" ca="1" si="114"/>
        <v/>
      </c>
      <c r="AQ85" s="684" t="str">
        <f t="shared" ca="1" si="114"/>
        <v/>
      </c>
      <c r="AR85" s="684" t="str">
        <f t="shared" ca="1" si="114"/>
        <v/>
      </c>
      <c r="AS85" s="684" t="str">
        <f t="shared" ca="1" si="114"/>
        <v/>
      </c>
      <c r="AT85" s="684" t="str">
        <f t="shared" ca="1" si="114"/>
        <v/>
      </c>
      <c r="AU85" s="692" t="str">
        <f t="shared" ca="1" si="114"/>
        <v/>
      </c>
      <c r="AV85" s="691" t="str">
        <f t="shared" ref="AV85:BI85" ca="1" si="115">IF(AH85=$AC85,-1,AH85)</f>
        <v/>
      </c>
      <c r="AW85" s="684" t="str">
        <f t="shared" ca="1" si="115"/>
        <v/>
      </c>
      <c r="AX85" s="684" t="str">
        <f t="shared" ca="1" si="115"/>
        <v/>
      </c>
      <c r="AY85" s="684">
        <f t="shared" ca="1" si="115"/>
        <v>-1</v>
      </c>
      <c r="AZ85" s="684" t="str">
        <f t="shared" ca="1" si="115"/>
        <v/>
      </c>
      <c r="BA85" s="684" t="str">
        <f t="shared" ca="1" si="115"/>
        <v/>
      </c>
      <c r="BB85" s="684" t="str">
        <f t="shared" ca="1" si="115"/>
        <v/>
      </c>
      <c r="BC85" s="684" t="str">
        <f t="shared" ca="1" si="115"/>
        <v/>
      </c>
      <c r="BD85" s="684" t="str">
        <f t="shared" ca="1" si="115"/>
        <v/>
      </c>
      <c r="BE85" s="684" t="str">
        <f t="shared" ca="1" si="115"/>
        <v/>
      </c>
      <c r="BF85" s="684" t="str">
        <f t="shared" ca="1" si="115"/>
        <v/>
      </c>
      <c r="BG85" s="684" t="str">
        <f t="shared" ca="1" si="115"/>
        <v/>
      </c>
      <c r="BH85" s="684" t="str">
        <f t="shared" ca="1" si="115"/>
        <v/>
      </c>
      <c r="BI85" s="692" t="str">
        <f t="shared" ca="1" si="115"/>
        <v/>
      </c>
      <c r="BJ85" s="691" t="str">
        <f t="shared" ref="BJ85:BW85" ca="1" si="116">IF(AV85=$AD85,-2,AV85)</f>
        <v/>
      </c>
      <c r="BK85" s="684" t="str">
        <f t="shared" ca="1" si="116"/>
        <v/>
      </c>
      <c r="BL85" s="684" t="str">
        <f t="shared" ca="1" si="116"/>
        <v/>
      </c>
      <c r="BM85" s="684">
        <f t="shared" ca="1" si="116"/>
        <v>-2</v>
      </c>
      <c r="BN85" s="684" t="str">
        <f t="shared" ca="1" si="116"/>
        <v/>
      </c>
      <c r="BO85" s="684" t="str">
        <f t="shared" ca="1" si="116"/>
        <v/>
      </c>
      <c r="BP85" s="684" t="str">
        <f t="shared" ca="1" si="116"/>
        <v/>
      </c>
      <c r="BQ85" s="684" t="str">
        <f t="shared" ca="1" si="116"/>
        <v/>
      </c>
      <c r="BR85" s="684" t="str">
        <f t="shared" ca="1" si="116"/>
        <v/>
      </c>
      <c r="BS85" s="684" t="str">
        <f t="shared" ca="1" si="116"/>
        <v/>
      </c>
      <c r="BT85" s="684" t="str">
        <f t="shared" ca="1" si="116"/>
        <v/>
      </c>
      <c r="BU85" s="684" t="str">
        <f t="shared" ca="1" si="116"/>
        <v/>
      </c>
      <c r="BV85" s="684" t="str">
        <f t="shared" ca="1" si="116"/>
        <v/>
      </c>
      <c r="BW85" s="692" t="str">
        <f t="shared" ca="1" si="116"/>
        <v/>
      </c>
      <c r="BX85" s="689">
        <f t="shared" ca="1" si="85"/>
        <v>1</v>
      </c>
      <c r="BY85" s="996">
        <f t="shared" ca="1" si="86"/>
        <v>1733</v>
      </c>
      <c r="BZ85" s="689">
        <f t="shared" si="87"/>
        <v>7163.1</v>
      </c>
      <c r="CA85" s="684" t="str">
        <f t="shared" ca="1" si="88"/>
        <v>M_H</v>
      </c>
      <c r="CB85" s="684">
        <f t="shared" ca="1" si="83"/>
        <v>66</v>
      </c>
      <c r="CC85" s="684">
        <f t="shared" ca="1" si="89"/>
        <v>64</v>
      </c>
      <c r="CD85" s="684">
        <f t="shared" ca="1" si="90"/>
        <v>0</v>
      </c>
      <c r="CE85" s="693">
        <f t="shared" ca="1" si="91"/>
        <v>5001733</v>
      </c>
      <c r="CF85" s="895"/>
      <c r="CG85" s="886"/>
      <c r="CH85" s="694">
        <f t="shared" ca="1" si="92"/>
        <v>1.1000000000000001</v>
      </c>
      <c r="CI85" s="694">
        <f t="shared" ca="1" si="84"/>
        <v>0</v>
      </c>
      <c r="CJ85" s="895"/>
    </row>
    <row r="86" spans="1:88" s="703" customFormat="1">
      <c r="A86" s="704">
        <v>9</v>
      </c>
      <c r="B86" s="705">
        <v>7009</v>
      </c>
      <c r="C86" s="703" t="str">
        <f ca="1">IF($B86="","",VLOOKUP($B86,Athlètes,C$5,0))</f>
        <v>PHILIPPO</v>
      </c>
      <c r="D86" s="698" t="str">
        <f ca="1">IF($B86="","",VLOOKUP($B86,Athlètes,D$5,0))</f>
        <v>M</v>
      </c>
      <c r="E86" s="706">
        <f ca="1">IF($B86="","",VLOOKUP($B86,Athlètes,E$5,0))</f>
        <v>1999</v>
      </c>
      <c r="F86" s="707"/>
      <c r="G86" s="708"/>
      <c r="H86" s="708"/>
      <c r="I86" s="696"/>
      <c r="J86" s="696">
        <v>6</v>
      </c>
      <c r="K86" s="696"/>
      <c r="L86" s="696"/>
      <c r="M86" s="722" t="str">
        <f>IF(L86&gt;0,VLOOKUP(M$2&amp;IF(VLOOKUP(M$2,cal_Cross,L$9,0)&lt;&gt;2,"","-"&amp;VLOOKUP($E86,année_1ou2,M$9,0)),cal_Cross,VLOOKUP($D86&amp;"_"&amp;$D87,Cross_cat_sexe,$B$7,0),0),"")</f>
        <v/>
      </c>
      <c r="N86" s="696"/>
      <c r="O86" s="696"/>
      <c r="P86" s="696"/>
      <c r="Q86" s="696"/>
      <c r="R86" s="722" t="str">
        <f>IF(Q86&gt;0,VLOOKUP(R$2&amp;IF(VLOOKUP(R$2,cal_Cross,Q$9,0)&lt;&gt;2,"","-"&amp;VLOOKUP($E86,année_1ou2,R$9,0)),cal_Cross,VLOOKUP($D86&amp;"_"&amp;$D87,Cross_cat_sexe,$B$7,0),0),"")</f>
        <v/>
      </c>
      <c r="S86" s="696"/>
      <c r="T86" s="722" t="str">
        <f>IF(S86&gt;0,VLOOKUP(T$2&amp;IF(VLOOKUP(T$2,cal_Cross,S$9,0)&lt;&gt;2,"","-"&amp;VLOOKUP($E86,année_1ou2,T$9,0)),cal_Cross,VLOOKUP($D86&amp;"_"&amp;$D87,Cross_cat_sexe,$B$7,0),0),"")</f>
        <v/>
      </c>
      <c r="U86" s="696"/>
      <c r="V86" s="696"/>
      <c r="W86" s="696"/>
      <c r="X86" s="696"/>
      <c r="Y86" s="696"/>
      <c r="Z86" s="722" t="str">
        <f>IF(Y86&gt;0,VLOOKUP(Z$2&amp;IF(VLOOKUP(Z$2,cal_Cross,Y$9,0)&lt;&gt;2,"","-"&amp;VLOOKUP($E86,année_1ou2,Z$9,0)),cal_Cross,VLOOKUP($D86&amp;"_"&amp;$D87,Cross_cat_sexe,$B$7,0),0),"")</f>
        <v/>
      </c>
      <c r="AA86" s="843" t="str">
        <f ca="1">IF($B86="","",VLOOKUP($B86,Athlètes,AA$5,0))</f>
        <v>PHILIPPO</v>
      </c>
      <c r="AB86" s="697"/>
      <c r="AC86" s="698"/>
      <c r="AD86" s="698"/>
      <c r="AE86" s="698"/>
      <c r="AF86" s="698"/>
      <c r="AG86" s="698"/>
      <c r="AH86" s="699"/>
      <c r="AI86" s="698"/>
      <c r="AJ86" s="698"/>
      <c r="AK86" s="698"/>
      <c r="AL86" s="698"/>
      <c r="AM86" s="698"/>
      <c r="AN86" s="698"/>
      <c r="AO86" s="698"/>
      <c r="AP86" s="698"/>
      <c r="AQ86" s="698"/>
      <c r="AR86" s="698"/>
      <c r="AS86" s="698"/>
      <c r="AT86" s="698"/>
      <c r="AU86" s="700"/>
      <c r="AV86" s="699"/>
      <c r="AW86" s="698"/>
      <c r="AX86" s="698"/>
      <c r="AY86" s="698"/>
      <c r="AZ86" s="698"/>
      <c r="BA86" s="698"/>
      <c r="BB86" s="698"/>
      <c r="BC86" s="698"/>
      <c r="BD86" s="698"/>
      <c r="BE86" s="698"/>
      <c r="BF86" s="698"/>
      <c r="BG86" s="698"/>
      <c r="BH86" s="698"/>
      <c r="BI86" s="700"/>
      <c r="BJ86" s="699"/>
      <c r="BK86" s="698"/>
      <c r="BL86" s="698"/>
      <c r="BM86" s="698"/>
      <c r="BN86" s="698"/>
      <c r="BO86" s="698"/>
      <c r="BP86" s="698"/>
      <c r="BQ86" s="698"/>
      <c r="BR86" s="698"/>
      <c r="BS86" s="698"/>
      <c r="BT86" s="698"/>
      <c r="BU86" s="698"/>
      <c r="BV86" s="698"/>
      <c r="BW86" s="700"/>
      <c r="BX86" s="697">
        <f t="shared" ca="1" si="85"/>
        <v>0</v>
      </c>
      <c r="BY86" s="995">
        <f t="shared" ca="1" si="86"/>
        <v>6</v>
      </c>
      <c r="BZ86" s="697">
        <f t="shared" si="87"/>
        <v>7009</v>
      </c>
      <c r="CA86" s="698" t="str">
        <f t="shared" ca="1" si="88"/>
        <v>M_H</v>
      </c>
      <c r="CB86" s="698">
        <f t="shared" ca="1" si="83"/>
        <v>66</v>
      </c>
      <c r="CC86" s="698">
        <f t="shared" ca="1" si="89"/>
        <v>65</v>
      </c>
      <c r="CD86" s="698">
        <f t="shared" ca="1" si="90"/>
        <v>0</v>
      </c>
      <c r="CE86" s="701">
        <f t="shared" ca="1" si="91"/>
        <v>5001653</v>
      </c>
      <c r="CF86" s="894"/>
      <c r="CG86" s="885"/>
      <c r="CH86" s="694">
        <f t="shared" ca="1" si="92"/>
        <v>1</v>
      </c>
      <c r="CI86" s="702">
        <f t="shared" ca="1" si="84"/>
        <v>0</v>
      </c>
      <c r="CJ86" s="894"/>
    </row>
    <row r="87" spans="1:88" s="695" customFormat="1">
      <c r="A87" s="681">
        <v>9.1</v>
      </c>
      <c r="B87" s="682">
        <f>B86+0.1</f>
        <v>7009.1</v>
      </c>
      <c r="C87" s="683" t="str">
        <f ca="1">IF($B86="","",VLOOKUP($B86,Athlètes,C$7,0))</f>
        <v>Brieuc</v>
      </c>
      <c r="D87" s="684" t="str">
        <f ca="1">IF($B86="","",VLOOKUP($B86,Athlètes,D$7,0))</f>
        <v>H</v>
      </c>
      <c r="E87" s="685"/>
      <c r="F87" s="936">
        <f ca="1">IF(G87=0,0,SUMIF(AC87:AD87,"&gt;0")/MIN(2,G87))+IF(ISNA(BY87),NA(),0)</f>
        <v>1653</v>
      </c>
      <c r="G87" s="686">
        <f>COUNTA(I86:L86,N86:Q86,S86,Y86)</f>
        <v>1</v>
      </c>
      <c r="H87" s="686">
        <f ca="1">IF(ISNA(VLOOKUP($B87,__Indoor,H$7,0)),   0,VLOOKUP($B87,__Indoor,H$7,0))</f>
        <v>1</v>
      </c>
      <c r="I87" s="932" t="str">
        <f ca="1">IF(AND(I86&gt;0,INDIRECT(ADDRESS($CB86,COLUMN(I86),2,1))=0),NA(),IF(I86&gt;INDIRECT(ADDRESS($CB86,COLUMN(I86),2,1)),  NA(),  IF(OR(I86="",INDIRECT(ADDRESS($CB86,COLUMN(I86),2,1))=""),"",     (1+I$5)  *  ROUND((1-(I86-1)/(  INDIRECT(ADDRESS($CB86,COLUMN(I86),2,1))  -1))  *  (VLOOKUP($D86&amp;"_"&amp;$D87,Cross_cat_sexe,$B$5+1,0)  -  VLOOKUP($D86&amp;"_"&amp;$D87,Cross_cat_sexe,$B$5,0))     +  VLOOKUP($D86&amp;"_"&amp;$D87,Cross_cat_sexe,$B$5,0),0))))</f>
        <v/>
      </c>
      <c r="J87" s="932">
        <f ca="1">IF(AND(J86&gt;0,INDIRECT(ADDRESS($CB86,COLUMN(J86),2,1))=0),NA(),IF(J86&gt;INDIRECT(ADDRESS($CB86,COLUMN(J86),2,1)),  NA(),  IF(OR(J86="",INDIRECT(ADDRESS($CB86,COLUMN(J86),2,1))=""),"",     (1+J$5)  *  ROUND((1-(J86-1)/(  INDIRECT(ADDRESS($CB86,COLUMN(J86),2,1))  -1))  *  (VLOOKUP($D86&amp;"_"&amp;$D87,Cross_cat_sexe,$B$5+1,0)  -  VLOOKUP($D86&amp;"_"&amp;$D87,Cross_cat_sexe,$B$5,0))     +  VLOOKUP($D86&amp;"_"&amp;$D87,Cross_cat_sexe,$B$5,0),0))))</f>
        <v>1653</v>
      </c>
      <c r="K87" s="932" t="str">
        <f ca="1">IF(AND(K86&gt;0,INDIRECT(ADDRESS($CB86,COLUMN(K86),2,1))=0),NA(),IF(K86&gt;INDIRECT(ADDRESS($CB86,COLUMN(K86),2,1)),  NA(),  IF(OR(K86="",INDIRECT(ADDRESS($CB86,COLUMN(K86),2,1))=""),"",     (1+K$5)  *  ROUND((1-(K86-1)/(  INDIRECT(ADDRESS($CB86,COLUMN(K86),2,1))  -1))  *  (VLOOKUP($D86&amp;"_"&amp;$D87,Cross_cat_sexe,$B$5+1,0)  -  VLOOKUP($D86&amp;"_"&amp;$D87,Cross_cat_sexe,$B$5,0))     +  VLOOKUP($D86&amp;"_"&amp;$D87,Cross_cat_sexe,$B$5,0),0))))</f>
        <v/>
      </c>
      <c r="L87" s="687" t="str">
        <f>IF(AND(L86&gt;0,M86=0),NA(),IF(L86&gt;M86,NA(),IF(M86="","",     (1+M$5)  *  ROUND((1-(L86-1)/(M86-1))  *  (VLOOKUP($D86&amp;"_"&amp;$D87,Cross_cat_sexe,$B$5+1,0)  -  VLOOKUP($D86&amp;"_"&amp;$D87,Cross_cat_sexe,$B$5,0))     +  VLOOKUP($D86&amp;"_"&amp;$D87,Cross_cat_sexe,$B$5,0),0))))</f>
        <v/>
      </c>
      <c r="M87" s="841">
        <f>IF(L86&gt;0,M$5,0)</f>
        <v>0</v>
      </c>
      <c r="N87" s="932" t="str">
        <f ca="1">IF(AND(N86&gt;0,INDIRECT(ADDRESS($CB86,COLUMN(N86),2,1))=0),NA(),IF(N86&gt;INDIRECT(ADDRESS($CB86,COLUMN(N86),2,1)),  NA(),  IF(OR(N86="",INDIRECT(ADDRESS($CB86,COLUMN(N86),2,1))=""),"",     (1+N$5)  *  ROUND((1-(N86-1)/(  INDIRECT(ADDRESS($CB86,COLUMN(N86),2,1))  -1))  *  (VLOOKUP($D86&amp;"_"&amp;$D87,Cross_cat_sexe,$B$5+1,0)  -  VLOOKUP($D86&amp;"_"&amp;$D87,Cross_cat_sexe,$B$5,0))     +  VLOOKUP($D86&amp;"_"&amp;$D87,Cross_cat_sexe,$B$5,0),0))))</f>
        <v/>
      </c>
      <c r="O87" s="932" t="str">
        <f ca="1">IF(AND(O86&gt;0,INDIRECT(ADDRESS($CB86,COLUMN(O86),2,1))=0),NA(),IF(O86&gt;INDIRECT(ADDRESS($CB86,COLUMN(O86),2,1)),  NA(),  IF(OR(O86="",INDIRECT(ADDRESS($CB86,COLUMN(O86),2,1))=""),"",     (1+O$5)  *  ROUND((1-(O86-1)/(  INDIRECT(ADDRESS($CB86,COLUMN(O86),2,1))  -1))  *  (VLOOKUP($D86&amp;"_"&amp;$D87,Cross_cat_sexe,$B$5+1,0)  -  VLOOKUP($D86&amp;"_"&amp;$D87,Cross_cat_sexe,$B$5,0))     +  VLOOKUP($D86&amp;"_"&amp;$D87,Cross_cat_sexe,$B$5,0),0))))</f>
        <v/>
      </c>
      <c r="P87" s="932" t="str">
        <f ca="1">IF(AND(P86&gt;0,INDIRECT(ADDRESS($CB86,COLUMN(P86),2,1))=0),NA(),IF(P86&gt;INDIRECT(ADDRESS($CB86,COLUMN(P86),2,1)),  NA(),  IF(OR(P86="",INDIRECT(ADDRESS($CB86,COLUMN(P86),2,1))=""),"",     (1+P$5)  *  ROUND((1-(P86-1)/(  INDIRECT(ADDRESS($CB86,COLUMN(P86),2,1))  -1))  *  (VLOOKUP($D86&amp;"_"&amp;$D87,Cross_cat_sexe,$B$5+1,0)  -  VLOOKUP($D86&amp;"_"&amp;$D87,Cross_cat_sexe,$B$5,0))     +  VLOOKUP($D86&amp;"_"&amp;$D87,Cross_cat_sexe,$B$5,0),0))))</f>
        <v/>
      </c>
      <c r="Q87" s="687" t="str">
        <f>IF(AND(Q86&gt;0,R86=0),NA(),IF(Q86&gt;R86,NA(),IF(R86="","",     (1+R$5)  *  ROUND((1-(Q86-1)/(R86-1))  *  (VLOOKUP($D86&amp;"_"&amp;$D87,Cross_cat_sexe,$B$5+1,0)  -  VLOOKUP($D86&amp;"_"&amp;$D87,Cross_cat_sexe,$B$5,0))     +  VLOOKUP($D86&amp;"_"&amp;$D87,Cross_cat_sexe,$B$5,0),0))))</f>
        <v/>
      </c>
      <c r="R87" s="841">
        <f>IF(Q86&gt;0,R$5,0)</f>
        <v>0</v>
      </c>
      <c r="S87" s="687" t="str">
        <f>IF(AND(S86&gt;0,T86=0),NA(),IF(S86&gt;T86,NA(),IF(T86="","",     (1+T$5)  *  ROUND((1-(S86-1)/(T86-1))  *  (VLOOKUP($D86&amp;"_"&amp;$D87,Cross_cat_sexe,$B$5+1,0)  -  VLOOKUP($D86&amp;"_"&amp;$D87,Cross_cat_sexe,$B$5,0))     +  VLOOKUP($D86&amp;"_"&amp;$D87,Cross_cat_sexe,$B$5,0),0))))</f>
        <v/>
      </c>
      <c r="T87" s="841">
        <f>IF(S86&gt;0,T$5,0)</f>
        <v>0</v>
      </c>
      <c r="U87" s="932" t="str">
        <f ca="1">IF(AND(U86&gt;0,INDIRECT(ADDRESS($CB86,COLUMN(U86),2,1))=0),NA(),IF(U86&gt;INDIRECT(ADDRESS($CB86,COLUMN(U86),2,1)),  NA(),  IF(OR(U86="",INDIRECT(ADDRESS($CB86,COLUMN(U86),2,1))=""),"",     (1+U$5)  *  ROUND((1-(U86-1)/(  INDIRECT(ADDRESS($CB86,COLUMN(U86),2,1))  -1))  *  (VLOOKUP($D86&amp;"_"&amp;$D87,Cross_cat_sexe,$B$5+1,0)  -  VLOOKUP($D86&amp;"_"&amp;$D87,Cross_cat_sexe,$B$5,0))     +  VLOOKUP($D86&amp;"_"&amp;$D87,Cross_cat_sexe,$B$5,0),0))))</f>
        <v/>
      </c>
      <c r="V87" s="932" t="str">
        <f ca="1">IF(AND(V86&gt;0,INDIRECT(ADDRESS($CB86,COLUMN(V86),2,1))=0),NA(),IF(V86&gt;INDIRECT(ADDRESS($CB86,COLUMN(V86),2,1)),  NA(),  IF(OR(V86="",INDIRECT(ADDRESS($CB86,COLUMN(V86),2,1))=""),"",     (1+V$5)  *  ROUND((1-(V86-1)/(  INDIRECT(ADDRESS($CB86,COLUMN(V86),2,1))  -1))  *  (VLOOKUP($D86&amp;"_"&amp;$D87,Cross_cat_sexe,$B$5+1,0)  -  VLOOKUP($D86&amp;"_"&amp;$D87,Cross_cat_sexe,$B$5,0))     +  VLOOKUP($D86&amp;"_"&amp;$D87,Cross_cat_sexe,$B$5,0),0))))</f>
        <v/>
      </c>
      <c r="W87" s="932" t="str">
        <f ca="1">IF(AND(W86&gt;0,INDIRECT(ADDRESS($CB86,COLUMN(W86),2,1))=0),NA(),IF(W86&gt;INDIRECT(ADDRESS($CB86,COLUMN(W86),2,1)),  NA(),  IF(OR(W86="",INDIRECT(ADDRESS($CB86,COLUMN(W86),2,1))=""),"",     (1+W$5)  *  ROUND((1-(W86-1)/(  INDIRECT(ADDRESS($CB86,COLUMN(W86),2,1))  -1))  *  (VLOOKUP($D86&amp;"_"&amp;$D87,Cross_cat_sexe,$B$5+1,0)  -  VLOOKUP($D86&amp;"_"&amp;$D87,Cross_cat_sexe,$B$5,0))     +  VLOOKUP($D86&amp;"_"&amp;$D87,Cross_cat_sexe,$B$5,0),0))))</f>
        <v/>
      </c>
      <c r="X87" s="932" t="str">
        <f ca="1">IF(AND(X86&gt;0,INDIRECT(ADDRESS($CB86,COLUMN(X86),2,1))=0),NA(),IF(X86&gt;INDIRECT(ADDRESS($CB86,COLUMN(X86),2,1)),  NA(),  IF(OR(X86="",INDIRECT(ADDRESS($CB86,COLUMN(X86),2,1))=""),"",     (1+X$5)  *  ROUND((1-(X86-1)/(  INDIRECT(ADDRESS($CB86,COLUMN(X86),2,1))  -1))  *  (VLOOKUP($D86&amp;"_"&amp;$D87,Cross_cat_sexe,$B$5+1,0)  -  VLOOKUP($D86&amp;"_"&amp;$D87,Cross_cat_sexe,$B$5,0))     +  VLOOKUP($D86&amp;"_"&amp;$D87,Cross_cat_sexe,$B$5,0),0))))</f>
        <v/>
      </c>
      <c r="Y87" s="687" t="str">
        <f>IF(AND(Y86&gt;0,Z86=0),NA(),IF(Y86&gt;Z86,NA(),IF(Z86="","",     (1+Z$5)  *  ROUND((1-(Y86-1)/(Z86-1))  *  (VLOOKUP($D86&amp;"_"&amp;$D87,Cross_cat_sexe,$B$5+1,0)  -  VLOOKUP($D86&amp;"_"&amp;$D87,Cross_cat_sexe,$B$5,0))     +  VLOOKUP($D86&amp;"_"&amp;$D87,Cross_cat_sexe,$B$5,0),0))))</f>
        <v/>
      </c>
      <c r="Z87" s="841">
        <f>IF(Y86&gt;0,Z$5,0)</f>
        <v>0</v>
      </c>
      <c r="AA87" s="688" t="str">
        <f ca="1">IF($B86="","",VLOOKUP($B86,Athlètes,AA$7,0))</f>
        <v>Brieuc</v>
      </c>
      <c r="AB87" s="689">
        <f ca="1">IF(OR(G87&gt;=2,    F86=IF(D87="F","classée","classé")),   1,   0)</f>
        <v>0</v>
      </c>
      <c r="AC87" s="690">
        <f ca="1">MAX(AH87:AU87)</f>
        <v>1653</v>
      </c>
      <c r="AD87" s="684">
        <f ca="1">IF(AF87&gt;=2,AC87,MAX(AV87:BI87))</f>
        <v>-1</v>
      </c>
      <c r="AE87" s="684">
        <f ca="1">IF(AF87&gt;=3,AC87,IF(AG87&gt;=2,AD87,MAX(BJ87:BW87)))</f>
        <v>-2</v>
      </c>
      <c r="AF87" s="684">
        <f ca="1">COUNTIF(AV87:BI87,"=-1")</f>
        <v>1</v>
      </c>
      <c r="AG87" s="684">
        <f ca="1">COUNTIF(BJ87:BW87,"=-2")</f>
        <v>1</v>
      </c>
      <c r="AH87" s="691" t="str">
        <f t="shared" ref="AH87:AU87" ca="1" si="117">INDEX(__Cross,  $CC87,  AH$5)</f>
        <v/>
      </c>
      <c r="AI87" s="684">
        <f t="shared" ca="1" si="117"/>
        <v>1653</v>
      </c>
      <c r="AJ87" s="684" t="str">
        <f t="shared" ca="1" si="117"/>
        <v/>
      </c>
      <c r="AK87" s="684" t="str">
        <f t="shared" ca="1" si="117"/>
        <v/>
      </c>
      <c r="AL87" s="684" t="str">
        <f t="shared" ca="1" si="117"/>
        <v/>
      </c>
      <c r="AM87" s="684" t="str">
        <f t="shared" ca="1" si="117"/>
        <v/>
      </c>
      <c r="AN87" s="684" t="str">
        <f t="shared" ca="1" si="117"/>
        <v/>
      </c>
      <c r="AO87" s="684" t="str">
        <f t="shared" ca="1" si="117"/>
        <v/>
      </c>
      <c r="AP87" s="684" t="str">
        <f t="shared" ca="1" si="117"/>
        <v/>
      </c>
      <c r="AQ87" s="684" t="str">
        <f t="shared" ca="1" si="117"/>
        <v/>
      </c>
      <c r="AR87" s="684" t="str">
        <f t="shared" ca="1" si="117"/>
        <v/>
      </c>
      <c r="AS87" s="684" t="str">
        <f t="shared" ca="1" si="117"/>
        <v/>
      </c>
      <c r="AT87" s="684" t="str">
        <f t="shared" ca="1" si="117"/>
        <v/>
      </c>
      <c r="AU87" s="692" t="str">
        <f t="shared" ca="1" si="117"/>
        <v/>
      </c>
      <c r="AV87" s="691" t="str">
        <f t="shared" ref="AV87:BI87" ca="1" si="118">IF(AH87=$AC87,-1,AH87)</f>
        <v/>
      </c>
      <c r="AW87" s="684">
        <f t="shared" ca="1" si="118"/>
        <v>-1</v>
      </c>
      <c r="AX87" s="684" t="str">
        <f t="shared" ca="1" si="118"/>
        <v/>
      </c>
      <c r="AY87" s="684" t="str">
        <f t="shared" ca="1" si="118"/>
        <v/>
      </c>
      <c r="AZ87" s="684" t="str">
        <f t="shared" ca="1" si="118"/>
        <v/>
      </c>
      <c r="BA87" s="684" t="str">
        <f t="shared" ca="1" si="118"/>
        <v/>
      </c>
      <c r="BB87" s="684" t="str">
        <f t="shared" ca="1" si="118"/>
        <v/>
      </c>
      <c r="BC87" s="684" t="str">
        <f t="shared" ca="1" si="118"/>
        <v/>
      </c>
      <c r="BD87" s="684" t="str">
        <f t="shared" ca="1" si="118"/>
        <v/>
      </c>
      <c r="BE87" s="684" t="str">
        <f t="shared" ca="1" si="118"/>
        <v/>
      </c>
      <c r="BF87" s="684" t="str">
        <f t="shared" ca="1" si="118"/>
        <v/>
      </c>
      <c r="BG87" s="684" t="str">
        <f t="shared" ca="1" si="118"/>
        <v/>
      </c>
      <c r="BH87" s="684" t="str">
        <f t="shared" ca="1" si="118"/>
        <v/>
      </c>
      <c r="BI87" s="692" t="str">
        <f t="shared" ca="1" si="118"/>
        <v/>
      </c>
      <c r="BJ87" s="691" t="str">
        <f t="shared" ref="BJ87:BW87" ca="1" si="119">IF(AV87=$AD87,-2,AV87)</f>
        <v/>
      </c>
      <c r="BK87" s="684">
        <f t="shared" ca="1" si="119"/>
        <v>-2</v>
      </c>
      <c r="BL87" s="684" t="str">
        <f t="shared" ca="1" si="119"/>
        <v/>
      </c>
      <c r="BM87" s="684" t="str">
        <f t="shared" ca="1" si="119"/>
        <v/>
      </c>
      <c r="BN87" s="684" t="str">
        <f t="shared" ca="1" si="119"/>
        <v/>
      </c>
      <c r="BO87" s="684" t="str">
        <f t="shared" ca="1" si="119"/>
        <v/>
      </c>
      <c r="BP87" s="684" t="str">
        <f t="shared" ca="1" si="119"/>
        <v/>
      </c>
      <c r="BQ87" s="684" t="str">
        <f t="shared" ca="1" si="119"/>
        <v/>
      </c>
      <c r="BR87" s="684" t="str">
        <f t="shared" ca="1" si="119"/>
        <v/>
      </c>
      <c r="BS87" s="684" t="str">
        <f t="shared" ca="1" si="119"/>
        <v/>
      </c>
      <c r="BT87" s="684" t="str">
        <f t="shared" ca="1" si="119"/>
        <v/>
      </c>
      <c r="BU87" s="684" t="str">
        <f t="shared" ca="1" si="119"/>
        <v/>
      </c>
      <c r="BV87" s="684" t="str">
        <f t="shared" ca="1" si="119"/>
        <v/>
      </c>
      <c r="BW87" s="692" t="str">
        <f t="shared" ca="1" si="119"/>
        <v/>
      </c>
      <c r="BX87" s="689">
        <f t="shared" ca="1" si="85"/>
        <v>1</v>
      </c>
      <c r="BY87" s="996">
        <f t="shared" ca="1" si="86"/>
        <v>1653</v>
      </c>
      <c r="BZ87" s="689">
        <f t="shared" si="87"/>
        <v>7009.1</v>
      </c>
      <c r="CA87" s="684" t="str">
        <f t="shared" ca="1" si="88"/>
        <v>M_H</v>
      </c>
      <c r="CB87" s="684">
        <f t="shared" ca="1" si="83"/>
        <v>66</v>
      </c>
      <c r="CC87" s="684">
        <f t="shared" ca="1" si="89"/>
        <v>66</v>
      </c>
      <c r="CD87" s="684">
        <f t="shared" ca="1" si="90"/>
        <v>0</v>
      </c>
      <c r="CE87" s="693">
        <f t="shared" ca="1" si="91"/>
        <v>5001653</v>
      </c>
      <c r="CF87" s="895"/>
      <c r="CG87" s="886"/>
      <c r="CH87" s="694">
        <f t="shared" ca="1" si="92"/>
        <v>1.1000000000000001</v>
      </c>
      <c r="CI87" s="694">
        <f t="shared" ca="1" si="84"/>
        <v>0</v>
      </c>
      <c r="CJ87" s="895"/>
    </row>
    <row r="88" spans="1:88" s="703" customFormat="1">
      <c r="A88" s="704">
        <v>10</v>
      </c>
      <c r="B88" s="705">
        <v>7204</v>
      </c>
      <c r="C88" s="703" t="str">
        <f ca="1">IF($B88="","",VLOOKUP($B88,Athlètes,C$5,0))</f>
        <v>JACQUES</v>
      </c>
      <c r="D88" s="698" t="str">
        <f ca="1">IF($B88="","",VLOOKUP($B88,Athlètes,D$5,0))</f>
        <v>M</v>
      </c>
      <c r="E88" s="706" t="str">
        <f ca="1">IF($B88="","",VLOOKUP($B88,Athlètes,E$5,0))</f>
        <v/>
      </c>
      <c r="F88" s="707"/>
      <c r="G88" s="708"/>
      <c r="H88" s="708"/>
      <c r="I88" s="696"/>
      <c r="J88" s="696">
        <v>13</v>
      </c>
      <c r="K88" s="696"/>
      <c r="L88" s="696"/>
      <c r="M88" s="722" t="str">
        <f>IF(L88&gt;0,VLOOKUP(M$2&amp;IF(VLOOKUP(M$2,cal_Cross,L$9,0)&lt;&gt;2,"","-"&amp;VLOOKUP($E88,année_1ou2,M$9,0)),cal_Cross,VLOOKUP($D88&amp;"_"&amp;$D89,Cross_cat_sexe,$B$7,0),0),"")</f>
        <v/>
      </c>
      <c r="N88" s="696"/>
      <c r="O88" s="696"/>
      <c r="P88" s="696"/>
      <c r="Q88" s="696"/>
      <c r="R88" s="722" t="str">
        <f>IF(Q88&gt;0,VLOOKUP(R$2&amp;IF(VLOOKUP(R$2,cal_Cross,Q$9,0)&lt;&gt;2,"","-"&amp;VLOOKUP($E88,année_1ou2,R$9,0)),cal_Cross,VLOOKUP($D88&amp;"_"&amp;$D89,Cross_cat_sexe,$B$7,0),0),"")</f>
        <v/>
      </c>
      <c r="S88" s="696"/>
      <c r="T88" s="722" t="str">
        <f>IF(S88&gt;0,VLOOKUP(T$2&amp;IF(VLOOKUP(T$2,cal_Cross,S$9,0)&lt;&gt;2,"","-"&amp;VLOOKUP($E88,année_1ou2,T$9,0)),cal_Cross,VLOOKUP($D88&amp;"_"&amp;$D89,Cross_cat_sexe,$B$7,0),0),"")</f>
        <v/>
      </c>
      <c r="U88" s="696"/>
      <c r="V88" s="696"/>
      <c r="W88" s="696"/>
      <c r="X88" s="696"/>
      <c r="Y88" s="696"/>
      <c r="Z88" s="722" t="str">
        <f>IF(Y88&gt;0,VLOOKUP(Z$2&amp;IF(VLOOKUP(Z$2,cal_Cross,Y$9,0)&lt;&gt;2,"","-"&amp;VLOOKUP($E88,année_1ou2,Z$9,0)),cal_Cross,VLOOKUP($D88&amp;"_"&amp;$D89,Cross_cat_sexe,$B$7,0),0),"")</f>
        <v/>
      </c>
      <c r="AA88" s="843" t="str">
        <f ca="1">IF($B88="","",VLOOKUP($B88,Athlètes,AA$5,0))</f>
        <v>JACQUES</v>
      </c>
      <c r="AB88" s="697"/>
      <c r="AC88" s="698"/>
      <c r="AD88" s="698"/>
      <c r="AE88" s="698"/>
      <c r="AF88" s="698"/>
      <c r="AG88" s="698"/>
      <c r="AH88" s="699"/>
      <c r="AI88" s="698"/>
      <c r="AJ88" s="698"/>
      <c r="AK88" s="698"/>
      <c r="AL88" s="698"/>
      <c r="AM88" s="698"/>
      <c r="AN88" s="698"/>
      <c r="AO88" s="698"/>
      <c r="AP88" s="698"/>
      <c r="AQ88" s="698"/>
      <c r="AR88" s="698"/>
      <c r="AS88" s="698"/>
      <c r="AT88" s="698"/>
      <c r="AU88" s="700"/>
      <c r="AV88" s="699"/>
      <c r="AW88" s="698"/>
      <c r="AX88" s="698"/>
      <c r="AY88" s="698"/>
      <c r="AZ88" s="698"/>
      <c r="BA88" s="698"/>
      <c r="BB88" s="698"/>
      <c r="BC88" s="698"/>
      <c r="BD88" s="698"/>
      <c r="BE88" s="698"/>
      <c r="BF88" s="698"/>
      <c r="BG88" s="698"/>
      <c r="BH88" s="698"/>
      <c r="BI88" s="700"/>
      <c r="BJ88" s="699"/>
      <c r="BK88" s="698"/>
      <c r="BL88" s="698"/>
      <c r="BM88" s="698"/>
      <c r="BN88" s="698"/>
      <c r="BO88" s="698"/>
      <c r="BP88" s="698"/>
      <c r="BQ88" s="698"/>
      <c r="BR88" s="698"/>
      <c r="BS88" s="698"/>
      <c r="BT88" s="698"/>
      <c r="BU88" s="698"/>
      <c r="BV88" s="698"/>
      <c r="BW88" s="700"/>
      <c r="BX88" s="697">
        <f t="shared" ca="1" si="85"/>
        <v>0</v>
      </c>
      <c r="BY88" s="995">
        <f t="shared" ca="1" si="86"/>
        <v>13</v>
      </c>
      <c r="BZ88" s="697">
        <f t="shared" si="87"/>
        <v>7204</v>
      </c>
      <c r="CA88" s="698" t="str">
        <f t="shared" ca="1" si="88"/>
        <v>M_H</v>
      </c>
      <c r="CB88" s="698">
        <f t="shared" ca="1" si="83"/>
        <v>66</v>
      </c>
      <c r="CC88" s="698">
        <f t="shared" ca="1" si="89"/>
        <v>67</v>
      </c>
      <c r="CD88" s="698">
        <f t="shared" ca="1" si="90"/>
        <v>0</v>
      </c>
      <c r="CE88" s="701">
        <f t="shared" ca="1" si="91"/>
        <v>5001448</v>
      </c>
      <c r="CF88" s="894"/>
      <c r="CG88" s="885"/>
      <c r="CH88" s="694">
        <f t="shared" ca="1" si="92"/>
        <v>1</v>
      </c>
      <c r="CI88" s="702">
        <f t="shared" ca="1" si="84"/>
        <v>0</v>
      </c>
      <c r="CJ88" s="894"/>
    </row>
    <row r="89" spans="1:88" s="695" customFormat="1">
      <c r="A89" s="681">
        <v>10.1</v>
      </c>
      <c r="B89" s="682">
        <f>B88+0.1</f>
        <v>7204.1</v>
      </c>
      <c r="C89" s="683" t="str">
        <f ca="1">IF($B88="","",VLOOKUP($B88,Athlètes,C$7,0))</f>
        <v>FRANCOIS</v>
      </c>
      <c r="D89" s="684" t="str">
        <f ca="1">IF($B88="","",VLOOKUP($B88,Athlètes,D$7,0))</f>
        <v>H</v>
      </c>
      <c r="E89" s="685"/>
      <c r="F89" s="936">
        <f ca="1">IF(G89=0,0,SUMIF(AC89:AD89,"&gt;0")/MIN(2,G89))+IF(ISNA(BY89),NA(),0)</f>
        <v>1448</v>
      </c>
      <c r="G89" s="686">
        <f>COUNTA(I88:L88,N88:Q88,S88,Y88)</f>
        <v>1</v>
      </c>
      <c r="H89" s="686">
        <f>IF(ISNA(VLOOKUP($B89,__Indoor,H$7,0)),   0,VLOOKUP($B89,__Indoor,H$7,0))</f>
        <v>0</v>
      </c>
      <c r="I89" s="932" t="str">
        <f ca="1">IF(AND(I88&gt;0,INDIRECT(ADDRESS($CB88,COLUMN(I88),2,1))=0),NA(),IF(I88&gt;INDIRECT(ADDRESS($CB88,COLUMN(I88),2,1)),  NA(),  IF(OR(I88="",INDIRECT(ADDRESS($CB88,COLUMN(I88),2,1))=""),"",     (1+I$5)  *  ROUND((1-(I88-1)/(  INDIRECT(ADDRESS($CB88,COLUMN(I88),2,1))  -1))  *  (VLOOKUP($D88&amp;"_"&amp;$D89,Cross_cat_sexe,$B$5+1,0)  -  VLOOKUP($D88&amp;"_"&amp;$D89,Cross_cat_sexe,$B$5,0))     +  VLOOKUP($D88&amp;"_"&amp;$D89,Cross_cat_sexe,$B$5,0),0))))</f>
        <v/>
      </c>
      <c r="J89" s="932">
        <f ca="1">IF(AND(J88&gt;0,INDIRECT(ADDRESS($CB88,COLUMN(J88),2,1))=0),NA(),IF(J88&gt;INDIRECT(ADDRESS($CB88,COLUMN(J88),2,1)),  NA(),  IF(OR(J88="",INDIRECT(ADDRESS($CB88,COLUMN(J88),2,1))=""),"",     (1+J$5)  *  ROUND((1-(J88-1)/(  INDIRECT(ADDRESS($CB88,COLUMN(J88),2,1))  -1))  *  (VLOOKUP($D88&amp;"_"&amp;$D89,Cross_cat_sexe,$B$5+1,0)  -  VLOOKUP($D88&amp;"_"&amp;$D89,Cross_cat_sexe,$B$5,0))     +  VLOOKUP($D88&amp;"_"&amp;$D89,Cross_cat_sexe,$B$5,0),0))))</f>
        <v>1448</v>
      </c>
      <c r="K89" s="932" t="str">
        <f ca="1">IF(AND(K88&gt;0,INDIRECT(ADDRESS($CB88,COLUMN(K88),2,1))=0),NA(),IF(K88&gt;INDIRECT(ADDRESS($CB88,COLUMN(K88),2,1)),  NA(),  IF(OR(K88="",INDIRECT(ADDRESS($CB88,COLUMN(K88),2,1))=""),"",     (1+K$5)  *  ROUND((1-(K88-1)/(  INDIRECT(ADDRESS($CB88,COLUMN(K88),2,1))  -1))  *  (VLOOKUP($D88&amp;"_"&amp;$D89,Cross_cat_sexe,$B$5+1,0)  -  VLOOKUP($D88&amp;"_"&amp;$D89,Cross_cat_sexe,$B$5,0))     +  VLOOKUP($D88&amp;"_"&amp;$D89,Cross_cat_sexe,$B$5,0),0))))</f>
        <v/>
      </c>
      <c r="L89" s="687" t="str">
        <f>IF(AND(L88&gt;0,M88=0),NA(),IF(L88&gt;M88,NA(),IF(M88="","",     (1+M$5)  *  ROUND((1-(L88-1)/(M88-1))  *  (VLOOKUP($D88&amp;"_"&amp;$D89,Cross_cat_sexe,$B$5+1,0)  -  VLOOKUP($D88&amp;"_"&amp;$D89,Cross_cat_sexe,$B$5,0))     +  VLOOKUP($D88&amp;"_"&amp;$D89,Cross_cat_sexe,$B$5,0),0))))</f>
        <v/>
      </c>
      <c r="M89" s="841">
        <f>IF(L88&gt;0,M$5,0)</f>
        <v>0</v>
      </c>
      <c r="N89" s="932" t="str">
        <f ca="1">IF(AND(N88&gt;0,INDIRECT(ADDRESS($CB88,COLUMN(N88),2,1))=0),NA(),IF(N88&gt;INDIRECT(ADDRESS($CB88,COLUMN(N88),2,1)),  NA(),  IF(OR(N88="",INDIRECT(ADDRESS($CB88,COLUMN(N88),2,1))=""),"",     (1+N$5)  *  ROUND((1-(N88-1)/(  INDIRECT(ADDRESS($CB88,COLUMN(N88),2,1))  -1))  *  (VLOOKUP($D88&amp;"_"&amp;$D89,Cross_cat_sexe,$B$5+1,0)  -  VLOOKUP($D88&amp;"_"&amp;$D89,Cross_cat_sexe,$B$5,0))     +  VLOOKUP($D88&amp;"_"&amp;$D89,Cross_cat_sexe,$B$5,0),0))))</f>
        <v/>
      </c>
      <c r="O89" s="932" t="str">
        <f ca="1">IF(AND(O88&gt;0,INDIRECT(ADDRESS($CB88,COLUMN(O88),2,1))=0),NA(),IF(O88&gt;INDIRECT(ADDRESS($CB88,COLUMN(O88),2,1)),  NA(),  IF(OR(O88="",INDIRECT(ADDRESS($CB88,COLUMN(O88),2,1))=""),"",     (1+O$5)  *  ROUND((1-(O88-1)/(  INDIRECT(ADDRESS($CB88,COLUMN(O88),2,1))  -1))  *  (VLOOKUP($D88&amp;"_"&amp;$D89,Cross_cat_sexe,$B$5+1,0)  -  VLOOKUP($D88&amp;"_"&amp;$D89,Cross_cat_sexe,$B$5,0))     +  VLOOKUP($D88&amp;"_"&amp;$D89,Cross_cat_sexe,$B$5,0),0))))</f>
        <v/>
      </c>
      <c r="P89" s="932" t="str">
        <f ca="1">IF(AND(P88&gt;0,INDIRECT(ADDRESS($CB88,COLUMN(P88),2,1))=0),NA(),IF(P88&gt;INDIRECT(ADDRESS($CB88,COLUMN(P88),2,1)),  NA(),  IF(OR(P88="",INDIRECT(ADDRESS($CB88,COLUMN(P88),2,1))=""),"",     (1+P$5)  *  ROUND((1-(P88-1)/(  INDIRECT(ADDRESS($CB88,COLUMN(P88),2,1))  -1))  *  (VLOOKUP($D88&amp;"_"&amp;$D89,Cross_cat_sexe,$B$5+1,0)  -  VLOOKUP($D88&amp;"_"&amp;$D89,Cross_cat_sexe,$B$5,0))     +  VLOOKUP($D88&amp;"_"&amp;$D89,Cross_cat_sexe,$B$5,0),0))))</f>
        <v/>
      </c>
      <c r="Q89" s="687" t="str">
        <f>IF(AND(Q88&gt;0,R88=0),NA(),IF(Q88&gt;R88,NA(),IF(R88="","",     (1+R$5)  *  ROUND((1-(Q88-1)/(R88-1))  *  (VLOOKUP($D88&amp;"_"&amp;$D89,Cross_cat_sexe,$B$5+1,0)  -  VLOOKUP($D88&amp;"_"&amp;$D89,Cross_cat_sexe,$B$5,0))     +  VLOOKUP($D88&amp;"_"&amp;$D89,Cross_cat_sexe,$B$5,0),0))))</f>
        <v/>
      </c>
      <c r="R89" s="841">
        <f>IF(Q88&gt;0,R$5,0)</f>
        <v>0</v>
      </c>
      <c r="S89" s="687" t="str">
        <f>IF(AND(S88&gt;0,T88=0),NA(),IF(S88&gt;T88,NA(),IF(T88="","",     (1+T$5)  *  ROUND((1-(S88-1)/(T88-1))  *  (VLOOKUP($D88&amp;"_"&amp;$D89,Cross_cat_sexe,$B$5+1,0)  -  VLOOKUP($D88&amp;"_"&amp;$D89,Cross_cat_sexe,$B$5,0))     +  VLOOKUP($D88&amp;"_"&amp;$D89,Cross_cat_sexe,$B$5,0),0))))</f>
        <v/>
      </c>
      <c r="T89" s="841">
        <f>IF(S88&gt;0,T$5,0)</f>
        <v>0</v>
      </c>
      <c r="U89" s="932" t="str">
        <f ca="1">IF(AND(U88&gt;0,INDIRECT(ADDRESS($CB88,COLUMN(U88),2,1))=0),NA(),IF(U88&gt;INDIRECT(ADDRESS($CB88,COLUMN(U88),2,1)),  NA(),  IF(OR(U88="",INDIRECT(ADDRESS($CB88,COLUMN(U88),2,1))=""),"",     (1+U$5)  *  ROUND((1-(U88-1)/(  INDIRECT(ADDRESS($CB88,COLUMN(U88),2,1))  -1))  *  (VLOOKUP($D88&amp;"_"&amp;$D89,Cross_cat_sexe,$B$5+1,0)  -  VLOOKUP($D88&amp;"_"&amp;$D89,Cross_cat_sexe,$B$5,0))     +  VLOOKUP($D88&amp;"_"&amp;$D89,Cross_cat_sexe,$B$5,0),0))))</f>
        <v/>
      </c>
      <c r="V89" s="932" t="str">
        <f ca="1">IF(AND(V88&gt;0,INDIRECT(ADDRESS($CB88,COLUMN(V88),2,1))=0),NA(),IF(V88&gt;INDIRECT(ADDRESS($CB88,COLUMN(V88),2,1)),  NA(),  IF(OR(V88="",INDIRECT(ADDRESS($CB88,COLUMN(V88),2,1))=""),"",     (1+V$5)  *  ROUND((1-(V88-1)/(  INDIRECT(ADDRESS($CB88,COLUMN(V88),2,1))  -1))  *  (VLOOKUP($D88&amp;"_"&amp;$D89,Cross_cat_sexe,$B$5+1,0)  -  VLOOKUP($D88&amp;"_"&amp;$D89,Cross_cat_sexe,$B$5,0))     +  VLOOKUP($D88&amp;"_"&amp;$D89,Cross_cat_sexe,$B$5,0),0))))</f>
        <v/>
      </c>
      <c r="W89" s="932" t="str">
        <f ca="1">IF(AND(W88&gt;0,INDIRECT(ADDRESS($CB88,COLUMN(W88),2,1))=0),NA(),IF(W88&gt;INDIRECT(ADDRESS($CB88,COLUMN(W88),2,1)),  NA(),  IF(OR(W88="",INDIRECT(ADDRESS($CB88,COLUMN(W88),2,1))=""),"",     (1+W$5)  *  ROUND((1-(W88-1)/(  INDIRECT(ADDRESS($CB88,COLUMN(W88),2,1))  -1))  *  (VLOOKUP($D88&amp;"_"&amp;$D89,Cross_cat_sexe,$B$5+1,0)  -  VLOOKUP($D88&amp;"_"&amp;$D89,Cross_cat_sexe,$B$5,0))     +  VLOOKUP($D88&amp;"_"&amp;$D89,Cross_cat_sexe,$B$5,0),0))))</f>
        <v/>
      </c>
      <c r="X89" s="932" t="str">
        <f ca="1">IF(AND(X88&gt;0,INDIRECT(ADDRESS($CB88,COLUMN(X88),2,1))=0),NA(),IF(X88&gt;INDIRECT(ADDRESS($CB88,COLUMN(X88),2,1)),  NA(),  IF(OR(X88="",INDIRECT(ADDRESS($CB88,COLUMN(X88),2,1))=""),"",     (1+X$5)  *  ROUND((1-(X88-1)/(  INDIRECT(ADDRESS($CB88,COLUMN(X88),2,1))  -1))  *  (VLOOKUP($D88&amp;"_"&amp;$D89,Cross_cat_sexe,$B$5+1,0)  -  VLOOKUP($D88&amp;"_"&amp;$D89,Cross_cat_sexe,$B$5,0))     +  VLOOKUP($D88&amp;"_"&amp;$D89,Cross_cat_sexe,$B$5,0),0))))</f>
        <v/>
      </c>
      <c r="Y89" s="687" t="str">
        <f>IF(AND(Y88&gt;0,Z88=0),NA(),IF(Y88&gt;Z88,NA(),IF(Z88="","",     (1+Z$5)  *  ROUND((1-(Y88-1)/(Z88-1))  *  (VLOOKUP($D88&amp;"_"&amp;$D89,Cross_cat_sexe,$B$5+1,0)  -  VLOOKUP($D88&amp;"_"&amp;$D89,Cross_cat_sexe,$B$5,0))     +  VLOOKUP($D88&amp;"_"&amp;$D89,Cross_cat_sexe,$B$5,0),0))))</f>
        <v/>
      </c>
      <c r="Z89" s="841">
        <f>IF(Y88&gt;0,Z$5,0)</f>
        <v>0</v>
      </c>
      <c r="AA89" s="688" t="str">
        <f ca="1">IF($B88="","",VLOOKUP($B88,Athlètes,AA$7,0))</f>
        <v>FRANCOIS</v>
      </c>
      <c r="AB89" s="689">
        <f ca="1">IF(OR(G89&gt;=2,    F88=IF(D89="F","classée","classé")),   1,   0)</f>
        <v>0</v>
      </c>
      <c r="AC89" s="690">
        <f ca="1">MAX(AH89:AU89)</f>
        <v>1448</v>
      </c>
      <c r="AD89" s="684">
        <f ca="1">IF(AF89&gt;=2,AC89,MAX(AV89:BI89))</f>
        <v>-1</v>
      </c>
      <c r="AE89" s="684">
        <f ca="1">IF(AF89&gt;=3,AC89,IF(AG89&gt;=2,AD89,MAX(BJ89:BW89)))</f>
        <v>-2</v>
      </c>
      <c r="AF89" s="684">
        <f ca="1">COUNTIF(AV89:BI89,"=-1")</f>
        <v>1</v>
      </c>
      <c r="AG89" s="684">
        <f ca="1">COUNTIF(BJ89:BW89,"=-2")</f>
        <v>1</v>
      </c>
      <c r="AH89" s="691" t="str">
        <f t="shared" ref="AH89:AU89" ca="1" si="120">INDEX(__Cross,  $CC89,  AH$5)</f>
        <v/>
      </c>
      <c r="AI89" s="684">
        <f t="shared" ca="1" si="120"/>
        <v>1448</v>
      </c>
      <c r="AJ89" s="684" t="str">
        <f t="shared" ca="1" si="120"/>
        <v/>
      </c>
      <c r="AK89" s="684" t="str">
        <f t="shared" ca="1" si="120"/>
        <v/>
      </c>
      <c r="AL89" s="684" t="str">
        <f t="shared" ca="1" si="120"/>
        <v/>
      </c>
      <c r="AM89" s="684" t="str">
        <f t="shared" ca="1" si="120"/>
        <v/>
      </c>
      <c r="AN89" s="684" t="str">
        <f t="shared" ca="1" si="120"/>
        <v/>
      </c>
      <c r="AO89" s="684" t="str">
        <f t="shared" ca="1" si="120"/>
        <v/>
      </c>
      <c r="AP89" s="684" t="str">
        <f t="shared" ca="1" si="120"/>
        <v/>
      </c>
      <c r="AQ89" s="684" t="str">
        <f t="shared" ca="1" si="120"/>
        <v/>
      </c>
      <c r="AR89" s="684" t="str">
        <f t="shared" ca="1" si="120"/>
        <v/>
      </c>
      <c r="AS89" s="684" t="str">
        <f t="shared" ca="1" si="120"/>
        <v/>
      </c>
      <c r="AT89" s="684" t="str">
        <f t="shared" ca="1" si="120"/>
        <v/>
      </c>
      <c r="AU89" s="692" t="str">
        <f t="shared" ca="1" si="120"/>
        <v/>
      </c>
      <c r="AV89" s="691" t="str">
        <f t="shared" ref="AV89:BI89" ca="1" si="121">IF(AH89=$AC89,-1,AH89)</f>
        <v/>
      </c>
      <c r="AW89" s="684">
        <f t="shared" ca="1" si="121"/>
        <v>-1</v>
      </c>
      <c r="AX89" s="684" t="str">
        <f t="shared" ca="1" si="121"/>
        <v/>
      </c>
      <c r="AY89" s="684" t="str">
        <f t="shared" ca="1" si="121"/>
        <v/>
      </c>
      <c r="AZ89" s="684" t="str">
        <f t="shared" ca="1" si="121"/>
        <v/>
      </c>
      <c r="BA89" s="684" t="str">
        <f t="shared" ca="1" si="121"/>
        <v/>
      </c>
      <c r="BB89" s="684" t="str">
        <f t="shared" ca="1" si="121"/>
        <v/>
      </c>
      <c r="BC89" s="684" t="str">
        <f t="shared" ca="1" si="121"/>
        <v/>
      </c>
      <c r="BD89" s="684" t="str">
        <f t="shared" ca="1" si="121"/>
        <v/>
      </c>
      <c r="BE89" s="684" t="str">
        <f t="shared" ca="1" si="121"/>
        <v/>
      </c>
      <c r="BF89" s="684" t="str">
        <f t="shared" ca="1" si="121"/>
        <v/>
      </c>
      <c r="BG89" s="684" t="str">
        <f t="shared" ca="1" si="121"/>
        <v/>
      </c>
      <c r="BH89" s="684" t="str">
        <f t="shared" ca="1" si="121"/>
        <v/>
      </c>
      <c r="BI89" s="692" t="str">
        <f t="shared" ca="1" si="121"/>
        <v/>
      </c>
      <c r="BJ89" s="691" t="str">
        <f t="shared" ref="BJ89:BW89" ca="1" si="122">IF(AV89=$AD89,-2,AV89)</f>
        <v/>
      </c>
      <c r="BK89" s="684">
        <f t="shared" ca="1" si="122"/>
        <v>-2</v>
      </c>
      <c r="BL89" s="684" t="str">
        <f t="shared" ca="1" si="122"/>
        <v/>
      </c>
      <c r="BM89" s="684" t="str">
        <f t="shared" ca="1" si="122"/>
        <v/>
      </c>
      <c r="BN89" s="684" t="str">
        <f t="shared" ca="1" si="122"/>
        <v/>
      </c>
      <c r="BO89" s="684" t="str">
        <f t="shared" ca="1" si="122"/>
        <v/>
      </c>
      <c r="BP89" s="684" t="str">
        <f t="shared" ca="1" si="122"/>
        <v/>
      </c>
      <c r="BQ89" s="684" t="str">
        <f t="shared" ca="1" si="122"/>
        <v/>
      </c>
      <c r="BR89" s="684" t="str">
        <f t="shared" ca="1" si="122"/>
        <v/>
      </c>
      <c r="BS89" s="684" t="str">
        <f t="shared" ca="1" si="122"/>
        <v/>
      </c>
      <c r="BT89" s="684" t="str">
        <f t="shared" ca="1" si="122"/>
        <v/>
      </c>
      <c r="BU89" s="684" t="str">
        <f t="shared" ca="1" si="122"/>
        <v/>
      </c>
      <c r="BV89" s="684" t="str">
        <f t="shared" ca="1" si="122"/>
        <v/>
      </c>
      <c r="BW89" s="692" t="str">
        <f t="shared" ca="1" si="122"/>
        <v/>
      </c>
      <c r="BX89" s="689">
        <f t="shared" ca="1" si="85"/>
        <v>1</v>
      </c>
      <c r="BY89" s="996">
        <f t="shared" ca="1" si="86"/>
        <v>1448</v>
      </c>
      <c r="BZ89" s="689">
        <f t="shared" si="87"/>
        <v>7204.1</v>
      </c>
      <c r="CA89" s="684" t="str">
        <f t="shared" ca="1" si="88"/>
        <v>M_H</v>
      </c>
      <c r="CB89" s="684">
        <f t="shared" ca="1" si="83"/>
        <v>66</v>
      </c>
      <c r="CC89" s="684">
        <f t="shared" ca="1" si="89"/>
        <v>68</v>
      </c>
      <c r="CD89" s="684">
        <f t="shared" ca="1" si="90"/>
        <v>0</v>
      </c>
      <c r="CE89" s="693">
        <f t="shared" ca="1" si="91"/>
        <v>5001448</v>
      </c>
      <c r="CF89" s="895"/>
      <c r="CG89" s="886"/>
      <c r="CH89" s="694">
        <f t="shared" ca="1" si="92"/>
        <v>1.1000000000000001</v>
      </c>
      <c r="CI89" s="694">
        <f t="shared" ca="1" si="84"/>
        <v>0</v>
      </c>
      <c r="CJ89" s="895"/>
    </row>
    <row r="90" spans="1:88" s="703" customFormat="1">
      <c r="A90" s="704">
        <v>11</v>
      </c>
      <c r="B90" s="705">
        <v>9627</v>
      </c>
      <c r="C90" s="703" t="str">
        <f ca="1">IF($B90="","",VLOOKUP($B90,Athlètes,C$5,0))</f>
        <v>DELVAUX</v>
      </c>
      <c r="D90" s="698" t="str">
        <f ca="1">IF($B90="","",VLOOKUP($B90,Athlètes,D$5,0))</f>
        <v>M</v>
      </c>
      <c r="E90" s="706" t="str">
        <f ca="1">IF($B90="","",VLOOKUP($B90,Athlètes,E$5,0))</f>
        <v/>
      </c>
      <c r="F90" s="707"/>
      <c r="G90" s="708"/>
      <c r="H90" s="708"/>
      <c r="I90" s="696"/>
      <c r="J90" s="696">
        <v>14</v>
      </c>
      <c r="K90" s="696"/>
      <c r="L90" s="696"/>
      <c r="M90" s="722" t="str">
        <f>IF(L90&gt;0,VLOOKUP(M$2&amp;IF(VLOOKUP(M$2,cal_Cross,L$9,0)&lt;&gt;2,"","-"&amp;VLOOKUP($E90,année_1ou2,M$9,0)),cal_Cross,VLOOKUP($D90&amp;"_"&amp;$D91,Cross_cat_sexe,$B$7,0),0),"")</f>
        <v/>
      </c>
      <c r="N90" s="696"/>
      <c r="O90" s="696"/>
      <c r="P90" s="696"/>
      <c r="Q90" s="696"/>
      <c r="R90" s="722" t="str">
        <f>IF(Q90&gt;0,VLOOKUP(R$2&amp;IF(VLOOKUP(R$2,cal_Cross,Q$9,0)&lt;&gt;2,"","-"&amp;VLOOKUP($E90,année_1ou2,R$9,0)),cal_Cross,VLOOKUP($D90&amp;"_"&amp;$D91,Cross_cat_sexe,$B$7,0),0),"")</f>
        <v/>
      </c>
      <c r="S90" s="696"/>
      <c r="T90" s="722" t="str">
        <f>IF(S90&gt;0,VLOOKUP(T$2&amp;IF(VLOOKUP(T$2,cal_Cross,S$9,0)&lt;&gt;2,"","-"&amp;VLOOKUP($E90,année_1ou2,T$9,0)),cal_Cross,VLOOKUP($D90&amp;"_"&amp;$D91,Cross_cat_sexe,$B$7,0),0),"")</f>
        <v/>
      </c>
      <c r="U90" s="696"/>
      <c r="V90" s="696"/>
      <c r="W90" s="696"/>
      <c r="X90" s="696"/>
      <c r="Y90" s="696"/>
      <c r="Z90" s="722" t="str">
        <f>IF(Y90&gt;0,VLOOKUP(Z$2&amp;IF(VLOOKUP(Z$2,cal_Cross,Y$9,0)&lt;&gt;2,"","-"&amp;VLOOKUP($E90,année_1ou2,Z$9,0)),cal_Cross,VLOOKUP($D90&amp;"_"&amp;$D91,Cross_cat_sexe,$B$7,0),0),"")</f>
        <v/>
      </c>
      <c r="AA90" s="843" t="str">
        <f ca="1">IF($B90="","",VLOOKUP($B90,Athlètes,AA$5,0))</f>
        <v>DELVAUX</v>
      </c>
      <c r="AB90" s="697"/>
      <c r="AC90" s="698"/>
      <c r="AD90" s="698"/>
      <c r="AE90" s="698"/>
      <c r="AF90" s="698"/>
      <c r="AG90" s="698"/>
      <c r="AH90" s="699"/>
      <c r="AI90" s="698"/>
      <c r="AJ90" s="698"/>
      <c r="AK90" s="698"/>
      <c r="AL90" s="698"/>
      <c r="AM90" s="698"/>
      <c r="AN90" s="698"/>
      <c r="AO90" s="698"/>
      <c r="AP90" s="698"/>
      <c r="AQ90" s="698"/>
      <c r="AR90" s="698"/>
      <c r="AS90" s="698"/>
      <c r="AT90" s="698"/>
      <c r="AU90" s="700"/>
      <c r="AV90" s="699"/>
      <c r="AW90" s="698"/>
      <c r="AX90" s="698"/>
      <c r="AY90" s="698"/>
      <c r="AZ90" s="698"/>
      <c r="BA90" s="698"/>
      <c r="BB90" s="698"/>
      <c r="BC90" s="698"/>
      <c r="BD90" s="698"/>
      <c r="BE90" s="698"/>
      <c r="BF90" s="698"/>
      <c r="BG90" s="698"/>
      <c r="BH90" s="698"/>
      <c r="BI90" s="700"/>
      <c r="BJ90" s="699"/>
      <c r="BK90" s="698"/>
      <c r="BL90" s="698"/>
      <c r="BM90" s="698"/>
      <c r="BN90" s="698"/>
      <c r="BO90" s="698"/>
      <c r="BP90" s="698"/>
      <c r="BQ90" s="698"/>
      <c r="BR90" s="698"/>
      <c r="BS90" s="698"/>
      <c r="BT90" s="698"/>
      <c r="BU90" s="698"/>
      <c r="BV90" s="698"/>
      <c r="BW90" s="700"/>
      <c r="BX90" s="697">
        <f t="shared" ca="1" si="85"/>
        <v>0</v>
      </c>
      <c r="BY90" s="995">
        <f t="shared" ca="1" si="86"/>
        <v>14</v>
      </c>
      <c r="BZ90" s="697">
        <f t="shared" si="87"/>
        <v>9627</v>
      </c>
      <c r="CA90" s="698" t="str">
        <f t="shared" ca="1" si="88"/>
        <v>M_H</v>
      </c>
      <c r="CB90" s="698">
        <f t="shared" ca="1" si="83"/>
        <v>66</v>
      </c>
      <c r="CC90" s="698">
        <f t="shared" ca="1" si="89"/>
        <v>69</v>
      </c>
      <c r="CD90" s="698">
        <f t="shared" ca="1" si="90"/>
        <v>0</v>
      </c>
      <c r="CE90" s="701">
        <f t="shared" ca="1" si="91"/>
        <v>5001418</v>
      </c>
      <c r="CF90" s="894"/>
      <c r="CG90" s="885"/>
      <c r="CH90" s="694">
        <f t="shared" ca="1" si="92"/>
        <v>1</v>
      </c>
      <c r="CI90" s="702">
        <f t="shared" ca="1" si="84"/>
        <v>0</v>
      </c>
      <c r="CJ90" s="894"/>
    </row>
    <row r="91" spans="1:88" s="695" customFormat="1">
      <c r="A91" s="681">
        <v>11.1</v>
      </c>
      <c r="B91" s="682">
        <f>B90+0.1</f>
        <v>9627.1</v>
      </c>
      <c r="C91" s="683" t="str">
        <f ca="1">IF($B90="","",VLOOKUP($B90,Athlètes,C$7,0))</f>
        <v>Antoine</v>
      </c>
      <c r="D91" s="684" t="str">
        <f ca="1">IF($B90="","",VLOOKUP($B90,Athlètes,D$7,0))</f>
        <v>H</v>
      </c>
      <c r="E91" s="685"/>
      <c r="F91" s="936">
        <f ca="1">IF(G91=0,0,SUMIF(AC91:AD91,"&gt;0")/MIN(2,G91))+IF(ISNA(BY91),NA(),0)</f>
        <v>1418</v>
      </c>
      <c r="G91" s="686">
        <f>COUNTA(I90:L90,N90:Q90,S90,Y90)</f>
        <v>1</v>
      </c>
      <c r="H91" s="686">
        <f>IF(ISNA(VLOOKUP($B91,__Indoor,H$7,0)),   0,VLOOKUP($B91,__Indoor,H$7,0))</f>
        <v>0</v>
      </c>
      <c r="I91" s="932" t="str">
        <f ca="1">IF(AND(I90&gt;0,INDIRECT(ADDRESS($CB90,COLUMN(I90),2,1))=0),NA(),IF(I90&gt;INDIRECT(ADDRESS($CB90,COLUMN(I90),2,1)),  NA(),  IF(OR(I90="",INDIRECT(ADDRESS($CB90,COLUMN(I90),2,1))=""),"",     (1+I$5)  *  ROUND((1-(I90-1)/(  INDIRECT(ADDRESS($CB90,COLUMN(I90),2,1))  -1))  *  (VLOOKUP($D90&amp;"_"&amp;$D91,Cross_cat_sexe,$B$5+1,0)  -  VLOOKUP($D90&amp;"_"&amp;$D91,Cross_cat_sexe,$B$5,0))     +  VLOOKUP($D90&amp;"_"&amp;$D91,Cross_cat_sexe,$B$5,0),0))))</f>
        <v/>
      </c>
      <c r="J91" s="932">
        <f ca="1">IF(AND(J90&gt;0,INDIRECT(ADDRESS($CB90,COLUMN(J90),2,1))=0),NA(),IF(J90&gt;INDIRECT(ADDRESS($CB90,COLUMN(J90),2,1)),  NA(),  IF(OR(J90="",INDIRECT(ADDRESS($CB90,COLUMN(J90),2,1))=""),"",     (1+J$5)  *  ROUND((1-(J90-1)/(  INDIRECT(ADDRESS($CB90,COLUMN(J90),2,1))  -1))  *  (VLOOKUP($D90&amp;"_"&amp;$D91,Cross_cat_sexe,$B$5+1,0)  -  VLOOKUP($D90&amp;"_"&amp;$D91,Cross_cat_sexe,$B$5,0))     +  VLOOKUP($D90&amp;"_"&amp;$D91,Cross_cat_sexe,$B$5,0),0))))</f>
        <v>1418</v>
      </c>
      <c r="K91" s="932" t="str">
        <f ca="1">IF(AND(K90&gt;0,INDIRECT(ADDRESS($CB90,COLUMN(K90),2,1))=0),NA(),IF(K90&gt;INDIRECT(ADDRESS($CB90,COLUMN(K90),2,1)),  NA(),  IF(OR(K90="",INDIRECT(ADDRESS($CB90,COLUMN(K90),2,1))=""),"",     (1+K$5)  *  ROUND((1-(K90-1)/(  INDIRECT(ADDRESS($CB90,COLUMN(K90),2,1))  -1))  *  (VLOOKUP($D90&amp;"_"&amp;$D91,Cross_cat_sexe,$B$5+1,0)  -  VLOOKUP($D90&amp;"_"&amp;$D91,Cross_cat_sexe,$B$5,0))     +  VLOOKUP($D90&amp;"_"&amp;$D91,Cross_cat_sexe,$B$5,0),0))))</f>
        <v/>
      </c>
      <c r="L91" s="687" t="str">
        <f>IF(AND(L90&gt;0,M90=0),NA(),IF(L90&gt;M90,NA(),IF(M90="","",     (1+M$5)  *  ROUND((1-(L90-1)/(M90-1))  *  (VLOOKUP($D90&amp;"_"&amp;$D91,Cross_cat_sexe,$B$5+1,0)  -  VLOOKUP($D90&amp;"_"&amp;$D91,Cross_cat_sexe,$B$5,0))     +  VLOOKUP($D90&amp;"_"&amp;$D91,Cross_cat_sexe,$B$5,0),0))))</f>
        <v/>
      </c>
      <c r="M91" s="841">
        <f>IF(L90&gt;0,M$5,0)</f>
        <v>0</v>
      </c>
      <c r="N91" s="932" t="str">
        <f ca="1">IF(AND(N90&gt;0,INDIRECT(ADDRESS($CB90,COLUMN(N90),2,1))=0),NA(),IF(N90&gt;INDIRECT(ADDRESS($CB90,COLUMN(N90),2,1)),  NA(),  IF(OR(N90="",INDIRECT(ADDRESS($CB90,COLUMN(N90),2,1))=""),"",     (1+N$5)  *  ROUND((1-(N90-1)/(  INDIRECT(ADDRESS($CB90,COLUMN(N90),2,1))  -1))  *  (VLOOKUP($D90&amp;"_"&amp;$D91,Cross_cat_sexe,$B$5+1,0)  -  VLOOKUP($D90&amp;"_"&amp;$D91,Cross_cat_sexe,$B$5,0))     +  VLOOKUP($D90&amp;"_"&amp;$D91,Cross_cat_sexe,$B$5,0),0))))</f>
        <v/>
      </c>
      <c r="O91" s="932" t="str">
        <f ca="1">IF(AND(O90&gt;0,INDIRECT(ADDRESS($CB90,COLUMN(O90),2,1))=0),NA(),IF(O90&gt;INDIRECT(ADDRESS($CB90,COLUMN(O90),2,1)),  NA(),  IF(OR(O90="",INDIRECT(ADDRESS($CB90,COLUMN(O90),2,1))=""),"",     (1+O$5)  *  ROUND((1-(O90-1)/(  INDIRECT(ADDRESS($CB90,COLUMN(O90),2,1))  -1))  *  (VLOOKUP($D90&amp;"_"&amp;$D91,Cross_cat_sexe,$B$5+1,0)  -  VLOOKUP($D90&amp;"_"&amp;$D91,Cross_cat_sexe,$B$5,0))     +  VLOOKUP($D90&amp;"_"&amp;$D91,Cross_cat_sexe,$B$5,0),0))))</f>
        <v/>
      </c>
      <c r="P91" s="932" t="str">
        <f ca="1">IF(AND(P90&gt;0,INDIRECT(ADDRESS($CB90,COLUMN(P90),2,1))=0),NA(),IF(P90&gt;INDIRECT(ADDRESS($CB90,COLUMN(P90),2,1)),  NA(),  IF(OR(P90="",INDIRECT(ADDRESS($CB90,COLUMN(P90),2,1))=""),"",     (1+P$5)  *  ROUND((1-(P90-1)/(  INDIRECT(ADDRESS($CB90,COLUMN(P90),2,1))  -1))  *  (VLOOKUP($D90&amp;"_"&amp;$D91,Cross_cat_sexe,$B$5+1,0)  -  VLOOKUP($D90&amp;"_"&amp;$D91,Cross_cat_sexe,$B$5,0))     +  VLOOKUP($D90&amp;"_"&amp;$D91,Cross_cat_sexe,$B$5,0),0))))</f>
        <v/>
      </c>
      <c r="Q91" s="687" t="str">
        <f>IF(AND(Q90&gt;0,R90=0),NA(),IF(Q90&gt;R90,NA(),IF(R90="","",     (1+R$5)  *  ROUND((1-(Q90-1)/(R90-1))  *  (VLOOKUP($D90&amp;"_"&amp;$D91,Cross_cat_sexe,$B$5+1,0)  -  VLOOKUP($D90&amp;"_"&amp;$D91,Cross_cat_sexe,$B$5,0))     +  VLOOKUP($D90&amp;"_"&amp;$D91,Cross_cat_sexe,$B$5,0),0))))</f>
        <v/>
      </c>
      <c r="R91" s="841">
        <f>IF(Q90&gt;0,R$5,0)</f>
        <v>0</v>
      </c>
      <c r="S91" s="687" t="str">
        <f>IF(AND(S90&gt;0,T90=0),NA(),IF(S90&gt;T90,NA(),IF(T90="","",     (1+T$5)  *  ROUND((1-(S90-1)/(T90-1))  *  (VLOOKUP($D90&amp;"_"&amp;$D91,Cross_cat_sexe,$B$5+1,0)  -  VLOOKUP($D90&amp;"_"&amp;$D91,Cross_cat_sexe,$B$5,0))     +  VLOOKUP($D90&amp;"_"&amp;$D91,Cross_cat_sexe,$B$5,0),0))))</f>
        <v/>
      </c>
      <c r="T91" s="841">
        <f>IF(S90&gt;0,T$5,0)</f>
        <v>0</v>
      </c>
      <c r="U91" s="932" t="str">
        <f ca="1">IF(AND(U90&gt;0,INDIRECT(ADDRESS($CB90,COLUMN(U90),2,1))=0),NA(),IF(U90&gt;INDIRECT(ADDRESS($CB90,COLUMN(U90),2,1)),  NA(),  IF(OR(U90="",INDIRECT(ADDRESS($CB90,COLUMN(U90),2,1))=""),"",     (1+U$5)  *  ROUND((1-(U90-1)/(  INDIRECT(ADDRESS($CB90,COLUMN(U90),2,1))  -1))  *  (VLOOKUP($D90&amp;"_"&amp;$D91,Cross_cat_sexe,$B$5+1,0)  -  VLOOKUP($D90&amp;"_"&amp;$D91,Cross_cat_sexe,$B$5,0))     +  VLOOKUP($D90&amp;"_"&amp;$D91,Cross_cat_sexe,$B$5,0),0))))</f>
        <v/>
      </c>
      <c r="V91" s="932" t="str">
        <f ca="1">IF(AND(V90&gt;0,INDIRECT(ADDRESS($CB90,COLUMN(V90),2,1))=0),NA(),IF(V90&gt;INDIRECT(ADDRESS($CB90,COLUMN(V90),2,1)),  NA(),  IF(OR(V90="",INDIRECT(ADDRESS($CB90,COLUMN(V90),2,1))=""),"",     (1+V$5)  *  ROUND((1-(V90-1)/(  INDIRECT(ADDRESS($CB90,COLUMN(V90),2,1))  -1))  *  (VLOOKUP($D90&amp;"_"&amp;$D91,Cross_cat_sexe,$B$5+1,0)  -  VLOOKUP($D90&amp;"_"&amp;$D91,Cross_cat_sexe,$B$5,0))     +  VLOOKUP($D90&amp;"_"&amp;$D91,Cross_cat_sexe,$B$5,0),0))))</f>
        <v/>
      </c>
      <c r="W91" s="932" t="str">
        <f ca="1">IF(AND(W90&gt;0,INDIRECT(ADDRESS($CB90,COLUMN(W90),2,1))=0),NA(),IF(W90&gt;INDIRECT(ADDRESS($CB90,COLUMN(W90),2,1)),  NA(),  IF(OR(W90="",INDIRECT(ADDRESS($CB90,COLUMN(W90),2,1))=""),"",     (1+W$5)  *  ROUND((1-(W90-1)/(  INDIRECT(ADDRESS($CB90,COLUMN(W90),2,1))  -1))  *  (VLOOKUP($D90&amp;"_"&amp;$D91,Cross_cat_sexe,$B$5+1,0)  -  VLOOKUP($D90&amp;"_"&amp;$D91,Cross_cat_sexe,$B$5,0))     +  VLOOKUP($D90&amp;"_"&amp;$D91,Cross_cat_sexe,$B$5,0),0))))</f>
        <v/>
      </c>
      <c r="X91" s="932" t="str">
        <f ca="1">IF(AND(X90&gt;0,INDIRECT(ADDRESS($CB90,COLUMN(X90),2,1))=0),NA(),IF(X90&gt;INDIRECT(ADDRESS($CB90,COLUMN(X90),2,1)),  NA(),  IF(OR(X90="",INDIRECT(ADDRESS($CB90,COLUMN(X90),2,1))=""),"",     (1+X$5)  *  ROUND((1-(X90-1)/(  INDIRECT(ADDRESS($CB90,COLUMN(X90),2,1))  -1))  *  (VLOOKUP($D90&amp;"_"&amp;$D91,Cross_cat_sexe,$B$5+1,0)  -  VLOOKUP($D90&amp;"_"&amp;$D91,Cross_cat_sexe,$B$5,0))     +  VLOOKUP($D90&amp;"_"&amp;$D91,Cross_cat_sexe,$B$5,0),0))))</f>
        <v/>
      </c>
      <c r="Y91" s="687" t="str">
        <f>IF(AND(Y90&gt;0,Z90=0),NA(),IF(Y90&gt;Z90,NA(),IF(Z90="","",     (1+Z$5)  *  ROUND((1-(Y90-1)/(Z90-1))  *  (VLOOKUP($D90&amp;"_"&amp;$D91,Cross_cat_sexe,$B$5+1,0)  -  VLOOKUP($D90&amp;"_"&amp;$D91,Cross_cat_sexe,$B$5,0))     +  VLOOKUP($D90&amp;"_"&amp;$D91,Cross_cat_sexe,$B$5,0),0))))</f>
        <v/>
      </c>
      <c r="Z91" s="841">
        <f>IF(Y90&gt;0,Z$5,0)</f>
        <v>0</v>
      </c>
      <c r="AA91" s="688" t="str">
        <f ca="1">IF($B90="","",VLOOKUP($B90,Athlètes,AA$7,0))</f>
        <v>Antoine</v>
      </c>
      <c r="AB91" s="689">
        <f ca="1">IF(OR(G91&gt;=2,    F90=IF(D91="F","classée","classé")),   1,   0)</f>
        <v>0</v>
      </c>
      <c r="AC91" s="690">
        <f ca="1">MAX(AH91:AU91)</f>
        <v>1418</v>
      </c>
      <c r="AD91" s="684">
        <f ca="1">IF(AF91&gt;=2,AC91,MAX(AV91:BI91))</f>
        <v>-1</v>
      </c>
      <c r="AE91" s="684">
        <f ca="1">IF(AF91&gt;=3,AC91,IF(AG91&gt;=2,AD91,MAX(BJ91:BW91)))</f>
        <v>-2</v>
      </c>
      <c r="AF91" s="684">
        <f ca="1">COUNTIF(AV91:BI91,"=-1")</f>
        <v>1</v>
      </c>
      <c r="AG91" s="684">
        <f ca="1">COUNTIF(BJ91:BW91,"=-2")</f>
        <v>1</v>
      </c>
      <c r="AH91" s="691" t="str">
        <f t="shared" ref="AH91:AU91" ca="1" si="123">INDEX(__Cross,  $CC91,  AH$5)</f>
        <v/>
      </c>
      <c r="AI91" s="684">
        <f t="shared" ca="1" si="123"/>
        <v>1418</v>
      </c>
      <c r="AJ91" s="684" t="str">
        <f t="shared" ca="1" si="123"/>
        <v/>
      </c>
      <c r="AK91" s="684" t="str">
        <f t="shared" ca="1" si="123"/>
        <v/>
      </c>
      <c r="AL91" s="684" t="str">
        <f t="shared" ca="1" si="123"/>
        <v/>
      </c>
      <c r="AM91" s="684" t="str">
        <f t="shared" ca="1" si="123"/>
        <v/>
      </c>
      <c r="AN91" s="684" t="str">
        <f t="shared" ca="1" si="123"/>
        <v/>
      </c>
      <c r="AO91" s="684" t="str">
        <f t="shared" ca="1" si="123"/>
        <v/>
      </c>
      <c r="AP91" s="684" t="str">
        <f t="shared" ca="1" si="123"/>
        <v/>
      </c>
      <c r="AQ91" s="684" t="str">
        <f t="shared" ca="1" si="123"/>
        <v/>
      </c>
      <c r="AR91" s="684" t="str">
        <f t="shared" ca="1" si="123"/>
        <v/>
      </c>
      <c r="AS91" s="684" t="str">
        <f t="shared" ca="1" si="123"/>
        <v/>
      </c>
      <c r="AT91" s="684" t="str">
        <f t="shared" ca="1" si="123"/>
        <v/>
      </c>
      <c r="AU91" s="692" t="str">
        <f t="shared" ca="1" si="123"/>
        <v/>
      </c>
      <c r="AV91" s="691" t="str">
        <f t="shared" ref="AV91:BI91" ca="1" si="124">IF(AH91=$AC91,-1,AH91)</f>
        <v/>
      </c>
      <c r="AW91" s="684">
        <f t="shared" ca="1" si="124"/>
        <v>-1</v>
      </c>
      <c r="AX91" s="684" t="str">
        <f t="shared" ca="1" si="124"/>
        <v/>
      </c>
      <c r="AY91" s="684" t="str">
        <f t="shared" ca="1" si="124"/>
        <v/>
      </c>
      <c r="AZ91" s="684" t="str">
        <f t="shared" ca="1" si="124"/>
        <v/>
      </c>
      <c r="BA91" s="684" t="str">
        <f t="shared" ca="1" si="124"/>
        <v/>
      </c>
      <c r="BB91" s="684" t="str">
        <f t="shared" ca="1" si="124"/>
        <v/>
      </c>
      <c r="BC91" s="684" t="str">
        <f t="shared" ca="1" si="124"/>
        <v/>
      </c>
      <c r="BD91" s="684" t="str">
        <f t="shared" ca="1" si="124"/>
        <v/>
      </c>
      <c r="BE91" s="684" t="str">
        <f t="shared" ca="1" si="124"/>
        <v/>
      </c>
      <c r="BF91" s="684" t="str">
        <f t="shared" ca="1" si="124"/>
        <v/>
      </c>
      <c r="BG91" s="684" t="str">
        <f t="shared" ca="1" si="124"/>
        <v/>
      </c>
      <c r="BH91" s="684" t="str">
        <f t="shared" ca="1" si="124"/>
        <v/>
      </c>
      <c r="BI91" s="692" t="str">
        <f t="shared" ca="1" si="124"/>
        <v/>
      </c>
      <c r="BJ91" s="691" t="str">
        <f t="shared" ref="BJ91:BW91" ca="1" si="125">IF(AV91=$AD91,-2,AV91)</f>
        <v/>
      </c>
      <c r="BK91" s="684">
        <f t="shared" ca="1" si="125"/>
        <v>-2</v>
      </c>
      <c r="BL91" s="684" t="str">
        <f t="shared" ca="1" si="125"/>
        <v/>
      </c>
      <c r="BM91" s="684" t="str">
        <f t="shared" ca="1" si="125"/>
        <v/>
      </c>
      <c r="BN91" s="684" t="str">
        <f t="shared" ca="1" si="125"/>
        <v/>
      </c>
      <c r="BO91" s="684" t="str">
        <f t="shared" ca="1" si="125"/>
        <v/>
      </c>
      <c r="BP91" s="684" t="str">
        <f t="shared" ca="1" si="125"/>
        <v/>
      </c>
      <c r="BQ91" s="684" t="str">
        <f t="shared" ca="1" si="125"/>
        <v/>
      </c>
      <c r="BR91" s="684" t="str">
        <f t="shared" ca="1" si="125"/>
        <v/>
      </c>
      <c r="BS91" s="684" t="str">
        <f t="shared" ca="1" si="125"/>
        <v/>
      </c>
      <c r="BT91" s="684" t="str">
        <f t="shared" ca="1" si="125"/>
        <v/>
      </c>
      <c r="BU91" s="684" t="str">
        <f t="shared" ca="1" si="125"/>
        <v/>
      </c>
      <c r="BV91" s="684" t="str">
        <f t="shared" ca="1" si="125"/>
        <v/>
      </c>
      <c r="BW91" s="692" t="str">
        <f t="shared" ca="1" si="125"/>
        <v/>
      </c>
      <c r="BX91" s="689">
        <f t="shared" ca="1" si="85"/>
        <v>1</v>
      </c>
      <c r="BY91" s="996">
        <f t="shared" ca="1" si="86"/>
        <v>1418</v>
      </c>
      <c r="BZ91" s="689">
        <f t="shared" si="87"/>
        <v>9627.1</v>
      </c>
      <c r="CA91" s="684" t="str">
        <f t="shared" ca="1" si="88"/>
        <v>M_H</v>
      </c>
      <c r="CB91" s="684">
        <f t="shared" ca="1" si="83"/>
        <v>66</v>
      </c>
      <c r="CC91" s="684">
        <f t="shared" ca="1" si="89"/>
        <v>70</v>
      </c>
      <c r="CD91" s="684">
        <f t="shared" ca="1" si="90"/>
        <v>0</v>
      </c>
      <c r="CE91" s="693">
        <f t="shared" ca="1" si="91"/>
        <v>5001418</v>
      </c>
      <c r="CF91" s="895"/>
      <c r="CG91" s="886"/>
      <c r="CH91" s="694">
        <f t="shared" ca="1" si="92"/>
        <v>1.1000000000000001</v>
      </c>
      <c r="CI91" s="694">
        <f t="shared" ca="1" si="84"/>
        <v>0</v>
      </c>
      <c r="CJ91" s="895"/>
    </row>
    <row r="92" spans="1:88" s="703" customFormat="1">
      <c r="A92" s="704">
        <v>12</v>
      </c>
      <c r="B92" s="705">
        <v>7029</v>
      </c>
      <c r="C92" s="703" t="str">
        <f ca="1">IF($B92="","",VLOOKUP($B92,Athlètes,C$5,0))</f>
        <v>WLODAWER</v>
      </c>
      <c r="D92" s="698" t="str">
        <f ca="1">IF($B92="","",VLOOKUP($B92,Athlètes,D$5,0))</f>
        <v>M</v>
      </c>
      <c r="E92" s="706" t="str">
        <f ca="1">IF($B92="","",VLOOKUP($B92,Athlètes,E$5,0))</f>
        <v/>
      </c>
      <c r="F92" s="707"/>
      <c r="G92" s="708"/>
      <c r="H92" s="708"/>
      <c r="I92" s="696"/>
      <c r="J92" s="696">
        <v>19</v>
      </c>
      <c r="K92" s="696"/>
      <c r="L92" s="696"/>
      <c r="M92" s="722" t="str">
        <f>IF(L92&gt;0,VLOOKUP(M$2&amp;IF(VLOOKUP(M$2,cal_Cross,L$9,0)&lt;&gt;2,"","-"&amp;VLOOKUP($E92,année_1ou2,M$9,0)),cal_Cross,VLOOKUP($D92&amp;"_"&amp;$D93,Cross_cat_sexe,$B$7,0),0),"")</f>
        <v/>
      </c>
      <c r="N92" s="696"/>
      <c r="O92" s="696"/>
      <c r="P92" s="696"/>
      <c r="Q92" s="696"/>
      <c r="R92" s="722" t="str">
        <f>IF(Q92&gt;0,VLOOKUP(R$2&amp;IF(VLOOKUP(R$2,cal_Cross,Q$9,0)&lt;&gt;2,"","-"&amp;VLOOKUP($E92,année_1ou2,R$9,0)),cal_Cross,VLOOKUP($D92&amp;"_"&amp;$D93,Cross_cat_sexe,$B$7,0),0),"")</f>
        <v/>
      </c>
      <c r="S92" s="696"/>
      <c r="T92" s="722" t="str">
        <f>IF(S92&gt;0,VLOOKUP(T$2&amp;IF(VLOOKUP(T$2,cal_Cross,S$9,0)&lt;&gt;2,"","-"&amp;VLOOKUP($E92,année_1ou2,T$9,0)),cal_Cross,VLOOKUP($D92&amp;"_"&amp;$D93,Cross_cat_sexe,$B$7,0),0),"")</f>
        <v/>
      </c>
      <c r="U92" s="696"/>
      <c r="V92" s="696"/>
      <c r="W92" s="696"/>
      <c r="X92" s="696"/>
      <c r="Y92" s="696"/>
      <c r="Z92" s="722" t="str">
        <f>IF(Y92&gt;0,VLOOKUP(Z$2&amp;IF(VLOOKUP(Z$2,cal_Cross,Y$9,0)&lt;&gt;2,"","-"&amp;VLOOKUP($E92,année_1ou2,Z$9,0)),cal_Cross,VLOOKUP($D92&amp;"_"&amp;$D93,Cross_cat_sexe,$B$7,0),0),"")</f>
        <v/>
      </c>
      <c r="AA92" s="843" t="str">
        <f ca="1">IF($B92="","",VLOOKUP($B92,Athlètes,AA$5,0))</f>
        <v>WLODAWER</v>
      </c>
      <c r="AB92" s="697"/>
      <c r="AC92" s="698"/>
      <c r="AD92" s="698"/>
      <c r="AE92" s="698"/>
      <c r="AF92" s="698"/>
      <c r="AG92" s="698"/>
      <c r="AH92" s="699"/>
      <c r="AI92" s="698"/>
      <c r="AJ92" s="698"/>
      <c r="AK92" s="698"/>
      <c r="AL92" s="698"/>
      <c r="AM92" s="698"/>
      <c r="AN92" s="698"/>
      <c r="AO92" s="698"/>
      <c r="AP92" s="698"/>
      <c r="AQ92" s="698"/>
      <c r="AR92" s="698"/>
      <c r="AS92" s="698"/>
      <c r="AT92" s="698"/>
      <c r="AU92" s="700"/>
      <c r="AV92" s="699"/>
      <c r="AW92" s="698"/>
      <c r="AX92" s="698"/>
      <c r="AY92" s="698"/>
      <c r="AZ92" s="698"/>
      <c r="BA92" s="698"/>
      <c r="BB92" s="698"/>
      <c r="BC92" s="698"/>
      <c r="BD92" s="698"/>
      <c r="BE92" s="698"/>
      <c r="BF92" s="698"/>
      <c r="BG92" s="698"/>
      <c r="BH92" s="698"/>
      <c r="BI92" s="700"/>
      <c r="BJ92" s="699"/>
      <c r="BK92" s="698"/>
      <c r="BL92" s="698"/>
      <c r="BM92" s="698"/>
      <c r="BN92" s="698"/>
      <c r="BO92" s="698"/>
      <c r="BP92" s="698"/>
      <c r="BQ92" s="698"/>
      <c r="BR92" s="698"/>
      <c r="BS92" s="698"/>
      <c r="BT92" s="698"/>
      <c r="BU92" s="698"/>
      <c r="BV92" s="698"/>
      <c r="BW92" s="700"/>
      <c r="BX92" s="697">
        <f t="shared" ca="1" si="85"/>
        <v>0</v>
      </c>
      <c r="BY92" s="995">
        <f t="shared" ca="1" si="86"/>
        <v>19</v>
      </c>
      <c r="BZ92" s="697">
        <f t="shared" si="87"/>
        <v>7029</v>
      </c>
      <c r="CA92" s="698" t="str">
        <f t="shared" ca="1" si="88"/>
        <v>M_H</v>
      </c>
      <c r="CB92" s="698">
        <f t="shared" ca="1" si="83"/>
        <v>66</v>
      </c>
      <c r="CC92" s="698">
        <f t="shared" ca="1" si="89"/>
        <v>71</v>
      </c>
      <c r="CD92" s="698">
        <f t="shared" ca="1" si="90"/>
        <v>0</v>
      </c>
      <c r="CE92" s="701">
        <f t="shared" ca="1" si="91"/>
        <v>5001272</v>
      </c>
      <c r="CF92" s="894"/>
      <c r="CG92" s="885"/>
      <c r="CH92" s="694">
        <f t="shared" ca="1" si="92"/>
        <v>1</v>
      </c>
      <c r="CI92" s="702">
        <f t="shared" ca="1" si="84"/>
        <v>0</v>
      </c>
      <c r="CJ92" s="894"/>
    </row>
    <row r="93" spans="1:88" s="695" customFormat="1">
      <c r="A93" s="681">
        <v>12.1</v>
      </c>
      <c r="B93" s="682">
        <f>B92+0.1</f>
        <v>7029.1</v>
      </c>
      <c r="C93" s="683" t="str">
        <f ca="1">IF($B92="","",VLOOKUP($B92,Athlètes,C$7,0))</f>
        <v>Alex</v>
      </c>
      <c r="D93" s="684" t="str">
        <f ca="1">IF($B92="","",VLOOKUP($B92,Athlètes,D$7,0))</f>
        <v>H</v>
      </c>
      <c r="E93" s="685"/>
      <c r="F93" s="936">
        <f ca="1">IF(G93=0,0,SUMIF(AC93:AD93,"&gt;0")/MIN(2,G93))+IF(ISNA(BY93),NA(),0)</f>
        <v>1272</v>
      </c>
      <c r="G93" s="686">
        <f>COUNTA(I92:L92,N92:Q92,S92,Y92)</f>
        <v>1</v>
      </c>
      <c r="H93" s="686">
        <f ca="1">IF(ISNA(VLOOKUP($B93,__Indoor,H$7,0)),   0,VLOOKUP($B93,__Indoor,H$7,0))</f>
        <v>3</v>
      </c>
      <c r="I93" s="932" t="str">
        <f ca="1">IF(AND(I92&gt;0,INDIRECT(ADDRESS($CB92,COLUMN(I92),2,1))=0),NA(),IF(I92&gt;INDIRECT(ADDRESS($CB92,COLUMN(I92),2,1)),  NA(),  IF(OR(I92="",INDIRECT(ADDRESS($CB92,COLUMN(I92),2,1))=""),"",     (1+I$5)  *  ROUND((1-(I92-1)/(  INDIRECT(ADDRESS($CB92,COLUMN(I92),2,1))  -1))  *  (VLOOKUP($D92&amp;"_"&amp;$D93,Cross_cat_sexe,$B$5+1,0)  -  VLOOKUP($D92&amp;"_"&amp;$D93,Cross_cat_sexe,$B$5,0))     +  VLOOKUP($D92&amp;"_"&amp;$D93,Cross_cat_sexe,$B$5,0),0))))</f>
        <v/>
      </c>
      <c r="J93" s="932">
        <f ca="1">IF(AND(J92&gt;0,INDIRECT(ADDRESS($CB92,COLUMN(J92),2,1))=0),NA(),IF(J92&gt;INDIRECT(ADDRESS($CB92,COLUMN(J92),2,1)),  NA(),  IF(OR(J92="",INDIRECT(ADDRESS($CB92,COLUMN(J92),2,1))=""),"",     (1+J$5)  *  ROUND((1-(J92-1)/(  INDIRECT(ADDRESS($CB92,COLUMN(J92),2,1))  -1))  *  (VLOOKUP($D92&amp;"_"&amp;$D93,Cross_cat_sexe,$B$5+1,0)  -  VLOOKUP($D92&amp;"_"&amp;$D93,Cross_cat_sexe,$B$5,0))     +  VLOOKUP($D92&amp;"_"&amp;$D93,Cross_cat_sexe,$B$5,0),0))))</f>
        <v>1272</v>
      </c>
      <c r="K93" s="932" t="str">
        <f ca="1">IF(AND(K92&gt;0,INDIRECT(ADDRESS($CB92,COLUMN(K92),2,1))=0),NA(),IF(K92&gt;INDIRECT(ADDRESS($CB92,COLUMN(K92),2,1)),  NA(),  IF(OR(K92="",INDIRECT(ADDRESS($CB92,COLUMN(K92),2,1))=""),"",     (1+K$5)  *  ROUND((1-(K92-1)/(  INDIRECT(ADDRESS($CB92,COLUMN(K92),2,1))  -1))  *  (VLOOKUP($D92&amp;"_"&amp;$D93,Cross_cat_sexe,$B$5+1,0)  -  VLOOKUP($D92&amp;"_"&amp;$D93,Cross_cat_sexe,$B$5,0))     +  VLOOKUP($D92&amp;"_"&amp;$D93,Cross_cat_sexe,$B$5,0),0))))</f>
        <v/>
      </c>
      <c r="L93" s="687" t="str">
        <f>IF(AND(L92&gt;0,M92=0),NA(),IF(L92&gt;M92,NA(),IF(M92="","",     (1+M$5)  *  ROUND((1-(L92-1)/(M92-1))  *  (VLOOKUP($D92&amp;"_"&amp;$D93,Cross_cat_sexe,$B$5+1,0)  -  VLOOKUP($D92&amp;"_"&amp;$D93,Cross_cat_sexe,$B$5,0))     +  VLOOKUP($D92&amp;"_"&amp;$D93,Cross_cat_sexe,$B$5,0),0))))</f>
        <v/>
      </c>
      <c r="M93" s="841">
        <f>IF(L92&gt;0,M$5,0)</f>
        <v>0</v>
      </c>
      <c r="N93" s="932" t="str">
        <f ca="1">IF(AND(N92&gt;0,INDIRECT(ADDRESS($CB92,COLUMN(N92),2,1))=0),NA(),IF(N92&gt;INDIRECT(ADDRESS($CB92,COLUMN(N92),2,1)),  NA(),  IF(OR(N92="",INDIRECT(ADDRESS($CB92,COLUMN(N92),2,1))=""),"",     (1+N$5)  *  ROUND((1-(N92-1)/(  INDIRECT(ADDRESS($CB92,COLUMN(N92),2,1))  -1))  *  (VLOOKUP($D92&amp;"_"&amp;$D93,Cross_cat_sexe,$B$5+1,0)  -  VLOOKUP($D92&amp;"_"&amp;$D93,Cross_cat_sexe,$B$5,0))     +  VLOOKUP($D92&amp;"_"&amp;$D93,Cross_cat_sexe,$B$5,0),0))))</f>
        <v/>
      </c>
      <c r="O93" s="932" t="str">
        <f ca="1">IF(AND(O92&gt;0,INDIRECT(ADDRESS($CB92,COLUMN(O92),2,1))=0),NA(),IF(O92&gt;INDIRECT(ADDRESS($CB92,COLUMN(O92),2,1)),  NA(),  IF(OR(O92="",INDIRECT(ADDRESS($CB92,COLUMN(O92),2,1))=""),"",     (1+O$5)  *  ROUND((1-(O92-1)/(  INDIRECT(ADDRESS($CB92,COLUMN(O92),2,1))  -1))  *  (VLOOKUP($D92&amp;"_"&amp;$D93,Cross_cat_sexe,$B$5+1,0)  -  VLOOKUP($D92&amp;"_"&amp;$D93,Cross_cat_sexe,$B$5,0))     +  VLOOKUP($D92&amp;"_"&amp;$D93,Cross_cat_sexe,$B$5,0),0))))</f>
        <v/>
      </c>
      <c r="P93" s="932" t="str">
        <f ca="1">IF(AND(P92&gt;0,INDIRECT(ADDRESS($CB92,COLUMN(P92),2,1))=0),NA(),IF(P92&gt;INDIRECT(ADDRESS($CB92,COLUMN(P92),2,1)),  NA(),  IF(OR(P92="",INDIRECT(ADDRESS($CB92,COLUMN(P92),2,1))=""),"",     (1+P$5)  *  ROUND((1-(P92-1)/(  INDIRECT(ADDRESS($CB92,COLUMN(P92),2,1))  -1))  *  (VLOOKUP($D92&amp;"_"&amp;$D93,Cross_cat_sexe,$B$5+1,0)  -  VLOOKUP($D92&amp;"_"&amp;$D93,Cross_cat_sexe,$B$5,0))     +  VLOOKUP($D92&amp;"_"&amp;$D93,Cross_cat_sexe,$B$5,0),0))))</f>
        <v/>
      </c>
      <c r="Q93" s="687" t="str">
        <f>IF(AND(Q92&gt;0,R92=0),NA(),IF(Q92&gt;R92,NA(),IF(R92="","",     (1+R$5)  *  ROUND((1-(Q92-1)/(R92-1))  *  (VLOOKUP($D92&amp;"_"&amp;$D93,Cross_cat_sexe,$B$5+1,0)  -  VLOOKUP($D92&amp;"_"&amp;$D93,Cross_cat_sexe,$B$5,0))     +  VLOOKUP($D92&amp;"_"&amp;$D93,Cross_cat_sexe,$B$5,0),0))))</f>
        <v/>
      </c>
      <c r="R93" s="841">
        <f>IF(Q92&gt;0,R$5,0)</f>
        <v>0</v>
      </c>
      <c r="S93" s="687" t="str">
        <f>IF(AND(S92&gt;0,T92=0),NA(),IF(S92&gt;T92,NA(),IF(T92="","",     (1+T$5)  *  ROUND((1-(S92-1)/(T92-1))  *  (VLOOKUP($D92&amp;"_"&amp;$D93,Cross_cat_sexe,$B$5+1,0)  -  VLOOKUP($D92&amp;"_"&amp;$D93,Cross_cat_sexe,$B$5,0))     +  VLOOKUP($D92&amp;"_"&amp;$D93,Cross_cat_sexe,$B$5,0),0))))</f>
        <v/>
      </c>
      <c r="T93" s="841">
        <f>IF(S92&gt;0,T$5,0)</f>
        <v>0</v>
      </c>
      <c r="U93" s="932" t="str">
        <f ca="1">IF(AND(U92&gt;0,INDIRECT(ADDRESS($CB92,COLUMN(U92),2,1))=0),NA(),IF(U92&gt;INDIRECT(ADDRESS($CB92,COLUMN(U92),2,1)),  NA(),  IF(OR(U92="",INDIRECT(ADDRESS($CB92,COLUMN(U92),2,1))=""),"",     (1+U$5)  *  ROUND((1-(U92-1)/(  INDIRECT(ADDRESS($CB92,COLUMN(U92),2,1))  -1))  *  (VLOOKUP($D92&amp;"_"&amp;$D93,Cross_cat_sexe,$B$5+1,0)  -  VLOOKUP($D92&amp;"_"&amp;$D93,Cross_cat_sexe,$B$5,0))     +  VLOOKUP($D92&amp;"_"&amp;$D93,Cross_cat_sexe,$B$5,0),0))))</f>
        <v/>
      </c>
      <c r="V93" s="932" t="str">
        <f ca="1">IF(AND(V92&gt;0,INDIRECT(ADDRESS($CB92,COLUMN(V92),2,1))=0),NA(),IF(V92&gt;INDIRECT(ADDRESS($CB92,COLUMN(V92),2,1)),  NA(),  IF(OR(V92="",INDIRECT(ADDRESS($CB92,COLUMN(V92),2,1))=""),"",     (1+V$5)  *  ROUND((1-(V92-1)/(  INDIRECT(ADDRESS($CB92,COLUMN(V92),2,1))  -1))  *  (VLOOKUP($D92&amp;"_"&amp;$D93,Cross_cat_sexe,$B$5+1,0)  -  VLOOKUP($D92&amp;"_"&amp;$D93,Cross_cat_sexe,$B$5,0))     +  VLOOKUP($D92&amp;"_"&amp;$D93,Cross_cat_sexe,$B$5,0),0))))</f>
        <v/>
      </c>
      <c r="W93" s="932" t="str">
        <f ca="1">IF(AND(W92&gt;0,INDIRECT(ADDRESS($CB92,COLUMN(W92),2,1))=0),NA(),IF(W92&gt;INDIRECT(ADDRESS($CB92,COLUMN(W92),2,1)),  NA(),  IF(OR(W92="",INDIRECT(ADDRESS($CB92,COLUMN(W92),2,1))=""),"",     (1+W$5)  *  ROUND((1-(W92-1)/(  INDIRECT(ADDRESS($CB92,COLUMN(W92),2,1))  -1))  *  (VLOOKUP($D92&amp;"_"&amp;$D93,Cross_cat_sexe,$B$5+1,0)  -  VLOOKUP($D92&amp;"_"&amp;$D93,Cross_cat_sexe,$B$5,0))     +  VLOOKUP($D92&amp;"_"&amp;$D93,Cross_cat_sexe,$B$5,0),0))))</f>
        <v/>
      </c>
      <c r="X93" s="932" t="str">
        <f ca="1">IF(AND(X92&gt;0,INDIRECT(ADDRESS($CB92,COLUMN(X92),2,1))=0),NA(),IF(X92&gt;INDIRECT(ADDRESS($CB92,COLUMN(X92),2,1)),  NA(),  IF(OR(X92="",INDIRECT(ADDRESS($CB92,COLUMN(X92),2,1))=""),"",     (1+X$5)  *  ROUND((1-(X92-1)/(  INDIRECT(ADDRESS($CB92,COLUMN(X92),2,1))  -1))  *  (VLOOKUP($D92&amp;"_"&amp;$D93,Cross_cat_sexe,$B$5+1,0)  -  VLOOKUP($D92&amp;"_"&amp;$D93,Cross_cat_sexe,$B$5,0))     +  VLOOKUP($D92&amp;"_"&amp;$D93,Cross_cat_sexe,$B$5,0),0))))</f>
        <v/>
      </c>
      <c r="Y93" s="687" t="str">
        <f>IF(AND(Y92&gt;0,Z92=0),NA(),IF(Y92&gt;Z92,NA(),IF(Z92="","",     (1+Z$5)  *  ROUND((1-(Y92-1)/(Z92-1))  *  (VLOOKUP($D92&amp;"_"&amp;$D93,Cross_cat_sexe,$B$5+1,0)  -  VLOOKUP($D92&amp;"_"&amp;$D93,Cross_cat_sexe,$B$5,0))     +  VLOOKUP($D92&amp;"_"&amp;$D93,Cross_cat_sexe,$B$5,0),0))))</f>
        <v/>
      </c>
      <c r="Z93" s="841">
        <f>IF(Y92&gt;0,Z$5,0)</f>
        <v>0</v>
      </c>
      <c r="AA93" s="688" t="str">
        <f ca="1">IF($B92="","",VLOOKUP($B92,Athlètes,AA$7,0))</f>
        <v>Alex</v>
      </c>
      <c r="AB93" s="689">
        <f ca="1">IF(OR(G93&gt;=2,    F92=IF(D93="F","classée","classé")),   1,   0)</f>
        <v>0</v>
      </c>
      <c r="AC93" s="690">
        <f ca="1">MAX(AH93:AU93)</f>
        <v>1272</v>
      </c>
      <c r="AD93" s="684">
        <f ca="1">IF(AF93&gt;=2,AC93,MAX(AV93:BI93))</f>
        <v>-1</v>
      </c>
      <c r="AE93" s="684">
        <f ca="1">IF(AF93&gt;=3,AC93,IF(AG93&gt;=2,AD93,MAX(BJ93:BW93)))</f>
        <v>-2</v>
      </c>
      <c r="AF93" s="684">
        <f ca="1">COUNTIF(AV93:BI93,"=-1")</f>
        <v>1</v>
      </c>
      <c r="AG93" s="684">
        <f ca="1">COUNTIF(BJ93:BW93,"=-2")</f>
        <v>1</v>
      </c>
      <c r="AH93" s="691" t="str">
        <f t="shared" ref="AH93:AU93" ca="1" si="126">INDEX(__Cross,  $CC93,  AH$5)</f>
        <v/>
      </c>
      <c r="AI93" s="684">
        <f t="shared" ca="1" si="126"/>
        <v>1272</v>
      </c>
      <c r="AJ93" s="684" t="str">
        <f t="shared" ca="1" si="126"/>
        <v/>
      </c>
      <c r="AK93" s="684" t="str">
        <f t="shared" ca="1" si="126"/>
        <v/>
      </c>
      <c r="AL93" s="684" t="str">
        <f t="shared" ca="1" si="126"/>
        <v/>
      </c>
      <c r="AM93" s="684" t="str">
        <f t="shared" ca="1" si="126"/>
        <v/>
      </c>
      <c r="AN93" s="684" t="str">
        <f t="shared" ca="1" si="126"/>
        <v/>
      </c>
      <c r="AO93" s="684" t="str">
        <f t="shared" ca="1" si="126"/>
        <v/>
      </c>
      <c r="AP93" s="684" t="str">
        <f t="shared" ca="1" si="126"/>
        <v/>
      </c>
      <c r="AQ93" s="684" t="str">
        <f t="shared" ca="1" si="126"/>
        <v/>
      </c>
      <c r="AR93" s="684" t="str">
        <f t="shared" ca="1" si="126"/>
        <v/>
      </c>
      <c r="AS93" s="684" t="str">
        <f t="shared" ca="1" si="126"/>
        <v/>
      </c>
      <c r="AT93" s="684" t="str">
        <f t="shared" ca="1" si="126"/>
        <v/>
      </c>
      <c r="AU93" s="692" t="str">
        <f t="shared" ca="1" si="126"/>
        <v/>
      </c>
      <c r="AV93" s="691" t="str">
        <f t="shared" ref="AV93:BI93" ca="1" si="127">IF(AH93=$AC93,-1,AH93)</f>
        <v/>
      </c>
      <c r="AW93" s="684">
        <f t="shared" ca="1" si="127"/>
        <v>-1</v>
      </c>
      <c r="AX93" s="684" t="str">
        <f t="shared" ca="1" si="127"/>
        <v/>
      </c>
      <c r="AY93" s="684" t="str">
        <f t="shared" ca="1" si="127"/>
        <v/>
      </c>
      <c r="AZ93" s="684" t="str">
        <f t="shared" ca="1" si="127"/>
        <v/>
      </c>
      <c r="BA93" s="684" t="str">
        <f t="shared" ca="1" si="127"/>
        <v/>
      </c>
      <c r="BB93" s="684" t="str">
        <f t="shared" ca="1" si="127"/>
        <v/>
      </c>
      <c r="BC93" s="684" t="str">
        <f t="shared" ca="1" si="127"/>
        <v/>
      </c>
      <c r="BD93" s="684" t="str">
        <f t="shared" ca="1" si="127"/>
        <v/>
      </c>
      <c r="BE93" s="684" t="str">
        <f t="shared" ca="1" si="127"/>
        <v/>
      </c>
      <c r="BF93" s="684" t="str">
        <f t="shared" ca="1" si="127"/>
        <v/>
      </c>
      <c r="BG93" s="684" t="str">
        <f t="shared" ca="1" si="127"/>
        <v/>
      </c>
      <c r="BH93" s="684" t="str">
        <f t="shared" ca="1" si="127"/>
        <v/>
      </c>
      <c r="BI93" s="692" t="str">
        <f t="shared" ca="1" si="127"/>
        <v/>
      </c>
      <c r="BJ93" s="691" t="str">
        <f t="shared" ref="BJ93:BW93" ca="1" si="128">IF(AV93=$AD93,-2,AV93)</f>
        <v/>
      </c>
      <c r="BK93" s="684">
        <f t="shared" ca="1" si="128"/>
        <v>-2</v>
      </c>
      <c r="BL93" s="684" t="str">
        <f t="shared" ca="1" si="128"/>
        <v/>
      </c>
      <c r="BM93" s="684" t="str">
        <f t="shared" ca="1" si="128"/>
        <v/>
      </c>
      <c r="BN93" s="684" t="str">
        <f t="shared" ca="1" si="128"/>
        <v/>
      </c>
      <c r="BO93" s="684" t="str">
        <f t="shared" ca="1" si="128"/>
        <v/>
      </c>
      <c r="BP93" s="684" t="str">
        <f t="shared" ca="1" si="128"/>
        <v/>
      </c>
      <c r="BQ93" s="684" t="str">
        <f t="shared" ca="1" si="128"/>
        <v/>
      </c>
      <c r="BR93" s="684" t="str">
        <f t="shared" ca="1" si="128"/>
        <v/>
      </c>
      <c r="BS93" s="684" t="str">
        <f t="shared" ca="1" si="128"/>
        <v/>
      </c>
      <c r="BT93" s="684" t="str">
        <f t="shared" ca="1" si="128"/>
        <v/>
      </c>
      <c r="BU93" s="684" t="str">
        <f t="shared" ca="1" si="128"/>
        <v/>
      </c>
      <c r="BV93" s="684" t="str">
        <f t="shared" ca="1" si="128"/>
        <v/>
      </c>
      <c r="BW93" s="692" t="str">
        <f t="shared" ca="1" si="128"/>
        <v/>
      </c>
      <c r="BX93" s="689">
        <f t="shared" ca="1" si="85"/>
        <v>1</v>
      </c>
      <c r="BY93" s="996">
        <f t="shared" ca="1" si="86"/>
        <v>1272</v>
      </c>
      <c r="BZ93" s="689">
        <f t="shared" si="87"/>
        <v>7029.1</v>
      </c>
      <c r="CA93" s="684" t="str">
        <f t="shared" ca="1" si="88"/>
        <v>M_H</v>
      </c>
      <c r="CB93" s="684">
        <f t="shared" ca="1" si="83"/>
        <v>66</v>
      </c>
      <c r="CC93" s="684">
        <f t="shared" ca="1" si="89"/>
        <v>72</v>
      </c>
      <c r="CD93" s="684">
        <f t="shared" ca="1" si="90"/>
        <v>0</v>
      </c>
      <c r="CE93" s="693">
        <f t="shared" ca="1" si="91"/>
        <v>5001272</v>
      </c>
      <c r="CF93" s="895"/>
      <c r="CG93" s="886"/>
      <c r="CH93" s="694">
        <f t="shared" ca="1" si="92"/>
        <v>1.1000000000000001</v>
      </c>
      <c r="CI93" s="694">
        <f t="shared" ca="1" si="84"/>
        <v>0</v>
      </c>
      <c r="CJ93" s="895"/>
    </row>
    <row r="94" spans="1:88" s="703" customFormat="1">
      <c r="A94" s="704">
        <v>13</v>
      </c>
      <c r="B94" s="705">
        <v>7120</v>
      </c>
      <c r="C94" s="703" t="str">
        <f ca="1">IF($B94="","",VLOOKUP($B94,Athlètes,C$5,0))</f>
        <v>MITEVOY</v>
      </c>
      <c r="D94" s="698" t="str">
        <f ca="1">IF($B94="","",VLOOKUP($B94,Athlètes,D$5,0))</f>
        <v>M</v>
      </c>
      <c r="E94" s="706" t="str">
        <f ca="1">IF($B94="","",VLOOKUP($B94,Athlètes,E$5,0))</f>
        <v/>
      </c>
      <c r="F94" s="707"/>
      <c r="G94" s="708"/>
      <c r="H94" s="708"/>
      <c r="I94" s="696"/>
      <c r="J94" s="696">
        <v>21</v>
      </c>
      <c r="K94" s="696"/>
      <c r="L94" s="696"/>
      <c r="M94" s="722" t="str">
        <f>IF(L94&gt;0,VLOOKUP(M$2&amp;IF(VLOOKUP(M$2,cal_Cross,L$9,0)&lt;&gt;2,"","-"&amp;VLOOKUP($E94,année_1ou2,M$9,0)),cal_Cross,VLOOKUP($D94&amp;"_"&amp;$D95,Cross_cat_sexe,$B$7,0),0),"")</f>
        <v/>
      </c>
      <c r="N94" s="696"/>
      <c r="O94" s="696"/>
      <c r="P94" s="696"/>
      <c r="Q94" s="696"/>
      <c r="R94" s="722" t="str">
        <f>IF(Q94&gt;0,VLOOKUP(R$2&amp;IF(VLOOKUP(R$2,cal_Cross,Q$9,0)&lt;&gt;2,"","-"&amp;VLOOKUP($E94,année_1ou2,R$9,0)),cal_Cross,VLOOKUP($D94&amp;"_"&amp;$D95,Cross_cat_sexe,$B$7,0),0),"")</f>
        <v/>
      </c>
      <c r="S94" s="696"/>
      <c r="T94" s="722" t="str">
        <f>IF(S94&gt;0,VLOOKUP(T$2&amp;IF(VLOOKUP(T$2,cal_Cross,S$9,0)&lt;&gt;2,"","-"&amp;VLOOKUP($E94,année_1ou2,T$9,0)),cal_Cross,VLOOKUP($D94&amp;"_"&amp;$D95,Cross_cat_sexe,$B$7,0),0),"")</f>
        <v/>
      </c>
      <c r="U94" s="696"/>
      <c r="V94" s="696"/>
      <c r="W94" s="696"/>
      <c r="X94" s="696"/>
      <c r="Y94" s="696"/>
      <c r="Z94" s="722" t="str">
        <f>IF(Y94&gt;0,VLOOKUP(Z$2&amp;IF(VLOOKUP(Z$2,cal_Cross,Y$9,0)&lt;&gt;2,"","-"&amp;VLOOKUP($E94,année_1ou2,Z$9,0)),cal_Cross,VLOOKUP($D94&amp;"_"&amp;$D95,Cross_cat_sexe,$B$7,0),0),"")</f>
        <v/>
      </c>
      <c r="AA94" s="843" t="str">
        <f ca="1">IF($B94="","",VLOOKUP($B94,Athlètes,AA$5,0))</f>
        <v>MITEVOY</v>
      </c>
      <c r="AB94" s="697"/>
      <c r="AC94" s="698"/>
      <c r="AD94" s="698"/>
      <c r="AE94" s="698"/>
      <c r="AF94" s="698"/>
      <c r="AG94" s="698"/>
      <c r="AH94" s="699"/>
      <c r="AI94" s="698"/>
      <c r="AJ94" s="698"/>
      <c r="AK94" s="698"/>
      <c r="AL94" s="698"/>
      <c r="AM94" s="698"/>
      <c r="AN94" s="698"/>
      <c r="AO94" s="698"/>
      <c r="AP94" s="698"/>
      <c r="AQ94" s="698"/>
      <c r="AR94" s="698"/>
      <c r="AS94" s="698"/>
      <c r="AT94" s="698"/>
      <c r="AU94" s="700"/>
      <c r="AV94" s="699"/>
      <c r="AW94" s="698"/>
      <c r="AX94" s="698"/>
      <c r="AY94" s="698"/>
      <c r="AZ94" s="698"/>
      <c r="BA94" s="698"/>
      <c r="BB94" s="698"/>
      <c r="BC94" s="698"/>
      <c r="BD94" s="698"/>
      <c r="BE94" s="698"/>
      <c r="BF94" s="698"/>
      <c r="BG94" s="698"/>
      <c r="BH94" s="698"/>
      <c r="BI94" s="700"/>
      <c r="BJ94" s="699"/>
      <c r="BK94" s="698"/>
      <c r="BL94" s="698"/>
      <c r="BM94" s="698"/>
      <c r="BN94" s="698"/>
      <c r="BO94" s="698"/>
      <c r="BP94" s="698"/>
      <c r="BQ94" s="698"/>
      <c r="BR94" s="698"/>
      <c r="BS94" s="698"/>
      <c r="BT94" s="698"/>
      <c r="BU94" s="698"/>
      <c r="BV94" s="698"/>
      <c r="BW94" s="700"/>
      <c r="BX94" s="697">
        <f t="shared" ca="1" si="85"/>
        <v>0</v>
      </c>
      <c r="BY94" s="995">
        <f t="shared" ca="1" si="86"/>
        <v>21</v>
      </c>
      <c r="BZ94" s="697">
        <f t="shared" si="87"/>
        <v>7120</v>
      </c>
      <c r="CA94" s="698" t="str">
        <f t="shared" ca="1" si="88"/>
        <v>M_H</v>
      </c>
      <c r="CB94" s="698">
        <f t="shared" ca="1" si="83"/>
        <v>66</v>
      </c>
      <c r="CC94" s="698">
        <f t="shared" ca="1" si="89"/>
        <v>73</v>
      </c>
      <c r="CD94" s="698">
        <f t="shared" ca="1" si="90"/>
        <v>0</v>
      </c>
      <c r="CE94" s="701">
        <f t="shared" ca="1" si="91"/>
        <v>5001213</v>
      </c>
      <c r="CF94" s="894"/>
      <c r="CG94" s="885"/>
      <c r="CH94" s="694">
        <f t="shared" ca="1" si="92"/>
        <v>1</v>
      </c>
      <c r="CI94" s="702">
        <f t="shared" ca="1" si="84"/>
        <v>0</v>
      </c>
      <c r="CJ94" s="894"/>
    </row>
    <row r="95" spans="1:88" s="695" customFormat="1">
      <c r="A95" s="681">
        <v>13.1</v>
      </c>
      <c r="B95" s="682">
        <f>B94+0.1</f>
        <v>7120.1</v>
      </c>
      <c r="C95" s="683" t="str">
        <f ca="1">IF($B94="","",VLOOKUP($B94,Athlètes,C$7,0))</f>
        <v>Noah</v>
      </c>
      <c r="D95" s="684" t="str">
        <f ca="1">IF($B94="","",VLOOKUP($B94,Athlètes,D$7,0))</f>
        <v>H</v>
      </c>
      <c r="E95" s="685"/>
      <c r="F95" s="936">
        <f ca="1">IF(G95=0,0,SUMIF(AC95:AD95,"&gt;0")/MIN(2,G95))+IF(ISNA(BY95),NA(),0)</f>
        <v>1213</v>
      </c>
      <c r="G95" s="686">
        <f>COUNTA(I94:L94,N94:Q94,S94,Y94)</f>
        <v>1</v>
      </c>
      <c r="H95" s="686">
        <f ca="1">IF(ISNA(VLOOKUP($B95,__Indoor,H$7,0)),   0,VLOOKUP($B95,__Indoor,H$7,0))</f>
        <v>1</v>
      </c>
      <c r="I95" s="932" t="str">
        <f ca="1">IF(AND(I94&gt;0,INDIRECT(ADDRESS($CB94,COLUMN(I94),2,1))=0),NA(),IF(I94&gt;INDIRECT(ADDRESS($CB94,COLUMN(I94),2,1)),  NA(),  IF(OR(I94="",INDIRECT(ADDRESS($CB94,COLUMN(I94),2,1))=""),"",     (1+I$5)  *  ROUND((1-(I94-1)/(  INDIRECT(ADDRESS($CB94,COLUMN(I94),2,1))  -1))  *  (VLOOKUP($D94&amp;"_"&amp;$D95,Cross_cat_sexe,$B$5+1,0)  -  VLOOKUP($D94&amp;"_"&amp;$D95,Cross_cat_sexe,$B$5,0))     +  VLOOKUP($D94&amp;"_"&amp;$D95,Cross_cat_sexe,$B$5,0),0))))</f>
        <v/>
      </c>
      <c r="J95" s="932">
        <f ca="1">IF(AND(J94&gt;0,INDIRECT(ADDRESS($CB94,COLUMN(J94),2,1))=0),NA(),IF(J94&gt;INDIRECT(ADDRESS($CB94,COLUMN(J94),2,1)),  NA(),  IF(OR(J94="",INDIRECT(ADDRESS($CB94,COLUMN(J94),2,1))=""),"",     (1+J$5)  *  ROUND((1-(J94-1)/(  INDIRECT(ADDRESS($CB94,COLUMN(J94),2,1))  -1))  *  (VLOOKUP($D94&amp;"_"&amp;$D95,Cross_cat_sexe,$B$5+1,0)  -  VLOOKUP($D94&amp;"_"&amp;$D95,Cross_cat_sexe,$B$5,0))     +  VLOOKUP($D94&amp;"_"&amp;$D95,Cross_cat_sexe,$B$5,0),0))))</f>
        <v>1213</v>
      </c>
      <c r="K95" s="932" t="str">
        <f ca="1">IF(AND(K94&gt;0,INDIRECT(ADDRESS($CB94,COLUMN(K94),2,1))=0),NA(),IF(K94&gt;INDIRECT(ADDRESS($CB94,COLUMN(K94),2,1)),  NA(),  IF(OR(K94="",INDIRECT(ADDRESS($CB94,COLUMN(K94),2,1))=""),"",     (1+K$5)  *  ROUND((1-(K94-1)/(  INDIRECT(ADDRESS($CB94,COLUMN(K94),2,1))  -1))  *  (VLOOKUP($D94&amp;"_"&amp;$D95,Cross_cat_sexe,$B$5+1,0)  -  VLOOKUP($D94&amp;"_"&amp;$D95,Cross_cat_sexe,$B$5,0))     +  VLOOKUP($D94&amp;"_"&amp;$D95,Cross_cat_sexe,$B$5,0),0))))</f>
        <v/>
      </c>
      <c r="L95" s="687" t="str">
        <f>IF(AND(L94&gt;0,M94=0),NA(),IF(L94&gt;M94,NA(),IF(M94="","",     (1+M$5)  *  ROUND((1-(L94-1)/(M94-1))  *  (VLOOKUP($D94&amp;"_"&amp;$D95,Cross_cat_sexe,$B$5+1,0)  -  VLOOKUP($D94&amp;"_"&amp;$D95,Cross_cat_sexe,$B$5,0))     +  VLOOKUP($D94&amp;"_"&amp;$D95,Cross_cat_sexe,$B$5,0),0))))</f>
        <v/>
      </c>
      <c r="M95" s="841">
        <f>IF(L94&gt;0,M$5,0)</f>
        <v>0</v>
      </c>
      <c r="N95" s="932" t="str">
        <f ca="1">IF(AND(N94&gt;0,INDIRECT(ADDRESS($CB94,COLUMN(N94),2,1))=0),NA(),IF(N94&gt;INDIRECT(ADDRESS($CB94,COLUMN(N94),2,1)),  NA(),  IF(OR(N94="",INDIRECT(ADDRESS($CB94,COLUMN(N94),2,1))=""),"",     (1+N$5)  *  ROUND((1-(N94-1)/(  INDIRECT(ADDRESS($CB94,COLUMN(N94),2,1))  -1))  *  (VLOOKUP($D94&amp;"_"&amp;$D95,Cross_cat_sexe,$B$5+1,0)  -  VLOOKUP($D94&amp;"_"&amp;$D95,Cross_cat_sexe,$B$5,0))     +  VLOOKUP($D94&amp;"_"&amp;$D95,Cross_cat_sexe,$B$5,0),0))))</f>
        <v/>
      </c>
      <c r="O95" s="932" t="str">
        <f ca="1">IF(AND(O94&gt;0,INDIRECT(ADDRESS($CB94,COLUMN(O94),2,1))=0),NA(),IF(O94&gt;INDIRECT(ADDRESS($CB94,COLUMN(O94),2,1)),  NA(),  IF(OR(O94="",INDIRECT(ADDRESS($CB94,COLUMN(O94),2,1))=""),"",     (1+O$5)  *  ROUND((1-(O94-1)/(  INDIRECT(ADDRESS($CB94,COLUMN(O94),2,1))  -1))  *  (VLOOKUP($D94&amp;"_"&amp;$D95,Cross_cat_sexe,$B$5+1,0)  -  VLOOKUP($D94&amp;"_"&amp;$D95,Cross_cat_sexe,$B$5,0))     +  VLOOKUP($D94&amp;"_"&amp;$D95,Cross_cat_sexe,$B$5,0),0))))</f>
        <v/>
      </c>
      <c r="P95" s="932" t="str">
        <f ca="1">IF(AND(P94&gt;0,INDIRECT(ADDRESS($CB94,COLUMN(P94),2,1))=0),NA(),IF(P94&gt;INDIRECT(ADDRESS($CB94,COLUMN(P94),2,1)),  NA(),  IF(OR(P94="",INDIRECT(ADDRESS($CB94,COLUMN(P94),2,1))=""),"",     (1+P$5)  *  ROUND((1-(P94-1)/(  INDIRECT(ADDRESS($CB94,COLUMN(P94),2,1))  -1))  *  (VLOOKUP($D94&amp;"_"&amp;$D95,Cross_cat_sexe,$B$5+1,0)  -  VLOOKUP($D94&amp;"_"&amp;$D95,Cross_cat_sexe,$B$5,0))     +  VLOOKUP($D94&amp;"_"&amp;$D95,Cross_cat_sexe,$B$5,0),0))))</f>
        <v/>
      </c>
      <c r="Q95" s="687" t="str">
        <f>IF(AND(Q94&gt;0,R94=0),NA(),IF(Q94&gt;R94,NA(),IF(R94="","",     (1+R$5)  *  ROUND((1-(Q94-1)/(R94-1))  *  (VLOOKUP($D94&amp;"_"&amp;$D95,Cross_cat_sexe,$B$5+1,0)  -  VLOOKUP($D94&amp;"_"&amp;$D95,Cross_cat_sexe,$B$5,0))     +  VLOOKUP($D94&amp;"_"&amp;$D95,Cross_cat_sexe,$B$5,0),0))))</f>
        <v/>
      </c>
      <c r="R95" s="841">
        <f>IF(Q94&gt;0,R$5,0)</f>
        <v>0</v>
      </c>
      <c r="S95" s="687" t="str">
        <f>IF(AND(S94&gt;0,T94=0),NA(),IF(S94&gt;T94,NA(),IF(T94="","",     (1+T$5)  *  ROUND((1-(S94-1)/(T94-1))  *  (VLOOKUP($D94&amp;"_"&amp;$D95,Cross_cat_sexe,$B$5+1,0)  -  VLOOKUP($D94&amp;"_"&amp;$D95,Cross_cat_sexe,$B$5,0))     +  VLOOKUP($D94&amp;"_"&amp;$D95,Cross_cat_sexe,$B$5,0),0))))</f>
        <v/>
      </c>
      <c r="T95" s="841">
        <f>IF(S94&gt;0,T$5,0)</f>
        <v>0</v>
      </c>
      <c r="U95" s="932" t="str">
        <f ca="1">IF(AND(U94&gt;0,INDIRECT(ADDRESS($CB94,COLUMN(U94),2,1))=0),NA(),IF(U94&gt;INDIRECT(ADDRESS($CB94,COLUMN(U94),2,1)),  NA(),  IF(OR(U94="",INDIRECT(ADDRESS($CB94,COLUMN(U94),2,1))=""),"",     (1+U$5)  *  ROUND((1-(U94-1)/(  INDIRECT(ADDRESS($CB94,COLUMN(U94),2,1))  -1))  *  (VLOOKUP($D94&amp;"_"&amp;$D95,Cross_cat_sexe,$B$5+1,0)  -  VLOOKUP($D94&amp;"_"&amp;$D95,Cross_cat_sexe,$B$5,0))     +  VLOOKUP($D94&amp;"_"&amp;$D95,Cross_cat_sexe,$B$5,0),0))))</f>
        <v/>
      </c>
      <c r="V95" s="932" t="str">
        <f ca="1">IF(AND(V94&gt;0,INDIRECT(ADDRESS($CB94,COLUMN(V94),2,1))=0),NA(),IF(V94&gt;INDIRECT(ADDRESS($CB94,COLUMN(V94),2,1)),  NA(),  IF(OR(V94="",INDIRECT(ADDRESS($CB94,COLUMN(V94),2,1))=""),"",     (1+V$5)  *  ROUND((1-(V94-1)/(  INDIRECT(ADDRESS($CB94,COLUMN(V94),2,1))  -1))  *  (VLOOKUP($D94&amp;"_"&amp;$D95,Cross_cat_sexe,$B$5+1,0)  -  VLOOKUP($D94&amp;"_"&amp;$D95,Cross_cat_sexe,$B$5,0))     +  VLOOKUP($D94&amp;"_"&amp;$D95,Cross_cat_sexe,$B$5,0),0))))</f>
        <v/>
      </c>
      <c r="W95" s="932" t="str">
        <f ca="1">IF(AND(W94&gt;0,INDIRECT(ADDRESS($CB94,COLUMN(W94),2,1))=0),NA(),IF(W94&gt;INDIRECT(ADDRESS($CB94,COLUMN(W94),2,1)),  NA(),  IF(OR(W94="",INDIRECT(ADDRESS($CB94,COLUMN(W94),2,1))=""),"",     (1+W$5)  *  ROUND((1-(W94-1)/(  INDIRECT(ADDRESS($CB94,COLUMN(W94),2,1))  -1))  *  (VLOOKUP($D94&amp;"_"&amp;$D95,Cross_cat_sexe,$B$5+1,0)  -  VLOOKUP($D94&amp;"_"&amp;$D95,Cross_cat_sexe,$B$5,0))     +  VLOOKUP($D94&amp;"_"&amp;$D95,Cross_cat_sexe,$B$5,0),0))))</f>
        <v/>
      </c>
      <c r="X95" s="932" t="str">
        <f ca="1">IF(AND(X94&gt;0,INDIRECT(ADDRESS($CB94,COLUMN(X94),2,1))=0),NA(),IF(X94&gt;INDIRECT(ADDRESS($CB94,COLUMN(X94),2,1)),  NA(),  IF(OR(X94="",INDIRECT(ADDRESS($CB94,COLUMN(X94),2,1))=""),"",     (1+X$5)  *  ROUND((1-(X94-1)/(  INDIRECT(ADDRESS($CB94,COLUMN(X94),2,1))  -1))  *  (VLOOKUP($D94&amp;"_"&amp;$D95,Cross_cat_sexe,$B$5+1,0)  -  VLOOKUP($D94&amp;"_"&amp;$D95,Cross_cat_sexe,$B$5,0))     +  VLOOKUP($D94&amp;"_"&amp;$D95,Cross_cat_sexe,$B$5,0),0))))</f>
        <v/>
      </c>
      <c r="Y95" s="687" t="str">
        <f>IF(AND(Y94&gt;0,Z94=0),NA(),IF(Y94&gt;Z94,NA(),IF(Z94="","",     (1+Z$5)  *  ROUND((1-(Y94-1)/(Z94-1))  *  (VLOOKUP($D94&amp;"_"&amp;$D95,Cross_cat_sexe,$B$5+1,0)  -  VLOOKUP($D94&amp;"_"&amp;$D95,Cross_cat_sexe,$B$5,0))     +  VLOOKUP($D94&amp;"_"&amp;$D95,Cross_cat_sexe,$B$5,0),0))))</f>
        <v/>
      </c>
      <c r="Z95" s="841">
        <f>IF(Y94&gt;0,Z$5,0)</f>
        <v>0</v>
      </c>
      <c r="AA95" s="688" t="str">
        <f ca="1">IF($B94="","",VLOOKUP($B94,Athlètes,AA$7,0))</f>
        <v>Noah</v>
      </c>
      <c r="AB95" s="689">
        <f ca="1">IF(OR(G95&gt;=2,    F94=IF(D95="F","classée","classé")),   1,   0)</f>
        <v>0</v>
      </c>
      <c r="AC95" s="690">
        <f ca="1">MAX(AH95:AU95)</f>
        <v>1213</v>
      </c>
      <c r="AD95" s="684">
        <f ca="1">IF(AF95&gt;=2,AC95,MAX(AV95:BI95))</f>
        <v>-1</v>
      </c>
      <c r="AE95" s="684">
        <f ca="1">IF(AF95&gt;=3,AC95,IF(AG95&gt;=2,AD95,MAX(BJ95:BW95)))</f>
        <v>-2</v>
      </c>
      <c r="AF95" s="684">
        <f ca="1">COUNTIF(AV95:BI95,"=-1")</f>
        <v>1</v>
      </c>
      <c r="AG95" s="684">
        <f ca="1">COUNTIF(BJ95:BW95,"=-2")</f>
        <v>1</v>
      </c>
      <c r="AH95" s="691" t="str">
        <f t="shared" ref="AH95:AU95" ca="1" si="129">INDEX(__Cross,  $CC95,  AH$5)</f>
        <v/>
      </c>
      <c r="AI95" s="684">
        <f t="shared" ca="1" si="129"/>
        <v>1213</v>
      </c>
      <c r="AJ95" s="684" t="str">
        <f t="shared" ca="1" si="129"/>
        <v/>
      </c>
      <c r="AK95" s="684" t="str">
        <f t="shared" ca="1" si="129"/>
        <v/>
      </c>
      <c r="AL95" s="684" t="str">
        <f t="shared" ca="1" si="129"/>
        <v/>
      </c>
      <c r="AM95" s="684" t="str">
        <f t="shared" ca="1" si="129"/>
        <v/>
      </c>
      <c r="AN95" s="684" t="str">
        <f t="shared" ca="1" si="129"/>
        <v/>
      </c>
      <c r="AO95" s="684" t="str">
        <f t="shared" ca="1" si="129"/>
        <v/>
      </c>
      <c r="AP95" s="684" t="str">
        <f t="shared" ca="1" si="129"/>
        <v/>
      </c>
      <c r="AQ95" s="684" t="str">
        <f t="shared" ca="1" si="129"/>
        <v/>
      </c>
      <c r="AR95" s="684" t="str">
        <f t="shared" ca="1" si="129"/>
        <v/>
      </c>
      <c r="AS95" s="684" t="str">
        <f t="shared" ca="1" si="129"/>
        <v/>
      </c>
      <c r="AT95" s="684" t="str">
        <f t="shared" ca="1" si="129"/>
        <v/>
      </c>
      <c r="AU95" s="692" t="str">
        <f t="shared" ca="1" si="129"/>
        <v/>
      </c>
      <c r="AV95" s="691" t="str">
        <f t="shared" ref="AV95:BI95" ca="1" si="130">IF(AH95=$AC95,-1,AH95)</f>
        <v/>
      </c>
      <c r="AW95" s="684">
        <f t="shared" ca="1" si="130"/>
        <v>-1</v>
      </c>
      <c r="AX95" s="684" t="str">
        <f t="shared" ca="1" si="130"/>
        <v/>
      </c>
      <c r="AY95" s="684" t="str">
        <f t="shared" ca="1" si="130"/>
        <v/>
      </c>
      <c r="AZ95" s="684" t="str">
        <f t="shared" ca="1" si="130"/>
        <v/>
      </c>
      <c r="BA95" s="684" t="str">
        <f t="shared" ca="1" si="130"/>
        <v/>
      </c>
      <c r="BB95" s="684" t="str">
        <f t="shared" ca="1" si="130"/>
        <v/>
      </c>
      <c r="BC95" s="684" t="str">
        <f t="shared" ca="1" si="130"/>
        <v/>
      </c>
      <c r="BD95" s="684" t="str">
        <f t="shared" ca="1" si="130"/>
        <v/>
      </c>
      <c r="BE95" s="684" t="str">
        <f t="shared" ca="1" si="130"/>
        <v/>
      </c>
      <c r="BF95" s="684" t="str">
        <f t="shared" ca="1" si="130"/>
        <v/>
      </c>
      <c r="BG95" s="684" t="str">
        <f t="shared" ca="1" si="130"/>
        <v/>
      </c>
      <c r="BH95" s="684" t="str">
        <f t="shared" ca="1" si="130"/>
        <v/>
      </c>
      <c r="BI95" s="692" t="str">
        <f t="shared" ca="1" si="130"/>
        <v/>
      </c>
      <c r="BJ95" s="691" t="str">
        <f t="shared" ref="BJ95:BW95" ca="1" si="131">IF(AV95=$AD95,-2,AV95)</f>
        <v/>
      </c>
      <c r="BK95" s="684">
        <f t="shared" ca="1" si="131"/>
        <v>-2</v>
      </c>
      <c r="BL95" s="684" t="str">
        <f t="shared" ca="1" si="131"/>
        <v/>
      </c>
      <c r="BM95" s="684" t="str">
        <f t="shared" ca="1" si="131"/>
        <v/>
      </c>
      <c r="BN95" s="684" t="str">
        <f t="shared" ca="1" si="131"/>
        <v/>
      </c>
      <c r="BO95" s="684" t="str">
        <f t="shared" ca="1" si="131"/>
        <v/>
      </c>
      <c r="BP95" s="684" t="str">
        <f t="shared" ca="1" si="131"/>
        <v/>
      </c>
      <c r="BQ95" s="684" t="str">
        <f t="shared" ca="1" si="131"/>
        <v/>
      </c>
      <c r="BR95" s="684" t="str">
        <f t="shared" ca="1" si="131"/>
        <v/>
      </c>
      <c r="BS95" s="684" t="str">
        <f t="shared" ca="1" si="131"/>
        <v/>
      </c>
      <c r="BT95" s="684" t="str">
        <f t="shared" ca="1" si="131"/>
        <v/>
      </c>
      <c r="BU95" s="684" t="str">
        <f t="shared" ca="1" si="131"/>
        <v/>
      </c>
      <c r="BV95" s="684" t="str">
        <f t="shared" ca="1" si="131"/>
        <v/>
      </c>
      <c r="BW95" s="692" t="str">
        <f t="shared" ca="1" si="131"/>
        <v/>
      </c>
      <c r="BX95" s="689">
        <f t="shared" ca="1" si="85"/>
        <v>1</v>
      </c>
      <c r="BY95" s="996">
        <f t="shared" ca="1" si="86"/>
        <v>1213</v>
      </c>
      <c r="BZ95" s="689">
        <f t="shared" si="87"/>
        <v>7120.1</v>
      </c>
      <c r="CA95" s="684" t="str">
        <f t="shared" ca="1" si="88"/>
        <v>M_H</v>
      </c>
      <c r="CB95" s="684">
        <f t="shared" ca="1" si="83"/>
        <v>66</v>
      </c>
      <c r="CC95" s="684">
        <f t="shared" ca="1" si="89"/>
        <v>74</v>
      </c>
      <c r="CD95" s="684">
        <f t="shared" ca="1" si="90"/>
        <v>0</v>
      </c>
      <c r="CE95" s="693">
        <f t="shared" ca="1" si="91"/>
        <v>5001213</v>
      </c>
      <c r="CF95" s="895"/>
      <c r="CG95" s="886"/>
      <c r="CH95" s="694">
        <f t="shared" ca="1" si="92"/>
        <v>1.1000000000000001</v>
      </c>
      <c r="CI95" s="694">
        <f t="shared" ca="1" si="84"/>
        <v>0</v>
      </c>
      <c r="CJ95" s="895"/>
    </row>
    <row r="96" spans="1:88" s="703" customFormat="1">
      <c r="A96" s="704">
        <v>14</v>
      </c>
      <c r="B96" s="705">
        <v>7006</v>
      </c>
      <c r="C96" s="703" t="str">
        <f ca="1">IF($B96="","",VLOOKUP($B96,Athlètes,C$5,0))</f>
        <v>PANGIOTOPOULOS</v>
      </c>
      <c r="D96" s="698" t="str">
        <f ca="1">IF($B96="","",VLOOKUP($B96,Athlètes,D$5,0))</f>
        <v>M</v>
      </c>
      <c r="E96" s="706" t="str">
        <f ca="1">IF($B96="","",VLOOKUP($B96,Athlètes,E$5,0))</f>
        <v/>
      </c>
      <c r="F96" s="707"/>
      <c r="G96" s="708"/>
      <c r="H96" s="708"/>
      <c r="I96" s="696"/>
      <c r="J96" s="696">
        <v>22</v>
      </c>
      <c r="K96" s="696"/>
      <c r="L96" s="696"/>
      <c r="M96" s="722" t="str">
        <f>IF(L96&gt;0,VLOOKUP(M$2&amp;IF(VLOOKUP(M$2,cal_Cross,L$9,0)&lt;&gt;2,"","-"&amp;VLOOKUP($E96,année_1ou2,M$9,0)),cal_Cross,VLOOKUP($D96&amp;"_"&amp;$D97,Cross_cat_sexe,$B$7,0),0),"")</f>
        <v/>
      </c>
      <c r="N96" s="696"/>
      <c r="O96" s="696"/>
      <c r="P96" s="696"/>
      <c r="Q96" s="696"/>
      <c r="R96" s="722" t="str">
        <f>IF(Q96&gt;0,VLOOKUP(R$2&amp;IF(VLOOKUP(R$2,cal_Cross,Q$9,0)&lt;&gt;2,"","-"&amp;VLOOKUP($E96,année_1ou2,R$9,0)),cal_Cross,VLOOKUP($D96&amp;"_"&amp;$D97,Cross_cat_sexe,$B$7,0),0),"")</f>
        <v/>
      </c>
      <c r="S96" s="696"/>
      <c r="T96" s="722" t="str">
        <f>IF(S96&gt;0,VLOOKUP(T$2&amp;IF(VLOOKUP(T$2,cal_Cross,S$9,0)&lt;&gt;2,"","-"&amp;VLOOKUP($E96,année_1ou2,T$9,0)),cal_Cross,VLOOKUP($D96&amp;"_"&amp;$D97,Cross_cat_sexe,$B$7,0),0),"")</f>
        <v/>
      </c>
      <c r="U96" s="696"/>
      <c r="V96" s="696"/>
      <c r="W96" s="696"/>
      <c r="X96" s="696"/>
      <c r="Y96" s="696"/>
      <c r="Z96" s="722" t="str">
        <f>IF(Y96&gt;0,VLOOKUP(Z$2&amp;IF(VLOOKUP(Z$2,cal_Cross,Y$9,0)&lt;&gt;2,"","-"&amp;VLOOKUP($E96,année_1ou2,Z$9,0)),cal_Cross,VLOOKUP($D96&amp;"_"&amp;$D97,Cross_cat_sexe,$B$7,0),0),"")</f>
        <v/>
      </c>
      <c r="AA96" s="843" t="str">
        <f ca="1">IF($B96="","",VLOOKUP($B96,Athlètes,AA$5,0))</f>
        <v>PANGIOTOPOULOS</v>
      </c>
      <c r="AB96" s="697"/>
      <c r="AC96" s="698"/>
      <c r="AD96" s="698"/>
      <c r="AE96" s="698"/>
      <c r="AF96" s="698"/>
      <c r="AG96" s="698"/>
      <c r="AH96" s="699"/>
      <c r="AI96" s="698"/>
      <c r="AJ96" s="698"/>
      <c r="AK96" s="698"/>
      <c r="AL96" s="698"/>
      <c r="AM96" s="698"/>
      <c r="AN96" s="698"/>
      <c r="AO96" s="698"/>
      <c r="AP96" s="698"/>
      <c r="AQ96" s="698"/>
      <c r="AR96" s="698"/>
      <c r="AS96" s="698"/>
      <c r="AT96" s="698"/>
      <c r="AU96" s="700"/>
      <c r="AV96" s="699"/>
      <c r="AW96" s="698"/>
      <c r="AX96" s="698"/>
      <c r="AY96" s="698"/>
      <c r="AZ96" s="698"/>
      <c r="BA96" s="698"/>
      <c r="BB96" s="698"/>
      <c r="BC96" s="698"/>
      <c r="BD96" s="698"/>
      <c r="BE96" s="698"/>
      <c r="BF96" s="698"/>
      <c r="BG96" s="698"/>
      <c r="BH96" s="698"/>
      <c r="BI96" s="700"/>
      <c r="BJ96" s="699"/>
      <c r="BK96" s="698"/>
      <c r="BL96" s="698"/>
      <c r="BM96" s="698"/>
      <c r="BN96" s="698"/>
      <c r="BO96" s="698"/>
      <c r="BP96" s="698"/>
      <c r="BQ96" s="698"/>
      <c r="BR96" s="698"/>
      <c r="BS96" s="698"/>
      <c r="BT96" s="698"/>
      <c r="BU96" s="698"/>
      <c r="BV96" s="698"/>
      <c r="BW96" s="700"/>
      <c r="BX96" s="697">
        <f t="shared" ca="1" si="85"/>
        <v>0</v>
      </c>
      <c r="BY96" s="995">
        <f t="shared" ca="1" si="86"/>
        <v>22</v>
      </c>
      <c r="BZ96" s="697">
        <f t="shared" si="87"/>
        <v>7006</v>
      </c>
      <c r="CA96" s="698" t="str">
        <f t="shared" ca="1" si="88"/>
        <v>M_H</v>
      </c>
      <c r="CB96" s="698">
        <f t="shared" ca="1" si="83"/>
        <v>66</v>
      </c>
      <c r="CC96" s="698">
        <f t="shared" ca="1" si="89"/>
        <v>75</v>
      </c>
      <c r="CD96" s="698">
        <f t="shared" ca="1" si="90"/>
        <v>0</v>
      </c>
      <c r="CE96" s="701">
        <f t="shared" ca="1" si="91"/>
        <v>5001184</v>
      </c>
      <c r="CF96" s="894"/>
      <c r="CG96" s="885"/>
      <c r="CH96" s="694">
        <f t="shared" ca="1" si="92"/>
        <v>1</v>
      </c>
      <c r="CI96" s="702">
        <f t="shared" ca="1" si="84"/>
        <v>0</v>
      </c>
      <c r="CJ96" s="894"/>
    </row>
    <row r="97" spans="1:88" s="695" customFormat="1">
      <c r="A97" s="681">
        <v>14.1</v>
      </c>
      <c r="B97" s="682">
        <f>B96+0.1</f>
        <v>7006.1</v>
      </c>
      <c r="C97" s="683" t="str">
        <f ca="1">IF($B96="","",VLOOKUP($B96,Athlètes,C$7,0))</f>
        <v>Thomas</v>
      </c>
      <c r="D97" s="684" t="str">
        <f ca="1">IF($B96="","",VLOOKUP($B96,Athlètes,D$7,0))</f>
        <v>H</v>
      </c>
      <c r="E97" s="685"/>
      <c r="F97" s="936">
        <f ca="1">IF(G97=0,0,SUMIF(AC97:AD97,"&gt;0")/MIN(2,G97))+IF(ISNA(BY97),NA(),0)</f>
        <v>1184</v>
      </c>
      <c r="G97" s="686">
        <f>COUNTA(I96:L96,N96:Q96,S96,Y96)</f>
        <v>1</v>
      </c>
      <c r="H97" s="686">
        <f>IF(ISNA(VLOOKUP($B97,__Indoor,H$7,0)),   0,VLOOKUP($B97,__Indoor,H$7,0))</f>
        <v>0</v>
      </c>
      <c r="I97" s="932" t="str">
        <f ca="1">IF(AND(I96&gt;0,INDIRECT(ADDRESS($CB96,COLUMN(I96),2,1))=0),NA(),IF(I96&gt;INDIRECT(ADDRESS($CB96,COLUMN(I96),2,1)),  NA(),  IF(OR(I96="",INDIRECT(ADDRESS($CB96,COLUMN(I96),2,1))=""),"",     (1+I$5)  *  ROUND((1-(I96-1)/(  INDIRECT(ADDRESS($CB96,COLUMN(I96),2,1))  -1))  *  (VLOOKUP($D96&amp;"_"&amp;$D97,Cross_cat_sexe,$B$5+1,0)  -  VLOOKUP($D96&amp;"_"&amp;$D97,Cross_cat_sexe,$B$5,0))     +  VLOOKUP($D96&amp;"_"&amp;$D97,Cross_cat_sexe,$B$5,0),0))))</f>
        <v/>
      </c>
      <c r="J97" s="932">
        <f ca="1">IF(AND(J96&gt;0,INDIRECT(ADDRESS($CB96,COLUMN(J96),2,1))=0),NA(),IF(J96&gt;INDIRECT(ADDRESS($CB96,COLUMN(J96),2,1)),  NA(),  IF(OR(J96="",INDIRECT(ADDRESS($CB96,COLUMN(J96),2,1))=""),"",     (1+J$5)  *  ROUND((1-(J96-1)/(  INDIRECT(ADDRESS($CB96,COLUMN(J96),2,1))  -1))  *  (VLOOKUP($D96&amp;"_"&amp;$D97,Cross_cat_sexe,$B$5+1,0)  -  VLOOKUP($D96&amp;"_"&amp;$D97,Cross_cat_sexe,$B$5,0))     +  VLOOKUP($D96&amp;"_"&amp;$D97,Cross_cat_sexe,$B$5,0),0))))</f>
        <v>1184</v>
      </c>
      <c r="K97" s="932" t="str">
        <f ca="1">IF(AND(K96&gt;0,INDIRECT(ADDRESS($CB96,COLUMN(K96),2,1))=0),NA(),IF(K96&gt;INDIRECT(ADDRESS($CB96,COLUMN(K96),2,1)),  NA(),  IF(OR(K96="",INDIRECT(ADDRESS($CB96,COLUMN(K96),2,1))=""),"",     (1+K$5)  *  ROUND((1-(K96-1)/(  INDIRECT(ADDRESS($CB96,COLUMN(K96),2,1))  -1))  *  (VLOOKUP($D96&amp;"_"&amp;$D97,Cross_cat_sexe,$B$5+1,0)  -  VLOOKUP($D96&amp;"_"&amp;$D97,Cross_cat_sexe,$B$5,0))     +  VLOOKUP($D96&amp;"_"&amp;$D97,Cross_cat_sexe,$B$5,0),0))))</f>
        <v/>
      </c>
      <c r="L97" s="687" t="str">
        <f>IF(AND(L96&gt;0,M96=0),NA(),IF(L96&gt;M96,NA(),IF(M96="","",     (1+M$5)  *  ROUND((1-(L96-1)/(M96-1))  *  (VLOOKUP($D96&amp;"_"&amp;$D97,Cross_cat_sexe,$B$5+1,0)  -  VLOOKUP($D96&amp;"_"&amp;$D97,Cross_cat_sexe,$B$5,0))     +  VLOOKUP($D96&amp;"_"&amp;$D97,Cross_cat_sexe,$B$5,0),0))))</f>
        <v/>
      </c>
      <c r="M97" s="841">
        <f>IF(L96&gt;0,M$5,0)</f>
        <v>0</v>
      </c>
      <c r="N97" s="932" t="str">
        <f ca="1">IF(AND(N96&gt;0,INDIRECT(ADDRESS($CB96,COLUMN(N96),2,1))=0),NA(),IF(N96&gt;INDIRECT(ADDRESS($CB96,COLUMN(N96),2,1)),  NA(),  IF(OR(N96="",INDIRECT(ADDRESS($CB96,COLUMN(N96),2,1))=""),"",     (1+N$5)  *  ROUND((1-(N96-1)/(  INDIRECT(ADDRESS($CB96,COLUMN(N96),2,1))  -1))  *  (VLOOKUP($D96&amp;"_"&amp;$D97,Cross_cat_sexe,$B$5+1,0)  -  VLOOKUP($D96&amp;"_"&amp;$D97,Cross_cat_sexe,$B$5,0))     +  VLOOKUP($D96&amp;"_"&amp;$D97,Cross_cat_sexe,$B$5,0),0))))</f>
        <v/>
      </c>
      <c r="O97" s="932" t="str">
        <f ca="1">IF(AND(O96&gt;0,INDIRECT(ADDRESS($CB96,COLUMN(O96),2,1))=0),NA(),IF(O96&gt;INDIRECT(ADDRESS($CB96,COLUMN(O96),2,1)),  NA(),  IF(OR(O96="",INDIRECT(ADDRESS($CB96,COLUMN(O96),2,1))=""),"",     (1+O$5)  *  ROUND((1-(O96-1)/(  INDIRECT(ADDRESS($CB96,COLUMN(O96),2,1))  -1))  *  (VLOOKUP($D96&amp;"_"&amp;$D97,Cross_cat_sexe,$B$5+1,0)  -  VLOOKUP($D96&amp;"_"&amp;$D97,Cross_cat_sexe,$B$5,0))     +  VLOOKUP($D96&amp;"_"&amp;$D97,Cross_cat_sexe,$B$5,0),0))))</f>
        <v/>
      </c>
      <c r="P97" s="932" t="str">
        <f ca="1">IF(AND(P96&gt;0,INDIRECT(ADDRESS($CB96,COLUMN(P96),2,1))=0),NA(),IF(P96&gt;INDIRECT(ADDRESS($CB96,COLUMN(P96),2,1)),  NA(),  IF(OR(P96="",INDIRECT(ADDRESS($CB96,COLUMN(P96),2,1))=""),"",     (1+P$5)  *  ROUND((1-(P96-1)/(  INDIRECT(ADDRESS($CB96,COLUMN(P96),2,1))  -1))  *  (VLOOKUP($D96&amp;"_"&amp;$D97,Cross_cat_sexe,$B$5+1,0)  -  VLOOKUP($D96&amp;"_"&amp;$D97,Cross_cat_sexe,$B$5,0))     +  VLOOKUP($D96&amp;"_"&amp;$D97,Cross_cat_sexe,$B$5,0),0))))</f>
        <v/>
      </c>
      <c r="Q97" s="687" t="str">
        <f>IF(AND(Q96&gt;0,R96=0),NA(),IF(Q96&gt;R96,NA(),IF(R96="","",     (1+R$5)  *  ROUND((1-(Q96-1)/(R96-1))  *  (VLOOKUP($D96&amp;"_"&amp;$D97,Cross_cat_sexe,$B$5+1,0)  -  VLOOKUP($D96&amp;"_"&amp;$D97,Cross_cat_sexe,$B$5,0))     +  VLOOKUP($D96&amp;"_"&amp;$D97,Cross_cat_sexe,$B$5,0),0))))</f>
        <v/>
      </c>
      <c r="R97" s="841">
        <f>IF(Q96&gt;0,R$5,0)</f>
        <v>0</v>
      </c>
      <c r="S97" s="687" t="str">
        <f>IF(AND(S96&gt;0,T96=0),NA(),IF(S96&gt;T96,NA(),IF(T96="","",     (1+T$5)  *  ROUND((1-(S96-1)/(T96-1))  *  (VLOOKUP($D96&amp;"_"&amp;$D97,Cross_cat_sexe,$B$5+1,0)  -  VLOOKUP($D96&amp;"_"&amp;$D97,Cross_cat_sexe,$B$5,0))     +  VLOOKUP($D96&amp;"_"&amp;$D97,Cross_cat_sexe,$B$5,0),0))))</f>
        <v/>
      </c>
      <c r="T97" s="841">
        <f>IF(S96&gt;0,T$5,0)</f>
        <v>0</v>
      </c>
      <c r="U97" s="932" t="str">
        <f ca="1">IF(AND(U96&gt;0,INDIRECT(ADDRESS($CB96,COLUMN(U96),2,1))=0),NA(),IF(U96&gt;INDIRECT(ADDRESS($CB96,COLUMN(U96),2,1)),  NA(),  IF(OR(U96="",INDIRECT(ADDRESS($CB96,COLUMN(U96),2,1))=""),"",     (1+U$5)  *  ROUND((1-(U96-1)/(  INDIRECT(ADDRESS($CB96,COLUMN(U96),2,1))  -1))  *  (VLOOKUP($D96&amp;"_"&amp;$D97,Cross_cat_sexe,$B$5+1,0)  -  VLOOKUP($D96&amp;"_"&amp;$D97,Cross_cat_sexe,$B$5,0))     +  VLOOKUP($D96&amp;"_"&amp;$D97,Cross_cat_sexe,$B$5,0),0))))</f>
        <v/>
      </c>
      <c r="V97" s="932" t="str">
        <f ca="1">IF(AND(V96&gt;0,INDIRECT(ADDRESS($CB96,COLUMN(V96),2,1))=0),NA(),IF(V96&gt;INDIRECT(ADDRESS($CB96,COLUMN(V96),2,1)),  NA(),  IF(OR(V96="",INDIRECT(ADDRESS($CB96,COLUMN(V96),2,1))=""),"",     (1+V$5)  *  ROUND((1-(V96-1)/(  INDIRECT(ADDRESS($CB96,COLUMN(V96),2,1))  -1))  *  (VLOOKUP($D96&amp;"_"&amp;$D97,Cross_cat_sexe,$B$5+1,0)  -  VLOOKUP($D96&amp;"_"&amp;$D97,Cross_cat_sexe,$B$5,0))     +  VLOOKUP($D96&amp;"_"&amp;$D97,Cross_cat_sexe,$B$5,0),0))))</f>
        <v/>
      </c>
      <c r="W97" s="932" t="str">
        <f ca="1">IF(AND(W96&gt;0,INDIRECT(ADDRESS($CB96,COLUMN(W96),2,1))=0),NA(),IF(W96&gt;INDIRECT(ADDRESS($CB96,COLUMN(W96),2,1)),  NA(),  IF(OR(W96="",INDIRECT(ADDRESS($CB96,COLUMN(W96),2,1))=""),"",     (1+W$5)  *  ROUND((1-(W96-1)/(  INDIRECT(ADDRESS($CB96,COLUMN(W96),2,1))  -1))  *  (VLOOKUP($D96&amp;"_"&amp;$D97,Cross_cat_sexe,$B$5+1,0)  -  VLOOKUP($D96&amp;"_"&amp;$D97,Cross_cat_sexe,$B$5,0))     +  VLOOKUP($D96&amp;"_"&amp;$D97,Cross_cat_sexe,$B$5,0),0))))</f>
        <v/>
      </c>
      <c r="X97" s="932" t="str">
        <f ca="1">IF(AND(X96&gt;0,INDIRECT(ADDRESS($CB96,COLUMN(X96),2,1))=0),NA(),IF(X96&gt;INDIRECT(ADDRESS($CB96,COLUMN(X96),2,1)),  NA(),  IF(OR(X96="",INDIRECT(ADDRESS($CB96,COLUMN(X96),2,1))=""),"",     (1+X$5)  *  ROUND((1-(X96-1)/(  INDIRECT(ADDRESS($CB96,COLUMN(X96),2,1))  -1))  *  (VLOOKUP($D96&amp;"_"&amp;$D97,Cross_cat_sexe,$B$5+1,0)  -  VLOOKUP($D96&amp;"_"&amp;$D97,Cross_cat_sexe,$B$5,0))     +  VLOOKUP($D96&amp;"_"&amp;$D97,Cross_cat_sexe,$B$5,0),0))))</f>
        <v/>
      </c>
      <c r="Y97" s="687" t="str">
        <f>IF(AND(Y96&gt;0,Z96=0),NA(),IF(Y96&gt;Z96,NA(),IF(Z96="","",     (1+Z$5)  *  ROUND((1-(Y96-1)/(Z96-1))  *  (VLOOKUP($D96&amp;"_"&amp;$D97,Cross_cat_sexe,$B$5+1,0)  -  VLOOKUP($D96&amp;"_"&amp;$D97,Cross_cat_sexe,$B$5,0))     +  VLOOKUP($D96&amp;"_"&amp;$D97,Cross_cat_sexe,$B$5,0),0))))</f>
        <v/>
      </c>
      <c r="Z97" s="841">
        <f>IF(Y96&gt;0,Z$5,0)</f>
        <v>0</v>
      </c>
      <c r="AA97" s="688" t="str">
        <f ca="1">IF($B96="","",VLOOKUP($B96,Athlètes,AA$7,0))</f>
        <v>Thomas</v>
      </c>
      <c r="AB97" s="689">
        <f ca="1">IF(OR(G97&gt;=2,    F96=IF(D97="F","classée","classé")),   1,   0)</f>
        <v>0</v>
      </c>
      <c r="AC97" s="690">
        <f ca="1">MAX(AH97:AU97)</f>
        <v>1184</v>
      </c>
      <c r="AD97" s="684">
        <f ca="1">IF(AF97&gt;=2,AC97,MAX(AV97:BI97))</f>
        <v>-1</v>
      </c>
      <c r="AE97" s="684">
        <f ca="1">IF(AF97&gt;=3,AC97,IF(AG97&gt;=2,AD97,MAX(BJ97:BW97)))</f>
        <v>-2</v>
      </c>
      <c r="AF97" s="684">
        <f ca="1">COUNTIF(AV97:BI97,"=-1")</f>
        <v>1</v>
      </c>
      <c r="AG97" s="684">
        <f ca="1">COUNTIF(BJ97:BW97,"=-2")</f>
        <v>1</v>
      </c>
      <c r="AH97" s="691" t="str">
        <f t="shared" ref="AH97:AU97" ca="1" si="132">INDEX(__Cross,  $CC97,  AH$5)</f>
        <v/>
      </c>
      <c r="AI97" s="684">
        <f t="shared" ca="1" si="132"/>
        <v>1184</v>
      </c>
      <c r="AJ97" s="684" t="str">
        <f t="shared" ca="1" si="132"/>
        <v/>
      </c>
      <c r="AK97" s="684" t="str">
        <f t="shared" ca="1" si="132"/>
        <v/>
      </c>
      <c r="AL97" s="684" t="str">
        <f t="shared" ca="1" si="132"/>
        <v/>
      </c>
      <c r="AM97" s="684" t="str">
        <f t="shared" ca="1" si="132"/>
        <v/>
      </c>
      <c r="AN97" s="684" t="str">
        <f t="shared" ca="1" si="132"/>
        <v/>
      </c>
      <c r="AO97" s="684" t="str">
        <f t="shared" ca="1" si="132"/>
        <v/>
      </c>
      <c r="AP97" s="684" t="str">
        <f t="shared" ca="1" si="132"/>
        <v/>
      </c>
      <c r="AQ97" s="684" t="str">
        <f t="shared" ca="1" si="132"/>
        <v/>
      </c>
      <c r="AR97" s="684" t="str">
        <f t="shared" ca="1" si="132"/>
        <v/>
      </c>
      <c r="AS97" s="684" t="str">
        <f t="shared" ca="1" si="132"/>
        <v/>
      </c>
      <c r="AT97" s="684" t="str">
        <f t="shared" ca="1" si="132"/>
        <v/>
      </c>
      <c r="AU97" s="692" t="str">
        <f t="shared" ca="1" si="132"/>
        <v/>
      </c>
      <c r="AV97" s="691" t="str">
        <f t="shared" ref="AV97:BI97" ca="1" si="133">IF(AH97=$AC97,-1,AH97)</f>
        <v/>
      </c>
      <c r="AW97" s="684">
        <f t="shared" ca="1" si="133"/>
        <v>-1</v>
      </c>
      <c r="AX97" s="684" t="str">
        <f t="shared" ca="1" si="133"/>
        <v/>
      </c>
      <c r="AY97" s="684" t="str">
        <f t="shared" ca="1" si="133"/>
        <v/>
      </c>
      <c r="AZ97" s="684" t="str">
        <f t="shared" ca="1" si="133"/>
        <v/>
      </c>
      <c r="BA97" s="684" t="str">
        <f t="shared" ca="1" si="133"/>
        <v/>
      </c>
      <c r="BB97" s="684" t="str">
        <f t="shared" ca="1" si="133"/>
        <v/>
      </c>
      <c r="BC97" s="684" t="str">
        <f t="shared" ca="1" si="133"/>
        <v/>
      </c>
      <c r="BD97" s="684" t="str">
        <f t="shared" ca="1" si="133"/>
        <v/>
      </c>
      <c r="BE97" s="684" t="str">
        <f t="shared" ca="1" si="133"/>
        <v/>
      </c>
      <c r="BF97" s="684" t="str">
        <f t="shared" ca="1" si="133"/>
        <v/>
      </c>
      <c r="BG97" s="684" t="str">
        <f t="shared" ca="1" si="133"/>
        <v/>
      </c>
      <c r="BH97" s="684" t="str">
        <f t="shared" ca="1" si="133"/>
        <v/>
      </c>
      <c r="BI97" s="692" t="str">
        <f t="shared" ca="1" si="133"/>
        <v/>
      </c>
      <c r="BJ97" s="691" t="str">
        <f t="shared" ref="BJ97:BW97" ca="1" si="134">IF(AV97=$AD97,-2,AV97)</f>
        <v/>
      </c>
      <c r="BK97" s="684">
        <f t="shared" ca="1" si="134"/>
        <v>-2</v>
      </c>
      <c r="BL97" s="684" t="str">
        <f t="shared" ca="1" si="134"/>
        <v/>
      </c>
      <c r="BM97" s="684" t="str">
        <f t="shared" ca="1" si="134"/>
        <v/>
      </c>
      <c r="BN97" s="684" t="str">
        <f t="shared" ca="1" si="134"/>
        <v/>
      </c>
      <c r="BO97" s="684" t="str">
        <f t="shared" ca="1" si="134"/>
        <v/>
      </c>
      <c r="BP97" s="684" t="str">
        <f t="shared" ca="1" si="134"/>
        <v/>
      </c>
      <c r="BQ97" s="684" t="str">
        <f t="shared" ca="1" si="134"/>
        <v/>
      </c>
      <c r="BR97" s="684" t="str">
        <f t="shared" ca="1" si="134"/>
        <v/>
      </c>
      <c r="BS97" s="684" t="str">
        <f t="shared" ca="1" si="134"/>
        <v/>
      </c>
      <c r="BT97" s="684" t="str">
        <f t="shared" ca="1" si="134"/>
        <v/>
      </c>
      <c r="BU97" s="684" t="str">
        <f t="shared" ca="1" si="134"/>
        <v/>
      </c>
      <c r="BV97" s="684" t="str">
        <f t="shared" ca="1" si="134"/>
        <v/>
      </c>
      <c r="BW97" s="692" t="str">
        <f t="shared" ca="1" si="134"/>
        <v/>
      </c>
      <c r="BX97" s="689">
        <f t="shared" ca="1" si="85"/>
        <v>1</v>
      </c>
      <c r="BY97" s="996">
        <f t="shared" ca="1" si="86"/>
        <v>1184</v>
      </c>
      <c r="BZ97" s="689">
        <f t="shared" si="87"/>
        <v>7006.1</v>
      </c>
      <c r="CA97" s="684" t="str">
        <f t="shared" ca="1" si="88"/>
        <v>M_H</v>
      </c>
      <c r="CB97" s="684">
        <f t="shared" ca="1" si="83"/>
        <v>66</v>
      </c>
      <c r="CC97" s="684">
        <f t="shared" ca="1" si="89"/>
        <v>76</v>
      </c>
      <c r="CD97" s="684">
        <f t="shared" ca="1" si="90"/>
        <v>0</v>
      </c>
      <c r="CE97" s="693">
        <f t="shared" ca="1" si="91"/>
        <v>5001184</v>
      </c>
      <c r="CF97" s="895"/>
      <c r="CG97" s="886"/>
      <c r="CH97" s="694">
        <f t="shared" ca="1" si="92"/>
        <v>1.1000000000000001</v>
      </c>
      <c r="CI97" s="694">
        <f t="shared" ca="1" si="84"/>
        <v>0</v>
      </c>
      <c r="CJ97" s="895"/>
    </row>
    <row r="98" spans="1:88" s="703" customFormat="1">
      <c r="A98" s="704">
        <v>15</v>
      </c>
      <c r="B98" s="705">
        <v>7019</v>
      </c>
      <c r="C98" s="703" t="str">
        <f ca="1">IF($B98="","",VLOOKUP($B98,Athlètes,C$5,0))</f>
        <v>JOSSE</v>
      </c>
      <c r="D98" s="698" t="str">
        <f ca="1">IF($B98="","",VLOOKUP($B98,Athlètes,D$5,0))</f>
        <v>M</v>
      </c>
      <c r="E98" s="706" t="str">
        <f ca="1">IF($B98="","",VLOOKUP($B98,Athlètes,E$5,0))</f>
        <v/>
      </c>
      <c r="F98" s="707"/>
      <c r="G98" s="708"/>
      <c r="H98" s="708"/>
      <c r="I98" s="696"/>
      <c r="J98" s="696">
        <v>30</v>
      </c>
      <c r="K98" s="696"/>
      <c r="L98" s="696"/>
      <c r="M98" s="722" t="str">
        <f>IF(L98&gt;0,VLOOKUP(M$2&amp;IF(VLOOKUP(M$2,cal_Cross,L$9,0)&lt;&gt;2,"","-"&amp;VLOOKUP($E98,année_1ou2,M$9,0)),cal_Cross,VLOOKUP($D98&amp;"_"&amp;$D99,Cross_cat_sexe,$B$7,0),0),"")</f>
        <v/>
      </c>
      <c r="N98" s="696"/>
      <c r="O98" s="696"/>
      <c r="P98" s="696"/>
      <c r="Q98" s="696"/>
      <c r="R98" s="722" t="str">
        <f>IF(Q98&gt;0,VLOOKUP(R$2&amp;IF(VLOOKUP(R$2,cal_Cross,Q$9,0)&lt;&gt;2,"","-"&amp;VLOOKUP($E98,année_1ou2,R$9,0)),cal_Cross,VLOOKUP($D98&amp;"_"&amp;$D99,Cross_cat_sexe,$B$7,0),0),"")</f>
        <v/>
      </c>
      <c r="S98" s="696"/>
      <c r="T98" s="722" t="str">
        <f>IF(S98&gt;0,VLOOKUP(T$2&amp;IF(VLOOKUP(T$2,cal_Cross,S$9,0)&lt;&gt;2,"","-"&amp;VLOOKUP($E98,année_1ou2,T$9,0)),cal_Cross,VLOOKUP($D98&amp;"_"&amp;$D99,Cross_cat_sexe,$B$7,0),0),"")</f>
        <v/>
      </c>
      <c r="U98" s="696"/>
      <c r="V98" s="696"/>
      <c r="W98" s="696"/>
      <c r="X98" s="696"/>
      <c r="Y98" s="696"/>
      <c r="Z98" s="722" t="str">
        <f>IF(Y98&gt;0,VLOOKUP(Z$2&amp;IF(VLOOKUP(Z$2,cal_Cross,Y$9,0)&lt;&gt;2,"","-"&amp;VLOOKUP($E98,année_1ou2,Z$9,0)),cal_Cross,VLOOKUP($D98&amp;"_"&amp;$D99,Cross_cat_sexe,$B$7,0),0),"")</f>
        <v/>
      </c>
      <c r="AA98" s="843" t="str">
        <f ca="1">IF($B98="","",VLOOKUP($B98,Athlètes,AA$5,0))</f>
        <v>JOSSE</v>
      </c>
      <c r="AB98" s="697"/>
      <c r="AC98" s="698"/>
      <c r="AD98" s="698"/>
      <c r="AE98" s="698"/>
      <c r="AF98" s="698"/>
      <c r="AG98" s="698"/>
      <c r="AH98" s="699"/>
      <c r="AI98" s="698"/>
      <c r="AJ98" s="698"/>
      <c r="AK98" s="698"/>
      <c r="AL98" s="698"/>
      <c r="AM98" s="698"/>
      <c r="AN98" s="698"/>
      <c r="AO98" s="698"/>
      <c r="AP98" s="698"/>
      <c r="AQ98" s="698"/>
      <c r="AR98" s="698"/>
      <c r="AS98" s="698"/>
      <c r="AT98" s="698"/>
      <c r="AU98" s="700"/>
      <c r="AV98" s="699"/>
      <c r="AW98" s="698"/>
      <c r="AX98" s="698"/>
      <c r="AY98" s="698"/>
      <c r="AZ98" s="698"/>
      <c r="BA98" s="698"/>
      <c r="BB98" s="698"/>
      <c r="BC98" s="698"/>
      <c r="BD98" s="698"/>
      <c r="BE98" s="698"/>
      <c r="BF98" s="698"/>
      <c r="BG98" s="698"/>
      <c r="BH98" s="698"/>
      <c r="BI98" s="700"/>
      <c r="BJ98" s="699"/>
      <c r="BK98" s="698"/>
      <c r="BL98" s="698"/>
      <c r="BM98" s="698"/>
      <c r="BN98" s="698"/>
      <c r="BO98" s="698"/>
      <c r="BP98" s="698"/>
      <c r="BQ98" s="698"/>
      <c r="BR98" s="698"/>
      <c r="BS98" s="698"/>
      <c r="BT98" s="698"/>
      <c r="BU98" s="698"/>
      <c r="BV98" s="698"/>
      <c r="BW98" s="700"/>
      <c r="BX98" s="697">
        <f t="shared" ca="1" si="85"/>
        <v>0</v>
      </c>
      <c r="BY98" s="995">
        <f t="shared" ca="1" si="86"/>
        <v>30</v>
      </c>
      <c r="BZ98" s="697">
        <f t="shared" si="87"/>
        <v>7019</v>
      </c>
      <c r="CA98" s="698" t="str">
        <f t="shared" ca="1" si="88"/>
        <v>M_H</v>
      </c>
      <c r="CB98" s="698">
        <f t="shared" ca="1" si="83"/>
        <v>66</v>
      </c>
      <c r="CC98" s="698">
        <f t="shared" ca="1" si="89"/>
        <v>77</v>
      </c>
      <c r="CD98" s="698">
        <f t="shared" ca="1" si="90"/>
        <v>0</v>
      </c>
      <c r="CE98" s="701">
        <f t="shared" ca="1" si="91"/>
        <v>5000949</v>
      </c>
      <c r="CF98" s="894"/>
      <c r="CG98" s="885"/>
      <c r="CH98" s="694">
        <f t="shared" ca="1" si="92"/>
        <v>1</v>
      </c>
      <c r="CI98" s="702">
        <f t="shared" ca="1" si="84"/>
        <v>0</v>
      </c>
      <c r="CJ98" s="894"/>
    </row>
    <row r="99" spans="1:88" s="695" customFormat="1">
      <c r="A99" s="681">
        <v>15.1</v>
      </c>
      <c r="B99" s="682">
        <f>B98+0.1</f>
        <v>7019.1</v>
      </c>
      <c r="C99" s="683" t="str">
        <f ca="1">IF($B98="","",VLOOKUP($B98,Athlètes,C$7,0))</f>
        <v>Nathan</v>
      </c>
      <c r="D99" s="684" t="str">
        <f ca="1">IF($B98="","",VLOOKUP($B98,Athlètes,D$7,0))</f>
        <v>H</v>
      </c>
      <c r="E99" s="685"/>
      <c r="F99" s="936">
        <f ca="1">IF(G99=0,0,SUMIF(AC99:AD99,"&gt;0")/MIN(2,G99))+IF(ISNA(BY99),NA(),0)</f>
        <v>949</v>
      </c>
      <c r="G99" s="686">
        <f>COUNTA(I98:L98,N98:Q98,S98,Y98)</f>
        <v>1</v>
      </c>
      <c r="H99" s="686">
        <f ca="1">IF(ISNA(VLOOKUP($B99,__Indoor,H$7,0)),   0,VLOOKUP($B99,__Indoor,H$7,0))</f>
        <v>1</v>
      </c>
      <c r="I99" s="932" t="str">
        <f ca="1">IF(AND(I98&gt;0,INDIRECT(ADDRESS($CB98,COLUMN(I98),2,1))=0),NA(),IF(I98&gt;INDIRECT(ADDRESS($CB98,COLUMN(I98),2,1)),  NA(),  IF(OR(I98="",INDIRECT(ADDRESS($CB98,COLUMN(I98),2,1))=""),"",     (1+I$5)  *  ROUND((1-(I98-1)/(  INDIRECT(ADDRESS($CB98,COLUMN(I98),2,1))  -1))  *  (VLOOKUP($D98&amp;"_"&amp;$D99,Cross_cat_sexe,$B$5+1,0)  -  VLOOKUP($D98&amp;"_"&amp;$D99,Cross_cat_sexe,$B$5,0))     +  VLOOKUP($D98&amp;"_"&amp;$D99,Cross_cat_sexe,$B$5,0),0))))</f>
        <v/>
      </c>
      <c r="J99" s="932">
        <f ca="1">IF(AND(J98&gt;0,INDIRECT(ADDRESS($CB98,COLUMN(J98),2,1))=0),NA(),IF(J98&gt;INDIRECT(ADDRESS($CB98,COLUMN(J98),2,1)),  NA(),  IF(OR(J98="",INDIRECT(ADDRESS($CB98,COLUMN(J98),2,1))=""),"",     (1+J$5)  *  ROUND((1-(J98-1)/(  INDIRECT(ADDRESS($CB98,COLUMN(J98),2,1))  -1))  *  (VLOOKUP($D98&amp;"_"&amp;$D99,Cross_cat_sexe,$B$5+1,0)  -  VLOOKUP($D98&amp;"_"&amp;$D99,Cross_cat_sexe,$B$5,0))     +  VLOOKUP($D98&amp;"_"&amp;$D99,Cross_cat_sexe,$B$5,0),0))))</f>
        <v>949</v>
      </c>
      <c r="K99" s="932" t="str">
        <f ca="1">IF(AND(K98&gt;0,INDIRECT(ADDRESS($CB98,COLUMN(K98),2,1))=0),NA(),IF(K98&gt;INDIRECT(ADDRESS($CB98,COLUMN(K98),2,1)),  NA(),  IF(OR(K98="",INDIRECT(ADDRESS($CB98,COLUMN(K98),2,1))=""),"",     (1+K$5)  *  ROUND((1-(K98-1)/(  INDIRECT(ADDRESS($CB98,COLUMN(K98),2,1))  -1))  *  (VLOOKUP($D98&amp;"_"&amp;$D99,Cross_cat_sexe,$B$5+1,0)  -  VLOOKUP($D98&amp;"_"&amp;$D99,Cross_cat_sexe,$B$5,0))     +  VLOOKUP($D98&amp;"_"&amp;$D99,Cross_cat_sexe,$B$5,0),0))))</f>
        <v/>
      </c>
      <c r="L99" s="687" t="str">
        <f>IF(AND(L98&gt;0,M98=0),NA(),IF(L98&gt;M98,NA(),IF(M98="","",     (1+M$5)  *  ROUND((1-(L98-1)/(M98-1))  *  (VLOOKUP($D98&amp;"_"&amp;$D99,Cross_cat_sexe,$B$5+1,0)  -  VLOOKUP($D98&amp;"_"&amp;$D99,Cross_cat_sexe,$B$5,0))     +  VLOOKUP($D98&amp;"_"&amp;$D99,Cross_cat_sexe,$B$5,0),0))))</f>
        <v/>
      </c>
      <c r="M99" s="841">
        <f>IF(L98&gt;0,M$5,0)</f>
        <v>0</v>
      </c>
      <c r="N99" s="932" t="str">
        <f ca="1">IF(AND(N98&gt;0,INDIRECT(ADDRESS($CB98,COLUMN(N98),2,1))=0),NA(),IF(N98&gt;INDIRECT(ADDRESS($CB98,COLUMN(N98),2,1)),  NA(),  IF(OR(N98="",INDIRECT(ADDRESS($CB98,COLUMN(N98),2,1))=""),"",     (1+N$5)  *  ROUND((1-(N98-1)/(  INDIRECT(ADDRESS($CB98,COLUMN(N98),2,1))  -1))  *  (VLOOKUP($D98&amp;"_"&amp;$D99,Cross_cat_sexe,$B$5+1,0)  -  VLOOKUP($D98&amp;"_"&amp;$D99,Cross_cat_sexe,$B$5,0))     +  VLOOKUP($D98&amp;"_"&amp;$D99,Cross_cat_sexe,$B$5,0),0))))</f>
        <v/>
      </c>
      <c r="O99" s="932" t="str">
        <f ca="1">IF(AND(O98&gt;0,INDIRECT(ADDRESS($CB98,COLUMN(O98),2,1))=0),NA(),IF(O98&gt;INDIRECT(ADDRESS($CB98,COLUMN(O98),2,1)),  NA(),  IF(OR(O98="",INDIRECT(ADDRESS($CB98,COLUMN(O98),2,1))=""),"",     (1+O$5)  *  ROUND((1-(O98-1)/(  INDIRECT(ADDRESS($CB98,COLUMN(O98),2,1))  -1))  *  (VLOOKUP($D98&amp;"_"&amp;$D99,Cross_cat_sexe,$B$5+1,0)  -  VLOOKUP($D98&amp;"_"&amp;$D99,Cross_cat_sexe,$B$5,0))     +  VLOOKUP($D98&amp;"_"&amp;$D99,Cross_cat_sexe,$B$5,0),0))))</f>
        <v/>
      </c>
      <c r="P99" s="932" t="str">
        <f ca="1">IF(AND(P98&gt;0,INDIRECT(ADDRESS($CB98,COLUMN(P98),2,1))=0),NA(),IF(P98&gt;INDIRECT(ADDRESS($CB98,COLUMN(P98),2,1)),  NA(),  IF(OR(P98="",INDIRECT(ADDRESS($CB98,COLUMN(P98),2,1))=""),"",     (1+P$5)  *  ROUND((1-(P98-1)/(  INDIRECT(ADDRESS($CB98,COLUMN(P98),2,1))  -1))  *  (VLOOKUP($D98&amp;"_"&amp;$D99,Cross_cat_sexe,$B$5+1,0)  -  VLOOKUP($D98&amp;"_"&amp;$D99,Cross_cat_sexe,$B$5,0))     +  VLOOKUP($D98&amp;"_"&amp;$D99,Cross_cat_sexe,$B$5,0),0))))</f>
        <v/>
      </c>
      <c r="Q99" s="687" t="str">
        <f>IF(AND(Q98&gt;0,R98=0),NA(),IF(Q98&gt;R98,NA(),IF(R98="","",     (1+R$5)  *  ROUND((1-(Q98-1)/(R98-1))  *  (VLOOKUP($D98&amp;"_"&amp;$D99,Cross_cat_sexe,$B$5+1,0)  -  VLOOKUP($D98&amp;"_"&amp;$D99,Cross_cat_sexe,$B$5,0))     +  VLOOKUP($D98&amp;"_"&amp;$D99,Cross_cat_sexe,$B$5,0),0))))</f>
        <v/>
      </c>
      <c r="R99" s="841">
        <f>IF(Q98&gt;0,R$5,0)</f>
        <v>0</v>
      </c>
      <c r="S99" s="687" t="str">
        <f>IF(AND(S98&gt;0,T98=0),NA(),IF(S98&gt;T98,NA(),IF(T98="","",     (1+T$5)  *  ROUND((1-(S98-1)/(T98-1))  *  (VLOOKUP($D98&amp;"_"&amp;$D99,Cross_cat_sexe,$B$5+1,0)  -  VLOOKUP($D98&amp;"_"&amp;$D99,Cross_cat_sexe,$B$5,0))     +  VLOOKUP($D98&amp;"_"&amp;$D99,Cross_cat_sexe,$B$5,0),0))))</f>
        <v/>
      </c>
      <c r="T99" s="841">
        <f>IF(S98&gt;0,T$5,0)</f>
        <v>0</v>
      </c>
      <c r="U99" s="932" t="str">
        <f ca="1">IF(AND(U98&gt;0,INDIRECT(ADDRESS($CB98,COLUMN(U98),2,1))=0),NA(),IF(U98&gt;INDIRECT(ADDRESS($CB98,COLUMN(U98),2,1)),  NA(),  IF(OR(U98="",INDIRECT(ADDRESS($CB98,COLUMN(U98),2,1))=""),"",     (1+U$5)  *  ROUND((1-(U98-1)/(  INDIRECT(ADDRESS($CB98,COLUMN(U98),2,1))  -1))  *  (VLOOKUP($D98&amp;"_"&amp;$D99,Cross_cat_sexe,$B$5+1,0)  -  VLOOKUP($D98&amp;"_"&amp;$D99,Cross_cat_sexe,$B$5,0))     +  VLOOKUP($D98&amp;"_"&amp;$D99,Cross_cat_sexe,$B$5,0),0))))</f>
        <v/>
      </c>
      <c r="V99" s="932" t="str">
        <f ca="1">IF(AND(V98&gt;0,INDIRECT(ADDRESS($CB98,COLUMN(V98),2,1))=0),NA(),IF(V98&gt;INDIRECT(ADDRESS($CB98,COLUMN(V98),2,1)),  NA(),  IF(OR(V98="",INDIRECT(ADDRESS($CB98,COLUMN(V98),2,1))=""),"",     (1+V$5)  *  ROUND((1-(V98-1)/(  INDIRECT(ADDRESS($CB98,COLUMN(V98),2,1))  -1))  *  (VLOOKUP($D98&amp;"_"&amp;$D99,Cross_cat_sexe,$B$5+1,0)  -  VLOOKUP($D98&amp;"_"&amp;$D99,Cross_cat_sexe,$B$5,0))     +  VLOOKUP($D98&amp;"_"&amp;$D99,Cross_cat_sexe,$B$5,0),0))))</f>
        <v/>
      </c>
      <c r="W99" s="932" t="str">
        <f ca="1">IF(AND(W98&gt;0,INDIRECT(ADDRESS($CB98,COLUMN(W98),2,1))=0),NA(),IF(W98&gt;INDIRECT(ADDRESS($CB98,COLUMN(W98),2,1)),  NA(),  IF(OR(W98="",INDIRECT(ADDRESS($CB98,COLUMN(W98),2,1))=""),"",     (1+W$5)  *  ROUND((1-(W98-1)/(  INDIRECT(ADDRESS($CB98,COLUMN(W98),2,1))  -1))  *  (VLOOKUP($D98&amp;"_"&amp;$D99,Cross_cat_sexe,$B$5+1,0)  -  VLOOKUP($D98&amp;"_"&amp;$D99,Cross_cat_sexe,$B$5,0))     +  VLOOKUP($D98&amp;"_"&amp;$D99,Cross_cat_sexe,$B$5,0),0))))</f>
        <v/>
      </c>
      <c r="X99" s="932" t="str">
        <f ca="1">IF(AND(X98&gt;0,INDIRECT(ADDRESS($CB98,COLUMN(X98),2,1))=0),NA(),IF(X98&gt;INDIRECT(ADDRESS($CB98,COLUMN(X98),2,1)),  NA(),  IF(OR(X98="",INDIRECT(ADDRESS($CB98,COLUMN(X98),2,1))=""),"",     (1+X$5)  *  ROUND((1-(X98-1)/(  INDIRECT(ADDRESS($CB98,COLUMN(X98),2,1))  -1))  *  (VLOOKUP($D98&amp;"_"&amp;$D99,Cross_cat_sexe,$B$5+1,0)  -  VLOOKUP($D98&amp;"_"&amp;$D99,Cross_cat_sexe,$B$5,0))     +  VLOOKUP($D98&amp;"_"&amp;$D99,Cross_cat_sexe,$B$5,0),0))))</f>
        <v/>
      </c>
      <c r="Y99" s="687" t="str">
        <f>IF(AND(Y98&gt;0,Z98=0),NA(),IF(Y98&gt;Z98,NA(),IF(Z98="","",     (1+Z$5)  *  ROUND((1-(Y98-1)/(Z98-1))  *  (VLOOKUP($D98&amp;"_"&amp;$D99,Cross_cat_sexe,$B$5+1,0)  -  VLOOKUP($D98&amp;"_"&amp;$D99,Cross_cat_sexe,$B$5,0))     +  VLOOKUP($D98&amp;"_"&amp;$D99,Cross_cat_sexe,$B$5,0),0))))</f>
        <v/>
      </c>
      <c r="Z99" s="841">
        <f>IF(Y98&gt;0,Z$5,0)</f>
        <v>0</v>
      </c>
      <c r="AA99" s="688" t="str">
        <f ca="1">IF($B98="","",VLOOKUP($B98,Athlètes,AA$7,0))</f>
        <v>Nathan</v>
      </c>
      <c r="AB99" s="689">
        <f ca="1">IF(OR(G99&gt;=2,    F98=IF(D99="F","classée","classé")),   1,   0)</f>
        <v>0</v>
      </c>
      <c r="AC99" s="690">
        <f ca="1">MAX(AH99:AU99)</f>
        <v>949</v>
      </c>
      <c r="AD99" s="684">
        <f ca="1">IF(AF99&gt;=2,AC99,MAX(AV99:BI99))</f>
        <v>-1</v>
      </c>
      <c r="AE99" s="684">
        <f ca="1">IF(AF99&gt;=3,AC99,IF(AG99&gt;=2,AD99,MAX(BJ99:BW99)))</f>
        <v>-2</v>
      </c>
      <c r="AF99" s="684">
        <f ca="1">COUNTIF(AV99:BI99,"=-1")</f>
        <v>1</v>
      </c>
      <c r="AG99" s="684">
        <f ca="1">COUNTIF(BJ99:BW99,"=-2")</f>
        <v>1</v>
      </c>
      <c r="AH99" s="691" t="str">
        <f t="shared" ref="AH99:AU99" ca="1" si="135">INDEX(__Cross,  $CC99,  AH$5)</f>
        <v/>
      </c>
      <c r="AI99" s="684">
        <f t="shared" ca="1" si="135"/>
        <v>949</v>
      </c>
      <c r="AJ99" s="684" t="str">
        <f t="shared" ca="1" si="135"/>
        <v/>
      </c>
      <c r="AK99" s="684" t="str">
        <f t="shared" ca="1" si="135"/>
        <v/>
      </c>
      <c r="AL99" s="684" t="str">
        <f t="shared" ca="1" si="135"/>
        <v/>
      </c>
      <c r="AM99" s="684" t="str">
        <f t="shared" ca="1" si="135"/>
        <v/>
      </c>
      <c r="AN99" s="684" t="str">
        <f t="shared" ca="1" si="135"/>
        <v/>
      </c>
      <c r="AO99" s="684" t="str">
        <f t="shared" ca="1" si="135"/>
        <v/>
      </c>
      <c r="AP99" s="684" t="str">
        <f t="shared" ca="1" si="135"/>
        <v/>
      </c>
      <c r="AQ99" s="684" t="str">
        <f t="shared" ca="1" si="135"/>
        <v/>
      </c>
      <c r="AR99" s="684" t="str">
        <f t="shared" ca="1" si="135"/>
        <v/>
      </c>
      <c r="AS99" s="684" t="str">
        <f t="shared" ca="1" si="135"/>
        <v/>
      </c>
      <c r="AT99" s="684" t="str">
        <f t="shared" ca="1" si="135"/>
        <v/>
      </c>
      <c r="AU99" s="692" t="str">
        <f t="shared" ca="1" si="135"/>
        <v/>
      </c>
      <c r="AV99" s="691" t="str">
        <f t="shared" ref="AV99:BI99" ca="1" si="136">IF(AH99=$AC99,-1,AH99)</f>
        <v/>
      </c>
      <c r="AW99" s="684">
        <f t="shared" ca="1" si="136"/>
        <v>-1</v>
      </c>
      <c r="AX99" s="684" t="str">
        <f t="shared" ca="1" si="136"/>
        <v/>
      </c>
      <c r="AY99" s="684" t="str">
        <f t="shared" ca="1" si="136"/>
        <v/>
      </c>
      <c r="AZ99" s="684" t="str">
        <f t="shared" ca="1" si="136"/>
        <v/>
      </c>
      <c r="BA99" s="684" t="str">
        <f t="shared" ca="1" si="136"/>
        <v/>
      </c>
      <c r="BB99" s="684" t="str">
        <f t="shared" ca="1" si="136"/>
        <v/>
      </c>
      <c r="BC99" s="684" t="str">
        <f t="shared" ca="1" si="136"/>
        <v/>
      </c>
      <c r="BD99" s="684" t="str">
        <f t="shared" ca="1" si="136"/>
        <v/>
      </c>
      <c r="BE99" s="684" t="str">
        <f t="shared" ca="1" si="136"/>
        <v/>
      </c>
      <c r="BF99" s="684" t="str">
        <f t="shared" ca="1" si="136"/>
        <v/>
      </c>
      <c r="BG99" s="684" t="str">
        <f t="shared" ca="1" si="136"/>
        <v/>
      </c>
      <c r="BH99" s="684" t="str">
        <f t="shared" ca="1" si="136"/>
        <v/>
      </c>
      <c r="BI99" s="692" t="str">
        <f t="shared" ca="1" si="136"/>
        <v/>
      </c>
      <c r="BJ99" s="691" t="str">
        <f t="shared" ref="BJ99:BW99" ca="1" si="137">IF(AV99=$AD99,-2,AV99)</f>
        <v/>
      </c>
      <c r="BK99" s="684">
        <f t="shared" ca="1" si="137"/>
        <v>-2</v>
      </c>
      <c r="BL99" s="684" t="str">
        <f t="shared" ca="1" si="137"/>
        <v/>
      </c>
      <c r="BM99" s="684" t="str">
        <f t="shared" ca="1" si="137"/>
        <v/>
      </c>
      <c r="BN99" s="684" t="str">
        <f t="shared" ca="1" si="137"/>
        <v/>
      </c>
      <c r="BO99" s="684" t="str">
        <f t="shared" ca="1" si="137"/>
        <v/>
      </c>
      <c r="BP99" s="684" t="str">
        <f t="shared" ca="1" si="137"/>
        <v/>
      </c>
      <c r="BQ99" s="684" t="str">
        <f t="shared" ca="1" si="137"/>
        <v/>
      </c>
      <c r="BR99" s="684" t="str">
        <f t="shared" ca="1" si="137"/>
        <v/>
      </c>
      <c r="BS99" s="684" t="str">
        <f t="shared" ca="1" si="137"/>
        <v/>
      </c>
      <c r="BT99" s="684" t="str">
        <f t="shared" ca="1" si="137"/>
        <v/>
      </c>
      <c r="BU99" s="684" t="str">
        <f t="shared" ca="1" si="137"/>
        <v/>
      </c>
      <c r="BV99" s="684" t="str">
        <f t="shared" ca="1" si="137"/>
        <v/>
      </c>
      <c r="BW99" s="692" t="str">
        <f t="shared" ca="1" si="137"/>
        <v/>
      </c>
      <c r="BX99" s="689">
        <f t="shared" ca="1" si="85"/>
        <v>1</v>
      </c>
      <c r="BY99" s="996">
        <f t="shared" ca="1" si="86"/>
        <v>949</v>
      </c>
      <c r="BZ99" s="689">
        <f t="shared" si="87"/>
        <v>7019.1</v>
      </c>
      <c r="CA99" s="684" t="str">
        <f t="shared" ca="1" si="88"/>
        <v>M_H</v>
      </c>
      <c r="CB99" s="684">
        <f t="shared" ref="CB99:CB130" ca="1" si="138">IF($CH99=3,ROW(CA99),CB98)</f>
        <v>66</v>
      </c>
      <c r="CC99" s="684">
        <f t="shared" ca="1" si="89"/>
        <v>78</v>
      </c>
      <c r="CD99" s="684">
        <f t="shared" ca="1" si="90"/>
        <v>0</v>
      </c>
      <c r="CE99" s="693">
        <f t="shared" ca="1" si="91"/>
        <v>5000949</v>
      </c>
      <c r="CF99" s="895"/>
      <c r="CG99" s="886"/>
      <c r="CH99" s="694">
        <f t="shared" ca="1" si="92"/>
        <v>1.1000000000000001</v>
      </c>
      <c r="CI99" s="694">
        <f t="shared" ca="1" si="84"/>
        <v>0</v>
      </c>
      <c r="CJ99" s="895"/>
    </row>
    <row r="100" spans="1:88" s="703" customFormat="1">
      <c r="A100" s="704">
        <v>16</v>
      </c>
      <c r="B100" s="705">
        <v>7667</v>
      </c>
      <c r="C100" s="703" t="str">
        <f ca="1">IF($B100="","",VLOOKUP($B100,Athlètes,C$5,0))</f>
        <v>BRAECKMANS</v>
      </c>
      <c r="D100" s="698" t="str">
        <f ca="1">IF($B100="","",VLOOKUP($B100,Athlètes,D$5,0))</f>
        <v>M</v>
      </c>
      <c r="E100" s="706" t="str">
        <f ca="1">IF($B100="","",VLOOKUP($B100,Athlètes,E$5,0))</f>
        <v/>
      </c>
      <c r="F100" s="707"/>
      <c r="G100" s="708"/>
      <c r="H100" s="708"/>
      <c r="I100" s="696"/>
      <c r="J100" s="696"/>
      <c r="K100" s="696">
        <v>33</v>
      </c>
      <c r="L100" s="696"/>
      <c r="M100" s="722" t="str">
        <f>IF(L100&gt;0,VLOOKUP(M$2&amp;IF(VLOOKUP(M$2,cal_Cross,L$9,0)&lt;&gt;2,"","-"&amp;VLOOKUP($E100,année_1ou2,M$9,0)),cal_Cross,VLOOKUP($D100&amp;"_"&amp;$D101,Cross_cat_sexe,$B$7,0),0),"")</f>
        <v/>
      </c>
      <c r="N100" s="696"/>
      <c r="O100" s="696"/>
      <c r="P100" s="696"/>
      <c r="Q100" s="696"/>
      <c r="R100" s="722" t="str">
        <f>IF(Q100&gt;0,VLOOKUP(R$2&amp;IF(VLOOKUP(R$2,cal_Cross,Q$9,0)&lt;&gt;2,"","-"&amp;VLOOKUP($E100,année_1ou2,R$9,0)),cal_Cross,VLOOKUP($D100&amp;"_"&amp;$D101,Cross_cat_sexe,$B$7,0),0),"")</f>
        <v/>
      </c>
      <c r="S100" s="696"/>
      <c r="T100" s="722" t="str">
        <f>IF(S100&gt;0,VLOOKUP(T$2&amp;IF(VLOOKUP(T$2,cal_Cross,S$9,0)&lt;&gt;2,"","-"&amp;VLOOKUP($E100,année_1ou2,T$9,0)),cal_Cross,VLOOKUP($D100&amp;"_"&amp;$D101,Cross_cat_sexe,$B$7,0),0),"")</f>
        <v/>
      </c>
      <c r="U100" s="696"/>
      <c r="V100" s="696"/>
      <c r="W100" s="696"/>
      <c r="X100" s="696"/>
      <c r="Y100" s="696"/>
      <c r="Z100" s="722" t="str">
        <f>IF(Y100&gt;0,VLOOKUP(Z$2&amp;IF(VLOOKUP(Z$2,cal_Cross,Y$9,0)&lt;&gt;2,"","-"&amp;VLOOKUP($E100,année_1ou2,Z$9,0)),cal_Cross,VLOOKUP($D100&amp;"_"&amp;$D101,Cross_cat_sexe,$B$7,0),0),"")</f>
        <v/>
      </c>
      <c r="AA100" s="843" t="str">
        <f ca="1">IF($B100="","",VLOOKUP($B100,Athlètes,AA$5,0))</f>
        <v>BRAECKMANS</v>
      </c>
      <c r="AB100" s="697"/>
      <c r="AC100" s="698"/>
      <c r="AD100" s="698"/>
      <c r="AE100" s="698"/>
      <c r="AF100" s="698"/>
      <c r="AG100" s="698"/>
      <c r="AH100" s="699"/>
      <c r="AI100" s="698"/>
      <c r="AJ100" s="698"/>
      <c r="AK100" s="698"/>
      <c r="AL100" s="698"/>
      <c r="AM100" s="698"/>
      <c r="AN100" s="698"/>
      <c r="AO100" s="698"/>
      <c r="AP100" s="698"/>
      <c r="AQ100" s="698"/>
      <c r="AR100" s="698"/>
      <c r="AS100" s="698"/>
      <c r="AT100" s="698"/>
      <c r="AU100" s="700"/>
      <c r="AV100" s="699"/>
      <c r="AW100" s="698"/>
      <c r="AX100" s="698"/>
      <c r="AY100" s="698"/>
      <c r="AZ100" s="698"/>
      <c r="BA100" s="698"/>
      <c r="BB100" s="698"/>
      <c r="BC100" s="698"/>
      <c r="BD100" s="698"/>
      <c r="BE100" s="698"/>
      <c r="BF100" s="698"/>
      <c r="BG100" s="698"/>
      <c r="BH100" s="698"/>
      <c r="BI100" s="700"/>
      <c r="BJ100" s="699"/>
      <c r="BK100" s="698"/>
      <c r="BL100" s="698"/>
      <c r="BM100" s="698"/>
      <c r="BN100" s="698"/>
      <c r="BO100" s="698"/>
      <c r="BP100" s="698"/>
      <c r="BQ100" s="698"/>
      <c r="BR100" s="698"/>
      <c r="BS100" s="698"/>
      <c r="BT100" s="698"/>
      <c r="BU100" s="698"/>
      <c r="BV100" s="698"/>
      <c r="BW100" s="700"/>
      <c r="BX100" s="697">
        <f t="shared" ca="1" si="85"/>
        <v>0</v>
      </c>
      <c r="BY100" s="995">
        <f t="shared" ca="1" si="86"/>
        <v>33</v>
      </c>
      <c r="BZ100" s="697">
        <f t="shared" si="87"/>
        <v>7667</v>
      </c>
      <c r="CA100" s="698" t="str">
        <f t="shared" ca="1" si="88"/>
        <v>M_H</v>
      </c>
      <c r="CB100" s="698">
        <f t="shared" ca="1" si="138"/>
        <v>66</v>
      </c>
      <c r="CC100" s="698">
        <f t="shared" ca="1" si="89"/>
        <v>79</v>
      </c>
      <c r="CD100" s="698">
        <f t="shared" ca="1" si="90"/>
        <v>0</v>
      </c>
      <c r="CE100" s="701">
        <f t="shared" ca="1" si="91"/>
        <v>5000840</v>
      </c>
      <c r="CF100" s="894"/>
      <c r="CG100" s="885"/>
      <c r="CH100" s="694">
        <f t="shared" ca="1" si="92"/>
        <v>1</v>
      </c>
      <c r="CI100" s="702">
        <f t="shared" ref="CI100:CI137" ca="1" si="139">IF(INDEX(__Cross,  IF(BX100=1, $CC99, $CC100),  CI$2)&gt;0,  1,  0)</f>
        <v>0</v>
      </c>
      <c r="CJ100" s="894"/>
    </row>
    <row r="101" spans="1:88" s="695" customFormat="1">
      <c r="A101" s="681">
        <v>16.100000000000001</v>
      </c>
      <c r="B101" s="682">
        <f>B100+0.1</f>
        <v>7667.1</v>
      </c>
      <c r="C101" s="683" t="str">
        <f ca="1">IF($B100="","",VLOOKUP($B100,Athlètes,C$7,0))</f>
        <v>Guillaume</v>
      </c>
      <c r="D101" s="684" t="str">
        <f ca="1">IF($B100="","",VLOOKUP($B100,Athlètes,D$7,0))</f>
        <v>H</v>
      </c>
      <c r="E101" s="685"/>
      <c r="F101" s="936">
        <f ca="1">IF(G101=0,0,SUMIF(AC101:AD101,"&gt;0")/MIN(2,G101))+IF(ISNA(BY101),NA(),0)</f>
        <v>840</v>
      </c>
      <c r="G101" s="686">
        <f>COUNTA(I100:L100,N100:Q100,S100,Y100)</f>
        <v>1</v>
      </c>
      <c r="H101" s="686">
        <f>IF(ISNA(VLOOKUP($B101,__Indoor,H$7,0)),   0,VLOOKUP($B101,__Indoor,H$7,0))</f>
        <v>0</v>
      </c>
      <c r="I101" s="932" t="str">
        <f ca="1">IF(AND(I100&gt;0,INDIRECT(ADDRESS($CB100,COLUMN(I100),2,1))=0),NA(),IF(I100&gt;INDIRECT(ADDRESS($CB100,COLUMN(I100),2,1)),  NA(),  IF(OR(I100="",INDIRECT(ADDRESS($CB100,COLUMN(I100),2,1))=""),"",     (1+I$5)  *  ROUND((1-(I100-1)/(  INDIRECT(ADDRESS($CB100,COLUMN(I100),2,1))  -1))  *  (VLOOKUP($D100&amp;"_"&amp;$D101,Cross_cat_sexe,$B$5+1,0)  -  VLOOKUP($D100&amp;"_"&amp;$D101,Cross_cat_sexe,$B$5,0))     +  VLOOKUP($D100&amp;"_"&amp;$D101,Cross_cat_sexe,$B$5,0),0))))</f>
        <v/>
      </c>
      <c r="J101" s="932" t="str">
        <f ca="1">IF(AND(J100&gt;0,INDIRECT(ADDRESS($CB100,COLUMN(J100),2,1))=0),NA(),IF(J100&gt;INDIRECT(ADDRESS($CB100,COLUMN(J100),2,1)),  NA(),  IF(OR(J100="",INDIRECT(ADDRESS($CB100,COLUMN(J100),2,1))=""),"",     (1+J$5)  *  ROUND((1-(J100-1)/(  INDIRECT(ADDRESS($CB100,COLUMN(J100),2,1))  -1))  *  (VLOOKUP($D100&amp;"_"&amp;$D101,Cross_cat_sexe,$B$5+1,0)  -  VLOOKUP($D100&amp;"_"&amp;$D101,Cross_cat_sexe,$B$5,0))     +  VLOOKUP($D100&amp;"_"&amp;$D101,Cross_cat_sexe,$B$5,0),0))))</f>
        <v/>
      </c>
      <c r="K101" s="932">
        <f ca="1">IF(AND(K100&gt;0,INDIRECT(ADDRESS($CB100,COLUMN(K100),2,1))=0),NA(),IF(K100&gt;INDIRECT(ADDRESS($CB100,COLUMN(K100),2,1)),  NA(),  IF(OR(K100="",INDIRECT(ADDRESS($CB100,COLUMN(K100),2,1))=""),"",     (1+K$5)  *  ROUND((1-(K100-1)/(  INDIRECT(ADDRESS($CB100,COLUMN(K100),2,1))  -1))  *  (VLOOKUP($D100&amp;"_"&amp;$D101,Cross_cat_sexe,$B$5+1,0)  -  VLOOKUP($D100&amp;"_"&amp;$D101,Cross_cat_sexe,$B$5,0))     +  VLOOKUP($D100&amp;"_"&amp;$D101,Cross_cat_sexe,$B$5,0),0))))</f>
        <v>840</v>
      </c>
      <c r="L101" s="687" t="str">
        <f>IF(AND(L100&gt;0,M100=0),NA(),IF(L100&gt;M100,NA(),IF(M100="","",     (1+M$5)  *  ROUND((1-(L100-1)/(M100-1))  *  (VLOOKUP($D100&amp;"_"&amp;$D101,Cross_cat_sexe,$B$5+1,0)  -  VLOOKUP($D100&amp;"_"&amp;$D101,Cross_cat_sexe,$B$5,0))     +  VLOOKUP($D100&amp;"_"&amp;$D101,Cross_cat_sexe,$B$5,0),0))))</f>
        <v/>
      </c>
      <c r="M101" s="841">
        <f>IF(L100&gt;0,M$5,0)</f>
        <v>0</v>
      </c>
      <c r="N101" s="932" t="str">
        <f ca="1">IF(AND(N100&gt;0,INDIRECT(ADDRESS($CB100,COLUMN(N100),2,1))=0),NA(),IF(N100&gt;INDIRECT(ADDRESS($CB100,COLUMN(N100),2,1)),  NA(),  IF(OR(N100="",INDIRECT(ADDRESS($CB100,COLUMN(N100),2,1))=""),"",     (1+N$5)  *  ROUND((1-(N100-1)/(  INDIRECT(ADDRESS($CB100,COLUMN(N100),2,1))  -1))  *  (VLOOKUP($D100&amp;"_"&amp;$D101,Cross_cat_sexe,$B$5+1,0)  -  VLOOKUP($D100&amp;"_"&amp;$D101,Cross_cat_sexe,$B$5,0))     +  VLOOKUP($D100&amp;"_"&amp;$D101,Cross_cat_sexe,$B$5,0),0))))</f>
        <v/>
      </c>
      <c r="O101" s="932" t="str">
        <f ca="1">IF(AND(O100&gt;0,INDIRECT(ADDRESS($CB100,COLUMN(O100),2,1))=0),NA(),IF(O100&gt;INDIRECT(ADDRESS($CB100,COLUMN(O100),2,1)),  NA(),  IF(OR(O100="",INDIRECT(ADDRESS($CB100,COLUMN(O100),2,1))=""),"",     (1+O$5)  *  ROUND((1-(O100-1)/(  INDIRECT(ADDRESS($CB100,COLUMN(O100),2,1))  -1))  *  (VLOOKUP($D100&amp;"_"&amp;$D101,Cross_cat_sexe,$B$5+1,0)  -  VLOOKUP($D100&amp;"_"&amp;$D101,Cross_cat_sexe,$B$5,0))     +  VLOOKUP($D100&amp;"_"&amp;$D101,Cross_cat_sexe,$B$5,0),0))))</f>
        <v/>
      </c>
      <c r="P101" s="932" t="str">
        <f ca="1">IF(AND(P100&gt;0,INDIRECT(ADDRESS($CB100,COLUMN(P100),2,1))=0),NA(),IF(P100&gt;INDIRECT(ADDRESS($CB100,COLUMN(P100),2,1)),  NA(),  IF(OR(P100="",INDIRECT(ADDRESS($CB100,COLUMN(P100),2,1))=""),"",     (1+P$5)  *  ROUND((1-(P100-1)/(  INDIRECT(ADDRESS($CB100,COLUMN(P100),2,1))  -1))  *  (VLOOKUP($D100&amp;"_"&amp;$D101,Cross_cat_sexe,$B$5+1,0)  -  VLOOKUP($D100&amp;"_"&amp;$D101,Cross_cat_sexe,$B$5,0))     +  VLOOKUP($D100&amp;"_"&amp;$D101,Cross_cat_sexe,$B$5,0),0))))</f>
        <v/>
      </c>
      <c r="Q101" s="687" t="str">
        <f>IF(AND(Q100&gt;0,R100=0),NA(),IF(Q100&gt;R100,NA(),IF(R100="","",     (1+R$5)  *  ROUND((1-(Q100-1)/(R100-1))  *  (VLOOKUP($D100&amp;"_"&amp;$D101,Cross_cat_sexe,$B$5+1,0)  -  VLOOKUP($D100&amp;"_"&amp;$D101,Cross_cat_sexe,$B$5,0))     +  VLOOKUP($D100&amp;"_"&amp;$D101,Cross_cat_sexe,$B$5,0),0))))</f>
        <v/>
      </c>
      <c r="R101" s="841">
        <f>IF(Q100&gt;0,R$5,0)</f>
        <v>0</v>
      </c>
      <c r="S101" s="687" t="str">
        <f>IF(AND(S100&gt;0,T100=0),NA(),IF(S100&gt;T100,NA(),IF(T100="","",     (1+T$5)  *  ROUND((1-(S100-1)/(T100-1))  *  (VLOOKUP($D100&amp;"_"&amp;$D101,Cross_cat_sexe,$B$5+1,0)  -  VLOOKUP($D100&amp;"_"&amp;$D101,Cross_cat_sexe,$B$5,0))     +  VLOOKUP($D100&amp;"_"&amp;$D101,Cross_cat_sexe,$B$5,0),0))))</f>
        <v/>
      </c>
      <c r="T101" s="841">
        <f>IF(S100&gt;0,T$5,0)</f>
        <v>0</v>
      </c>
      <c r="U101" s="932" t="str">
        <f ca="1">IF(AND(U100&gt;0,INDIRECT(ADDRESS($CB100,COLUMN(U100),2,1))=0),NA(),IF(U100&gt;INDIRECT(ADDRESS($CB100,COLUMN(U100),2,1)),  NA(),  IF(OR(U100="",INDIRECT(ADDRESS($CB100,COLUMN(U100),2,1))=""),"",     (1+U$5)  *  ROUND((1-(U100-1)/(  INDIRECT(ADDRESS($CB100,COLUMN(U100),2,1))  -1))  *  (VLOOKUP($D100&amp;"_"&amp;$D101,Cross_cat_sexe,$B$5+1,0)  -  VLOOKUP($D100&amp;"_"&amp;$D101,Cross_cat_sexe,$B$5,0))     +  VLOOKUP($D100&amp;"_"&amp;$D101,Cross_cat_sexe,$B$5,0),0))))</f>
        <v/>
      </c>
      <c r="V101" s="932" t="str">
        <f ca="1">IF(AND(V100&gt;0,INDIRECT(ADDRESS($CB100,COLUMN(V100),2,1))=0),NA(),IF(V100&gt;INDIRECT(ADDRESS($CB100,COLUMN(V100),2,1)),  NA(),  IF(OR(V100="",INDIRECT(ADDRESS($CB100,COLUMN(V100),2,1))=""),"",     (1+V$5)  *  ROUND((1-(V100-1)/(  INDIRECT(ADDRESS($CB100,COLUMN(V100),2,1))  -1))  *  (VLOOKUP($D100&amp;"_"&amp;$D101,Cross_cat_sexe,$B$5+1,0)  -  VLOOKUP($D100&amp;"_"&amp;$D101,Cross_cat_sexe,$B$5,0))     +  VLOOKUP($D100&amp;"_"&amp;$D101,Cross_cat_sexe,$B$5,0),0))))</f>
        <v/>
      </c>
      <c r="W101" s="932" t="str">
        <f ca="1">IF(AND(W100&gt;0,INDIRECT(ADDRESS($CB100,COLUMN(W100),2,1))=0),NA(),IF(W100&gt;INDIRECT(ADDRESS($CB100,COLUMN(W100),2,1)),  NA(),  IF(OR(W100="",INDIRECT(ADDRESS($CB100,COLUMN(W100),2,1))=""),"",     (1+W$5)  *  ROUND((1-(W100-1)/(  INDIRECT(ADDRESS($CB100,COLUMN(W100),2,1))  -1))  *  (VLOOKUP($D100&amp;"_"&amp;$D101,Cross_cat_sexe,$B$5+1,0)  -  VLOOKUP($D100&amp;"_"&amp;$D101,Cross_cat_sexe,$B$5,0))     +  VLOOKUP($D100&amp;"_"&amp;$D101,Cross_cat_sexe,$B$5,0),0))))</f>
        <v/>
      </c>
      <c r="X101" s="932" t="str">
        <f ca="1">IF(AND(X100&gt;0,INDIRECT(ADDRESS($CB100,COLUMN(X100),2,1))=0),NA(),IF(X100&gt;INDIRECT(ADDRESS($CB100,COLUMN(X100),2,1)),  NA(),  IF(OR(X100="",INDIRECT(ADDRESS($CB100,COLUMN(X100),2,1))=""),"",     (1+X$5)  *  ROUND((1-(X100-1)/(  INDIRECT(ADDRESS($CB100,COLUMN(X100),2,1))  -1))  *  (VLOOKUP($D100&amp;"_"&amp;$D101,Cross_cat_sexe,$B$5+1,0)  -  VLOOKUP($D100&amp;"_"&amp;$D101,Cross_cat_sexe,$B$5,0))     +  VLOOKUP($D100&amp;"_"&amp;$D101,Cross_cat_sexe,$B$5,0),0))))</f>
        <v/>
      </c>
      <c r="Y101" s="687" t="str">
        <f>IF(AND(Y100&gt;0,Z100=0),NA(),IF(Y100&gt;Z100,NA(),IF(Z100="","",     (1+Z$5)  *  ROUND((1-(Y100-1)/(Z100-1))  *  (VLOOKUP($D100&amp;"_"&amp;$D101,Cross_cat_sexe,$B$5+1,0)  -  VLOOKUP($D100&amp;"_"&amp;$D101,Cross_cat_sexe,$B$5,0))     +  VLOOKUP($D100&amp;"_"&amp;$D101,Cross_cat_sexe,$B$5,0),0))))</f>
        <v/>
      </c>
      <c r="Z101" s="841">
        <f>IF(Y100&gt;0,Z$5,0)</f>
        <v>0</v>
      </c>
      <c r="AA101" s="688" t="str">
        <f ca="1">IF($B100="","",VLOOKUP($B100,Athlètes,AA$7,0))</f>
        <v>Guillaume</v>
      </c>
      <c r="AB101" s="689">
        <f ca="1">IF(OR(G101&gt;=2,    F100=IF(D101="F","classée","classé")),   1,   0)</f>
        <v>0</v>
      </c>
      <c r="AC101" s="690">
        <f ca="1">MAX(AH101:AU101)</f>
        <v>840</v>
      </c>
      <c r="AD101" s="684">
        <f ca="1">IF(AF101&gt;=2,AC101,MAX(AV101:BI101))</f>
        <v>-1</v>
      </c>
      <c r="AE101" s="684">
        <f ca="1">IF(AF101&gt;=3,AC101,IF(AG101&gt;=2,AD101,MAX(BJ101:BW101)))</f>
        <v>-2</v>
      </c>
      <c r="AF101" s="684">
        <f ca="1">COUNTIF(AV101:BI101,"=-1")</f>
        <v>1</v>
      </c>
      <c r="AG101" s="684">
        <f ca="1">COUNTIF(BJ101:BW101,"=-2")</f>
        <v>1</v>
      </c>
      <c r="AH101" s="691" t="str">
        <f t="shared" ref="AH101:AU101" ca="1" si="140">INDEX(__Cross,  $CC101,  AH$5)</f>
        <v/>
      </c>
      <c r="AI101" s="684" t="str">
        <f t="shared" ca="1" si="140"/>
        <v/>
      </c>
      <c r="AJ101" s="684">
        <f t="shared" ca="1" si="140"/>
        <v>840</v>
      </c>
      <c r="AK101" s="684" t="str">
        <f t="shared" ca="1" si="140"/>
        <v/>
      </c>
      <c r="AL101" s="684" t="str">
        <f t="shared" ca="1" si="140"/>
        <v/>
      </c>
      <c r="AM101" s="684" t="str">
        <f t="shared" ca="1" si="140"/>
        <v/>
      </c>
      <c r="AN101" s="684" t="str">
        <f t="shared" ca="1" si="140"/>
        <v/>
      </c>
      <c r="AO101" s="684" t="str">
        <f t="shared" ca="1" si="140"/>
        <v/>
      </c>
      <c r="AP101" s="684" t="str">
        <f t="shared" ca="1" si="140"/>
        <v/>
      </c>
      <c r="AQ101" s="684" t="str">
        <f t="shared" ca="1" si="140"/>
        <v/>
      </c>
      <c r="AR101" s="684" t="str">
        <f t="shared" ca="1" si="140"/>
        <v/>
      </c>
      <c r="AS101" s="684" t="str">
        <f t="shared" ca="1" si="140"/>
        <v/>
      </c>
      <c r="AT101" s="684" t="str">
        <f t="shared" ca="1" si="140"/>
        <v/>
      </c>
      <c r="AU101" s="692" t="str">
        <f t="shared" ca="1" si="140"/>
        <v/>
      </c>
      <c r="AV101" s="691" t="str">
        <f t="shared" ref="AV101:BI101" ca="1" si="141">IF(AH101=$AC101,-1,AH101)</f>
        <v/>
      </c>
      <c r="AW101" s="684" t="str">
        <f t="shared" ca="1" si="141"/>
        <v/>
      </c>
      <c r="AX101" s="684">
        <f t="shared" ca="1" si="141"/>
        <v>-1</v>
      </c>
      <c r="AY101" s="684" t="str">
        <f t="shared" ca="1" si="141"/>
        <v/>
      </c>
      <c r="AZ101" s="684" t="str">
        <f t="shared" ca="1" si="141"/>
        <v/>
      </c>
      <c r="BA101" s="684" t="str">
        <f t="shared" ca="1" si="141"/>
        <v/>
      </c>
      <c r="BB101" s="684" t="str">
        <f t="shared" ca="1" si="141"/>
        <v/>
      </c>
      <c r="BC101" s="684" t="str">
        <f t="shared" ca="1" si="141"/>
        <v/>
      </c>
      <c r="BD101" s="684" t="str">
        <f t="shared" ca="1" si="141"/>
        <v/>
      </c>
      <c r="BE101" s="684" t="str">
        <f t="shared" ca="1" si="141"/>
        <v/>
      </c>
      <c r="BF101" s="684" t="str">
        <f t="shared" ca="1" si="141"/>
        <v/>
      </c>
      <c r="BG101" s="684" t="str">
        <f t="shared" ca="1" si="141"/>
        <v/>
      </c>
      <c r="BH101" s="684" t="str">
        <f t="shared" ca="1" si="141"/>
        <v/>
      </c>
      <c r="BI101" s="692" t="str">
        <f t="shared" ca="1" si="141"/>
        <v/>
      </c>
      <c r="BJ101" s="691" t="str">
        <f t="shared" ref="BJ101:BW101" ca="1" si="142">IF(AV101=$AD101,-2,AV101)</f>
        <v/>
      </c>
      <c r="BK101" s="684" t="str">
        <f t="shared" ca="1" si="142"/>
        <v/>
      </c>
      <c r="BL101" s="684">
        <f t="shared" ca="1" si="142"/>
        <v>-2</v>
      </c>
      <c r="BM101" s="684" t="str">
        <f t="shared" ca="1" si="142"/>
        <v/>
      </c>
      <c r="BN101" s="684" t="str">
        <f t="shared" ca="1" si="142"/>
        <v/>
      </c>
      <c r="BO101" s="684" t="str">
        <f t="shared" ca="1" si="142"/>
        <v/>
      </c>
      <c r="BP101" s="684" t="str">
        <f t="shared" ca="1" si="142"/>
        <v/>
      </c>
      <c r="BQ101" s="684" t="str">
        <f t="shared" ca="1" si="142"/>
        <v/>
      </c>
      <c r="BR101" s="684" t="str">
        <f t="shared" ca="1" si="142"/>
        <v/>
      </c>
      <c r="BS101" s="684" t="str">
        <f t="shared" ca="1" si="142"/>
        <v/>
      </c>
      <c r="BT101" s="684" t="str">
        <f t="shared" ca="1" si="142"/>
        <v/>
      </c>
      <c r="BU101" s="684" t="str">
        <f t="shared" ca="1" si="142"/>
        <v/>
      </c>
      <c r="BV101" s="684" t="str">
        <f t="shared" ca="1" si="142"/>
        <v/>
      </c>
      <c r="BW101" s="692" t="str">
        <f t="shared" ca="1" si="142"/>
        <v/>
      </c>
      <c r="BX101" s="689">
        <f t="shared" ca="1" si="85"/>
        <v>1</v>
      </c>
      <c r="BY101" s="996">
        <f t="shared" ca="1" si="86"/>
        <v>840</v>
      </c>
      <c r="BZ101" s="689">
        <f t="shared" si="87"/>
        <v>7667.1</v>
      </c>
      <c r="CA101" s="684" t="str">
        <f t="shared" ca="1" si="88"/>
        <v>M_H</v>
      </c>
      <c r="CB101" s="684">
        <f t="shared" ca="1" si="138"/>
        <v>66</v>
      </c>
      <c r="CC101" s="684">
        <f t="shared" ca="1" si="89"/>
        <v>80</v>
      </c>
      <c r="CD101" s="684">
        <f t="shared" ca="1" si="90"/>
        <v>0</v>
      </c>
      <c r="CE101" s="693">
        <f t="shared" ca="1" si="91"/>
        <v>5000840</v>
      </c>
      <c r="CF101" s="895"/>
      <c r="CG101" s="886"/>
      <c r="CH101" s="694">
        <f t="shared" ca="1" si="92"/>
        <v>1.1000000000000001</v>
      </c>
      <c r="CI101" s="694">
        <f t="shared" ca="1" si="139"/>
        <v>0</v>
      </c>
      <c r="CJ101" s="895"/>
    </row>
    <row r="102" spans="1:88" s="703" customFormat="1">
      <c r="A102" s="704">
        <v>17</v>
      </c>
      <c r="B102" s="705">
        <v>7030</v>
      </c>
      <c r="C102" s="703" t="str">
        <f ca="1">IF($B102="","",VLOOKUP($B102,Athlètes,C$5,0))</f>
        <v>GRANIER</v>
      </c>
      <c r="D102" s="698" t="str">
        <f ca="1">IF($B102="","",VLOOKUP($B102,Athlètes,D$5,0))</f>
        <v>M</v>
      </c>
      <c r="E102" s="706" t="str">
        <f ca="1">IF($B102="","",VLOOKUP($B102,Athlètes,E$5,0))</f>
        <v/>
      </c>
      <c r="F102" s="707"/>
      <c r="G102" s="708"/>
      <c r="H102" s="708"/>
      <c r="I102" s="696"/>
      <c r="J102" s="696">
        <v>37</v>
      </c>
      <c r="K102" s="696"/>
      <c r="L102" s="696"/>
      <c r="M102" s="722" t="str">
        <f>IF(L102&gt;0,VLOOKUP(M$2&amp;IF(VLOOKUP(M$2,cal_Cross,L$9,0)&lt;&gt;2,"","-"&amp;VLOOKUP($E102,année_1ou2,M$9,0)),cal_Cross,VLOOKUP($D102&amp;"_"&amp;$D103,Cross_cat_sexe,$B$7,0),0),"")</f>
        <v/>
      </c>
      <c r="N102" s="696"/>
      <c r="O102" s="696"/>
      <c r="P102" s="696"/>
      <c r="Q102" s="696"/>
      <c r="R102" s="722" t="str">
        <f>IF(Q102&gt;0,VLOOKUP(R$2&amp;IF(VLOOKUP(R$2,cal_Cross,Q$9,0)&lt;&gt;2,"","-"&amp;VLOOKUP($E102,année_1ou2,R$9,0)),cal_Cross,VLOOKUP($D102&amp;"_"&amp;$D103,Cross_cat_sexe,$B$7,0),0),"")</f>
        <v/>
      </c>
      <c r="S102" s="696"/>
      <c r="T102" s="722" t="str">
        <f>IF(S102&gt;0,VLOOKUP(T$2&amp;IF(VLOOKUP(T$2,cal_Cross,S$9,0)&lt;&gt;2,"","-"&amp;VLOOKUP($E102,année_1ou2,T$9,0)),cal_Cross,VLOOKUP($D102&amp;"_"&amp;$D103,Cross_cat_sexe,$B$7,0),0),"")</f>
        <v/>
      </c>
      <c r="U102" s="696"/>
      <c r="V102" s="696"/>
      <c r="W102" s="696"/>
      <c r="X102" s="696"/>
      <c r="Y102" s="696"/>
      <c r="Z102" s="722" t="str">
        <f>IF(Y102&gt;0,VLOOKUP(Z$2&amp;IF(VLOOKUP(Z$2,cal_Cross,Y$9,0)&lt;&gt;2,"","-"&amp;VLOOKUP($E102,année_1ou2,Z$9,0)),cal_Cross,VLOOKUP($D102&amp;"_"&amp;$D103,Cross_cat_sexe,$B$7,0),0),"")</f>
        <v/>
      </c>
      <c r="AA102" s="843" t="str">
        <f ca="1">IF($B102="","",VLOOKUP($B102,Athlètes,AA$5,0))</f>
        <v>GRANIER</v>
      </c>
      <c r="AB102" s="697"/>
      <c r="AC102" s="698"/>
      <c r="AD102" s="698"/>
      <c r="AE102" s="698"/>
      <c r="AF102" s="698"/>
      <c r="AG102" s="698"/>
      <c r="AH102" s="699"/>
      <c r="AI102" s="698"/>
      <c r="AJ102" s="698"/>
      <c r="AK102" s="698"/>
      <c r="AL102" s="698"/>
      <c r="AM102" s="698"/>
      <c r="AN102" s="698"/>
      <c r="AO102" s="698"/>
      <c r="AP102" s="698"/>
      <c r="AQ102" s="698"/>
      <c r="AR102" s="698"/>
      <c r="AS102" s="698"/>
      <c r="AT102" s="698"/>
      <c r="AU102" s="700"/>
      <c r="AV102" s="699"/>
      <c r="AW102" s="698"/>
      <c r="AX102" s="698"/>
      <c r="AY102" s="698"/>
      <c r="AZ102" s="698"/>
      <c r="BA102" s="698"/>
      <c r="BB102" s="698"/>
      <c r="BC102" s="698"/>
      <c r="BD102" s="698"/>
      <c r="BE102" s="698"/>
      <c r="BF102" s="698"/>
      <c r="BG102" s="698"/>
      <c r="BH102" s="698"/>
      <c r="BI102" s="700"/>
      <c r="BJ102" s="699"/>
      <c r="BK102" s="698"/>
      <c r="BL102" s="698"/>
      <c r="BM102" s="698"/>
      <c r="BN102" s="698"/>
      <c r="BO102" s="698"/>
      <c r="BP102" s="698"/>
      <c r="BQ102" s="698"/>
      <c r="BR102" s="698"/>
      <c r="BS102" s="698"/>
      <c r="BT102" s="698"/>
      <c r="BU102" s="698"/>
      <c r="BV102" s="698"/>
      <c r="BW102" s="700"/>
      <c r="BX102" s="697">
        <f t="shared" ca="1" si="85"/>
        <v>0</v>
      </c>
      <c r="BY102" s="995">
        <f t="shared" ca="1" si="86"/>
        <v>37</v>
      </c>
      <c r="BZ102" s="697">
        <f t="shared" si="87"/>
        <v>7030</v>
      </c>
      <c r="CA102" s="698" t="str">
        <f t="shared" ca="1" si="88"/>
        <v>M_H</v>
      </c>
      <c r="CB102" s="698">
        <f t="shared" ca="1" si="138"/>
        <v>66</v>
      </c>
      <c r="CC102" s="698">
        <f t="shared" ca="1" si="89"/>
        <v>81</v>
      </c>
      <c r="CD102" s="698">
        <f t="shared" ca="1" si="90"/>
        <v>0</v>
      </c>
      <c r="CE102" s="701">
        <f t="shared" ca="1" si="91"/>
        <v>5000743</v>
      </c>
      <c r="CF102" s="894"/>
      <c r="CG102" s="885"/>
      <c r="CH102" s="694">
        <f t="shared" ca="1" si="92"/>
        <v>1</v>
      </c>
      <c r="CI102" s="702">
        <f t="shared" ca="1" si="139"/>
        <v>0</v>
      </c>
      <c r="CJ102" s="894"/>
    </row>
    <row r="103" spans="1:88" s="695" customFormat="1">
      <c r="A103" s="681">
        <v>17.100000000000001</v>
      </c>
      <c r="B103" s="682">
        <f>B102+0.1</f>
        <v>7030.1</v>
      </c>
      <c r="C103" s="683" t="str">
        <f ca="1">IF($B102="","",VLOOKUP($B102,Athlètes,C$7,0))</f>
        <v>Louis</v>
      </c>
      <c r="D103" s="684" t="str">
        <f ca="1">IF($B102="","",VLOOKUP($B102,Athlètes,D$7,0))</f>
        <v>H</v>
      </c>
      <c r="E103" s="685"/>
      <c r="F103" s="936">
        <f ca="1">IF(G103=0,0,SUMIF(AC103:AD103,"&gt;0")/MIN(2,G103))+IF(ISNA(BY103),NA(),0)</f>
        <v>743</v>
      </c>
      <c r="G103" s="686">
        <f>COUNTA(I102:L102,N102:Q102,S102,Y102)</f>
        <v>1</v>
      </c>
      <c r="H103" s="686">
        <f>IF(ISNA(VLOOKUP($B103,__Indoor,H$7,0)),   0,VLOOKUP($B103,__Indoor,H$7,0))</f>
        <v>0</v>
      </c>
      <c r="I103" s="932" t="str">
        <f ca="1">IF(AND(I102&gt;0,INDIRECT(ADDRESS($CB102,COLUMN(I102),2,1))=0),NA(),IF(I102&gt;INDIRECT(ADDRESS($CB102,COLUMN(I102),2,1)),  NA(),  IF(OR(I102="",INDIRECT(ADDRESS($CB102,COLUMN(I102),2,1))=""),"",     (1+I$5)  *  ROUND((1-(I102-1)/(  INDIRECT(ADDRESS($CB102,COLUMN(I102),2,1))  -1))  *  (VLOOKUP($D102&amp;"_"&amp;$D103,Cross_cat_sexe,$B$5+1,0)  -  VLOOKUP($D102&amp;"_"&amp;$D103,Cross_cat_sexe,$B$5,0))     +  VLOOKUP($D102&amp;"_"&amp;$D103,Cross_cat_sexe,$B$5,0),0))))</f>
        <v/>
      </c>
      <c r="J103" s="932">
        <f ca="1">IF(AND(J102&gt;0,INDIRECT(ADDRESS($CB102,COLUMN(J102),2,1))=0),NA(),IF(J102&gt;INDIRECT(ADDRESS($CB102,COLUMN(J102),2,1)),  NA(),  IF(OR(J102="",INDIRECT(ADDRESS($CB102,COLUMN(J102),2,1))=""),"",     (1+J$5)  *  ROUND((1-(J102-1)/(  INDIRECT(ADDRESS($CB102,COLUMN(J102),2,1))  -1))  *  (VLOOKUP($D102&amp;"_"&amp;$D103,Cross_cat_sexe,$B$5+1,0)  -  VLOOKUP($D102&amp;"_"&amp;$D103,Cross_cat_sexe,$B$5,0))     +  VLOOKUP($D102&amp;"_"&amp;$D103,Cross_cat_sexe,$B$5,0),0))))</f>
        <v>743</v>
      </c>
      <c r="K103" s="932" t="str">
        <f ca="1">IF(AND(K102&gt;0,INDIRECT(ADDRESS($CB102,COLUMN(K102),2,1))=0),NA(),IF(K102&gt;INDIRECT(ADDRESS($CB102,COLUMN(K102),2,1)),  NA(),  IF(OR(K102="",INDIRECT(ADDRESS($CB102,COLUMN(K102),2,1))=""),"",     (1+K$5)  *  ROUND((1-(K102-1)/(  INDIRECT(ADDRESS($CB102,COLUMN(K102),2,1))  -1))  *  (VLOOKUP($D102&amp;"_"&amp;$D103,Cross_cat_sexe,$B$5+1,0)  -  VLOOKUP($D102&amp;"_"&amp;$D103,Cross_cat_sexe,$B$5,0))     +  VLOOKUP($D102&amp;"_"&amp;$D103,Cross_cat_sexe,$B$5,0),0))))</f>
        <v/>
      </c>
      <c r="L103" s="687" t="str">
        <f>IF(AND(L102&gt;0,M102=0),NA(),IF(L102&gt;M102,NA(),IF(M102="","",     (1+M$5)  *  ROUND((1-(L102-1)/(M102-1))  *  (VLOOKUP($D102&amp;"_"&amp;$D103,Cross_cat_sexe,$B$5+1,0)  -  VLOOKUP($D102&amp;"_"&amp;$D103,Cross_cat_sexe,$B$5,0))     +  VLOOKUP($D102&amp;"_"&amp;$D103,Cross_cat_sexe,$B$5,0),0))))</f>
        <v/>
      </c>
      <c r="M103" s="841">
        <f>IF(L102&gt;0,M$5,0)</f>
        <v>0</v>
      </c>
      <c r="N103" s="932" t="str">
        <f ca="1">IF(AND(N102&gt;0,INDIRECT(ADDRESS($CB102,COLUMN(N102),2,1))=0),NA(),IF(N102&gt;INDIRECT(ADDRESS($CB102,COLUMN(N102),2,1)),  NA(),  IF(OR(N102="",INDIRECT(ADDRESS($CB102,COLUMN(N102),2,1))=""),"",     (1+N$5)  *  ROUND((1-(N102-1)/(  INDIRECT(ADDRESS($CB102,COLUMN(N102),2,1))  -1))  *  (VLOOKUP($D102&amp;"_"&amp;$D103,Cross_cat_sexe,$B$5+1,0)  -  VLOOKUP($D102&amp;"_"&amp;$D103,Cross_cat_sexe,$B$5,0))     +  VLOOKUP($D102&amp;"_"&amp;$D103,Cross_cat_sexe,$B$5,0),0))))</f>
        <v/>
      </c>
      <c r="O103" s="932" t="str">
        <f ca="1">IF(AND(O102&gt;0,INDIRECT(ADDRESS($CB102,COLUMN(O102),2,1))=0),NA(),IF(O102&gt;INDIRECT(ADDRESS($CB102,COLUMN(O102),2,1)),  NA(),  IF(OR(O102="",INDIRECT(ADDRESS($CB102,COLUMN(O102),2,1))=""),"",     (1+O$5)  *  ROUND((1-(O102-1)/(  INDIRECT(ADDRESS($CB102,COLUMN(O102),2,1))  -1))  *  (VLOOKUP($D102&amp;"_"&amp;$D103,Cross_cat_sexe,$B$5+1,0)  -  VLOOKUP($D102&amp;"_"&amp;$D103,Cross_cat_sexe,$B$5,0))     +  VLOOKUP($D102&amp;"_"&amp;$D103,Cross_cat_sexe,$B$5,0),0))))</f>
        <v/>
      </c>
      <c r="P103" s="932" t="str">
        <f ca="1">IF(AND(P102&gt;0,INDIRECT(ADDRESS($CB102,COLUMN(P102),2,1))=0),NA(),IF(P102&gt;INDIRECT(ADDRESS($CB102,COLUMN(P102),2,1)),  NA(),  IF(OR(P102="",INDIRECT(ADDRESS($CB102,COLUMN(P102),2,1))=""),"",     (1+P$5)  *  ROUND((1-(P102-1)/(  INDIRECT(ADDRESS($CB102,COLUMN(P102),2,1))  -1))  *  (VLOOKUP($D102&amp;"_"&amp;$D103,Cross_cat_sexe,$B$5+1,0)  -  VLOOKUP($D102&amp;"_"&amp;$D103,Cross_cat_sexe,$B$5,0))     +  VLOOKUP($D102&amp;"_"&amp;$D103,Cross_cat_sexe,$B$5,0),0))))</f>
        <v/>
      </c>
      <c r="Q103" s="687" t="str">
        <f>IF(AND(Q102&gt;0,R102=0),NA(),IF(Q102&gt;R102,NA(),IF(R102="","",     (1+R$5)  *  ROUND((1-(Q102-1)/(R102-1))  *  (VLOOKUP($D102&amp;"_"&amp;$D103,Cross_cat_sexe,$B$5+1,0)  -  VLOOKUP($D102&amp;"_"&amp;$D103,Cross_cat_sexe,$B$5,0))     +  VLOOKUP($D102&amp;"_"&amp;$D103,Cross_cat_sexe,$B$5,0),0))))</f>
        <v/>
      </c>
      <c r="R103" s="841">
        <f>IF(Q102&gt;0,R$5,0)</f>
        <v>0</v>
      </c>
      <c r="S103" s="687" t="str">
        <f>IF(AND(S102&gt;0,T102=0),NA(),IF(S102&gt;T102,NA(),IF(T102="","",     (1+T$5)  *  ROUND((1-(S102-1)/(T102-1))  *  (VLOOKUP($D102&amp;"_"&amp;$D103,Cross_cat_sexe,$B$5+1,0)  -  VLOOKUP($D102&amp;"_"&amp;$D103,Cross_cat_sexe,$B$5,0))     +  VLOOKUP($D102&amp;"_"&amp;$D103,Cross_cat_sexe,$B$5,0),0))))</f>
        <v/>
      </c>
      <c r="T103" s="841">
        <f>IF(S102&gt;0,T$5,0)</f>
        <v>0</v>
      </c>
      <c r="U103" s="932" t="str">
        <f ca="1">IF(AND(U102&gt;0,INDIRECT(ADDRESS($CB102,COLUMN(U102),2,1))=0),NA(),IF(U102&gt;INDIRECT(ADDRESS($CB102,COLUMN(U102),2,1)),  NA(),  IF(OR(U102="",INDIRECT(ADDRESS($CB102,COLUMN(U102),2,1))=""),"",     (1+U$5)  *  ROUND((1-(U102-1)/(  INDIRECT(ADDRESS($CB102,COLUMN(U102),2,1))  -1))  *  (VLOOKUP($D102&amp;"_"&amp;$D103,Cross_cat_sexe,$B$5+1,0)  -  VLOOKUP($D102&amp;"_"&amp;$D103,Cross_cat_sexe,$B$5,0))     +  VLOOKUP($D102&amp;"_"&amp;$D103,Cross_cat_sexe,$B$5,0),0))))</f>
        <v/>
      </c>
      <c r="V103" s="932" t="str">
        <f ca="1">IF(AND(V102&gt;0,INDIRECT(ADDRESS($CB102,COLUMN(V102),2,1))=0),NA(),IF(V102&gt;INDIRECT(ADDRESS($CB102,COLUMN(V102),2,1)),  NA(),  IF(OR(V102="",INDIRECT(ADDRESS($CB102,COLUMN(V102),2,1))=""),"",     (1+V$5)  *  ROUND((1-(V102-1)/(  INDIRECT(ADDRESS($CB102,COLUMN(V102),2,1))  -1))  *  (VLOOKUP($D102&amp;"_"&amp;$D103,Cross_cat_sexe,$B$5+1,0)  -  VLOOKUP($D102&amp;"_"&amp;$D103,Cross_cat_sexe,$B$5,0))     +  VLOOKUP($D102&amp;"_"&amp;$D103,Cross_cat_sexe,$B$5,0),0))))</f>
        <v/>
      </c>
      <c r="W103" s="932" t="str">
        <f ca="1">IF(AND(W102&gt;0,INDIRECT(ADDRESS($CB102,COLUMN(W102),2,1))=0),NA(),IF(W102&gt;INDIRECT(ADDRESS($CB102,COLUMN(W102),2,1)),  NA(),  IF(OR(W102="",INDIRECT(ADDRESS($CB102,COLUMN(W102),2,1))=""),"",     (1+W$5)  *  ROUND((1-(W102-1)/(  INDIRECT(ADDRESS($CB102,COLUMN(W102),2,1))  -1))  *  (VLOOKUP($D102&amp;"_"&amp;$D103,Cross_cat_sexe,$B$5+1,0)  -  VLOOKUP($D102&amp;"_"&amp;$D103,Cross_cat_sexe,$B$5,0))     +  VLOOKUP($D102&amp;"_"&amp;$D103,Cross_cat_sexe,$B$5,0),0))))</f>
        <v/>
      </c>
      <c r="X103" s="932" t="str">
        <f ca="1">IF(AND(X102&gt;0,INDIRECT(ADDRESS($CB102,COLUMN(X102),2,1))=0),NA(),IF(X102&gt;INDIRECT(ADDRESS($CB102,COLUMN(X102),2,1)),  NA(),  IF(OR(X102="",INDIRECT(ADDRESS($CB102,COLUMN(X102),2,1))=""),"",     (1+X$5)  *  ROUND((1-(X102-1)/(  INDIRECT(ADDRESS($CB102,COLUMN(X102),2,1))  -1))  *  (VLOOKUP($D102&amp;"_"&amp;$D103,Cross_cat_sexe,$B$5+1,0)  -  VLOOKUP($D102&amp;"_"&amp;$D103,Cross_cat_sexe,$B$5,0))     +  VLOOKUP($D102&amp;"_"&amp;$D103,Cross_cat_sexe,$B$5,0),0))))</f>
        <v/>
      </c>
      <c r="Y103" s="687" t="str">
        <f>IF(AND(Y102&gt;0,Z102=0),NA(),IF(Y102&gt;Z102,NA(),IF(Z102="","",     (1+Z$5)  *  ROUND((1-(Y102-1)/(Z102-1))  *  (VLOOKUP($D102&amp;"_"&amp;$D103,Cross_cat_sexe,$B$5+1,0)  -  VLOOKUP($D102&amp;"_"&amp;$D103,Cross_cat_sexe,$B$5,0))     +  VLOOKUP($D102&amp;"_"&amp;$D103,Cross_cat_sexe,$B$5,0),0))))</f>
        <v/>
      </c>
      <c r="Z103" s="841">
        <f>IF(Y102&gt;0,Z$5,0)</f>
        <v>0</v>
      </c>
      <c r="AA103" s="688" t="str">
        <f ca="1">IF($B102="","",VLOOKUP($B102,Athlètes,AA$7,0))</f>
        <v>Louis</v>
      </c>
      <c r="AB103" s="689">
        <f ca="1">IF(OR(G103&gt;=2,    F102=IF(D103="F","classée","classé")),   1,   0)</f>
        <v>0</v>
      </c>
      <c r="AC103" s="690">
        <f ca="1">MAX(AH103:AU103)</f>
        <v>743</v>
      </c>
      <c r="AD103" s="684">
        <f ca="1">IF(AF103&gt;=2,AC103,MAX(AV103:BI103))</f>
        <v>-1</v>
      </c>
      <c r="AE103" s="684">
        <f ca="1">IF(AF103&gt;=3,AC103,IF(AG103&gt;=2,AD103,MAX(BJ103:BW103)))</f>
        <v>-2</v>
      </c>
      <c r="AF103" s="684">
        <f ca="1">COUNTIF(AV103:BI103,"=-1")</f>
        <v>1</v>
      </c>
      <c r="AG103" s="684">
        <f ca="1">COUNTIF(BJ103:BW103,"=-2")</f>
        <v>1</v>
      </c>
      <c r="AH103" s="691" t="str">
        <f t="shared" ref="AH103:AU103" ca="1" si="143">INDEX(__Cross,  $CC103,  AH$5)</f>
        <v/>
      </c>
      <c r="AI103" s="684">
        <f t="shared" ca="1" si="143"/>
        <v>743</v>
      </c>
      <c r="AJ103" s="684" t="str">
        <f t="shared" ca="1" si="143"/>
        <v/>
      </c>
      <c r="AK103" s="684" t="str">
        <f t="shared" ca="1" si="143"/>
        <v/>
      </c>
      <c r="AL103" s="684" t="str">
        <f t="shared" ca="1" si="143"/>
        <v/>
      </c>
      <c r="AM103" s="684" t="str">
        <f t="shared" ca="1" si="143"/>
        <v/>
      </c>
      <c r="AN103" s="684" t="str">
        <f t="shared" ca="1" si="143"/>
        <v/>
      </c>
      <c r="AO103" s="684" t="str">
        <f t="shared" ca="1" si="143"/>
        <v/>
      </c>
      <c r="AP103" s="684" t="str">
        <f t="shared" ca="1" si="143"/>
        <v/>
      </c>
      <c r="AQ103" s="684" t="str">
        <f t="shared" ca="1" si="143"/>
        <v/>
      </c>
      <c r="AR103" s="684" t="str">
        <f t="shared" ca="1" si="143"/>
        <v/>
      </c>
      <c r="AS103" s="684" t="str">
        <f t="shared" ca="1" si="143"/>
        <v/>
      </c>
      <c r="AT103" s="684" t="str">
        <f t="shared" ca="1" si="143"/>
        <v/>
      </c>
      <c r="AU103" s="692" t="str">
        <f t="shared" ca="1" si="143"/>
        <v/>
      </c>
      <c r="AV103" s="691" t="str">
        <f t="shared" ref="AV103:BI103" ca="1" si="144">IF(AH103=$AC103,-1,AH103)</f>
        <v/>
      </c>
      <c r="AW103" s="684">
        <f t="shared" ca="1" si="144"/>
        <v>-1</v>
      </c>
      <c r="AX103" s="684" t="str">
        <f t="shared" ca="1" si="144"/>
        <v/>
      </c>
      <c r="AY103" s="684" t="str">
        <f t="shared" ca="1" si="144"/>
        <v/>
      </c>
      <c r="AZ103" s="684" t="str">
        <f t="shared" ca="1" si="144"/>
        <v/>
      </c>
      <c r="BA103" s="684" t="str">
        <f t="shared" ca="1" si="144"/>
        <v/>
      </c>
      <c r="BB103" s="684" t="str">
        <f t="shared" ca="1" si="144"/>
        <v/>
      </c>
      <c r="BC103" s="684" t="str">
        <f t="shared" ca="1" si="144"/>
        <v/>
      </c>
      <c r="BD103" s="684" t="str">
        <f t="shared" ca="1" si="144"/>
        <v/>
      </c>
      <c r="BE103" s="684" t="str">
        <f t="shared" ca="1" si="144"/>
        <v/>
      </c>
      <c r="BF103" s="684" t="str">
        <f t="shared" ca="1" si="144"/>
        <v/>
      </c>
      <c r="BG103" s="684" t="str">
        <f t="shared" ca="1" si="144"/>
        <v/>
      </c>
      <c r="BH103" s="684" t="str">
        <f t="shared" ca="1" si="144"/>
        <v/>
      </c>
      <c r="BI103" s="692" t="str">
        <f t="shared" ca="1" si="144"/>
        <v/>
      </c>
      <c r="BJ103" s="691" t="str">
        <f t="shared" ref="BJ103:BW103" ca="1" si="145">IF(AV103=$AD103,-2,AV103)</f>
        <v/>
      </c>
      <c r="BK103" s="684">
        <f t="shared" ca="1" si="145"/>
        <v>-2</v>
      </c>
      <c r="BL103" s="684" t="str">
        <f t="shared" ca="1" si="145"/>
        <v/>
      </c>
      <c r="BM103" s="684" t="str">
        <f t="shared" ca="1" si="145"/>
        <v/>
      </c>
      <c r="BN103" s="684" t="str">
        <f t="shared" ca="1" si="145"/>
        <v/>
      </c>
      <c r="BO103" s="684" t="str">
        <f t="shared" ca="1" si="145"/>
        <v/>
      </c>
      <c r="BP103" s="684" t="str">
        <f t="shared" ca="1" si="145"/>
        <v/>
      </c>
      <c r="BQ103" s="684" t="str">
        <f t="shared" ca="1" si="145"/>
        <v/>
      </c>
      <c r="BR103" s="684" t="str">
        <f t="shared" ca="1" si="145"/>
        <v/>
      </c>
      <c r="BS103" s="684" t="str">
        <f t="shared" ca="1" si="145"/>
        <v/>
      </c>
      <c r="BT103" s="684" t="str">
        <f t="shared" ca="1" si="145"/>
        <v/>
      </c>
      <c r="BU103" s="684" t="str">
        <f t="shared" ca="1" si="145"/>
        <v/>
      </c>
      <c r="BV103" s="684" t="str">
        <f t="shared" ca="1" si="145"/>
        <v/>
      </c>
      <c r="BW103" s="692" t="str">
        <f t="shared" ca="1" si="145"/>
        <v/>
      </c>
      <c r="BX103" s="689">
        <f t="shared" ca="1" si="85"/>
        <v>1</v>
      </c>
      <c r="BY103" s="996">
        <f t="shared" ca="1" si="86"/>
        <v>743</v>
      </c>
      <c r="BZ103" s="689">
        <f t="shared" si="87"/>
        <v>7030.1</v>
      </c>
      <c r="CA103" s="684" t="str">
        <f t="shared" ca="1" si="88"/>
        <v>M_H</v>
      </c>
      <c r="CB103" s="684">
        <f t="shared" ca="1" si="138"/>
        <v>66</v>
      </c>
      <c r="CC103" s="684">
        <f t="shared" ca="1" si="89"/>
        <v>82</v>
      </c>
      <c r="CD103" s="684">
        <f t="shared" ca="1" si="90"/>
        <v>0</v>
      </c>
      <c r="CE103" s="693">
        <f t="shared" ca="1" si="91"/>
        <v>5000743</v>
      </c>
      <c r="CF103" s="895"/>
      <c r="CG103" s="886"/>
      <c r="CH103" s="694">
        <f t="shared" ca="1" si="92"/>
        <v>1.1000000000000001</v>
      </c>
      <c r="CI103" s="694">
        <f t="shared" ca="1" si="139"/>
        <v>0</v>
      </c>
      <c r="CJ103" s="895"/>
    </row>
    <row r="104" spans="1:88" s="703" customFormat="1">
      <c r="A104" s="704">
        <v>18</v>
      </c>
      <c r="B104" s="705">
        <v>7016</v>
      </c>
      <c r="C104" s="703" t="str">
        <f ca="1">IF($B104="","",VLOOKUP($B104,Athlètes,C$5,0))</f>
        <v>COLSON</v>
      </c>
      <c r="D104" s="698" t="str">
        <f ca="1">IF($B104="","",VLOOKUP($B104,Athlètes,D$5,0))</f>
        <v>M</v>
      </c>
      <c r="E104" s="706">
        <f ca="1">IF($B104="","",VLOOKUP($B104,Athlètes,E$5,0))</f>
        <v>1998</v>
      </c>
      <c r="F104" s="707"/>
      <c r="G104" s="708"/>
      <c r="H104" s="708"/>
      <c r="I104" s="696"/>
      <c r="J104" s="696">
        <v>40</v>
      </c>
      <c r="K104" s="696"/>
      <c r="L104" s="696"/>
      <c r="M104" s="722" t="str">
        <f>IF(L104&gt;0,VLOOKUP(M$2&amp;IF(VLOOKUP(M$2,cal_Cross,L$9,0)&lt;&gt;2,"","-"&amp;VLOOKUP($E104,année_1ou2,M$9,0)),cal_Cross,VLOOKUP($D104&amp;"_"&amp;$D105,Cross_cat_sexe,$B$7,0),0),"")</f>
        <v/>
      </c>
      <c r="N104" s="696"/>
      <c r="O104" s="696"/>
      <c r="P104" s="696"/>
      <c r="Q104" s="696"/>
      <c r="R104" s="722" t="str">
        <f>IF(Q104&gt;0,VLOOKUP(R$2&amp;IF(VLOOKUP(R$2,cal_Cross,Q$9,0)&lt;&gt;2,"","-"&amp;VLOOKUP($E104,année_1ou2,R$9,0)),cal_Cross,VLOOKUP($D104&amp;"_"&amp;$D105,Cross_cat_sexe,$B$7,0),0),"")</f>
        <v/>
      </c>
      <c r="S104" s="696"/>
      <c r="T104" s="722" t="str">
        <f>IF(S104&gt;0,VLOOKUP(T$2&amp;IF(VLOOKUP(T$2,cal_Cross,S$9,0)&lt;&gt;2,"","-"&amp;VLOOKUP($E104,année_1ou2,T$9,0)),cal_Cross,VLOOKUP($D104&amp;"_"&amp;$D105,Cross_cat_sexe,$B$7,0),0),"")</f>
        <v/>
      </c>
      <c r="U104" s="696"/>
      <c r="V104" s="696"/>
      <c r="W104" s="696"/>
      <c r="X104" s="696"/>
      <c r="Y104" s="696"/>
      <c r="Z104" s="722" t="str">
        <f>IF(Y104&gt;0,VLOOKUP(Z$2&amp;IF(VLOOKUP(Z$2,cal_Cross,Y$9,0)&lt;&gt;2,"","-"&amp;VLOOKUP($E104,année_1ou2,Z$9,0)),cal_Cross,VLOOKUP($D104&amp;"_"&amp;$D105,Cross_cat_sexe,$B$7,0),0),"")</f>
        <v/>
      </c>
      <c r="AA104" s="843" t="str">
        <f ca="1">IF($B104="","",VLOOKUP($B104,Athlètes,AA$5,0))</f>
        <v>COLSON</v>
      </c>
      <c r="AB104" s="697"/>
      <c r="AC104" s="698"/>
      <c r="AD104" s="698"/>
      <c r="AE104" s="698"/>
      <c r="AF104" s="698"/>
      <c r="AG104" s="698"/>
      <c r="AH104" s="699"/>
      <c r="AI104" s="698"/>
      <c r="AJ104" s="698"/>
      <c r="AK104" s="698"/>
      <c r="AL104" s="698"/>
      <c r="AM104" s="698"/>
      <c r="AN104" s="698"/>
      <c r="AO104" s="698"/>
      <c r="AP104" s="698"/>
      <c r="AQ104" s="698"/>
      <c r="AR104" s="698"/>
      <c r="AS104" s="698"/>
      <c r="AT104" s="698"/>
      <c r="AU104" s="700"/>
      <c r="AV104" s="699"/>
      <c r="AW104" s="698"/>
      <c r="AX104" s="698"/>
      <c r="AY104" s="698"/>
      <c r="AZ104" s="698"/>
      <c r="BA104" s="698"/>
      <c r="BB104" s="698"/>
      <c r="BC104" s="698"/>
      <c r="BD104" s="698"/>
      <c r="BE104" s="698"/>
      <c r="BF104" s="698"/>
      <c r="BG104" s="698"/>
      <c r="BH104" s="698"/>
      <c r="BI104" s="700"/>
      <c r="BJ104" s="699"/>
      <c r="BK104" s="698"/>
      <c r="BL104" s="698"/>
      <c r="BM104" s="698"/>
      <c r="BN104" s="698"/>
      <c r="BO104" s="698"/>
      <c r="BP104" s="698"/>
      <c r="BQ104" s="698"/>
      <c r="BR104" s="698"/>
      <c r="BS104" s="698"/>
      <c r="BT104" s="698"/>
      <c r="BU104" s="698"/>
      <c r="BV104" s="698"/>
      <c r="BW104" s="700"/>
      <c r="BX104" s="697">
        <f t="shared" ca="1" si="85"/>
        <v>0</v>
      </c>
      <c r="BY104" s="995">
        <f t="shared" ca="1" si="86"/>
        <v>40</v>
      </c>
      <c r="BZ104" s="697">
        <f t="shared" si="87"/>
        <v>7016</v>
      </c>
      <c r="CA104" s="698" t="str">
        <f t="shared" ca="1" si="88"/>
        <v>M_H</v>
      </c>
      <c r="CB104" s="698">
        <f t="shared" ca="1" si="138"/>
        <v>66</v>
      </c>
      <c r="CC104" s="698">
        <f t="shared" ca="1" si="89"/>
        <v>83</v>
      </c>
      <c r="CD104" s="698">
        <f t="shared" ca="1" si="90"/>
        <v>0</v>
      </c>
      <c r="CE104" s="701">
        <f t="shared" ca="1" si="91"/>
        <v>5000655</v>
      </c>
      <c r="CF104" s="894"/>
      <c r="CG104" s="885"/>
      <c r="CH104" s="694">
        <f t="shared" ca="1" si="92"/>
        <v>1</v>
      </c>
      <c r="CI104" s="702">
        <f t="shared" ca="1" si="139"/>
        <v>0</v>
      </c>
      <c r="CJ104" s="894"/>
    </row>
    <row r="105" spans="1:88" s="695" customFormat="1">
      <c r="A105" s="681">
        <v>18.100000000000001</v>
      </c>
      <c r="B105" s="682">
        <f>B104+0.1</f>
        <v>7016.1</v>
      </c>
      <c r="C105" s="683" t="str">
        <f ca="1">IF($B104="","",VLOOKUP($B104,Athlètes,C$7,0))</f>
        <v>Hugo</v>
      </c>
      <c r="D105" s="684" t="str">
        <f ca="1">IF($B104="","",VLOOKUP($B104,Athlètes,D$7,0))</f>
        <v>H</v>
      </c>
      <c r="E105" s="685"/>
      <c r="F105" s="936">
        <f ca="1">IF(G105=0,0,SUMIF(AC105:AD105,"&gt;0")/MIN(2,G105))+IF(ISNA(BY105),NA(),0)</f>
        <v>655</v>
      </c>
      <c r="G105" s="686">
        <f>COUNTA(I104:L104,N104:Q104,S104,Y104)</f>
        <v>1</v>
      </c>
      <c r="H105" s="686">
        <f>IF(ISNA(VLOOKUP($B105,__Indoor,H$7,0)),   0,VLOOKUP($B105,__Indoor,H$7,0))</f>
        <v>0</v>
      </c>
      <c r="I105" s="932" t="str">
        <f ca="1">IF(AND(I104&gt;0,INDIRECT(ADDRESS($CB104,COLUMN(I104),2,1))=0),NA(),IF(I104&gt;INDIRECT(ADDRESS($CB104,COLUMN(I104),2,1)),  NA(),  IF(OR(I104="",INDIRECT(ADDRESS($CB104,COLUMN(I104),2,1))=""),"",     (1+I$5)  *  ROUND((1-(I104-1)/(  INDIRECT(ADDRESS($CB104,COLUMN(I104),2,1))  -1))  *  (VLOOKUP($D104&amp;"_"&amp;$D105,Cross_cat_sexe,$B$5+1,0)  -  VLOOKUP($D104&amp;"_"&amp;$D105,Cross_cat_sexe,$B$5,0))     +  VLOOKUP($D104&amp;"_"&amp;$D105,Cross_cat_sexe,$B$5,0),0))))</f>
        <v/>
      </c>
      <c r="J105" s="932">
        <f ca="1">IF(AND(J104&gt;0,INDIRECT(ADDRESS($CB104,COLUMN(J104),2,1))=0),NA(),IF(J104&gt;INDIRECT(ADDRESS($CB104,COLUMN(J104),2,1)),  NA(),  IF(OR(J104="",INDIRECT(ADDRESS($CB104,COLUMN(J104),2,1))=""),"",     (1+J$5)  *  ROUND((1-(J104-1)/(  INDIRECT(ADDRESS($CB104,COLUMN(J104),2,1))  -1))  *  (VLOOKUP($D104&amp;"_"&amp;$D105,Cross_cat_sexe,$B$5+1,0)  -  VLOOKUP($D104&amp;"_"&amp;$D105,Cross_cat_sexe,$B$5,0))     +  VLOOKUP($D104&amp;"_"&amp;$D105,Cross_cat_sexe,$B$5,0),0))))</f>
        <v>655</v>
      </c>
      <c r="K105" s="932" t="str">
        <f ca="1">IF(AND(K104&gt;0,INDIRECT(ADDRESS($CB104,COLUMN(K104),2,1))=0),NA(),IF(K104&gt;INDIRECT(ADDRESS($CB104,COLUMN(K104),2,1)),  NA(),  IF(OR(K104="",INDIRECT(ADDRESS($CB104,COLUMN(K104),2,1))=""),"",     (1+K$5)  *  ROUND((1-(K104-1)/(  INDIRECT(ADDRESS($CB104,COLUMN(K104),2,1))  -1))  *  (VLOOKUP($D104&amp;"_"&amp;$D105,Cross_cat_sexe,$B$5+1,0)  -  VLOOKUP($D104&amp;"_"&amp;$D105,Cross_cat_sexe,$B$5,0))     +  VLOOKUP($D104&amp;"_"&amp;$D105,Cross_cat_sexe,$B$5,0),0))))</f>
        <v/>
      </c>
      <c r="L105" s="687" t="str">
        <f>IF(AND(L104&gt;0,M104=0),NA(),IF(L104&gt;M104,NA(),IF(M104="","",     (1+M$5)  *  ROUND((1-(L104-1)/(M104-1))  *  (VLOOKUP($D104&amp;"_"&amp;$D105,Cross_cat_sexe,$B$5+1,0)  -  VLOOKUP($D104&amp;"_"&amp;$D105,Cross_cat_sexe,$B$5,0))     +  VLOOKUP($D104&amp;"_"&amp;$D105,Cross_cat_sexe,$B$5,0),0))))</f>
        <v/>
      </c>
      <c r="M105" s="841">
        <f>IF(L104&gt;0,M$5,0)</f>
        <v>0</v>
      </c>
      <c r="N105" s="932" t="str">
        <f ca="1">IF(AND(N104&gt;0,INDIRECT(ADDRESS($CB104,COLUMN(N104),2,1))=0),NA(),IF(N104&gt;INDIRECT(ADDRESS($CB104,COLUMN(N104),2,1)),  NA(),  IF(OR(N104="",INDIRECT(ADDRESS($CB104,COLUMN(N104),2,1))=""),"",     (1+N$5)  *  ROUND((1-(N104-1)/(  INDIRECT(ADDRESS($CB104,COLUMN(N104),2,1))  -1))  *  (VLOOKUP($D104&amp;"_"&amp;$D105,Cross_cat_sexe,$B$5+1,0)  -  VLOOKUP($D104&amp;"_"&amp;$D105,Cross_cat_sexe,$B$5,0))     +  VLOOKUP($D104&amp;"_"&amp;$D105,Cross_cat_sexe,$B$5,0),0))))</f>
        <v/>
      </c>
      <c r="O105" s="932" t="str">
        <f ca="1">IF(AND(O104&gt;0,INDIRECT(ADDRESS($CB104,COLUMN(O104),2,1))=0),NA(),IF(O104&gt;INDIRECT(ADDRESS($CB104,COLUMN(O104),2,1)),  NA(),  IF(OR(O104="",INDIRECT(ADDRESS($CB104,COLUMN(O104),2,1))=""),"",     (1+O$5)  *  ROUND((1-(O104-1)/(  INDIRECT(ADDRESS($CB104,COLUMN(O104),2,1))  -1))  *  (VLOOKUP($D104&amp;"_"&amp;$D105,Cross_cat_sexe,$B$5+1,0)  -  VLOOKUP($D104&amp;"_"&amp;$D105,Cross_cat_sexe,$B$5,0))     +  VLOOKUP($D104&amp;"_"&amp;$D105,Cross_cat_sexe,$B$5,0),0))))</f>
        <v/>
      </c>
      <c r="P105" s="932" t="str">
        <f ca="1">IF(AND(P104&gt;0,INDIRECT(ADDRESS($CB104,COLUMN(P104),2,1))=0),NA(),IF(P104&gt;INDIRECT(ADDRESS($CB104,COLUMN(P104),2,1)),  NA(),  IF(OR(P104="",INDIRECT(ADDRESS($CB104,COLUMN(P104),2,1))=""),"",     (1+P$5)  *  ROUND((1-(P104-1)/(  INDIRECT(ADDRESS($CB104,COLUMN(P104),2,1))  -1))  *  (VLOOKUP($D104&amp;"_"&amp;$D105,Cross_cat_sexe,$B$5+1,0)  -  VLOOKUP($D104&amp;"_"&amp;$D105,Cross_cat_sexe,$B$5,0))     +  VLOOKUP($D104&amp;"_"&amp;$D105,Cross_cat_sexe,$B$5,0),0))))</f>
        <v/>
      </c>
      <c r="Q105" s="687" t="str">
        <f>IF(AND(Q104&gt;0,R104=0),NA(),IF(Q104&gt;R104,NA(),IF(R104="","",     (1+R$5)  *  ROUND((1-(Q104-1)/(R104-1))  *  (VLOOKUP($D104&amp;"_"&amp;$D105,Cross_cat_sexe,$B$5+1,0)  -  VLOOKUP($D104&amp;"_"&amp;$D105,Cross_cat_sexe,$B$5,0))     +  VLOOKUP($D104&amp;"_"&amp;$D105,Cross_cat_sexe,$B$5,0),0))))</f>
        <v/>
      </c>
      <c r="R105" s="841">
        <f>IF(Q104&gt;0,R$5,0)</f>
        <v>0</v>
      </c>
      <c r="S105" s="687" t="str">
        <f>IF(AND(S104&gt;0,T104=0),NA(),IF(S104&gt;T104,NA(),IF(T104="","",     (1+T$5)  *  ROUND((1-(S104-1)/(T104-1))  *  (VLOOKUP($D104&amp;"_"&amp;$D105,Cross_cat_sexe,$B$5+1,0)  -  VLOOKUP($D104&amp;"_"&amp;$D105,Cross_cat_sexe,$B$5,0))     +  VLOOKUP($D104&amp;"_"&amp;$D105,Cross_cat_sexe,$B$5,0),0))))</f>
        <v/>
      </c>
      <c r="T105" s="841">
        <f>IF(S104&gt;0,T$5,0)</f>
        <v>0</v>
      </c>
      <c r="U105" s="932" t="str">
        <f ca="1">IF(AND(U104&gt;0,INDIRECT(ADDRESS($CB104,COLUMN(U104),2,1))=0),NA(),IF(U104&gt;INDIRECT(ADDRESS($CB104,COLUMN(U104),2,1)),  NA(),  IF(OR(U104="",INDIRECT(ADDRESS($CB104,COLUMN(U104),2,1))=""),"",     (1+U$5)  *  ROUND((1-(U104-1)/(  INDIRECT(ADDRESS($CB104,COLUMN(U104),2,1))  -1))  *  (VLOOKUP($D104&amp;"_"&amp;$D105,Cross_cat_sexe,$B$5+1,0)  -  VLOOKUP($D104&amp;"_"&amp;$D105,Cross_cat_sexe,$B$5,0))     +  VLOOKUP($D104&amp;"_"&amp;$D105,Cross_cat_sexe,$B$5,0),0))))</f>
        <v/>
      </c>
      <c r="V105" s="932" t="str">
        <f ca="1">IF(AND(V104&gt;0,INDIRECT(ADDRESS($CB104,COLUMN(V104),2,1))=0),NA(),IF(V104&gt;INDIRECT(ADDRESS($CB104,COLUMN(V104),2,1)),  NA(),  IF(OR(V104="",INDIRECT(ADDRESS($CB104,COLUMN(V104),2,1))=""),"",     (1+V$5)  *  ROUND((1-(V104-1)/(  INDIRECT(ADDRESS($CB104,COLUMN(V104),2,1))  -1))  *  (VLOOKUP($D104&amp;"_"&amp;$D105,Cross_cat_sexe,$B$5+1,0)  -  VLOOKUP($D104&amp;"_"&amp;$D105,Cross_cat_sexe,$B$5,0))     +  VLOOKUP($D104&amp;"_"&amp;$D105,Cross_cat_sexe,$B$5,0),0))))</f>
        <v/>
      </c>
      <c r="W105" s="932" t="str">
        <f ca="1">IF(AND(W104&gt;0,INDIRECT(ADDRESS($CB104,COLUMN(W104),2,1))=0),NA(),IF(W104&gt;INDIRECT(ADDRESS($CB104,COLUMN(W104),2,1)),  NA(),  IF(OR(W104="",INDIRECT(ADDRESS($CB104,COLUMN(W104),2,1))=""),"",     (1+W$5)  *  ROUND((1-(W104-1)/(  INDIRECT(ADDRESS($CB104,COLUMN(W104),2,1))  -1))  *  (VLOOKUP($D104&amp;"_"&amp;$D105,Cross_cat_sexe,$B$5+1,0)  -  VLOOKUP($D104&amp;"_"&amp;$D105,Cross_cat_sexe,$B$5,0))     +  VLOOKUP($D104&amp;"_"&amp;$D105,Cross_cat_sexe,$B$5,0),0))))</f>
        <v/>
      </c>
      <c r="X105" s="932" t="str">
        <f ca="1">IF(AND(X104&gt;0,INDIRECT(ADDRESS($CB104,COLUMN(X104),2,1))=0),NA(),IF(X104&gt;INDIRECT(ADDRESS($CB104,COLUMN(X104),2,1)),  NA(),  IF(OR(X104="",INDIRECT(ADDRESS($CB104,COLUMN(X104),2,1))=""),"",     (1+X$5)  *  ROUND((1-(X104-1)/(  INDIRECT(ADDRESS($CB104,COLUMN(X104),2,1))  -1))  *  (VLOOKUP($D104&amp;"_"&amp;$D105,Cross_cat_sexe,$B$5+1,0)  -  VLOOKUP($D104&amp;"_"&amp;$D105,Cross_cat_sexe,$B$5,0))     +  VLOOKUP($D104&amp;"_"&amp;$D105,Cross_cat_sexe,$B$5,0),0))))</f>
        <v/>
      </c>
      <c r="Y105" s="687" t="str">
        <f>IF(AND(Y104&gt;0,Z104=0),NA(),IF(Y104&gt;Z104,NA(),IF(Z104="","",     (1+Z$5)  *  ROUND((1-(Y104-1)/(Z104-1))  *  (VLOOKUP($D104&amp;"_"&amp;$D105,Cross_cat_sexe,$B$5+1,0)  -  VLOOKUP($D104&amp;"_"&amp;$D105,Cross_cat_sexe,$B$5,0))     +  VLOOKUP($D104&amp;"_"&amp;$D105,Cross_cat_sexe,$B$5,0),0))))</f>
        <v/>
      </c>
      <c r="Z105" s="841">
        <f>IF(Y104&gt;0,Z$5,0)</f>
        <v>0</v>
      </c>
      <c r="AA105" s="688" t="str">
        <f ca="1">IF($B104="","",VLOOKUP($B104,Athlètes,AA$7,0))</f>
        <v>Hugo</v>
      </c>
      <c r="AB105" s="689">
        <f ca="1">IF(OR(G105&gt;=2,    F104=IF(D105="F","classée","classé")),   1,   0)</f>
        <v>0</v>
      </c>
      <c r="AC105" s="690">
        <f ca="1">MAX(AH105:AU105)</f>
        <v>655</v>
      </c>
      <c r="AD105" s="684">
        <f ca="1">IF(AF105&gt;=2,AC105,MAX(AV105:BI105))</f>
        <v>-1</v>
      </c>
      <c r="AE105" s="684">
        <f ca="1">IF(AF105&gt;=3,AC105,IF(AG105&gt;=2,AD105,MAX(BJ105:BW105)))</f>
        <v>-2</v>
      </c>
      <c r="AF105" s="684">
        <f ca="1">COUNTIF(AV105:BI105,"=-1")</f>
        <v>1</v>
      </c>
      <c r="AG105" s="684">
        <f ca="1">COUNTIF(BJ105:BW105,"=-2")</f>
        <v>1</v>
      </c>
      <c r="AH105" s="691" t="str">
        <f t="shared" ref="AH105:AU105" ca="1" si="146">INDEX(__Cross,  $CC105,  AH$5)</f>
        <v/>
      </c>
      <c r="AI105" s="684">
        <f t="shared" ca="1" si="146"/>
        <v>655</v>
      </c>
      <c r="AJ105" s="684" t="str">
        <f t="shared" ca="1" si="146"/>
        <v/>
      </c>
      <c r="AK105" s="684" t="str">
        <f t="shared" ca="1" si="146"/>
        <v/>
      </c>
      <c r="AL105" s="684" t="str">
        <f t="shared" ca="1" si="146"/>
        <v/>
      </c>
      <c r="AM105" s="684" t="str">
        <f t="shared" ca="1" si="146"/>
        <v/>
      </c>
      <c r="AN105" s="684" t="str">
        <f t="shared" ca="1" si="146"/>
        <v/>
      </c>
      <c r="AO105" s="684" t="str">
        <f t="shared" ca="1" si="146"/>
        <v/>
      </c>
      <c r="AP105" s="684" t="str">
        <f t="shared" ca="1" si="146"/>
        <v/>
      </c>
      <c r="AQ105" s="684" t="str">
        <f t="shared" ca="1" si="146"/>
        <v/>
      </c>
      <c r="AR105" s="684" t="str">
        <f t="shared" ca="1" si="146"/>
        <v/>
      </c>
      <c r="AS105" s="684" t="str">
        <f t="shared" ca="1" si="146"/>
        <v/>
      </c>
      <c r="AT105" s="684" t="str">
        <f t="shared" ca="1" si="146"/>
        <v/>
      </c>
      <c r="AU105" s="692" t="str">
        <f t="shared" ca="1" si="146"/>
        <v/>
      </c>
      <c r="AV105" s="691" t="str">
        <f t="shared" ref="AV105:BI105" ca="1" si="147">IF(AH105=$AC105,-1,AH105)</f>
        <v/>
      </c>
      <c r="AW105" s="684">
        <f t="shared" ca="1" si="147"/>
        <v>-1</v>
      </c>
      <c r="AX105" s="684" t="str">
        <f t="shared" ca="1" si="147"/>
        <v/>
      </c>
      <c r="AY105" s="684" t="str">
        <f t="shared" ca="1" si="147"/>
        <v/>
      </c>
      <c r="AZ105" s="684" t="str">
        <f t="shared" ca="1" si="147"/>
        <v/>
      </c>
      <c r="BA105" s="684" t="str">
        <f t="shared" ca="1" si="147"/>
        <v/>
      </c>
      <c r="BB105" s="684" t="str">
        <f t="shared" ca="1" si="147"/>
        <v/>
      </c>
      <c r="BC105" s="684" t="str">
        <f t="shared" ca="1" si="147"/>
        <v/>
      </c>
      <c r="BD105" s="684" t="str">
        <f t="shared" ca="1" si="147"/>
        <v/>
      </c>
      <c r="BE105" s="684" t="str">
        <f t="shared" ca="1" si="147"/>
        <v/>
      </c>
      <c r="BF105" s="684" t="str">
        <f t="shared" ca="1" si="147"/>
        <v/>
      </c>
      <c r="BG105" s="684" t="str">
        <f t="shared" ca="1" si="147"/>
        <v/>
      </c>
      <c r="BH105" s="684" t="str">
        <f t="shared" ca="1" si="147"/>
        <v/>
      </c>
      <c r="BI105" s="692" t="str">
        <f t="shared" ca="1" si="147"/>
        <v/>
      </c>
      <c r="BJ105" s="691" t="str">
        <f t="shared" ref="BJ105:BW105" ca="1" si="148">IF(AV105=$AD105,-2,AV105)</f>
        <v/>
      </c>
      <c r="BK105" s="684">
        <f t="shared" ca="1" si="148"/>
        <v>-2</v>
      </c>
      <c r="BL105" s="684" t="str">
        <f t="shared" ca="1" si="148"/>
        <v/>
      </c>
      <c r="BM105" s="684" t="str">
        <f t="shared" ca="1" si="148"/>
        <v/>
      </c>
      <c r="BN105" s="684" t="str">
        <f t="shared" ca="1" si="148"/>
        <v/>
      </c>
      <c r="BO105" s="684" t="str">
        <f t="shared" ca="1" si="148"/>
        <v/>
      </c>
      <c r="BP105" s="684" t="str">
        <f t="shared" ca="1" si="148"/>
        <v/>
      </c>
      <c r="BQ105" s="684" t="str">
        <f t="shared" ca="1" si="148"/>
        <v/>
      </c>
      <c r="BR105" s="684" t="str">
        <f t="shared" ca="1" si="148"/>
        <v/>
      </c>
      <c r="BS105" s="684" t="str">
        <f t="shared" ca="1" si="148"/>
        <v/>
      </c>
      <c r="BT105" s="684" t="str">
        <f t="shared" ca="1" si="148"/>
        <v/>
      </c>
      <c r="BU105" s="684" t="str">
        <f t="shared" ca="1" si="148"/>
        <v/>
      </c>
      <c r="BV105" s="684" t="str">
        <f t="shared" ca="1" si="148"/>
        <v/>
      </c>
      <c r="BW105" s="692" t="str">
        <f t="shared" ca="1" si="148"/>
        <v/>
      </c>
      <c r="BX105" s="689">
        <f t="shared" ca="1" si="85"/>
        <v>1</v>
      </c>
      <c r="BY105" s="996">
        <f t="shared" ca="1" si="86"/>
        <v>655</v>
      </c>
      <c r="BZ105" s="689">
        <f t="shared" si="87"/>
        <v>7016.1</v>
      </c>
      <c r="CA105" s="684" t="str">
        <f t="shared" ca="1" si="88"/>
        <v>M_H</v>
      </c>
      <c r="CB105" s="684">
        <f t="shared" ca="1" si="138"/>
        <v>66</v>
      </c>
      <c r="CC105" s="684">
        <f t="shared" ca="1" si="89"/>
        <v>84</v>
      </c>
      <c r="CD105" s="684">
        <f t="shared" ca="1" si="90"/>
        <v>0</v>
      </c>
      <c r="CE105" s="693">
        <f t="shared" ca="1" si="91"/>
        <v>5000655</v>
      </c>
      <c r="CF105" s="895"/>
      <c r="CG105" s="886"/>
      <c r="CH105" s="694">
        <f t="shared" ca="1" si="92"/>
        <v>1.1000000000000001</v>
      </c>
      <c r="CI105" s="694">
        <f t="shared" ca="1" si="139"/>
        <v>0</v>
      </c>
      <c r="CJ105" s="895"/>
    </row>
    <row r="106" spans="1:88" s="703" customFormat="1" hidden="1">
      <c r="A106" s="704">
        <v>19</v>
      </c>
      <c r="B106" s="705"/>
      <c r="C106" s="703" t="str">
        <f>IF($B106="","",VLOOKUP($B106,Athlètes,C$5,0))</f>
        <v/>
      </c>
      <c r="D106" s="698" t="str">
        <f>IF($B106="","",VLOOKUP($B106,Athlètes,D$5,0))</f>
        <v/>
      </c>
      <c r="E106" s="706" t="str">
        <f>IF($B106="","",VLOOKUP($B106,Athlètes,E$5,0))</f>
        <v/>
      </c>
      <c r="F106" s="707"/>
      <c r="G106" s="708"/>
      <c r="H106" s="708"/>
      <c r="I106" s="696"/>
      <c r="J106" s="696"/>
      <c r="K106" s="696"/>
      <c r="L106" s="696"/>
      <c r="M106" s="722" t="str">
        <f>IF(L106&gt;0,VLOOKUP(M$2&amp;IF(VLOOKUP(M$2,cal_Cross,L$9,0)&lt;&gt;2,"","-"&amp;VLOOKUP($E106,année_1ou2,M$9,0)),cal_Cross,VLOOKUP($D106&amp;"_"&amp;$D107,Cross_cat_sexe,$B$7,0),0),"")</f>
        <v/>
      </c>
      <c r="N106" s="696"/>
      <c r="O106" s="696"/>
      <c r="P106" s="696"/>
      <c r="Q106" s="696"/>
      <c r="R106" s="722" t="str">
        <f>IF(Q106&gt;0,VLOOKUP(R$2&amp;IF(VLOOKUP(R$2,cal_Cross,Q$9,0)&lt;&gt;2,"","-"&amp;VLOOKUP($E106,année_1ou2,R$9,0)),cal_Cross,VLOOKUP($D106&amp;"_"&amp;$D107,Cross_cat_sexe,$B$7,0),0),"")</f>
        <v/>
      </c>
      <c r="S106" s="696"/>
      <c r="T106" s="722" t="str">
        <f>IF(S106&gt;0,VLOOKUP(T$2&amp;IF(VLOOKUP(T$2,cal_Cross,S$9,0)&lt;&gt;2,"","-"&amp;VLOOKUP($E106,année_1ou2,T$9,0)),cal_Cross,VLOOKUP($D106&amp;"_"&amp;$D107,Cross_cat_sexe,$B$7,0),0),"")</f>
        <v/>
      </c>
      <c r="U106" s="696"/>
      <c r="V106" s="696"/>
      <c r="W106" s="696"/>
      <c r="X106" s="696"/>
      <c r="Y106" s="696"/>
      <c r="Z106" s="722" t="str">
        <f>IF(Y106&gt;0,VLOOKUP(Z$2&amp;IF(VLOOKUP(Z$2,cal_Cross,Y$9,0)&lt;&gt;2,"","-"&amp;VLOOKUP($E106,année_1ou2,Z$9,0)),cal_Cross,VLOOKUP($D106&amp;"_"&amp;$D107,Cross_cat_sexe,$B$7,0),0),"")</f>
        <v/>
      </c>
      <c r="AA106" s="843" t="str">
        <f>IF($B106="","",VLOOKUP($B106,Athlètes,AA$5,0))</f>
        <v/>
      </c>
      <c r="AB106" s="697"/>
      <c r="AC106" s="698"/>
      <c r="AD106" s="698"/>
      <c r="AE106" s="698"/>
      <c r="AF106" s="698"/>
      <c r="AG106" s="698"/>
      <c r="AH106" s="699"/>
      <c r="AI106" s="698"/>
      <c r="AJ106" s="698"/>
      <c r="AK106" s="698"/>
      <c r="AL106" s="698"/>
      <c r="AM106" s="698"/>
      <c r="AN106" s="698"/>
      <c r="AO106" s="698"/>
      <c r="AP106" s="698"/>
      <c r="AQ106" s="698"/>
      <c r="AR106" s="698"/>
      <c r="AS106" s="698"/>
      <c r="AT106" s="698"/>
      <c r="AU106" s="700"/>
      <c r="AV106" s="699"/>
      <c r="AW106" s="698"/>
      <c r="AX106" s="698"/>
      <c r="AY106" s="698"/>
      <c r="AZ106" s="698"/>
      <c r="BA106" s="698"/>
      <c r="BB106" s="698"/>
      <c r="BC106" s="698"/>
      <c r="BD106" s="698"/>
      <c r="BE106" s="698"/>
      <c r="BF106" s="698"/>
      <c r="BG106" s="698"/>
      <c r="BH106" s="698"/>
      <c r="BI106" s="700"/>
      <c r="BJ106" s="699"/>
      <c r="BK106" s="698"/>
      <c r="BL106" s="698"/>
      <c r="BM106" s="698"/>
      <c r="BN106" s="698"/>
      <c r="BO106" s="698"/>
      <c r="BP106" s="698"/>
      <c r="BQ106" s="698"/>
      <c r="BR106" s="698"/>
      <c r="BS106" s="698"/>
      <c r="BT106" s="698"/>
      <c r="BU106" s="698"/>
      <c r="BV106" s="698"/>
      <c r="BW106" s="700"/>
      <c r="BX106" s="697">
        <f t="shared" ca="1" si="85"/>
        <v>0</v>
      </c>
      <c r="BY106" s="995">
        <f t="shared" si="86"/>
        <v>0</v>
      </c>
      <c r="BZ106" s="697">
        <f t="shared" si="87"/>
        <v>19</v>
      </c>
      <c r="CA106" s="698" t="str">
        <f t="shared" ca="1" si="88"/>
        <v>M_H</v>
      </c>
      <c r="CB106" s="698">
        <f t="shared" ca="1" si="138"/>
        <v>66</v>
      </c>
      <c r="CC106" s="698">
        <f t="shared" ca="1" si="89"/>
        <v>85</v>
      </c>
      <c r="CD106" s="698">
        <f t="shared" ca="1" si="90"/>
        <v>0</v>
      </c>
      <c r="CE106" s="701">
        <f t="shared" ca="1" si="91"/>
        <v>5000000</v>
      </c>
      <c r="CF106" s="894"/>
      <c r="CG106" s="885"/>
      <c r="CH106" s="694">
        <f t="shared" si="92"/>
        <v>0</v>
      </c>
      <c r="CI106" s="702">
        <f t="shared" ca="1" si="139"/>
        <v>0</v>
      </c>
      <c r="CJ106" s="894"/>
    </row>
    <row r="107" spans="1:88" s="695" customFormat="1" hidden="1">
      <c r="A107" s="681">
        <v>19.100000000000001</v>
      </c>
      <c r="B107" s="682">
        <f>B106+0.1</f>
        <v>0.1</v>
      </c>
      <c r="C107" s="683" t="str">
        <f>IF($B106="","",VLOOKUP($B106,Athlètes,C$7,0))</f>
        <v/>
      </c>
      <c r="D107" s="684" t="str">
        <f>IF($B106="","",VLOOKUP($B106,Athlètes,D$7,0))</f>
        <v/>
      </c>
      <c r="E107" s="685"/>
      <c r="F107" s="936">
        <f ca="1">IF(G107=0,0,SUMIF(AC107:AD107,"&gt;0")/MIN(2,G107))+IF(ISNA(BY107),NA(),0)</f>
        <v>0</v>
      </c>
      <c r="G107" s="686">
        <f>COUNTA(I106:L106,N106:Q106,S106,Y106)</f>
        <v>0</v>
      </c>
      <c r="H107" s="686">
        <f ca="1">IF(ISNA(VLOOKUP($B107,__Indoor,H$7,0)),   0,VLOOKUP($B107,__Indoor,H$7,0))</f>
        <v>0</v>
      </c>
      <c r="I107" s="932" t="str">
        <f ca="1">IF(AND(I106&gt;0,INDIRECT(ADDRESS($CB106,COLUMN(I106),2,1))=0),NA(),IF(I106&gt;INDIRECT(ADDRESS($CB106,COLUMN(I106),2,1)),  NA(),  IF(OR(I106="",INDIRECT(ADDRESS($CB106,COLUMN(I106),2,1))=""),"",     (1+I$5)  *  ROUND((1-(I106-1)/(  INDIRECT(ADDRESS($CB106,COLUMN(I106),2,1))  -1))  *  (VLOOKUP($D106&amp;"_"&amp;$D107,Cross_cat_sexe,$B$5+1,0)  -  VLOOKUP($D106&amp;"_"&amp;$D107,Cross_cat_sexe,$B$5,0))     +  VLOOKUP($D106&amp;"_"&amp;$D107,Cross_cat_sexe,$B$5,0),0))))</f>
        <v/>
      </c>
      <c r="J107" s="932" t="str">
        <f ca="1">IF(AND(J106&gt;0,INDIRECT(ADDRESS($CB106,COLUMN(J106),2,1))=0),NA(),IF(J106&gt;INDIRECT(ADDRESS($CB106,COLUMN(J106),2,1)),  NA(),  IF(OR(J106="",INDIRECT(ADDRESS($CB106,COLUMN(J106),2,1))=""),"",     (1+J$5)  *  ROUND((1-(J106-1)/(  INDIRECT(ADDRESS($CB106,COLUMN(J106),2,1))  -1))  *  (VLOOKUP($D106&amp;"_"&amp;$D107,Cross_cat_sexe,$B$5+1,0)  -  VLOOKUP($D106&amp;"_"&amp;$D107,Cross_cat_sexe,$B$5,0))     +  VLOOKUP($D106&amp;"_"&amp;$D107,Cross_cat_sexe,$B$5,0),0))))</f>
        <v/>
      </c>
      <c r="K107" s="932" t="str">
        <f ca="1">IF(AND(K106&gt;0,INDIRECT(ADDRESS($CB106,COLUMN(K106),2,1))=0),NA(),IF(K106&gt;INDIRECT(ADDRESS($CB106,COLUMN(K106),2,1)),  NA(),  IF(OR(K106="",INDIRECT(ADDRESS($CB106,COLUMN(K106),2,1))=""),"",     (1+K$5)  *  ROUND((1-(K106-1)/(  INDIRECT(ADDRESS($CB106,COLUMN(K106),2,1))  -1))  *  (VLOOKUP($D106&amp;"_"&amp;$D107,Cross_cat_sexe,$B$5+1,0)  -  VLOOKUP($D106&amp;"_"&amp;$D107,Cross_cat_sexe,$B$5,0))     +  VLOOKUP($D106&amp;"_"&amp;$D107,Cross_cat_sexe,$B$5,0),0))))</f>
        <v/>
      </c>
      <c r="L107" s="687" t="str">
        <f>IF(AND(L106&gt;0,M106=0),NA(),IF(L106&gt;M106,NA(),IF(M106="","",     (1+M$5)  *  ROUND((1-(L106-1)/(M106-1))  *  (VLOOKUP($D106&amp;"_"&amp;$D107,Cross_cat_sexe,$B$5+1,0)  -  VLOOKUP($D106&amp;"_"&amp;$D107,Cross_cat_sexe,$B$5,0))     +  VLOOKUP($D106&amp;"_"&amp;$D107,Cross_cat_sexe,$B$5,0),0))))</f>
        <v/>
      </c>
      <c r="M107" s="841">
        <f>IF(L106&gt;0,M$5,0)</f>
        <v>0</v>
      </c>
      <c r="N107" s="932" t="str">
        <f ca="1">IF(AND(N106&gt;0,INDIRECT(ADDRESS($CB106,COLUMN(N106),2,1))=0),NA(),IF(N106&gt;INDIRECT(ADDRESS($CB106,COLUMN(N106),2,1)),  NA(),  IF(OR(N106="",INDIRECT(ADDRESS($CB106,COLUMN(N106),2,1))=""),"",     (1+N$5)  *  ROUND((1-(N106-1)/(  INDIRECT(ADDRESS($CB106,COLUMN(N106),2,1))  -1))  *  (VLOOKUP($D106&amp;"_"&amp;$D107,Cross_cat_sexe,$B$5+1,0)  -  VLOOKUP($D106&amp;"_"&amp;$D107,Cross_cat_sexe,$B$5,0))     +  VLOOKUP($D106&amp;"_"&amp;$D107,Cross_cat_sexe,$B$5,0),0))))</f>
        <v/>
      </c>
      <c r="O107" s="932" t="str">
        <f ca="1">IF(AND(O106&gt;0,INDIRECT(ADDRESS($CB106,COLUMN(O106),2,1))=0),NA(),IF(O106&gt;INDIRECT(ADDRESS($CB106,COLUMN(O106),2,1)),  NA(),  IF(OR(O106="",INDIRECT(ADDRESS($CB106,COLUMN(O106),2,1))=""),"",     (1+O$5)  *  ROUND((1-(O106-1)/(  INDIRECT(ADDRESS($CB106,COLUMN(O106),2,1))  -1))  *  (VLOOKUP($D106&amp;"_"&amp;$D107,Cross_cat_sexe,$B$5+1,0)  -  VLOOKUP($D106&amp;"_"&amp;$D107,Cross_cat_sexe,$B$5,0))     +  VLOOKUP($D106&amp;"_"&amp;$D107,Cross_cat_sexe,$B$5,0),0))))</f>
        <v/>
      </c>
      <c r="P107" s="932" t="str">
        <f ca="1">IF(AND(P106&gt;0,INDIRECT(ADDRESS($CB106,COLUMN(P106),2,1))=0),NA(),IF(P106&gt;INDIRECT(ADDRESS($CB106,COLUMN(P106),2,1)),  NA(),  IF(OR(P106="",INDIRECT(ADDRESS($CB106,COLUMN(P106),2,1))=""),"",     (1+P$5)  *  ROUND((1-(P106-1)/(  INDIRECT(ADDRESS($CB106,COLUMN(P106),2,1))  -1))  *  (VLOOKUP($D106&amp;"_"&amp;$D107,Cross_cat_sexe,$B$5+1,0)  -  VLOOKUP($D106&amp;"_"&amp;$D107,Cross_cat_sexe,$B$5,0))     +  VLOOKUP($D106&amp;"_"&amp;$D107,Cross_cat_sexe,$B$5,0),0))))</f>
        <v/>
      </c>
      <c r="Q107" s="687" t="str">
        <f>IF(AND(Q106&gt;0,R106=0),NA(),IF(Q106&gt;R106,NA(),IF(R106="","",     (1+R$5)  *  ROUND((1-(Q106-1)/(R106-1))  *  (VLOOKUP($D106&amp;"_"&amp;$D107,Cross_cat_sexe,$B$5+1,0)  -  VLOOKUP($D106&amp;"_"&amp;$D107,Cross_cat_sexe,$B$5,0))     +  VLOOKUP($D106&amp;"_"&amp;$D107,Cross_cat_sexe,$B$5,0),0))))</f>
        <v/>
      </c>
      <c r="R107" s="841">
        <f>IF(Q106&gt;0,R$5,0)</f>
        <v>0</v>
      </c>
      <c r="S107" s="687" t="str">
        <f>IF(AND(S106&gt;0,T106=0),NA(),IF(S106&gt;T106,NA(),IF(T106="","",     (1+T$5)  *  ROUND((1-(S106-1)/(T106-1))  *  (VLOOKUP($D106&amp;"_"&amp;$D107,Cross_cat_sexe,$B$5+1,0)  -  VLOOKUP($D106&amp;"_"&amp;$D107,Cross_cat_sexe,$B$5,0))     +  VLOOKUP($D106&amp;"_"&amp;$D107,Cross_cat_sexe,$B$5,0),0))))</f>
        <v/>
      </c>
      <c r="T107" s="841">
        <f>IF(S106&gt;0,T$5,0)</f>
        <v>0</v>
      </c>
      <c r="U107" s="932" t="str">
        <f ca="1">IF(AND(U106&gt;0,INDIRECT(ADDRESS($CB106,COLUMN(U106),2,1))=0),NA(),IF(U106&gt;INDIRECT(ADDRESS($CB106,COLUMN(U106),2,1)),  NA(),  IF(OR(U106="",INDIRECT(ADDRESS($CB106,COLUMN(U106),2,1))=""),"",     (1+U$5)  *  ROUND((1-(U106-1)/(  INDIRECT(ADDRESS($CB106,COLUMN(U106),2,1))  -1))  *  (VLOOKUP($D106&amp;"_"&amp;$D107,Cross_cat_sexe,$B$5+1,0)  -  VLOOKUP($D106&amp;"_"&amp;$D107,Cross_cat_sexe,$B$5,0))     +  VLOOKUP($D106&amp;"_"&amp;$D107,Cross_cat_sexe,$B$5,0),0))))</f>
        <v/>
      </c>
      <c r="V107" s="932" t="str">
        <f ca="1">IF(AND(V106&gt;0,INDIRECT(ADDRESS($CB106,COLUMN(V106),2,1))=0),NA(),IF(V106&gt;INDIRECT(ADDRESS($CB106,COLUMN(V106),2,1)),  NA(),  IF(OR(V106="",INDIRECT(ADDRESS($CB106,COLUMN(V106),2,1))=""),"",     (1+V$5)  *  ROUND((1-(V106-1)/(  INDIRECT(ADDRESS($CB106,COLUMN(V106),2,1))  -1))  *  (VLOOKUP($D106&amp;"_"&amp;$D107,Cross_cat_sexe,$B$5+1,0)  -  VLOOKUP($D106&amp;"_"&amp;$D107,Cross_cat_sexe,$B$5,0))     +  VLOOKUP($D106&amp;"_"&amp;$D107,Cross_cat_sexe,$B$5,0),0))))</f>
        <v/>
      </c>
      <c r="W107" s="932" t="str">
        <f ca="1">IF(AND(W106&gt;0,INDIRECT(ADDRESS($CB106,COLUMN(W106),2,1))=0),NA(),IF(W106&gt;INDIRECT(ADDRESS($CB106,COLUMN(W106),2,1)),  NA(),  IF(OR(W106="",INDIRECT(ADDRESS($CB106,COLUMN(W106),2,1))=""),"",     (1+W$5)  *  ROUND((1-(W106-1)/(  INDIRECT(ADDRESS($CB106,COLUMN(W106),2,1))  -1))  *  (VLOOKUP($D106&amp;"_"&amp;$D107,Cross_cat_sexe,$B$5+1,0)  -  VLOOKUP($D106&amp;"_"&amp;$D107,Cross_cat_sexe,$B$5,0))     +  VLOOKUP($D106&amp;"_"&amp;$D107,Cross_cat_sexe,$B$5,0),0))))</f>
        <v/>
      </c>
      <c r="X107" s="932" t="str">
        <f ca="1">IF(AND(X106&gt;0,INDIRECT(ADDRESS($CB106,COLUMN(X106),2,1))=0),NA(),IF(X106&gt;INDIRECT(ADDRESS($CB106,COLUMN(X106),2,1)),  NA(),  IF(OR(X106="",INDIRECT(ADDRESS($CB106,COLUMN(X106),2,1))=""),"",     (1+X$5)  *  ROUND((1-(X106-1)/(  INDIRECT(ADDRESS($CB106,COLUMN(X106),2,1))  -1))  *  (VLOOKUP($D106&amp;"_"&amp;$D107,Cross_cat_sexe,$B$5+1,0)  -  VLOOKUP($D106&amp;"_"&amp;$D107,Cross_cat_sexe,$B$5,0))     +  VLOOKUP($D106&amp;"_"&amp;$D107,Cross_cat_sexe,$B$5,0),0))))</f>
        <v/>
      </c>
      <c r="Y107" s="687" t="str">
        <f>IF(AND(Y106&gt;0,Z106=0),NA(),IF(Y106&gt;Z106,NA(),IF(Z106="","",     (1+Z$5)  *  ROUND((1-(Y106-1)/(Z106-1))  *  (VLOOKUP($D106&amp;"_"&amp;$D107,Cross_cat_sexe,$B$5+1,0)  -  VLOOKUP($D106&amp;"_"&amp;$D107,Cross_cat_sexe,$B$5,0))     +  VLOOKUP($D106&amp;"_"&amp;$D107,Cross_cat_sexe,$B$5,0),0))))</f>
        <v/>
      </c>
      <c r="Z107" s="841">
        <f>IF(Y106&gt;0,Z$5,0)</f>
        <v>0</v>
      </c>
      <c r="AA107" s="688" t="str">
        <f>IF($B106="","",VLOOKUP($B106,Athlètes,AA$7,0))</f>
        <v/>
      </c>
      <c r="AB107" s="689">
        <f>IF(OR(G107&gt;=2,    F106=IF(D107="F","classée","classé")),   1,   0)</f>
        <v>0</v>
      </c>
      <c r="AC107" s="690">
        <f ca="1">MAX(AH107:AU107)</f>
        <v>0</v>
      </c>
      <c r="AD107" s="684">
        <f ca="1">IF(AF107&gt;=2,AC107,MAX(AV107:BI107))</f>
        <v>0</v>
      </c>
      <c r="AE107" s="684">
        <f ca="1">IF(AF107&gt;=3,AC107,IF(AG107&gt;=2,AD107,MAX(BJ107:BW107)))</f>
        <v>0</v>
      </c>
      <c r="AF107" s="684">
        <f ca="1">COUNTIF(AV107:BI107,"=-1")</f>
        <v>0</v>
      </c>
      <c r="AG107" s="684">
        <f ca="1">COUNTIF(BJ107:BW107,"=-2")</f>
        <v>0</v>
      </c>
      <c r="AH107" s="691" t="str">
        <f t="shared" ref="AH107:AU107" ca="1" si="149">INDEX(__Cross,  $CC107,  AH$5)</f>
        <v/>
      </c>
      <c r="AI107" s="684" t="str">
        <f t="shared" ca="1" si="149"/>
        <v/>
      </c>
      <c r="AJ107" s="684" t="str">
        <f t="shared" ca="1" si="149"/>
        <v/>
      </c>
      <c r="AK107" s="684" t="str">
        <f t="shared" ca="1" si="149"/>
        <v/>
      </c>
      <c r="AL107" s="684" t="str">
        <f t="shared" ca="1" si="149"/>
        <v/>
      </c>
      <c r="AM107" s="684" t="str">
        <f t="shared" ca="1" si="149"/>
        <v/>
      </c>
      <c r="AN107" s="684" t="str">
        <f t="shared" ca="1" si="149"/>
        <v/>
      </c>
      <c r="AO107" s="684" t="str">
        <f t="shared" ca="1" si="149"/>
        <v/>
      </c>
      <c r="AP107" s="684" t="str">
        <f t="shared" ca="1" si="149"/>
        <v/>
      </c>
      <c r="AQ107" s="684" t="str">
        <f t="shared" ca="1" si="149"/>
        <v/>
      </c>
      <c r="AR107" s="684" t="str">
        <f t="shared" ca="1" si="149"/>
        <v/>
      </c>
      <c r="AS107" s="684" t="str">
        <f t="shared" ca="1" si="149"/>
        <v/>
      </c>
      <c r="AT107" s="684" t="str">
        <f t="shared" ca="1" si="149"/>
        <v/>
      </c>
      <c r="AU107" s="692" t="str">
        <f t="shared" ca="1" si="149"/>
        <v/>
      </c>
      <c r="AV107" s="691" t="str">
        <f t="shared" ref="AV107:BI107" ca="1" si="150">IF(AH107=$AC107,-1,AH107)</f>
        <v/>
      </c>
      <c r="AW107" s="684" t="str">
        <f t="shared" ca="1" si="150"/>
        <v/>
      </c>
      <c r="AX107" s="684" t="str">
        <f t="shared" ca="1" si="150"/>
        <v/>
      </c>
      <c r="AY107" s="684" t="str">
        <f t="shared" ca="1" si="150"/>
        <v/>
      </c>
      <c r="AZ107" s="684" t="str">
        <f t="shared" ca="1" si="150"/>
        <v/>
      </c>
      <c r="BA107" s="684" t="str">
        <f t="shared" ca="1" si="150"/>
        <v/>
      </c>
      <c r="BB107" s="684" t="str">
        <f t="shared" ca="1" si="150"/>
        <v/>
      </c>
      <c r="BC107" s="684" t="str">
        <f t="shared" ca="1" si="150"/>
        <v/>
      </c>
      <c r="BD107" s="684" t="str">
        <f t="shared" ca="1" si="150"/>
        <v/>
      </c>
      <c r="BE107" s="684" t="str">
        <f t="shared" ca="1" si="150"/>
        <v/>
      </c>
      <c r="BF107" s="684" t="str">
        <f t="shared" ca="1" si="150"/>
        <v/>
      </c>
      <c r="BG107" s="684" t="str">
        <f t="shared" ca="1" si="150"/>
        <v/>
      </c>
      <c r="BH107" s="684" t="str">
        <f t="shared" ca="1" si="150"/>
        <v/>
      </c>
      <c r="BI107" s="692" t="str">
        <f t="shared" ca="1" si="150"/>
        <v/>
      </c>
      <c r="BJ107" s="691" t="str">
        <f t="shared" ref="BJ107:BW107" ca="1" si="151">IF(AV107=$AD107,-2,AV107)</f>
        <v/>
      </c>
      <c r="BK107" s="684" t="str">
        <f t="shared" ca="1" si="151"/>
        <v/>
      </c>
      <c r="BL107" s="684" t="str">
        <f t="shared" ca="1" si="151"/>
        <v/>
      </c>
      <c r="BM107" s="684" t="str">
        <f t="shared" ca="1" si="151"/>
        <v/>
      </c>
      <c r="BN107" s="684" t="str">
        <f t="shared" ca="1" si="151"/>
        <v/>
      </c>
      <c r="BO107" s="684" t="str">
        <f t="shared" ca="1" si="151"/>
        <v/>
      </c>
      <c r="BP107" s="684" t="str">
        <f t="shared" ca="1" si="151"/>
        <v/>
      </c>
      <c r="BQ107" s="684" t="str">
        <f t="shared" ca="1" si="151"/>
        <v/>
      </c>
      <c r="BR107" s="684" t="str">
        <f t="shared" ca="1" si="151"/>
        <v/>
      </c>
      <c r="BS107" s="684" t="str">
        <f t="shared" ca="1" si="151"/>
        <v/>
      </c>
      <c r="BT107" s="684" t="str">
        <f t="shared" ca="1" si="151"/>
        <v/>
      </c>
      <c r="BU107" s="684" t="str">
        <f t="shared" ca="1" si="151"/>
        <v/>
      </c>
      <c r="BV107" s="684" t="str">
        <f t="shared" ca="1" si="151"/>
        <v/>
      </c>
      <c r="BW107" s="692" t="str">
        <f t="shared" ca="1" si="151"/>
        <v/>
      </c>
      <c r="BX107" s="689">
        <f t="shared" ca="1" si="85"/>
        <v>1</v>
      </c>
      <c r="BY107" s="996">
        <f t="shared" ca="1" si="86"/>
        <v>0</v>
      </c>
      <c r="BZ107" s="689">
        <f t="shared" si="87"/>
        <v>19.100000000000001</v>
      </c>
      <c r="CA107" s="684" t="str">
        <f t="shared" ca="1" si="88"/>
        <v>M_H</v>
      </c>
      <c r="CB107" s="684">
        <f t="shared" ca="1" si="138"/>
        <v>66</v>
      </c>
      <c r="CC107" s="684">
        <f t="shared" ca="1" si="89"/>
        <v>86</v>
      </c>
      <c r="CD107" s="684">
        <f t="shared" ca="1" si="90"/>
        <v>0</v>
      </c>
      <c r="CE107" s="693">
        <f t="shared" ca="1" si="91"/>
        <v>5000000</v>
      </c>
      <c r="CF107" s="895"/>
      <c r="CG107" s="886"/>
      <c r="CH107" s="694">
        <f t="shared" si="92"/>
        <v>0</v>
      </c>
      <c r="CI107" s="694">
        <f t="shared" ca="1" si="139"/>
        <v>0</v>
      </c>
      <c r="CJ107" s="895"/>
    </row>
    <row r="108" spans="1:88" s="703" customFormat="1" hidden="1">
      <c r="A108" s="704">
        <v>20</v>
      </c>
      <c r="B108" s="705"/>
      <c r="C108" s="703" t="str">
        <f>IF($B108="","",VLOOKUP($B108,Athlètes,C$5,0))</f>
        <v/>
      </c>
      <c r="D108" s="698" t="str">
        <f>IF($B108="","",VLOOKUP($B108,Athlètes,D$5,0))</f>
        <v/>
      </c>
      <c r="E108" s="706" t="str">
        <f>IF($B108="","",VLOOKUP($B108,Athlètes,E$5,0))</f>
        <v/>
      </c>
      <c r="F108" s="707"/>
      <c r="G108" s="708"/>
      <c r="H108" s="708"/>
      <c r="I108" s="696"/>
      <c r="J108" s="696"/>
      <c r="K108" s="696"/>
      <c r="L108" s="696"/>
      <c r="M108" s="722" t="str">
        <f>IF(L108&gt;0,VLOOKUP(M$2&amp;IF(VLOOKUP(M$2,cal_Cross,L$9,0)&lt;&gt;2,"","-"&amp;VLOOKUP($E108,année_1ou2,M$9,0)),cal_Cross,VLOOKUP($D108&amp;"_"&amp;$D109,Cross_cat_sexe,$B$7,0),0),"")</f>
        <v/>
      </c>
      <c r="N108" s="696"/>
      <c r="O108" s="696"/>
      <c r="P108" s="696"/>
      <c r="Q108" s="696"/>
      <c r="R108" s="722" t="str">
        <f>IF(Q108&gt;0,VLOOKUP(R$2&amp;IF(VLOOKUP(R$2,cal_Cross,Q$9,0)&lt;&gt;2,"","-"&amp;VLOOKUP($E108,année_1ou2,R$9,0)),cal_Cross,VLOOKUP($D108&amp;"_"&amp;$D109,Cross_cat_sexe,$B$7,0),0),"")</f>
        <v/>
      </c>
      <c r="S108" s="696"/>
      <c r="T108" s="722" t="str">
        <f>IF(S108&gt;0,VLOOKUP(T$2&amp;IF(VLOOKUP(T$2,cal_Cross,S$9,0)&lt;&gt;2,"","-"&amp;VLOOKUP($E108,année_1ou2,T$9,0)),cal_Cross,VLOOKUP($D108&amp;"_"&amp;$D109,Cross_cat_sexe,$B$7,0),0),"")</f>
        <v/>
      </c>
      <c r="U108" s="696"/>
      <c r="V108" s="696"/>
      <c r="W108" s="696"/>
      <c r="X108" s="696"/>
      <c r="Y108" s="696"/>
      <c r="Z108" s="722" t="str">
        <f>IF(Y108&gt;0,VLOOKUP(Z$2&amp;IF(VLOOKUP(Z$2,cal_Cross,Y$9,0)&lt;&gt;2,"","-"&amp;VLOOKUP($E108,année_1ou2,Z$9,0)),cal_Cross,VLOOKUP($D108&amp;"_"&amp;$D109,Cross_cat_sexe,$B$7,0),0),"")</f>
        <v/>
      </c>
      <c r="AA108" s="843" t="str">
        <f>IF($B108="","",VLOOKUP($B108,Athlètes,AA$5,0))</f>
        <v/>
      </c>
      <c r="AB108" s="697"/>
      <c r="AC108" s="698"/>
      <c r="AD108" s="698"/>
      <c r="AE108" s="698"/>
      <c r="AF108" s="698"/>
      <c r="AG108" s="698"/>
      <c r="AH108" s="699"/>
      <c r="AI108" s="698"/>
      <c r="AJ108" s="698"/>
      <c r="AK108" s="698"/>
      <c r="AL108" s="698"/>
      <c r="AM108" s="698"/>
      <c r="AN108" s="698"/>
      <c r="AO108" s="698"/>
      <c r="AP108" s="698"/>
      <c r="AQ108" s="698"/>
      <c r="AR108" s="698"/>
      <c r="AS108" s="698"/>
      <c r="AT108" s="698"/>
      <c r="AU108" s="700"/>
      <c r="AV108" s="699"/>
      <c r="AW108" s="698"/>
      <c r="AX108" s="698"/>
      <c r="AY108" s="698"/>
      <c r="AZ108" s="698"/>
      <c r="BA108" s="698"/>
      <c r="BB108" s="698"/>
      <c r="BC108" s="698"/>
      <c r="BD108" s="698"/>
      <c r="BE108" s="698"/>
      <c r="BF108" s="698"/>
      <c r="BG108" s="698"/>
      <c r="BH108" s="698"/>
      <c r="BI108" s="700"/>
      <c r="BJ108" s="699"/>
      <c r="BK108" s="698"/>
      <c r="BL108" s="698"/>
      <c r="BM108" s="698"/>
      <c r="BN108" s="698"/>
      <c r="BO108" s="698"/>
      <c r="BP108" s="698"/>
      <c r="BQ108" s="698"/>
      <c r="BR108" s="698"/>
      <c r="BS108" s="698"/>
      <c r="BT108" s="698"/>
      <c r="BU108" s="698"/>
      <c r="BV108" s="698"/>
      <c r="BW108" s="700"/>
      <c r="BX108" s="697">
        <f t="shared" ca="1" si="85"/>
        <v>0</v>
      </c>
      <c r="BY108" s="995">
        <f t="shared" si="86"/>
        <v>0</v>
      </c>
      <c r="BZ108" s="697">
        <f t="shared" si="87"/>
        <v>20</v>
      </c>
      <c r="CA108" s="698" t="str">
        <f t="shared" ca="1" si="88"/>
        <v>M_H</v>
      </c>
      <c r="CB108" s="698">
        <f t="shared" ca="1" si="138"/>
        <v>66</v>
      </c>
      <c r="CC108" s="698">
        <f t="shared" ca="1" si="89"/>
        <v>87</v>
      </c>
      <c r="CD108" s="698">
        <f t="shared" ca="1" si="90"/>
        <v>0</v>
      </c>
      <c r="CE108" s="701">
        <f t="shared" ca="1" si="91"/>
        <v>5000000</v>
      </c>
      <c r="CF108" s="894"/>
      <c r="CG108" s="885"/>
      <c r="CH108" s="694">
        <f t="shared" si="92"/>
        <v>0</v>
      </c>
      <c r="CI108" s="702">
        <f t="shared" ca="1" si="139"/>
        <v>0</v>
      </c>
      <c r="CJ108" s="894"/>
    </row>
    <row r="109" spans="1:88" s="695" customFormat="1" hidden="1">
      <c r="A109" s="681">
        <v>20.100000000000001</v>
      </c>
      <c r="B109" s="682">
        <f>B108+0.1</f>
        <v>0.1</v>
      </c>
      <c r="C109" s="683" t="str">
        <f>IF($B108="","",VLOOKUP($B108,Athlètes,C$7,0))</f>
        <v/>
      </c>
      <c r="D109" s="684" t="str">
        <f>IF($B108="","",VLOOKUP($B108,Athlètes,D$7,0))</f>
        <v/>
      </c>
      <c r="E109" s="685"/>
      <c r="F109" s="936">
        <f ca="1">IF(G109=0,0,SUMIF(AC109:AD109,"&gt;0")/MIN(2,G109))+IF(ISNA(BY109),NA(),0)</f>
        <v>0</v>
      </c>
      <c r="G109" s="686">
        <f>COUNTA(I108:L108,N108:Q108,S108,Y108)</f>
        <v>0</v>
      </c>
      <c r="H109" s="686">
        <f ca="1">IF(ISNA(VLOOKUP($B109,__Indoor,H$7,0)),   0,VLOOKUP($B109,__Indoor,H$7,0))</f>
        <v>0</v>
      </c>
      <c r="I109" s="932" t="str">
        <f ca="1">IF(AND(I108&gt;0,INDIRECT(ADDRESS($CB108,COLUMN(I108),2,1))=0),NA(),IF(I108&gt;INDIRECT(ADDRESS($CB108,COLUMN(I108),2,1)),  NA(),  IF(OR(I108="",INDIRECT(ADDRESS($CB108,COLUMN(I108),2,1))=""),"",     (1+I$5)  *  ROUND((1-(I108-1)/(  INDIRECT(ADDRESS($CB108,COLUMN(I108),2,1))  -1))  *  (VLOOKUP($D108&amp;"_"&amp;$D109,Cross_cat_sexe,$B$5+1,0)  -  VLOOKUP($D108&amp;"_"&amp;$D109,Cross_cat_sexe,$B$5,0))     +  VLOOKUP($D108&amp;"_"&amp;$D109,Cross_cat_sexe,$B$5,0),0))))</f>
        <v/>
      </c>
      <c r="J109" s="932" t="str">
        <f ca="1">IF(AND(J108&gt;0,INDIRECT(ADDRESS($CB108,COLUMN(J108),2,1))=0),NA(),IF(J108&gt;INDIRECT(ADDRESS($CB108,COLUMN(J108),2,1)),  NA(),  IF(OR(J108="",INDIRECT(ADDRESS($CB108,COLUMN(J108),2,1))=""),"",     (1+J$5)  *  ROUND((1-(J108-1)/(  INDIRECT(ADDRESS($CB108,COLUMN(J108),2,1))  -1))  *  (VLOOKUP($D108&amp;"_"&amp;$D109,Cross_cat_sexe,$B$5+1,0)  -  VLOOKUP($D108&amp;"_"&amp;$D109,Cross_cat_sexe,$B$5,0))     +  VLOOKUP($D108&amp;"_"&amp;$D109,Cross_cat_sexe,$B$5,0),0))))</f>
        <v/>
      </c>
      <c r="K109" s="932" t="str">
        <f ca="1">IF(AND(K108&gt;0,INDIRECT(ADDRESS($CB108,COLUMN(K108),2,1))=0),NA(),IF(K108&gt;INDIRECT(ADDRESS($CB108,COLUMN(K108),2,1)),  NA(),  IF(OR(K108="",INDIRECT(ADDRESS($CB108,COLUMN(K108),2,1))=""),"",     (1+K$5)  *  ROUND((1-(K108-1)/(  INDIRECT(ADDRESS($CB108,COLUMN(K108),2,1))  -1))  *  (VLOOKUP($D108&amp;"_"&amp;$D109,Cross_cat_sexe,$B$5+1,0)  -  VLOOKUP($D108&amp;"_"&amp;$D109,Cross_cat_sexe,$B$5,0))     +  VLOOKUP($D108&amp;"_"&amp;$D109,Cross_cat_sexe,$B$5,0),0))))</f>
        <v/>
      </c>
      <c r="L109" s="687" t="str">
        <f>IF(AND(L108&gt;0,M108=0),NA(),IF(L108&gt;M108,NA(),IF(M108="","",     (1+M$5)  *  ROUND((1-(L108-1)/(M108-1))  *  (VLOOKUP($D108&amp;"_"&amp;$D109,Cross_cat_sexe,$B$5+1,0)  -  VLOOKUP($D108&amp;"_"&amp;$D109,Cross_cat_sexe,$B$5,0))     +  VLOOKUP($D108&amp;"_"&amp;$D109,Cross_cat_sexe,$B$5,0),0))))</f>
        <v/>
      </c>
      <c r="M109" s="841">
        <f>IF(L108&gt;0,M$5,0)</f>
        <v>0</v>
      </c>
      <c r="N109" s="932" t="str">
        <f ca="1">IF(AND(N108&gt;0,INDIRECT(ADDRESS($CB108,COLUMN(N108),2,1))=0),NA(),IF(N108&gt;INDIRECT(ADDRESS($CB108,COLUMN(N108),2,1)),  NA(),  IF(OR(N108="",INDIRECT(ADDRESS($CB108,COLUMN(N108),2,1))=""),"",     (1+N$5)  *  ROUND((1-(N108-1)/(  INDIRECT(ADDRESS($CB108,COLUMN(N108),2,1))  -1))  *  (VLOOKUP($D108&amp;"_"&amp;$D109,Cross_cat_sexe,$B$5+1,0)  -  VLOOKUP($D108&amp;"_"&amp;$D109,Cross_cat_sexe,$B$5,0))     +  VLOOKUP($D108&amp;"_"&amp;$D109,Cross_cat_sexe,$B$5,0),0))))</f>
        <v/>
      </c>
      <c r="O109" s="932" t="str">
        <f ca="1">IF(AND(O108&gt;0,INDIRECT(ADDRESS($CB108,COLUMN(O108),2,1))=0),NA(),IF(O108&gt;INDIRECT(ADDRESS($CB108,COLUMN(O108),2,1)),  NA(),  IF(OR(O108="",INDIRECT(ADDRESS($CB108,COLUMN(O108),2,1))=""),"",     (1+O$5)  *  ROUND((1-(O108-1)/(  INDIRECT(ADDRESS($CB108,COLUMN(O108),2,1))  -1))  *  (VLOOKUP($D108&amp;"_"&amp;$D109,Cross_cat_sexe,$B$5+1,0)  -  VLOOKUP($D108&amp;"_"&amp;$D109,Cross_cat_sexe,$B$5,0))     +  VLOOKUP($D108&amp;"_"&amp;$D109,Cross_cat_sexe,$B$5,0),0))))</f>
        <v/>
      </c>
      <c r="P109" s="932" t="str">
        <f ca="1">IF(AND(P108&gt;0,INDIRECT(ADDRESS($CB108,COLUMN(P108),2,1))=0),NA(),IF(P108&gt;INDIRECT(ADDRESS($CB108,COLUMN(P108),2,1)),  NA(),  IF(OR(P108="",INDIRECT(ADDRESS($CB108,COLUMN(P108),2,1))=""),"",     (1+P$5)  *  ROUND((1-(P108-1)/(  INDIRECT(ADDRESS($CB108,COLUMN(P108),2,1))  -1))  *  (VLOOKUP($D108&amp;"_"&amp;$D109,Cross_cat_sexe,$B$5+1,0)  -  VLOOKUP($D108&amp;"_"&amp;$D109,Cross_cat_sexe,$B$5,0))     +  VLOOKUP($D108&amp;"_"&amp;$D109,Cross_cat_sexe,$B$5,0),0))))</f>
        <v/>
      </c>
      <c r="Q109" s="687" t="str">
        <f>IF(AND(Q108&gt;0,R108=0),NA(),IF(Q108&gt;R108,NA(),IF(R108="","",     (1+R$5)  *  ROUND((1-(Q108-1)/(R108-1))  *  (VLOOKUP($D108&amp;"_"&amp;$D109,Cross_cat_sexe,$B$5+1,0)  -  VLOOKUP($D108&amp;"_"&amp;$D109,Cross_cat_sexe,$B$5,0))     +  VLOOKUP($D108&amp;"_"&amp;$D109,Cross_cat_sexe,$B$5,0),0))))</f>
        <v/>
      </c>
      <c r="R109" s="841">
        <f>IF(Q108&gt;0,R$5,0)</f>
        <v>0</v>
      </c>
      <c r="S109" s="687" t="str">
        <f>IF(AND(S108&gt;0,T108=0),NA(),IF(S108&gt;T108,NA(),IF(T108="","",     (1+T$5)  *  ROUND((1-(S108-1)/(T108-1))  *  (VLOOKUP($D108&amp;"_"&amp;$D109,Cross_cat_sexe,$B$5+1,0)  -  VLOOKUP($D108&amp;"_"&amp;$D109,Cross_cat_sexe,$B$5,0))     +  VLOOKUP($D108&amp;"_"&amp;$D109,Cross_cat_sexe,$B$5,0),0))))</f>
        <v/>
      </c>
      <c r="T109" s="841">
        <f>IF(S108&gt;0,T$5,0)</f>
        <v>0</v>
      </c>
      <c r="U109" s="932" t="str">
        <f ca="1">IF(AND(U108&gt;0,INDIRECT(ADDRESS($CB108,COLUMN(U108),2,1))=0),NA(),IF(U108&gt;INDIRECT(ADDRESS($CB108,COLUMN(U108),2,1)),  NA(),  IF(OR(U108="",INDIRECT(ADDRESS($CB108,COLUMN(U108),2,1))=""),"",     (1+U$5)  *  ROUND((1-(U108-1)/(  INDIRECT(ADDRESS($CB108,COLUMN(U108),2,1))  -1))  *  (VLOOKUP($D108&amp;"_"&amp;$D109,Cross_cat_sexe,$B$5+1,0)  -  VLOOKUP($D108&amp;"_"&amp;$D109,Cross_cat_sexe,$B$5,0))     +  VLOOKUP($D108&amp;"_"&amp;$D109,Cross_cat_sexe,$B$5,0),0))))</f>
        <v/>
      </c>
      <c r="V109" s="932" t="str">
        <f ca="1">IF(AND(V108&gt;0,INDIRECT(ADDRESS($CB108,COLUMN(V108),2,1))=0),NA(),IF(V108&gt;INDIRECT(ADDRESS($CB108,COLUMN(V108),2,1)),  NA(),  IF(OR(V108="",INDIRECT(ADDRESS($CB108,COLUMN(V108),2,1))=""),"",     (1+V$5)  *  ROUND((1-(V108-1)/(  INDIRECT(ADDRESS($CB108,COLUMN(V108),2,1))  -1))  *  (VLOOKUP($D108&amp;"_"&amp;$D109,Cross_cat_sexe,$B$5+1,0)  -  VLOOKUP($D108&amp;"_"&amp;$D109,Cross_cat_sexe,$B$5,0))     +  VLOOKUP($D108&amp;"_"&amp;$D109,Cross_cat_sexe,$B$5,0),0))))</f>
        <v/>
      </c>
      <c r="W109" s="932" t="str">
        <f ca="1">IF(AND(W108&gt;0,INDIRECT(ADDRESS($CB108,COLUMN(W108),2,1))=0),NA(),IF(W108&gt;INDIRECT(ADDRESS($CB108,COLUMN(W108),2,1)),  NA(),  IF(OR(W108="",INDIRECT(ADDRESS($CB108,COLUMN(W108),2,1))=""),"",     (1+W$5)  *  ROUND((1-(W108-1)/(  INDIRECT(ADDRESS($CB108,COLUMN(W108),2,1))  -1))  *  (VLOOKUP($D108&amp;"_"&amp;$D109,Cross_cat_sexe,$B$5+1,0)  -  VLOOKUP($D108&amp;"_"&amp;$D109,Cross_cat_sexe,$B$5,0))     +  VLOOKUP($D108&amp;"_"&amp;$D109,Cross_cat_sexe,$B$5,0),0))))</f>
        <v/>
      </c>
      <c r="X109" s="932" t="str">
        <f ca="1">IF(AND(X108&gt;0,INDIRECT(ADDRESS($CB108,COLUMN(X108),2,1))=0),NA(),IF(X108&gt;INDIRECT(ADDRESS($CB108,COLUMN(X108),2,1)),  NA(),  IF(OR(X108="",INDIRECT(ADDRESS($CB108,COLUMN(X108),2,1))=""),"",     (1+X$5)  *  ROUND((1-(X108-1)/(  INDIRECT(ADDRESS($CB108,COLUMN(X108),2,1))  -1))  *  (VLOOKUP($D108&amp;"_"&amp;$D109,Cross_cat_sexe,$B$5+1,0)  -  VLOOKUP($D108&amp;"_"&amp;$D109,Cross_cat_sexe,$B$5,0))     +  VLOOKUP($D108&amp;"_"&amp;$D109,Cross_cat_sexe,$B$5,0),0))))</f>
        <v/>
      </c>
      <c r="Y109" s="687" t="str">
        <f>IF(AND(Y108&gt;0,Z108=0),NA(),IF(Y108&gt;Z108,NA(),IF(Z108="","",     (1+Z$5)  *  ROUND((1-(Y108-1)/(Z108-1))  *  (VLOOKUP($D108&amp;"_"&amp;$D109,Cross_cat_sexe,$B$5+1,0)  -  VLOOKUP($D108&amp;"_"&amp;$D109,Cross_cat_sexe,$B$5,0))     +  VLOOKUP($D108&amp;"_"&amp;$D109,Cross_cat_sexe,$B$5,0),0))))</f>
        <v/>
      </c>
      <c r="Z109" s="841">
        <f>IF(Y108&gt;0,Z$5,0)</f>
        <v>0</v>
      </c>
      <c r="AA109" s="688" t="str">
        <f>IF($B108="","",VLOOKUP($B108,Athlètes,AA$7,0))</f>
        <v/>
      </c>
      <c r="AB109" s="689">
        <f>IF(OR(G109&gt;=2,    F108=IF(D109="F","classée","classé")),   1,   0)</f>
        <v>0</v>
      </c>
      <c r="AC109" s="690">
        <f ca="1">MAX(AH109:AU109)</f>
        <v>0</v>
      </c>
      <c r="AD109" s="684">
        <f ca="1">IF(AF109&gt;=2,AC109,MAX(AV109:BI109))</f>
        <v>0</v>
      </c>
      <c r="AE109" s="684">
        <f ca="1">IF(AF109&gt;=3,AC109,IF(AG109&gt;=2,AD109,MAX(BJ109:BW109)))</f>
        <v>0</v>
      </c>
      <c r="AF109" s="684">
        <f ca="1">COUNTIF(AV109:BI109,"=-1")</f>
        <v>0</v>
      </c>
      <c r="AG109" s="684">
        <f ca="1">COUNTIF(BJ109:BW109,"=-2")</f>
        <v>0</v>
      </c>
      <c r="AH109" s="691" t="str">
        <f t="shared" ref="AH109:AU109" ca="1" si="152">INDEX(__Cross,  $CC109,  AH$5)</f>
        <v/>
      </c>
      <c r="AI109" s="684" t="str">
        <f t="shared" ca="1" si="152"/>
        <v/>
      </c>
      <c r="AJ109" s="684" t="str">
        <f t="shared" ca="1" si="152"/>
        <v/>
      </c>
      <c r="AK109" s="684" t="str">
        <f t="shared" ca="1" si="152"/>
        <v/>
      </c>
      <c r="AL109" s="684" t="str">
        <f t="shared" ca="1" si="152"/>
        <v/>
      </c>
      <c r="AM109" s="684" t="str">
        <f t="shared" ca="1" si="152"/>
        <v/>
      </c>
      <c r="AN109" s="684" t="str">
        <f t="shared" ca="1" si="152"/>
        <v/>
      </c>
      <c r="AO109" s="684" t="str">
        <f t="shared" ca="1" si="152"/>
        <v/>
      </c>
      <c r="AP109" s="684" t="str">
        <f t="shared" ca="1" si="152"/>
        <v/>
      </c>
      <c r="AQ109" s="684" t="str">
        <f t="shared" ca="1" si="152"/>
        <v/>
      </c>
      <c r="AR109" s="684" t="str">
        <f t="shared" ca="1" si="152"/>
        <v/>
      </c>
      <c r="AS109" s="684" t="str">
        <f t="shared" ca="1" si="152"/>
        <v/>
      </c>
      <c r="AT109" s="684" t="str">
        <f t="shared" ca="1" si="152"/>
        <v/>
      </c>
      <c r="AU109" s="692" t="str">
        <f t="shared" ca="1" si="152"/>
        <v/>
      </c>
      <c r="AV109" s="691" t="str">
        <f t="shared" ref="AV109:BI109" ca="1" si="153">IF(AH109=$AC109,-1,AH109)</f>
        <v/>
      </c>
      <c r="AW109" s="684" t="str">
        <f t="shared" ca="1" si="153"/>
        <v/>
      </c>
      <c r="AX109" s="684" t="str">
        <f t="shared" ca="1" si="153"/>
        <v/>
      </c>
      <c r="AY109" s="684" t="str">
        <f t="shared" ca="1" si="153"/>
        <v/>
      </c>
      <c r="AZ109" s="684" t="str">
        <f t="shared" ca="1" si="153"/>
        <v/>
      </c>
      <c r="BA109" s="684" t="str">
        <f t="shared" ca="1" si="153"/>
        <v/>
      </c>
      <c r="BB109" s="684" t="str">
        <f t="shared" ca="1" si="153"/>
        <v/>
      </c>
      <c r="BC109" s="684" t="str">
        <f t="shared" ca="1" si="153"/>
        <v/>
      </c>
      <c r="BD109" s="684" t="str">
        <f t="shared" ca="1" si="153"/>
        <v/>
      </c>
      <c r="BE109" s="684" t="str">
        <f t="shared" ca="1" si="153"/>
        <v/>
      </c>
      <c r="BF109" s="684" t="str">
        <f t="shared" ca="1" si="153"/>
        <v/>
      </c>
      <c r="BG109" s="684" t="str">
        <f t="shared" ca="1" si="153"/>
        <v/>
      </c>
      <c r="BH109" s="684" t="str">
        <f t="shared" ca="1" si="153"/>
        <v/>
      </c>
      <c r="BI109" s="692" t="str">
        <f t="shared" ca="1" si="153"/>
        <v/>
      </c>
      <c r="BJ109" s="691" t="str">
        <f t="shared" ref="BJ109:BW109" ca="1" si="154">IF(AV109=$AD109,-2,AV109)</f>
        <v/>
      </c>
      <c r="BK109" s="684" t="str">
        <f t="shared" ca="1" si="154"/>
        <v/>
      </c>
      <c r="BL109" s="684" t="str">
        <f t="shared" ca="1" si="154"/>
        <v/>
      </c>
      <c r="BM109" s="684" t="str">
        <f t="shared" ca="1" si="154"/>
        <v/>
      </c>
      <c r="BN109" s="684" t="str">
        <f t="shared" ca="1" si="154"/>
        <v/>
      </c>
      <c r="BO109" s="684" t="str">
        <f t="shared" ca="1" si="154"/>
        <v/>
      </c>
      <c r="BP109" s="684" t="str">
        <f t="shared" ca="1" si="154"/>
        <v/>
      </c>
      <c r="BQ109" s="684" t="str">
        <f t="shared" ca="1" si="154"/>
        <v/>
      </c>
      <c r="BR109" s="684" t="str">
        <f t="shared" ca="1" si="154"/>
        <v/>
      </c>
      <c r="BS109" s="684" t="str">
        <f t="shared" ca="1" si="154"/>
        <v/>
      </c>
      <c r="BT109" s="684" t="str">
        <f t="shared" ca="1" si="154"/>
        <v/>
      </c>
      <c r="BU109" s="684" t="str">
        <f t="shared" ca="1" si="154"/>
        <v/>
      </c>
      <c r="BV109" s="684" t="str">
        <f t="shared" ca="1" si="154"/>
        <v/>
      </c>
      <c r="BW109" s="692" t="str">
        <f t="shared" ca="1" si="154"/>
        <v/>
      </c>
      <c r="BX109" s="689">
        <f t="shared" ca="1" si="85"/>
        <v>1</v>
      </c>
      <c r="BY109" s="996">
        <f t="shared" ca="1" si="86"/>
        <v>0</v>
      </c>
      <c r="BZ109" s="689">
        <f t="shared" si="87"/>
        <v>20.100000000000001</v>
      </c>
      <c r="CA109" s="684" t="str">
        <f t="shared" ca="1" si="88"/>
        <v>M_H</v>
      </c>
      <c r="CB109" s="684">
        <f t="shared" ca="1" si="138"/>
        <v>66</v>
      </c>
      <c r="CC109" s="684">
        <f t="shared" ca="1" si="89"/>
        <v>88</v>
      </c>
      <c r="CD109" s="684">
        <f t="shared" ca="1" si="90"/>
        <v>0</v>
      </c>
      <c r="CE109" s="693">
        <f t="shared" ca="1" si="91"/>
        <v>5000000</v>
      </c>
      <c r="CF109" s="895"/>
      <c r="CG109" s="886"/>
      <c r="CH109" s="694">
        <f t="shared" si="92"/>
        <v>0</v>
      </c>
      <c r="CI109" s="694">
        <f t="shared" ca="1" si="139"/>
        <v>0</v>
      </c>
      <c r="CJ109" s="895"/>
    </row>
    <row r="110" spans="1:88" s="877" customFormat="1" ht="25.5" customHeight="1">
      <c r="A110" s="861" t="s">
        <v>261</v>
      </c>
      <c r="B110" s="862"/>
      <c r="C110" s="863"/>
      <c r="D110" s="864" t="str">
        <f>CA110</f>
        <v>P_F</v>
      </c>
      <c r="E110" s="862"/>
      <c r="F110" s="865"/>
      <c r="G110" s="862"/>
      <c r="H110" s="938" t="s">
        <v>779</v>
      </c>
      <c r="I110" s="937">
        <f ca="1">VLOOKUP(I$2,cal_Cross,VLOOKUP($D110,Cross_cat_sexe,$B$7,0),0)</f>
        <v>14</v>
      </c>
      <c r="J110" s="934">
        <f ca="1">VLOOKUP(J$2,cal_Cross,VLOOKUP($D110,Cross_cat_sexe,$B$7,0),0)</f>
        <v>34</v>
      </c>
      <c r="K110" s="934">
        <f ca="1">VLOOKUP(K$2,cal_Cross,VLOOKUP($D110,Cross_cat_sexe,$B$7,0),0)</f>
        <v>49</v>
      </c>
      <c r="L110" s="934">
        <f ca="1">VLOOKUP(L$2,cal_Cross,VLOOKUP($D110,Cross_cat_sexe,$B$7,0),0)</f>
        <v>0</v>
      </c>
      <c r="M110" s="924"/>
      <c r="N110" s="934">
        <f ca="1">VLOOKUP(N$2,cal_Cross,VLOOKUP($D110,Cross_cat_sexe,$B$7,0),0)</f>
        <v>0</v>
      </c>
      <c r="O110" s="934">
        <f ca="1">VLOOKUP(O$2,cal_Cross,VLOOKUP($D110,Cross_cat_sexe,$B$7,0),0)</f>
        <v>0</v>
      </c>
      <c r="P110" s="934">
        <f ca="1">VLOOKUP(P$2,cal_Cross,VLOOKUP($D110,Cross_cat_sexe,$B$7,0),0)</f>
        <v>0</v>
      </c>
      <c r="Q110" s="934" t="str">
        <f ca="1">VLOOKUP(Q$2,cal_Cross,VLOOKUP($D110,Cross_cat_sexe,$B$7,0),0)</f>
        <v>-</v>
      </c>
      <c r="R110" s="924"/>
      <c r="S110" s="934" t="str">
        <f ca="1">VLOOKUP(S$2,cal_Cross,VLOOKUP($D110,Cross_cat_sexe,$B$7,0),0)</f>
        <v>-</v>
      </c>
      <c r="T110" s="924"/>
      <c r="U110" s="934">
        <f ca="1">VLOOKUP(U$2,cal_Cross,VLOOKUP($D110,Cross_cat_sexe,$B$7,0),0)</f>
        <v>0</v>
      </c>
      <c r="V110" s="934">
        <f ca="1">VLOOKUP(V$2,cal_Cross,VLOOKUP($D110,Cross_cat_sexe,$B$7,0),0)</f>
        <v>0</v>
      </c>
      <c r="W110" s="934">
        <f ca="1">VLOOKUP(W$2,cal_Cross,VLOOKUP($D110,Cross_cat_sexe,$B$7,0),0)</f>
        <v>0</v>
      </c>
      <c r="X110" s="934">
        <f ca="1">VLOOKUP(X$2,cal_Cross,VLOOKUP($D110,Cross_cat_sexe,$B$7,0),0)</f>
        <v>0</v>
      </c>
      <c r="Y110" s="934" t="str">
        <f ca="1">VLOOKUP(Y$2,cal_Cross,VLOOKUP($D110,Cross_cat_sexe,$B$7,0),0)</f>
        <v>-</v>
      </c>
      <c r="Z110" s="924"/>
      <c r="AA110" s="878"/>
      <c r="AB110" s="867"/>
      <c r="AC110" s="868"/>
      <c r="AD110" s="868"/>
      <c r="AE110" s="868"/>
      <c r="AF110" s="868"/>
      <c r="AG110" s="868"/>
      <c r="AH110" s="869"/>
      <c r="AI110" s="868"/>
      <c r="AJ110" s="868"/>
      <c r="AK110" s="868"/>
      <c r="AL110" s="868"/>
      <c r="AM110" s="868"/>
      <c r="AN110" s="868"/>
      <c r="AO110" s="868"/>
      <c r="AP110" s="868"/>
      <c r="AQ110" s="868"/>
      <c r="AR110" s="868"/>
      <c r="AS110" s="868"/>
      <c r="AT110" s="868"/>
      <c r="AU110" s="870"/>
      <c r="AV110" s="869"/>
      <c r="AW110" s="868"/>
      <c r="AX110" s="868"/>
      <c r="AY110" s="868"/>
      <c r="AZ110" s="868"/>
      <c r="BA110" s="868"/>
      <c r="BB110" s="868"/>
      <c r="BC110" s="868"/>
      <c r="BD110" s="868"/>
      <c r="BE110" s="868"/>
      <c r="BF110" s="868"/>
      <c r="BG110" s="868"/>
      <c r="BH110" s="868"/>
      <c r="BI110" s="870"/>
      <c r="BJ110" s="869"/>
      <c r="BK110" s="868"/>
      <c r="BL110" s="868"/>
      <c r="BM110" s="868"/>
      <c r="BN110" s="868"/>
      <c r="BO110" s="868"/>
      <c r="BP110" s="868"/>
      <c r="BQ110" s="868"/>
      <c r="BR110" s="868"/>
      <c r="BS110" s="868"/>
      <c r="BT110" s="868"/>
      <c r="BU110" s="868"/>
      <c r="BV110" s="868"/>
      <c r="BW110" s="870"/>
      <c r="BX110" s="871"/>
      <c r="BY110" s="871"/>
      <c r="BZ110" s="871"/>
      <c r="CA110" s="872" t="str">
        <f>pts_Cross!$A$14</f>
        <v>P_F</v>
      </c>
      <c r="CB110" s="872">
        <f t="shared" si="138"/>
        <v>110</v>
      </c>
      <c r="CC110" s="872"/>
      <c r="CD110" s="873"/>
      <c r="CE110" s="874">
        <f ca="1">VLOOKUP(CA110,Cross_cat_sexe,CE$7,0)+900004</f>
        <v>4900004</v>
      </c>
      <c r="CF110" s="893"/>
      <c r="CG110" s="884"/>
      <c r="CH110" s="875">
        <v>3</v>
      </c>
      <c r="CI110" s="875">
        <f t="shared" ca="1" si="139"/>
        <v>0</v>
      </c>
      <c r="CJ110" s="893"/>
    </row>
    <row r="111" spans="1:88" s="94" customFormat="1">
      <c r="A111" s="659"/>
      <c r="B111" s="609"/>
      <c r="C111" s="660"/>
      <c r="D111" s="609"/>
      <c r="E111" s="609"/>
      <c r="F111" s="610"/>
      <c r="G111" s="646"/>
      <c r="H111" s="611"/>
      <c r="I111" s="612" t="str">
        <f ca="1">VLOOKUP(I$2,cal_Cross,$C$9+1,0)</f>
        <v>Braine L'Alleud</v>
      </c>
      <c r="J111" s="935" t="str">
        <f ca="1">VLOOKUP(J$2,cal_Cross,$C$9+1,0)</f>
        <v>Sart-Dames-Avelines</v>
      </c>
      <c r="K111" s="935" t="str">
        <f ca="1">VLOOKUP(K$2,cal_Cross,$C$9+1,0)</f>
        <v>Gosselies</v>
      </c>
      <c r="L111" s="613" t="str">
        <f ca="1">VLOOKUP(L$2,cal_Cross,$C$9+1,0)</f>
        <v>LBFA</v>
      </c>
      <c r="M111" s="661"/>
      <c r="N111" s="935">
        <f ca="1">VLOOKUP(N$2,cal_Cross,$C$9+1,0)</f>
        <v>0</v>
      </c>
      <c r="O111" s="935">
        <f ca="1">VLOOKUP(O$2,cal_Cross,$C$9+1,0)</f>
        <v>0</v>
      </c>
      <c r="P111" s="935">
        <f ca="1">VLOOKUP(P$2,cal_Cross,$C$9+1,0)</f>
        <v>0</v>
      </c>
      <c r="Q111" s="431">
        <f ca="1">VLOOKUP(Q$2,cal_Cross,$C$9+1,0)</f>
        <v>0</v>
      </c>
      <c r="R111" s="661"/>
      <c r="S111" s="431">
        <f ca="1">VLOOKUP(S$2,cal_Cross,$C$9+1,0)</f>
        <v>0</v>
      </c>
      <c r="T111" s="661"/>
      <c r="U111" s="935" t="str">
        <f ca="1">VLOOKUP(U$2,cal_Cross,$C$9+1,0)</f>
        <v>-------</v>
      </c>
      <c r="V111" s="935" t="str">
        <f ca="1">VLOOKUP(V$2,cal_Cross,$C$9+1,0)</f>
        <v>-------</v>
      </c>
      <c r="W111" s="935" t="str">
        <f ca="1">VLOOKUP(W$2,cal_Cross,$C$9+1,0)</f>
        <v>-------</v>
      </c>
      <c r="X111" s="935" t="str">
        <f ca="1">VLOOKUP(X$2,cal_Cross,$C$9+1,0)</f>
        <v>-------</v>
      </c>
      <c r="Y111" s="431" t="str">
        <f ca="1">VLOOKUP(Y$2,cal_Cross,$C$9+1,0)</f>
        <v>-- (par année)</v>
      </c>
      <c r="Z111" s="661"/>
      <c r="AA111" s="210"/>
      <c r="AB111" s="234"/>
      <c r="AC111" s="234"/>
      <c r="AD111" s="234"/>
      <c r="AE111" s="234"/>
      <c r="AF111" s="234"/>
      <c r="AG111" s="234"/>
      <c r="AH111" s="366"/>
      <c r="AI111" s="366"/>
      <c r="AJ111" s="366"/>
      <c r="AK111" s="366"/>
      <c r="AL111" s="366"/>
      <c r="AM111" s="366"/>
      <c r="AN111" s="366"/>
      <c r="AO111" s="366"/>
      <c r="AP111" s="366"/>
      <c r="AQ111" s="366"/>
      <c r="AR111" s="366"/>
      <c r="AS111" s="366"/>
      <c r="AT111" s="366"/>
      <c r="AU111" s="366"/>
      <c r="AV111" s="366"/>
      <c r="AW111" s="366"/>
      <c r="AX111" s="366"/>
      <c r="AY111" s="366"/>
      <c r="AZ111" s="366"/>
      <c r="BA111" s="366"/>
      <c r="BB111" s="366"/>
      <c r="BC111" s="366"/>
      <c r="BD111" s="366"/>
      <c r="BE111" s="366"/>
      <c r="BF111" s="366"/>
      <c r="BG111" s="366"/>
      <c r="BH111" s="366"/>
      <c r="BI111" s="366"/>
      <c r="BJ111" s="366"/>
      <c r="BK111" s="366"/>
      <c r="BL111" s="366"/>
      <c r="BM111" s="366"/>
      <c r="BN111" s="366"/>
      <c r="BO111" s="366"/>
      <c r="BP111" s="366"/>
      <c r="BQ111" s="366"/>
      <c r="BR111" s="366"/>
      <c r="BS111" s="366"/>
      <c r="BT111" s="366"/>
      <c r="BU111" s="366"/>
      <c r="BV111" s="366"/>
      <c r="BW111" s="366"/>
      <c r="BX111" s="381"/>
      <c r="BY111" s="381"/>
      <c r="BZ111" s="381"/>
      <c r="CA111" s="381"/>
      <c r="CB111" s="638">
        <f t="shared" si="138"/>
        <v>110</v>
      </c>
      <c r="CC111" s="638"/>
      <c r="CD111" s="382"/>
      <c r="CE111" s="522">
        <f ca="1">VLOOKUP(CA110,Cross_cat_sexe,CE$7,0)+900003</f>
        <v>4900003</v>
      </c>
      <c r="CF111" s="892"/>
      <c r="CG111" s="366"/>
      <c r="CH111" s="947">
        <f>IF(CG$13="S",  "",  IF(CG$13="P",  2,  NA()))</f>
        <v>2</v>
      </c>
      <c r="CI111" s="767">
        <f t="shared" ca="1" si="139"/>
        <v>1</v>
      </c>
      <c r="CJ111" s="892"/>
    </row>
    <row r="112" spans="1:88" s="94" customFormat="1">
      <c r="A112" s="459" t="s">
        <v>201</v>
      </c>
      <c r="B112" s="200" t="s">
        <v>0</v>
      </c>
      <c r="C112" s="94" t="s">
        <v>1</v>
      </c>
      <c r="D112" s="93" t="s">
        <v>26</v>
      </c>
      <c r="E112" s="209" t="s">
        <v>4</v>
      </c>
      <c r="F112" s="375" t="s">
        <v>200</v>
      </c>
      <c r="G112" s="212" t="s">
        <v>144</v>
      </c>
      <c r="H112" s="212" t="s">
        <v>144</v>
      </c>
      <c r="I112" s="532" t="s">
        <v>351</v>
      </c>
      <c r="J112" s="532" t="s">
        <v>351</v>
      </c>
      <c r="K112" s="532" t="s">
        <v>351</v>
      </c>
      <c r="L112" s="532" t="s">
        <v>351</v>
      </c>
      <c r="M112" s="581" t="s">
        <v>317</v>
      </c>
      <c r="N112" s="532" t="s">
        <v>351</v>
      </c>
      <c r="O112" s="532" t="s">
        <v>351</v>
      </c>
      <c r="P112" s="532" t="s">
        <v>351</v>
      </c>
      <c r="Q112" s="532" t="s">
        <v>351</v>
      </c>
      <c r="R112" s="581" t="s">
        <v>317</v>
      </c>
      <c r="S112" s="532" t="s">
        <v>351</v>
      </c>
      <c r="T112" s="581" t="s">
        <v>317</v>
      </c>
      <c r="U112" s="532" t="s">
        <v>351</v>
      </c>
      <c r="V112" s="532" t="s">
        <v>351</v>
      </c>
      <c r="W112" s="532" t="s">
        <v>351</v>
      </c>
      <c r="X112" s="532" t="s">
        <v>351</v>
      </c>
      <c r="Y112" s="532" t="s">
        <v>351</v>
      </c>
      <c r="Z112" s="581" t="s">
        <v>317</v>
      </c>
      <c r="AA112" s="210" t="s">
        <v>1</v>
      </c>
      <c r="AB112" s="214" t="s">
        <v>195</v>
      </c>
      <c r="AC112" s="200" t="s">
        <v>212</v>
      </c>
      <c r="AD112" s="200" t="s">
        <v>213</v>
      </c>
      <c r="AE112" s="200" t="s">
        <v>214</v>
      </c>
      <c r="AF112" s="200" t="s">
        <v>215</v>
      </c>
      <c r="AG112" s="200" t="s">
        <v>215</v>
      </c>
      <c r="AH112" s="367"/>
      <c r="AI112" s="366"/>
      <c r="AJ112" s="366"/>
      <c r="AK112" s="366"/>
      <c r="AL112" s="366"/>
      <c r="AM112" s="366"/>
      <c r="AN112" s="366"/>
      <c r="AO112" s="366"/>
      <c r="AP112" s="366"/>
      <c r="AQ112" s="366"/>
      <c r="AR112" s="366"/>
      <c r="AS112" s="366"/>
      <c r="AT112" s="366"/>
      <c r="AU112" s="369"/>
      <c r="AV112" s="367"/>
      <c r="AW112" s="366"/>
      <c r="AX112" s="366"/>
      <c r="AY112" s="366"/>
      <c r="AZ112" s="366"/>
      <c r="BA112" s="366"/>
      <c r="BB112" s="366"/>
      <c r="BC112" s="366"/>
      <c r="BD112" s="366"/>
      <c r="BE112" s="366"/>
      <c r="BF112" s="366"/>
      <c r="BG112" s="366"/>
      <c r="BH112" s="366"/>
      <c r="BI112" s="369"/>
      <c r="BJ112" s="367"/>
      <c r="BK112" s="366"/>
      <c r="BL112" s="366"/>
      <c r="BM112" s="366"/>
      <c r="BN112" s="366"/>
      <c r="BO112" s="366"/>
      <c r="BP112" s="366"/>
      <c r="BQ112" s="366"/>
      <c r="BR112" s="366"/>
      <c r="BS112" s="366"/>
      <c r="BT112" s="366"/>
      <c r="BU112" s="366"/>
      <c r="BV112" s="366"/>
      <c r="BW112" s="369"/>
      <c r="BX112" s="599" t="s">
        <v>466</v>
      </c>
      <c r="BY112" s="525" t="s">
        <v>196</v>
      </c>
      <c r="BZ112" s="525" t="s">
        <v>0</v>
      </c>
      <c r="CA112" s="383" t="s">
        <v>170</v>
      </c>
      <c r="CB112" s="929">
        <f t="shared" si="138"/>
        <v>110</v>
      </c>
      <c r="CC112" s="929"/>
      <c r="CD112" s="383" t="s">
        <v>196</v>
      </c>
      <c r="CE112" s="522">
        <f ca="1">VLOOKUP(CA110,Cross_cat_sexe,CE$7,0)+900002</f>
        <v>4900002</v>
      </c>
      <c r="CF112" s="892"/>
      <c r="CG112" s="366"/>
      <c r="CH112" s="949">
        <f>IF(CG$13="S",  "",  IF(CG$13="P",  4,  NA()))</f>
        <v>4</v>
      </c>
      <c r="CI112" s="767">
        <f t="shared" ca="1" si="139"/>
        <v>1</v>
      </c>
      <c r="CJ112" s="892"/>
    </row>
    <row r="113" spans="1:88" s="94" customFormat="1">
      <c r="A113" s="461">
        <v>0</v>
      </c>
      <c r="B113" s="201">
        <v>0</v>
      </c>
      <c r="C113" s="95" t="s">
        <v>123</v>
      </c>
      <c r="D113" s="93" t="s">
        <v>7</v>
      </c>
      <c r="E113" s="209"/>
      <c r="F113" s="376" t="s">
        <v>207</v>
      </c>
      <c r="G113" s="213" t="s">
        <v>207</v>
      </c>
      <c r="H113" s="213" t="s">
        <v>23</v>
      </c>
      <c r="I113" s="533" t="s">
        <v>352</v>
      </c>
      <c r="J113" s="533" t="s">
        <v>352</v>
      </c>
      <c r="K113" s="533" t="s">
        <v>352</v>
      </c>
      <c r="L113" s="533" t="s">
        <v>352</v>
      </c>
      <c r="M113" s="531" t="str">
        <f ca="1">M$23</f>
        <v/>
      </c>
      <c r="N113" s="533" t="s">
        <v>352</v>
      </c>
      <c r="O113" s="533" t="s">
        <v>352</v>
      </c>
      <c r="P113" s="533" t="s">
        <v>352</v>
      </c>
      <c r="Q113" s="533" t="s">
        <v>352</v>
      </c>
      <c r="R113" s="531" t="str">
        <f ca="1">R$23</f>
        <v/>
      </c>
      <c r="S113" s="533" t="s">
        <v>352</v>
      </c>
      <c r="T113" s="531" t="str">
        <f ca="1">T$23</f>
        <v/>
      </c>
      <c r="U113" s="533" t="s">
        <v>352</v>
      </c>
      <c r="V113" s="533" t="s">
        <v>352</v>
      </c>
      <c r="W113" s="533" t="s">
        <v>352</v>
      </c>
      <c r="X113" s="533" t="s">
        <v>352</v>
      </c>
      <c r="Y113" s="533" t="s">
        <v>352</v>
      </c>
      <c r="Z113" s="531" t="str">
        <f ca="1">Z$23</f>
        <v/>
      </c>
      <c r="AA113" s="211" t="s">
        <v>123</v>
      </c>
      <c r="AB113" s="582" t="s">
        <v>207</v>
      </c>
      <c r="AC113" s="201" t="s">
        <v>207</v>
      </c>
      <c r="AD113" s="201" t="s">
        <v>212</v>
      </c>
      <c r="AE113" s="201" t="s">
        <v>212</v>
      </c>
      <c r="AF113" s="201" t="s">
        <v>216</v>
      </c>
      <c r="AG113" s="201" t="s">
        <v>219</v>
      </c>
      <c r="AH113" s="368"/>
      <c r="AI113" s="365"/>
      <c r="AJ113" s="365"/>
      <c r="AK113" s="365"/>
      <c r="AL113" s="365"/>
      <c r="AM113" s="365"/>
      <c r="AN113" s="365"/>
      <c r="AO113" s="365"/>
      <c r="AP113" s="365"/>
      <c r="AQ113" s="365"/>
      <c r="AR113" s="365"/>
      <c r="AS113" s="365"/>
      <c r="AT113" s="365"/>
      <c r="AU113" s="370"/>
      <c r="AV113" s="368"/>
      <c r="AW113" s="365"/>
      <c r="AX113" s="365"/>
      <c r="AY113" s="365"/>
      <c r="AZ113" s="365"/>
      <c r="BA113" s="365"/>
      <c r="BB113" s="365"/>
      <c r="BC113" s="365"/>
      <c r="BD113" s="365"/>
      <c r="BE113" s="365"/>
      <c r="BF113" s="365"/>
      <c r="BG113" s="365"/>
      <c r="BH113" s="365"/>
      <c r="BI113" s="370"/>
      <c r="BJ113" s="368"/>
      <c r="BK113" s="365"/>
      <c r="BL113" s="365"/>
      <c r="BM113" s="365"/>
      <c r="BN113" s="365"/>
      <c r="BO113" s="365"/>
      <c r="BP113" s="365"/>
      <c r="BQ113" s="365"/>
      <c r="BR113" s="365"/>
      <c r="BS113" s="365"/>
      <c r="BT113" s="365"/>
      <c r="BU113" s="365"/>
      <c r="BV113" s="365"/>
      <c r="BW113" s="370"/>
      <c r="BX113" s="600" t="s">
        <v>467</v>
      </c>
      <c r="BY113" s="526" t="s">
        <v>201</v>
      </c>
      <c r="BZ113" s="526" t="s">
        <v>342</v>
      </c>
      <c r="CA113" s="386"/>
      <c r="CB113" s="930">
        <f t="shared" si="138"/>
        <v>110</v>
      </c>
      <c r="CC113" s="930"/>
      <c r="CD113" s="386" t="s">
        <v>197</v>
      </c>
      <c r="CE113" s="522">
        <f ca="1">VLOOKUP(CA110,Cross_cat_sexe,CE$7,0)+900001</f>
        <v>4900001</v>
      </c>
      <c r="CF113" s="892"/>
      <c r="CG113" s="366"/>
      <c r="CH113" s="949">
        <f>IF(CG$13="S",  "",  IF(CG$13="P",  4,  NA()))</f>
        <v>4</v>
      </c>
      <c r="CI113" s="767">
        <f t="shared" ca="1" si="139"/>
        <v>1</v>
      </c>
      <c r="CJ113" s="892"/>
    </row>
    <row r="114" spans="1:88" s="703" customFormat="1">
      <c r="A114" s="704">
        <v>1</v>
      </c>
      <c r="B114" s="705">
        <v>3033</v>
      </c>
      <c r="C114" s="703" t="str">
        <f ca="1">IF($B114="","",VLOOKUP($B114,Athlètes,C$5,0))</f>
        <v>NAJM</v>
      </c>
      <c r="D114" s="698" t="str">
        <f ca="1">IF($B114="","",VLOOKUP($B114,Athlètes,D$5,0))</f>
        <v>P</v>
      </c>
      <c r="E114" s="706">
        <f ca="1">IF($B114="","",VLOOKUP($B114,Athlètes,E$5,0))</f>
        <v>2000</v>
      </c>
      <c r="F114" s="707"/>
      <c r="G114" s="708"/>
      <c r="H114" s="708"/>
      <c r="I114" s="696"/>
      <c r="J114" s="696">
        <v>2</v>
      </c>
      <c r="K114" s="696">
        <v>3</v>
      </c>
      <c r="L114" s="696">
        <v>7</v>
      </c>
      <c r="M114" s="722">
        <f ca="1">IF(L114&gt;0,VLOOKUP(M$2&amp;IF(VLOOKUP(M$2,cal_Cross,L$9,0)&lt;&gt;2,"","-"&amp;VLOOKUP($E114,année_1ou2,M$9,0)),cal_Cross,VLOOKUP($D114&amp;"_"&amp;$D115,Cross_cat_sexe,$B$7,0),0),"")</f>
        <v>28</v>
      </c>
      <c r="N114" s="696"/>
      <c r="O114" s="696"/>
      <c r="P114" s="696"/>
      <c r="Q114" s="696"/>
      <c r="R114" s="722" t="str">
        <f>IF(Q114&gt;0,VLOOKUP(R$2&amp;IF(VLOOKUP(R$2,cal_Cross,Q$9,0)&lt;&gt;2,"","-"&amp;VLOOKUP($E114,année_1ou2,R$9,0)),cal_Cross,VLOOKUP($D114&amp;"_"&amp;$D115,Cross_cat_sexe,$B$7,0),0),"")</f>
        <v/>
      </c>
      <c r="S114" s="696"/>
      <c r="T114" s="722" t="str">
        <f>IF(S114&gt;0,VLOOKUP(T$2&amp;IF(VLOOKUP(T$2,cal_Cross,S$9,0)&lt;&gt;2,"","-"&amp;VLOOKUP($E114,année_1ou2,T$9,0)),cal_Cross,VLOOKUP($D114&amp;"_"&amp;$D115,Cross_cat_sexe,$B$7,0),0),"")</f>
        <v/>
      </c>
      <c r="U114" s="696"/>
      <c r="V114" s="696"/>
      <c r="W114" s="696"/>
      <c r="X114" s="696"/>
      <c r="Y114" s="696"/>
      <c r="Z114" s="722" t="str">
        <f>IF(Y114&gt;0,VLOOKUP(Z$2&amp;IF(VLOOKUP(Z$2,cal_Cross,Y$9,0)&lt;&gt;2,"","-"&amp;VLOOKUP($E114,année_1ou2,Z$9,0)),cal_Cross,VLOOKUP($D114&amp;"_"&amp;$D115,Cross_cat_sexe,$B$7,0),0),"")</f>
        <v/>
      </c>
      <c r="AA114" s="843" t="str">
        <f ca="1">IF($B114="","",VLOOKUP($B114,Athlètes,AA$5,0))</f>
        <v>NAJM</v>
      </c>
      <c r="AB114" s="697"/>
      <c r="AC114" s="698"/>
      <c r="AD114" s="698"/>
      <c r="AE114" s="698"/>
      <c r="AF114" s="698"/>
      <c r="AG114" s="698"/>
      <c r="AH114" s="699"/>
      <c r="AI114" s="698"/>
      <c r="AJ114" s="698"/>
      <c r="AK114" s="698"/>
      <c r="AL114" s="698"/>
      <c r="AM114" s="698"/>
      <c r="AN114" s="698"/>
      <c r="AO114" s="698"/>
      <c r="AP114" s="698"/>
      <c r="AQ114" s="698"/>
      <c r="AR114" s="698"/>
      <c r="AS114" s="698"/>
      <c r="AT114" s="698"/>
      <c r="AU114" s="700"/>
      <c r="AV114" s="699"/>
      <c r="AW114" s="698"/>
      <c r="AX114" s="698"/>
      <c r="AY114" s="698"/>
      <c r="AZ114" s="698"/>
      <c r="BA114" s="698"/>
      <c r="BB114" s="698"/>
      <c r="BC114" s="698"/>
      <c r="BD114" s="698"/>
      <c r="BE114" s="698"/>
      <c r="BF114" s="698"/>
      <c r="BG114" s="698"/>
      <c r="BH114" s="698"/>
      <c r="BI114" s="700"/>
      <c r="BJ114" s="699"/>
      <c r="BK114" s="698"/>
      <c r="BL114" s="698"/>
      <c r="BM114" s="698"/>
      <c r="BN114" s="698"/>
      <c r="BO114" s="698"/>
      <c r="BP114" s="698"/>
      <c r="BQ114" s="698"/>
      <c r="BR114" s="698"/>
      <c r="BS114" s="698"/>
      <c r="BT114" s="698"/>
      <c r="BU114" s="698"/>
      <c r="BV114" s="698"/>
      <c r="BW114" s="700"/>
      <c r="BX114" s="697">
        <f t="shared" ref="BX114:BX143" ca="1" si="155">IF(CELL("row",B114)=ODD(CELL("row",B114)),1,0)</f>
        <v>0</v>
      </c>
      <c r="BY114" s="995">
        <f t="shared" ref="BY114:BY143" ca="1" si="156">SUM(I114:AA114)</f>
        <v>40</v>
      </c>
      <c r="BZ114" s="697">
        <f t="shared" ref="BZ114:BZ143" si="157">IF(B114&gt;99,B114,A114)</f>
        <v>3033</v>
      </c>
      <c r="CA114" s="698" t="str">
        <f t="shared" ref="CA114:CA143" ca="1" si="158">IF(D114="",   INDIRECT(ADDRESS(CB114,COLUMN(CA114),2,1)),   IF(BX114=1, D113&amp;"_"&amp;D114, D114&amp;"_"&amp;D115))</f>
        <v>P_F</v>
      </c>
      <c r="CB114" s="698">
        <f t="shared" ca="1" si="138"/>
        <v>110</v>
      </c>
      <c r="CC114" s="698">
        <f t="shared" ref="CC114:CC143" ca="1" si="159">CELL("row",CC114)-CC$9+1</f>
        <v>93</v>
      </c>
      <c r="CD114" s="698">
        <f t="shared" ref="CD114:CD143" ca="1" si="160">IF(CA114=INDIRECT(ADDRESS(CB114,COLUMN(CA114),2,1)),  0,  1)    +     IF(BX114=1,IF(B113+0.1=B114,0,1),IF(B114+0.1=B115,0,1))     +     IF(ISNA(IF(BX114=1,BY114,BY115)),1,0)</f>
        <v>0</v>
      </c>
      <c r="CE114" s="701">
        <f t="shared" ref="CE114:CE143" ca="1" si="161">IF(BX114=1,F114+CLASSES*AB114*100000,F115+CLASSES*AB115*100000)+IF(CA114="_",0,VLOOKUP(CA114,Cross_cat_sexe,CE$7,0))+IF(BX114=1,IF(AND(B114&gt;0.1,F114=0),0.1,0),IF(AND(B115&gt;0.1,F115=0),0.1,0))</f>
        <v>4101362</v>
      </c>
      <c r="CF114" s="894"/>
      <c r="CG114" s="885"/>
      <c r="CH114" s="694">
        <f t="shared" ref="CH114:CH143" ca="1" si="162">IF(B114&gt;0.1,IF(BX114=1,1.1,1),0)</f>
        <v>1</v>
      </c>
      <c r="CI114" s="702">
        <f t="shared" ca="1" si="139"/>
        <v>0</v>
      </c>
      <c r="CJ114" s="894"/>
    </row>
    <row r="115" spans="1:88" s="695" customFormat="1">
      <c r="A115" s="681">
        <v>1.1000000000000001</v>
      </c>
      <c r="B115" s="682">
        <f>B114+0.1</f>
        <v>3033.1</v>
      </c>
      <c r="C115" s="683" t="str">
        <f ca="1">IF($B114="","",VLOOKUP($B114,Athlètes,C$7,0))</f>
        <v>Clara</v>
      </c>
      <c r="D115" s="684" t="str">
        <f ca="1">IF($B114="","",VLOOKUP($B114,Athlètes,D$7,0))</f>
        <v>F</v>
      </c>
      <c r="E115" s="685"/>
      <c r="F115" s="936">
        <f ca="1">IF(G115=0,0,SUMIF(AC115:AD115,"&gt;0")/MIN(2,G115))+IF(ISNA(BY115),NA(),0)</f>
        <v>1362</v>
      </c>
      <c r="G115" s="686">
        <f>COUNTA(I114:L114,N114:Q114,S114,Y114)</f>
        <v>3</v>
      </c>
      <c r="H115" s="686">
        <f ca="1">IF(ISNA(VLOOKUP($B115,__Indoor,H$7,0)),   0,VLOOKUP($B115,__Indoor,H$7,0))</f>
        <v>4</v>
      </c>
      <c r="I115" s="932" t="str">
        <f ca="1">IF(AND(I114&gt;0,INDIRECT(ADDRESS($CB114,COLUMN(I114),2,1))=0),NA(),IF(I114&gt;INDIRECT(ADDRESS($CB114,COLUMN(I114),2,1)),  NA(),  IF(OR(I114="",INDIRECT(ADDRESS($CB114,COLUMN(I114),2,1))=""),"",     (1+I$5)  *  ROUND((1-(I114-1)/(  INDIRECT(ADDRESS($CB114,COLUMN(I114),2,1))  -1))  *  (VLOOKUP($D114&amp;"_"&amp;$D115,Cross_cat_sexe,$B$5+1,0)  -  VLOOKUP($D114&amp;"_"&amp;$D115,Cross_cat_sexe,$B$5,0))     +  VLOOKUP($D114&amp;"_"&amp;$D115,Cross_cat_sexe,$B$5,0),0))))</f>
        <v/>
      </c>
      <c r="J115" s="932">
        <f ca="1">IF(AND(J114&gt;0,INDIRECT(ADDRESS($CB114,COLUMN(J114),2,1))=0),NA(),IF(J114&gt;INDIRECT(ADDRESS($CB114,COLUMN(J114),2,1)),  NA(),  IF(OR(J114="",INDIRECT(ADDRESS($CB114,COLUMN(J114),2,1))=""),"",     (1+J$5)  *  ROUND((1-(J114-1)/(  INDIRECT(ADDRESS($CB114,COLUMN(J114),2,1))  -1))  *  (VLOOKUP($D114&amp;"_"&amp;$D115,Cross_cat_sexe,$B$5+1,0)  -  VLOOKUP($D114&amp;"_"&amp;$D115,Cross_cat_sexe,$B$5,0))     +  VLOOKUP($D114&amp;"_"&amp;$D115,Cross_cat_sexe,$B$5,0),0))))</f>
        <v>1368</v>
      </c>
      <c r="K115" s="932">
        <f ca="1">IF(AND(K114&gt;0,INDIRECT(ADDRESS($CB114,COLUMN(K114),2,1))=0),NA(),IF(K114&gt;INDIRECT(ADDRESS($CB114,COLUMN(K114),2,1)),  NA(),  IF(OR(K114="",INDIRECT(ADDRESS($CB114,COLUMN(K114),2,1))=""),"",     (1+K$5)  *  ROUND((1-(K114-1)/(  INDIRECT(ADDRESS($CB114,COLUMN(K114),2,1))  -1))  *  (VLOOKUP($D114&amp;"_"&amp;$D115,Cross_cat_sexe,$B$5+1,0)  -  VLOOKUP($D114&amp;"_"&amp;$D115,Cross_cat_sexe,$B$5,0))     +  VLOOKUP($D114&amp;"_"&amp;$D115,Cross_cat_sexe,$B$5,0),0))))</f>
        <v>1356</v>
      </c>
      <c r="L115" s="687">
        <f ca="1">IF(AND(L114&gt;0,M114=0),NA(),IF(L114&gt;M114,NA(),IF(M114="","",     (1+M$5)  *  ROUND((1-(L114-1)/(M114-1))  *  (VLOOKUP($D114&amp;"_"&amp;$D115,Cross_cat_sexe,$B$5+1,0)  -  VLOOKUP($D114&amp;"_"&amp;$D115,Cross_cat_sexe,$B$5,0))     +  VLOOKUP($D114&amp;"_"&amp;$D115,Cross_cat_sexe,$B$5,0),0))))</f>
        <v>1167</v>
      </c>
      <c r="M115" s="841">
        <f ca="1">IF(L114&gt;0,M$5,0)</f>
        <v>0</v>
      </c>
      <c r="N115" s="932" t="str">
        <f ca="1">IF(AND(N114&gt;0,INDIRECT(ADDRESS($CB114,COLUMN(N114),2,1))=0),NA(),IF(N114&gt;INDIRECT(ADDRESS($CB114,COLUMN(N114),2,1)),  NA(),  IF(OR(N114="",INDIRECT(ADDRESS($CB114,COLUMN(N114),2,1))=""),"",     (1+N$5)  *  ROUND((1-(N114-1)/(  INDIRECT(ADDRESS($CB114,COLUMN(N114),2,1))  -1))  *  (VLOOKUP($D114&amp;"_"&amp;$D115,Cross_cat_sexe,$B$5+1,0)  -  VLOOKUP($D114&amp;"_"&amp;$D115,Cross_cat_sexe,$B$5,0))     +  VLOOKUP($D114&amp;"_"&amp;$D115,Cross_cat_sexe,$B$5,0),0))))</f>
        <v/>
      </c>
      <c r="O115" s="932" t="str">
        <f ca="1">IF(AND(O114&gt;0,INDIRECT(ADDRESS($CB114,COLUMN(O114),2,1))=0),NA(),IF(O114&gt;INDIRECT(ADDRESS($CB114,COLUMN(O114),2,1)),  NA(),  IF(OR(O114="",INDIRECT(ADDRESS($CB114,COLUMN(O114),2,1))=""),"",     (1+O$5)  *  ROUND((1-(O114-1)/(  INDIRECT(ADDRESS($CB114,COLUMN(O114),2,1))  -1))  *  (VLOOKUP($D114&amp;"_"&amp;$D115,Cross_cat_sexe,$B$5+1,0)  -  VLOOKUP($D114&amp;"_"&amp;$D115,Cross_cat_sexe,$B$5,0))     +  VLOOKUP($D114&amp;"_"&amp;$D115,Cross_cat_sexe,$B$5,0),0))))</f>
        <v/>
      </c>
      <c r="P115" s="932" t="str">
        <f ca="1">IF(AND(P114&gt;0,INDIRECT(ADDRESS($CB114,COLUMN(P114),2,1))=0),NA(),IF(P114&gt;INDIRECT(ADDRESS($CB114,COLUMN(P114),2,1)),  NA(),  IF(OR(P114="",INDIRECT(ADDRESS($CB114,COLUMN(P114),2,1))=""),"",     (1+P$5)  *  ROUND((1-(P114-1)/(  INDIRECT(ADDRESS($CB114,COLUMN(P114),2,1))  -1))  *  (VLOOKUP($D114&amp;"_"&amp;$D115,Cross_cat_sexe,$B$5+1,0)  -  VLOOKUP($D114&amp;"_"&amp;$D115,Cross_cat_sexe,$B$5,0))     +  VLOOKUP($D114&amp;"_"&amp;$D115,Cross_cat_sexe,$B$5,0),0))))</f>
        <v/>
      </c>
      <c r="Q115" s="687" t="str">
        <f>IF(AND(Q114&gt;0,R114=0),NA(),IF(Q114&gt;R114,NA(),IF(R114="","",     (1+R$5)  *  ROUND((1-(Q114-1)/(R114-1))  *  (VLOOKUP($D114&amp;"_"&amp;$D115,Cross_cat_sexe,$B$5+1,0)  -  VLOOKUP($D114&amp;"_"&amp;$D115,Cross_cat_sexe,$B$5,0))     +  VLOOKUP($D114&amp;"_"&amp;$D115,Cross_cat_sexe,$B$5,0),0))))</f>
        <v/>
      </c>
      <c r="R115" s="841">
        <f>IF(Q114&gt;0,R$5,0)</f>
        <v>0</v>
      </c>
      <c r="S115" s="687" t="str">
        <f>IF(AND(S114&gt;0,T114=0),NA(),IF(S114&gt;T114,NA(),IF(T114="","",     (1+T$5)  *  ROUND((1-(S114-1)/(T114-1))  *  (VLOOKUP($D114&amp;"_"&amp;$D115,Cross_cat_sexe,$B$5+1,0)  -  VLOOKUP($D114&amp;"_"&amp;$D115,Cross_cat_sexe,$B$5,0))     +  VLOOKUP($D114&amp;"_"&amp;$D115,Cross_cat_sexe,$B$5,0),0))))</f>
        <v/>
      </c>
      <c r="T115" s="841">
        <f>IF(S114&gt;0,T$5,0)</f>
        <v>0</v>
      </c>
      <c r="U115" s="932" t="str">
        <f ca="1">IF(AND(U114&gt;0,INDIRECT(ADDRESS($CB114,COLUMN(U114),2,1))=0),NA(),IF(U114&gt;INDIRECT(ADDRESS($CB114,COLUMN(U114),2,1)),  NA(),  IF(OR(U114="",INDIRECT(ADDRESS($CB114,COLUMN(U114),2,1))=""),"",     (1+U$5)  *  ROUND((1-(U114-1)/(  INDIRECT(ADDRESS($CB114,COLUMN(U114),2,1))  -1))  *  (VLOOKUP($D114&amp;"_"&amp;$D115,Cross_cat_sexe,$B$5+1,0)  -  VLOOKUP($D114&amp;"_"&amp;$D115,Cross_cat_sexe,$B$5,0))     +  VLOOKUP($D114&amp;"_"&amp;$D115,Cross_cat_sexe,$B$5,0),0))))</f>
        <v/>
      </c>
      <c r="V115" s="932" t="str">
        <f ca="1">IF(AND(V114&gt;0,INDIRECT(ADDRESS($CB114,COLUMN(V114),2,1))=0),NA(),IF(V114&gt;INDIRECT(ADDRESS($CB114,COLUMN(V114),2,1)),  NA(),  IF(OR(V114="",INDIRECT(ADDRESS($CB114,COLUMN(V114),2,1))=""),"",     (1+V$5)  *  ROUND((1-(V114-1)/(  INDIRECT(ADDRESS($CB114,COLUMN(V114),2,1))  -1))  *  (VLOOKUP($D114&amp;"_"&amp;$D115,Cross_cat_sexe,$B$5+1,0)  -  VLOOKUP($D114&amp;"_"&amp;$D115,Cross_cat_sexe,$B$5,0))     +  VLOOKUP($D114&amp;"_"&amp;$D115,Cross_cat_sexe,$B$5,0),0))))</f>
        <v/>
      </c>
      <c r="W115" s="932" t="str">
        <f ca="1">IF(AND(W114&gt;0,INDIRECT(ADDRESS($CB114,COLUMN(W114),2,1))=0),NA(),IF(W114&gt;INDIRECT(ADDRESS($CB114,COLUMN(W114),2,1)),  NA(),  IF(OR(W114="",INDIRECT(ADDRESS($CB114,COLUMN(W114),2,1))=""),"",     (1+W$5)  *  ROUND((1-(W114-1)/(  INDIRECT(ADDRESS($CB114,COLUMN(W114),2,1))  -1))  *  (VLOOKUP($D114&amp;"_"&amp;$D115,Cross_cat_sexe,$B$5+1,0)  -  VLOOKUP($D114&amp;"_"&amp;$D115,Cross_cat_sexe,$B$5,0))     +  VLOOKUP($D114&amp;"_"&amp;$D115,Cross_cat_sexe,$B$5,0),0))))</f>
        <v/>
      </c>
      <c r="X115" s="932" t="str">
        <f ca="1">IF(AND(X114&gt;0,INDIRECT(ADDRESS($CB114,COLUMN(X114),2,1))=0),NA(),IF(X114&gt;INDIRECT(ADDRESS($CB114,COLUMN(X114),2,1)),  NA(),  IF(OR(X114="",INDIRECT(ADDRESS($CB114,COLUMN(X114),2,1))=""),"",     (1+X$5)  *  ROUND((1-(X114-1)/(  INDIRECT(ADDRESS($CB114,COLUMN(X114),2,1))  -1))  *  (VLOOKUP($D114&amp;"_"&amp;$D115,Cross_cat_sexe,$B$5+1,0)  -  VLOOKUP($D114&amp;"_"&amp;$D115,Cross_cat_sexe,$B$5,0))     +  VLOOKUP($D114&amp;"_"&amp;$D115,Cross_cat_sexe,$B$5,0),0))))</f>
        <v/>
      </c>
      <c r="Y115" s="687" t="str">
        <f>IF(AND(Y114&gt;0,Z114=0),NA(),IF(Y114&gt;Z114,NA(),IF(Z114="","",     (1+Z$5)  *  ROUND((1-(Y114-1)/(Z114-1))  *  (VLOOKUP($D114&amp;"_"&amp;$D115,Cross_cat_sexe,$B$5+1,0)  -  VLOOKUP($D114&amp;"_"&amp;$D115,Cross_cat_sexe,$B$5,0))     +  VLOOKUP($D114&amp;"_"&amp;$D115,Cross_cat_sexe,$B$5,0),0))))</f>
        <v/>
      </c>
      <c r="Z115" s="841">
        <f>IF(Y114&gt;0,Z$5,0)</f>
        <v>0</v>
      </c>
      <c r="AA115" s="688" t="str">
        <f ca="1">IF($B114="","",VLOOKUP($B114,Athlètes,AA$7,0))</f>
        <v>Clara</v>
      </c>
      <c r="AB115" s="689">
        <f ca="1">IF(OR(G115&gt;=2,    F114=IF(D115="F","classée","classé")),   1,   0)</f>
        <v>1</v>
      </c>
      <c r="AC115" s="690">
        <f ca="1">MAX(AH115:AU115)</f>
        <v>1368</v>
      </c>
      <c r="AD115" s="684">
        <f ca="1">IF(AF115&gt;=2,AC115,MAX(AV115:BI115))</f>
        <v>1356</v>
      </c>
      <c r="AE115" s="684">
        <f ca="1">IF(AF115&gt;=3,AC115,IF(AG115&gt;=2,AD115,MAX(BJ115:BW115)))</f>
        <v>1167</v>
      </c>
      <c r="AF115" s="684">
        <f ca="1">COUNTIF(AV115:BI115,"=-1")</f>
        <v>1</v>
      </c>
      <c r="AG115" s="684">
        <f ca="1">COUNTIF(BJ115:BW115,"=-2")</f>
        <v>1</v>
      </c>
      <c r="AH115" s="691" t="str">
        <f t="shared" ref="AH115:AU115" ca="1" si="163">INDEX(__Cross,  $CC115,  AH$5)</f>
        <v/>
      </c>
      <c r="AI115" s="684">
        <f t="shared" ca="1" si="163"/>
        <v>1368</v>
      </c>
      <c r="AJ115" s="684">
        <f t="shared" ca="1" si="163"/>
        <v>1356</v>
      </c>
      <c r="AK115" s="684">
        <f t="shared" ca="1" si="163"/>
        <v>1167</v>
      </c>
      <c r="AL115" s="684" t="str">
        <f t="shared" ca="1" si="163"/>
        <v/>
      </c>
      <c r="AM115" s="684" t="str">
        <f t="shared" ca="1" si="163"/>
        <v/>
      </c>
      <c r="AN115" s="684" t="str">
        <f t="shared" ca="1" si="163"/>
        <v/>
      </c>
      <c r="AO115" s="684" t="str">
        <f t="shared" ca="1" si="163"/>
        <v/>
      </c>
      <c r="AP115" s="684" t="str">
        <f t="shared" ca="1" si="163"/>
        <v/>
      </c>
      <c r="AQ115" s="684" t="str">
        <f t="shared" ca="1" si="163"/>
        <v/>
      </c>
      <c r="AR115" s="684" t="str">
        <f t="shared" ca="1" si="163"/>
        <v/>
      </c>
      <c r="AS115" s="684" t="str">
        <f t="shared" ca="1" si="163"/>
        <v/>
      </c>
      <c r="AT115" s="684" t="str">
        <f t="shared" ca="1" si="163"/>
        <v/>
      </c>
      <c r="AU115" s="692" t="str">
        <f t="shared" ca="1" si="163"/>
        <v/>
      </c>
      <c r="AV115" s="691" t="str">
        <f t="shared" ref="AV115:BI115" ca="1" si="164">IF(AH115=$AC115,-1,AH115)</f>
        <v/>
      </c>
      <c r="AW115" s="684">
        <f t="shared" ca="1" si="164"/>
        <v>-1</v>
      </c>
      <c r="AX115" s="684">
        <f t="shared" ca="1" si="164"/>
        <v>1356</v>
      </c>
      <c r="AY115" s="684">
        <f t="shared" ca="1" si="164"/>
        <v>1167</v>
      </c>
      <c r="AZ115" s="684" t="str">
        <f t="shared" ca="1" si="164"/>
        <v/>
      </c>
      <c r="BA115" s="684" t="str">
        <f t="shared" ca="1" si="164"/>
        <v/>
      </c>
      <c r="BB115" s="684" t="str">
        <f t="shared" ca="1" si="164"/>
        <v/>
      </c>
      <c r="BC115" s="684" t="str">
        <f t="shared" ca="1" si="164"/>
        <v/>
      </c>
      <c r="BD115" s="684" t="str">
        <f t="shared" ca="1" si="164"/>
        <v/>
      </c>
      <c r="BE115" s="684" t="str">
        <f t="shared" ca="1" si="164"/>
        <v/>
      </c>
      <c r="BF115" s="684" t="str">
        <f t="shared" ca="1" si="164"/>
        <v/>
      </c>
      <c r="BG115" s="684" t="str">
        <f t="shared" ca="1" si="164"/>
        <v/>
      </c>
      <c r="BH115" s="684" t="str">
        <f t="shared" ca="1" si="164"/>
        <v/>
      </c>
      <c r="BI115" s="692" t="str">
        <f t="shared" ca="1" si="164"/>
        <v/>
      </c>
      <c r="BJ115" s="691" t="str">
        <f t="shared" ref="BJ115:BW115" ca="1" si="165">IF(AV115=$AD115,-2,AV115)</f>
        <v/>
      </c>
      <c r="BK115" s="684">
        <f t="shared" ca="1" si="165"/>
        <v>-1</v>
      </c>
      <c r="BL115" s="684">
        <f t="shared" ca="1" si="165"/>
        <v>-2</v>
      </c>
      <c r="BM115" s="684">
        <f t="shared" ca="1" si="165"/>
        <v>1167</v>
      </c>
      <c r="BN115" s="684" t="str">
        <f t="shared" ca="1" si="165"/>
        <v/>
      </c>
      <c r="BO115" s="684" t="str">
        <f t="shared" ca="1" si="165"/>
        <v/>
      </c>
      <c r="BP115" s="684" t="str">
        <f t="shared" ca="1" si="165"/>
        <v/>
      </c>
      <c r="BQ115" s="684" t="str">
        <f t="shared" ca="1" si="165"/>
        <v/>
      </c>
      <c r="BR115" s="684" t="str">
        <f t="shared" ca="1" si="165"/>
        <v/>
      </c>
      <c r="BS115" s="684" t="str">
        <f t="shared" ca="1" si="165"/>
        <v/>
      </c>
      <c r="BT115" s="684" t="str">
        <f t="shared" ca="1" si="165"/>
        <v/>
      </c>
      <c r="BU115" s="684" t="str">
        <f t="shared" ca="1" si="165"/>
        <v/>
      </c>
      <c r="BV115" s="684" t="str">
        <f t="shared" ca="1" si="165"/>
        <v/>
      </c>
      <c r="BW115" s="692" t="str">
        <f t="shared" ca="1" si="165"/>
        <v/>
      </c>
      <c r="BX115" s="689">
        <f t="shared" ca="1" si="155"/>
        <v>1</v>
      </c>
      <c r="BY115" s="996">
        <f t="shared" ca="1" si="156"/>
        <v>3891</v>
      </c>
      <c r="BZ115" s="689">
        <f t="shared" si="157"/>
        <v>3033.1</v>
      </c>
      <c r="CA115" s="684" t="str">
        <f t="shared" ca="1" si="158"/>
        <v>P_F</v>
      </c>
      <c r="CB115" s="684">
        <f t="shared" ca="1" si="138"/>
        <v>110</v>
      </c>
      <c r="CC115" s="684">
        <f t="shared" ca="1" si="159"/>
        <v>94</v>
      </c>
      <c r="CD115" s="684">
        <f t="shared" ca="1" si="160"/>
        <v>0</v>
      </c>
      <c r="CE115" s="693">
        <f t="shared" ca="1" si="161"/>
        <v>4101362</v>
      </c>
      <c r="CF115" s="895"/>
      <c r="CG115" s="886"/>
      <c r="CH115" s="694">
        <f t="shared" ca="1" si="162"/>
        <v>1.1000000000000001</v>
      </c>
      <c r="CI115" s="694">
        <f t="shared" ca="1" si="139"/>
        <v>0</v>
      </c>
      <c r="CJ115" s="895"/>
    </row>
    <row r="116" spans="1:88" s="703" customFormat="1">
      <c r="A116" s="704">
        <v>2</v>
      </c>
      <c r="B116" s="705">
        <v>3021</v>
      </c>
      <c r="C116" s="703" t="str">
        <f ca="1">IF($B116="","",VLOOKUP($B116,Athlètes,C$5,0))</f>
        <v>LAMBERT</v>
      </c>
      <c r="D116" s="698" t="str">
        <f ca="1">IF($B116="","",VLOOKUP($B116,Athlètes,D$5,0))</f>
        <v>P</v>
      </c>
      <c r="E116" s="706" t="str">
        <f ca="1">IF($B116="","",VLOOKUP($B116,Athlètes,E$5,0))</f>
        <v/>
      </c>
      <c r="F116" s="707"/>
      <c r="G116" s="708"/>
      <c r="H116" s="708"/>
      <c r="I116" s="696">
        <v>4</v>
      </c>
      <c r="J116" s="696">
        <v>13</v>
      </c>
      <c r="K116" s="696">
        <v>30</v>
      </c>
      <c r="L116" s="696"/>
      <c r="M116" s="722" t="str">
        <f>IF(L116&gt;0,VLOOKUP(M$2&amp;IF(VLOOKUP(M$2,cal_Cross,L$9,0)&lt;&gt;2,"","-"&amp;VLOOKUP($E116,année_1ou2,M$9,0)),cal_Cross,VLOOKUP($D116&amp;"_"&amp;$D117,Cross_cat_sexe,$B$7,0),0),"")</f>
        <v/>
      </c>
      <c r="N116" s="696"/>
      <c r="O116" s="696"/>
      <c r="P116" s="696"/>
      <c r="Q116" s="696"/>
      <c r="R116" s="722" t="str">
        <f>IF(Q116&gt;0,VLOOKUP(R$2&amp;IF(VLOOKUP(R$2,cal_Cross,Q$9,0)&lt;&gt;2,"","-"&amp;VLOOKUP($E116,année_1ou2,R$9,0)),cal_Cross,VLOOKUP($D116&amp;"_"&amp;$D117,Cross_cat_sexe,$B$7,0),0),"")</f>
        <v/>
      </c>
      <c r="S116" s="696"/>
      <c r="T116" s="722" t="str">
        <f>IF(S116&gt;0,VLOOKUP(T$2&amp;IF(VLOOKUP(T$2,cal_Cross,S$9,0)&lt;&gt;2,"","-"&amp;VLOOKUP($E116,année_1ou2,T$9,0)),cal_Cross,VLOOKUP($D116&amp;"_"&amp;$D117,Cross_cat_sexe,$B$7,0),0),"")</f>
        <v/>
      </c>
      <c r="U116" s="696"/>
      <c r="V116" s="696"/>
      <c r="W116" s="696"/>
      <c r="X116" s="696"/>
      <c r="Y116" s="696"/>
      <c r="Z116" s="722" t="str">
        <f>IF(Y116&gt;0,VLOOKUP(Z$2&amp;IF(VLOOKUP(Z$2,cal_Cross,Y$9,0)&lt;&gt;2,"","-"&amp;VLOOKUP($E116,année_1ou2,Z$9,0)),cal_Cross,VLOOKUP($D116&amp;"_"&amp;$D117,Cross_cat_sexe,$B$7,0),0),"")</f>
        <v/>
      </c>
      <c r="AA116" s="843" t="str">
        <f ca="1">IF($B116="","",VLOOKUP($B116,Athlètes,AA$5,0))</f>
        <v>LAMBERT</v>
      </c>
      <c r="AB116" s="697"/>
      <c r="AC116" s="698"/>
      <c r="AD116" s="698"/>
      <c r="AE116" s="698"/>
      <c r="AF116" s="698"/>
      <c r="AG116" s="698"/>
      <c r="AH116" s="699"/>
      <c r="AI116" s="698"/>
      <c r="AJ116" s="698"/>
      <c r="AK116" s="698"/>
      <c r="AL116" s="698"/>
      <c r="AM116" s="698"/>
      <c r="AN116" s="698"/>
      <c r="AO116" s="698"/>
      <c r="AP116" s="698"/>
      <c r="AQ116" s="698"/>
      <c r="AR116" s="698"/>
      <c r="AS116" s="698"/>
      <c r="AT116" s="698"/>
      <c r="AU116" s="700"/>
      <c r="AV116" s="699"/>
      <c r="AW116" s="698"/>
      <c r="AX116" s="698"/>
      <c r="AY116" s="698"/>
      <c r="AZ116" s="698"/>
      <c r="BA116" s="698"/>
      <c r="BB116" s="698"/>
      <c r="BC116" s="698"/>
      <c r="BD116" s="698"/>
      <c r="BE116" s="698"/>
      <c r="BF116" s="698"/>
      <c r="BG116" s="698"/>
      <c r="BH116" s="698"/>
      <c r="BI116" s="700"/>
      <c r="BJ116" s="699"/>
      <c r="BK116" s="698"/>
      <c r="BL116" s="698"/>
      <c r="BM116" s="698"/>
      <c r="BN116" s="698"/>
      <c r="BO116" s="698"/>
      <c r="BP116" s="698"/>
      <c r="BQ116" s="698"/>
      <c r="BR116" s="698"/>
      <c r="BS116" s="698"/>
      <c r="BT116" s="698"/>
      <c r="BU116" s="698"/>
      <c r="BV116" s="698"/>
      <c r="BW116" s="700"/>
      <c r="BX116" s="697">
        <f t="shared" ca="1" si="155"/>
        <v>0</v>
      </c>
      <c r="BY116" s="995">
        <f t="shared" ca="1" si="156"/>
        <v>47</v>
      </c>
      <c r="BZ116" s="697">
        <f t="shared" si="157"/>
        <v>3021</v>
      </c>
      <c r="CA116" s="698" t="str">
        <f t="shared" ca="1" si="158"/>
        <v>P_F</v>
      </c>
      <c r="CB116" s="698">
        <f t="shared" ca="1" si="138"/>
        <v>110</v>
      </c>
      <c r="CC116" s="698">
        <f t="shared" ca="1" si="159"/>
        <v>95</v>
      </c>
      <c r="CD116" s="698">
        <f t="shared" ca="1" si="160"/>
        <v>0</v>
      </c>
      <c r="CE116" s="701">
        <f t="shared" ca="1" si="161"/>
        <v>4101088</v>
      </c>
      <c r="CF116" s="894"/>
      <c r="CG116" s="885"/>
      <c r="CH116" s="694">
        <f t="shared" ca="1" si="162"/>
        <v>1</v>
      </c>
      <c r="CI116" s="702">
        <f t="shared" ca="1" si="139"/>
        <v>0</v>
      </c>
      <c r="CJ116" s="894"/>
    </row>
    <row r="117" spans="1:88" s="695" customFormat="1">
      <c r="A117" s="681">
        <v>2.1</v>
      </c>
      <c r="B117" s="682">
        <f>B116+0.1</f>
        <v>3021.1</v>
      </c>
      <c r="C117" s="683" t="str">
        <f ca="1">IF($B116="","",VLOOKUP($B116,Athlètes,C$7,0))</f>
        <v>Nell</v>
      </c>
      <c r="D117" s="684" t="str">
        <f ca="1">IF($B116="","",VLOOKUP($B116,Athlètes,D$7,0))</f>
        <v>F</v>
      </c>
      <c r="E117" s="685"/>
      <c r="F117" s="936">
        <f ca="1">IF(G117=0,0,SUMIF(AC117:AD117,"&gt;0")/MIN(2,G117))+IF(ISNA(BY117),NA(),0)</f>
        <v>1088</v>
      </c>
      <c r="G117" s="686">
        <f>COUNTA(I116:L116,N116:Q116,S116,Y116)</f>
        <v>3</v>
      </c>
      <c r="H117" s="686">
        <f>IF(ISNA(VLOOKUP($B117,__Indoor,H$7,0)),   0,VLOOKUP($B117,__Indoor,H$7,0))</f>
        <v>0</v>
      </c>
      <c r="I117" s="932">
        <f ca="1">IF(AND(I116&gt;0,INDIRECT(ADDRESS($CB116,COLUMN(I116),2,1))=0),NA(),IF(I116&gt;INDIRECT(ADDRESS($CB116,COLUMN(I116),2,1)),  NA(),  IF(OR(I116="",INDIRECT(ADDRESS($CB116,COLUMN(I116),2,1))=""),"",     (1+I$5)  *  ROUND((1-(I116-1)/(  INDIRECT(ADDRESS($CB116,COLUMN(I116),2,1))  -1))  *  (VLOOKUP($D116&amp;"_"&amp;$D117,Cross_cat_sexe,$B$5+1,0)  -  VLOOKUP($D116&amp;"_"&amp;$D117,Cross_cat_sexe,$B$5,0))     +  VLOOKUP($D116&amp;"_"&amp;$D117,Cross_cat_sexe,$B$5,0),0))))</f>
        <v>1158</v>
      </c>
      <c r="J117" s="932">
        <f ca="1">IF(AND(J116&gt;0,INDIRECT(ADDRESS($CB116,COLUMN(J116),2,1))=0),NA(),IF(J116&gt;INDIRECT(ADDRESS($CB116,COLUMN(J116),2,1)),  NA(),  IF(OR(J116="",INDIRECT(ADDRESS($CB116,COLUMN(J116),2,1))=""),"",     (1+J$5)  *  ROUND((1-(J116-1)/(  INDIRECT(ADDRESS($CB116,COLUMN(J116),2,1))  -1))  *  (VLOOKUP($D116&amp;"_"&amp;$D117,Cross_cat_sexe,$B$5+1,0)  -  VLOOKUP($D116&amp;"_"&amp;$D117,Cross_cat_sexe,$B$5,0))     +  VLOOKUP($D116&amp;"_"&amp;$D117,Cross_cat_sexe,$B$5,0),0))))</f>
        <v>1018</v>
      </c>
      <c r="K117" s="932">
        <f ca="1">IF(AND(K116&gt;0,INDIRECT(ADDRESS($CB116,COLUMN(K116),2,1))=0),NA(),IF(K116&gt;INDIRECT(ADDRESS($CB116,COLUMN(K116),2,1)),  NA(),  IF(OR(K116="",INDIRECT(ADDRESS($CB116,COLUMN(K116),2,1))=""),"",     (1+K$5)  *  ROUND((1-(K116-1)/(  INDIRECT(ADDRESS($CB116,COLUMN(K116),2,1))  -1))  *  (VLOOKUP($D116&amp;"_"&amp;$D117,Cross_cat_sexe,$B$5+1,0)  -  VLOOKUP($D116&amp;"_"&amp;$D117,Cross_cat_sexe,$B$5,0))     +  VLOOKUP($D116&amp;"_"&amp;$D117,Cross_cat_sexe,$B$5,0),0))))</f>
        <v>766</v>
      </c>
      <c r="L117" s="687" t="str">
        <f>IF(AND(L116&gt;0,M116=0),NA(),IF(L116&gt;M116,NA(),IF(M116="","",     (1+M$5)  *  ROUND((1-(L116-1)/(M116-1))  *  (VLOOKUP($D116&amp;"_"&amp;$D117,Cross_cat_sexe,$B$5+1,0)  -  VLOOKUP($D116&amp;"_"&amp;$D117,Cross_cat_sexe,$B$5,0))     +  VLOOKUP($D116&amp;"_"&amp;$D117,Cross_cat_sexe,$B$5,0),0))))</f>
        <v/>
      </c>
      <c r="M117" s="841">
        <f>IF(L116&gt;0,M$5,0)</f>
        <v>0</v>
      </c>
      <c r="N117" s="932" t="str">
        <f ca="1">IF(AND(N116&gt;0,INDIRECT(ADDRESS($CB116,COLUMN(N116),2,1))=0),NA(),IF(N116&gt;INDIRECT(ADDRESS($CB116,COLUMN(N116),2,1)),  NA(),  IF(OR(N116="",INDIRECT(ADDRESS($CB116,COLUMN(N116),2,1))=""),"",     (1+N$5)  *  ROUND((1-(N116-1)/(  INDIRECT(ADDRESS($CB116,COLUMN(N116),2,1))  -1))  *  (VLOOKUP($D116&amp;"_"&amp;$D117,Cross_cat_sexe,$B$5+1,0)  -  VLOOKUP($D116&amp;"_"&amp;$D117,Cross_cat_sexe,$B$5,0))     +  VLOOKUP($D116&amp;"_"&amp;$D117,Cross_cat_sexe,$B$5,0),0))))</f>
        <v/>
      </c>
      <c r="O117" s="932" t="str">
        <f ca="1">IF(AND(O116&gt;0,INDIRECT(ADDRESS($CB116,COLUMN(O116),2,1))=0),NA(),IF(O116&gt;INDIRECT(ADDRESS($CB116,COLUMN(O116),2,1)),  NA(),  IF(OR(O116="",INDIRECT(ADDRESS($CB116,COLUMN(O116),2,1))=""),"",     (1+O$5)  *  ROUND((1-(O116-1)/(  INDIRECT(ADDRESS($CB116,COLUMN(O116),2,1))  -1))  *  (VLOOKUP($D116&amp;"_"&amp;$D117,Cross_cat_sexe,$B$5+1,0)  -  VLOOKUP($D116&amp;"_"&amp;$D117,Cross_cat_sexe,$B$5,0))     +  VLOOKUP($D116&amp;"_"&amp;$D117,Cross_cat_sexe,$B$5,0),0))))</f>
        <v/>
      </c>
      <c r="P117" s="932" t="str">
        <f ca="1">IF(AND(P116&gt;0,INDIRECT(ADDRESS($CB116,COLUMN(P116),2,1))=0),NA(),IF(P116&gt;INDIRECT(ADDRESS($CB116,COLUMN(P116),2,1)),  NA(),  IF(OR(P116="",INDIRECT(ADDRESS($CB116,COLUMN(P116),2,1))=""),"",     (1+P$5)  *  ROUND((1-(P116-1)/(  INDIRECT(ADDRESS($CB116,COLUMN(P116),2,1))  -1))  *  (VLOOKUP($D116&amp;"_"&amp;$D117,Cross_cat_sexe,$B$5+1,0)  -  VLOOKUP($D116&amp;"_"&amp;$D117,Cross_cat_sexe,$B$5,0))     +  VLOOKUP($D116&amp;"_"&amp;$D117,Cross_cat_sexe,$B$5,0),0))))</f>
        <v/>
      </c>
      <c r="Q117" s="687" t="str">
        <f>IF(AND(Q116&gt;0,R116=0),NA(),IF(Q116&gt;R116,NA(),IF(R116="","",     (1+R$5)  *  ROUND((1-(Q116-1)/(R116-1))  *  (VLOOKUP($D116&amp;"_"&amp;$D117,Cross_cat_sexe,$B$5+1,0)  -  VLOOKUP($D116&amp;"_"&amp;$D117,Cross_cat_sexe,$B$5,0))     +  VLOOKUP($D116&amp;"_"&amp;$D117,Cross_cat_sexe,$B$5,0),0))))</f>
        <v/>
      </c>
      <c r="R117" s="841">
        <f>IF(Q116&gt;0,R$5,0)</f>
        <v>0</v>
      </c>
      <c r="S117" s="687" t="str">
        <f>IF(AND(S116&gt;0,T116=0),NA(),IF(S116&gt;T116,NA(),IF(T116="","",     (1+T$5)  *  ROUND((1-(S116-1)/(T116-1))  *  (VLOOKUP($D116&amp;"_"&amp;$D117,Cross_cat_sexe,$B$5+1,0)  -  VLOOKUP($D116&amp;"_"&amp;$D117,Cross_cat_sexe,$B$5,0))     +  VLOOKUP($D116&amp;"_"&amp;$D117,Cross_cat_sexe,$B$5,0),0))))</f>
        <v/>
      </c>
      <c r="T117" s="841">
        <f>IF(S116&gt;0,T$5,0)</f>
        <v>0</v>
      </c>
      <c r="U117" s="932" t="str">
        <f ca="1">IF(AND(U116&gt;0,INDIRECT(ADDRESS($CB116,COLUMN(U116),2,1))=0),NA(),IF(U116&gt;INDIRECT(ADDRESS($CB116,COLUMN(U116),2,1)),  NA(),  IF(OR(U116="",INDIRECT(ADDRESS($CB116,COLUMN(U116),2,1))=""),"",     (1+U$5)  *  ROUND((1-(U116-1)/(  INDIRECT(ADDRESS($CB116,COLUMN(U116),2,1))  -1))  *  (VLOOKUP($D116&amp;"_"&amp;$D117,Cross_cat_sexe,$B$5+1,0)  -  VLOOKUP($D116&amp;"_"&amp;$D117,Cross_cat_sexe,$B$5,0))     +  VLOOKUP($D116&amp;"_"&amp;$D117,Cross_cat_sexe,$B$5,0),0))))</f>
        <v/>
      </c>
      <c r="V117" s="932" t="str">
        <f ca="1">IF(AND(V116&gt;0,INDIRECT(ADDRESS($CB116,COLUMN(V116),2,1))=0),NA(),IF(V116&gt;INDIRECT(ADDRESS($CB116,COLUMN(V116),2,1)),  NA(),  IF(OR(V116="",INDIRECT(ADDRESS($CB116,COLUMN(V116),2,1))=""),"",     (1+V$5)  *  ROUND((1-(V116-1)/(  INDIRECT(ADDRESS($CB116,COLUMN(V116),2,1))  -1))  *  (VLOOKUP($D116&amp;"_"&amp;$D117,Cross_cat_sexe,$B$5+1,0)  -  VLOOKUP($D116&amp;"_"&amp;$D117,Cross_cat_sexe,$B$5,0))     +  VLOOKUP($D116&amp;"_"&amp;$D117,Cross_cat_sexe,$B$5,0),0))))</f>
        <v/>
      </c>
      <c r="W117" s="932" t="str">
        <f ca="1">IF(AND(W116&gt;0,INDIRECT(ADDRESS($CB116,COLUMN(W116),2,1))=0),NA(),IF(W116&gt;INDIRECT(ADDRESS($CB116,COLUMN(W116),2,1)),  NA(),  IF(OR(W116="",INDIRECT(ADDRESS($CB116,COLUMN(W116),2,1))=""),"",     (1+W$5)  *  ROUND((1-(W116-1)/(  INDIRECT(ADDRESS($CB116,COLUMN(W116),2,1))  -1))  *  (VLOOKUP($D116&amp;"_"&amp;$D117,Cross_cat_sexe,$B$5+1,0)  -  VLOOKUP($D116&amp;"_"&amp;$D117,Cross_cat_sexe,$B$5,0))     +  VLOOKUP($D116&amp;"_"&amp;$D117,Cross_cat_sexe,$B$5,0),0))))</f>
        <v/>
      </c>
      <c r="X117" s="932" t="str">
        <f ca="1">IF(AND(X116&gt;0,INDIRECT(ADDRESS($CB116,COLUMN(X116),2,1))=0),NA(),IF(X116&gt;INDIRECT(ADDRESS($CB116,COLUMN(X116),2,1)),  NA(),  IF(OR(X116="",INDIRECT(ADDRESS($CB116,COLUMN(X116),2,1))=""),"",     (1+X$5)  *  ROUND((1-(X116-1)/(  INDIRECT(ADDRESS($CB116,COLUMN(X116),2,1))  -1))  *  (VLOOKUP($D116&amp;"_"&amp;$D117,Cross_cat_sexe,$B$5+1,0)  -  VLOOKUP($D116&amp;"_"&amp;$D117,Cross_cat_sexe,$B$5,0))     +  VLOOKUP($D116&amp;"_"&amp;$D117,Cross_cat_sexe,$B$5,0),0))))</f>
        <v/>
      </c>
      <c r="Y117" s="687" t="str">
        <f>IF(AND(Y116&gt;0,Z116=0),NA(),IF(Y116&gt;Z116,NA(),IF(Z116="","",     (1+Z$5)  *  ROUND((1-(Y116-1)/(Z116-1))  *  (VLOOKUP($D116&amp;"_"&amp;$D117,Cross_cat_sexe,$B$5+1,0)  -  VLOOKUP($D116&amp;"_"&amp;$D117,Cross_cat_sexe,$B$5,0))     +  VLOOKUP($D116&amp;"_"&amp;$D117,Cross_cat_sexe,$B$5,0),0))))</f>
        <v/>
      </c>
      <c r="Z117" s="841">
        <f>IF(Y116&gt;0,Z$5,0)</f>
        <v>0</v>
      </c>
      <c r="AA117" s="688" t="str">
        <f ca="1">IF($B116="","",VLOOKUP($B116,Athlètes,AA$7,0))</f>
        <v>Nell</v>
      </c>
      <c r="AB117" s="689">
        <f ca="1">IF(OR(G117&gt;=2,    F116=IF(D117="F","classée","classé")),   1,   0)</f>
        <v>1</v>
      </c>
      <c r="AC117" s="690">
        <f ca="1">MAX(AH117:AU117)</f>
        <v>1158</v>
      </c>
      <c r="AD117" s="684">
        <f ca="1">IF(AF117&gt;=2,AC117,MAX(AV117:BI117))</f>
        <v>1018</v>
      </c>
      <c r="AE117" s="684">
        <f ca="1">IF(AF117&gt;=3,AC117,IF(AG117&gt;=2,AD117,MAX(BJ117:BW117)))</f>
        <v>766</v>
      </c>
      <c r="AF117" s="684">
        <f ca="1">COUNTIF(AV117:BI117,"=-1")</f>
        <v>1</v>
      </c>
      <c r="AG117" s="684">
        <f ca="1">COUNTIF(BJ117:BW117,"=-2")</f>
        <v>1</v>
      </c>
      <c r="AH117" s="691">
        <f t="shared" ref="AH117:AU117" ca="1" si="166">INDEX(__Cross,  $CC117,  AH$5)</f>
        <v>1158</v>
      </c>
      <c r="AI117" s="684">
        <f t="shared" ca="1" si="166"/>
        <v>1018</v>
      </c>
      <c r="AJ117" s="684">
        <f t="shared" ca="1" si="166"/>
        <v>766</v>
      </c>
      <c r="AK117" s="684" t="str">
        <f t="shared" ca="1" si="166"/>
        <v/>
      </c>
      <c r="AL117" s="684" t="str">
        <f t="shared" ca="1" si="166"/>
        <v/>
      </c>
      <c r="AM117" s="684" t="str">
        <f t="shared" ca="1" si="166"/>
        <v/>
      </c>
      <c r="AN117" s="684" t="str">
        <f t="shared" ca="1" si="166"/>
        <v/>
      </c>
      <c r="AO117" s="684" t="str">
        <f t="shared" ca="1" si="166"/>
        <v/>
      </c>
      <c r="AP117" s="684" t="str">
        <f t="shared" ca="1" si="166"/>
        <v/>
      </c>
      <c r="AQ117" s="684" t="str">
        <f t="shared" ca="1" si="166"/>
        <v/>
      </c>
      <c r="AR117" s="684" t="str">
        <f t="shared" ca="1" si="166"/>
        <v/>
      </c>
      <c r="AS117" s="684" t="str">
        <f t="shared" ca="1" si="166"/>
        <v/>
      </c>
      <c r="AT117" s="684" t="str">
        <f t="shared" ca="1" si="166"/>
        <v/>
      </c>
      <c r="AU117" s="692" t="str">
        <f t="shared" ca="1" si="166"/>
        <v/>
      </c>
      <c r="AV117" s="691">
        <f t="shared" ref="AV117:BI117" ca="1" si="167">IF(AH117=$AC117,-1,AH117)</f>
        <v>-1</v>
      </c>
      <c r="AW117" s="684">
        <f t="shared" ca="1" si="167"/>
        <v>1018</v>
      </c>
      <c r="AX117" s="684">
        <f t="shared" ca="1" si="167"/>
        <v>766</v>
      </c>
      <c r="AY117" s="684" t="str">
        <f t="shared" ca="1" si="167"/>
        <v/>
      </c>
      <c r="AZ117" s="684" t="str">
        <f t="shared" ca="1" si="167"/>
        <v/>
      </c>
      <c r="BA117" s="684" t="str">
        <f t="shared" ca="1" si="167"/>
        <v/>
      </c>
      <c r="BB117" s="684" t="str">
        <f t="shared" ca="1" si="167"/>
        <v/>
      </c>
      <c r="BC117" s="684" t="str">
        <f t="shared" ca="1" si="167"/>
        <v/>
      </c>
      <c r="BD117" s="684" t="str">
        <f t="shared" ca="1" si="167"/>
        <v/>
      </c>
      <c r="BE117" s="684" t="str">
        <f t="shared" ca="1" si="167"/>
        <v/>
      </c>
      <c r="BF117" s="684" t="str">
        <f t="shared" ca="1" si="167"/>
        <v/>
      </c>
      <c r="BG117" s="684" t="str">
        <f t="shared" ca="1" si="167"/>
        <v/>
      </c>
      <c r="BH117" s="684" t="str">
        <f t="shared" ca="1" si="167"/>
        <v/>
      </c>
      <c r="BI117" s="692" t="str">
        <f t="shared" ca="1" si="167"/>
        <v/>
      </c>
      <c r="BJ117" s="691">
        <f t="shared" ref="BJ117:BW117" ca="1" si="168">IF(AV117=$AD117,-2,AV117)</f>
        <v>-1</v>
      </c>
      <c r="BK117" s="684">
        <f t="shared" ca="1" si="168"/>
        <v>-2</v>
      </c>
      <c r="BL117" s="684">
        <f t="shared" ca="1" si="168"/>
        <v>766</v>
      </c>
      <c r="BM117" s="684" t="str">
        <f t="shared" ca="1" si="168"/>
        <v/>
      </c>
      <c r="BN117" s="684" t="str">
        <f t="shared" ca="1" si="168"/>
        <v/>
      </c>
      <c r="BO117" s="684" t="str">
        <f t="shared" ca="1" si="168"/>
        <v/>
      </c>
      <c r="BP117" s="684" t="str">
        <f t="shared" ca="1" si="168"/>
        <v/>
      </c>
      <c r="BQ117" s="684" t="str">
        <f t="shared" ca="1" si="168"/>
        <v/>
      </c>
      <c r="BR117" s="684" t="str">
        <f t="shared" ca="1" si="168"/>
        <v/>
      </c>
      <c r="BS117" s="684" t="str">
        <f t="shared" ca="1" si="168"/>
        <v/>
      </c>
      <c r="BT117" s="684" t="str">
        <f t="shared" ca="1" si="168"/>
        <v/>
      </c>
      <c r="BU117" s="684" t="str">
        <f t="shared" ca="1" si="168"/>
        <v/>
      </c>
      <c r="BV117" s="684" t="str">
        <f t="shared" ca="1" si="168"/>
        <v/>
      </c>
      <c r="BW117" s="692" t="str">
        <f t="shared" ca="1" si="168"/>
        <v/>
      </c>
      <c r="BX117" s="689">
        <f t="shared" ca="1" si="155"/>
        <v>1</v>
      </c>
      <c r="BY117" s="996">
        <f t="shared" ca="1" si="156"/>
        <v>2942</v>
      </c>
      <c r="BZ117" s="689">
        <f t="shared" si="157"/>
        <v>3021.1</v>
      </c>
      <c r="CA117" s="684" t="str">
        <f t="shared" ca="1" si="158"/>
        <v>P_F</v>
      </c>
      <c r="CB117" s="684">
        <f t="shared" ca="1" si="138"/>
        <v>110</v>
      </c>
      <c r="CC117" s="684">
        <f t="shared" ca="1" si="159"/>
        <v>96</v>
      </c>
      <c r="CD117" s="684">
        <f t="shared" ca="1" si="160"/>
        <v>0</v>
      </c>
      <c r="CE117" s="693">
        <f t="shared" ca="1" si="161"/>
        <v>4101088</v>
      </c>
      <c r="CF117" s="895"/>
      <c r="CG117" s="886"/>
      <c r="CH117" s="694">
        <f t="shared" ca="1" si="162"/>
        <v>1.1000000000000001</v>
      </c>
      <c r="CI117" s="694">
        <f t="shared" ca="1" si="139"/>
        <v>0</v>
      </c>
      <c r="CJ117" s="895"/>
    </row>
    <row r="118" spans="1:88" s="703" customFormat="1">
      <c r="A118" s="704">
        <v>3</v>
      </c>
      <c r="B118" s="705">
        <v>3400</v>
      </c>
      <c r="C118" s="703" t="str">
        <f ca="1">IF($B118="","",VLOOKUP($B118,Athlètes,C$5,0))</f>
        <v>DEBIERE</v>
      </c>
      <c r="D118" s="698" t="str">
        <f ca="1">IF($B118="","",VLOOKUP($B118,Athlètes,D$5,0))</f>
        <v>P</v>
      </c>
      <c r="E118" s="706">
        <f ca="1">IF($B118="","",VLOOKUP($B118,Athlètes,E$5,0))</f>
        <v>2000</v>
      </c>
      <c r="F118" s="707"/>
      <c r="G118" s="708"/>
      <c r="H118" s="708"/>
      <c r="I118" s="696">
        <v>6</v>
      </c>
      <c r="J118" s="696">
        <v>15</v>
      </c>
      <c r="K118" s="696">
        <v>27</v>
      </c>
      <c r="L118" s="696">
        <v>17</v>
      </c>
      <c r="M118" s="722">
        <f ca="1">IF(L118&gt;0,VLOOKUP(M$2&amp;IF(VLOOKUP(M$2,cal_Cross,L$9,0)&lt;&gt;2,"","-"&amp;VLOOKUP($E118,année_1ou2,M$9,0)),cal_Cross,VLOOKUP($D118&amp;"_"&amp;$D119,Cross_cat_sexe,$B$7,0),0),"")</f>
        <v>28</v>
      </c>
      <c r="N118" s="696"/>
      <c r="O118" s="696"/>
      <c r="P118" s="696"/>
      <c r="Q118" s="696"/>
      <c r="R118" s="722" t="str">
        <f>IF(Q118&gt;0,VLOOKUP(R$2&amp;IF(VLOOKUP(R$2,cal_Cross,Q$9,0)&lt;&gt;2,"","-"&amp;VLOOKUP($E118,année_1ou2,R$9,0)),cal_Cross,VLOOKUP($D118&amp;"_"&amp;$D119,Cross_cat_sexe,$B$7,0),0),"")</f>
        <v/>
      </c>
      <c r="S118" s="696"/>
      <c r="T118" s="722" t="str">
        <f>IF(S118&gt;0,VLOOKUP(T$2&amp;IF(VLOOKUP(T$2,cal_Cross,S$9,0)&lt;&gt;2,"","-"&amp;VLOOKUP($E118,année_1ou2,T$9,0)),cal_Cross,VLOOKUP($D118&amp;"_"&amp;$D119,Cross_cat_sexe,$B$7,0),0),"")</f>
        <v/>
      </c>
      <c r="U118" s="696"/>
      <c r="V118" s="696"/>
      <c r="W118" s="696"/>
      <c r="X118" s="696"/>
      <c r="Y118" s="696"/>
      <c r="Z118" s="722" t="str">
        <f>IF(Y118&gt;0,VLOOKUP(Z$2&amp;IF(VLOOKUP(Z$2,cal_Cross,Y$9,0)&lt;&gt;2,"","-"&amp;VLOOKUP($E118,année_1ou2,Z$9,0)),cal_Cross,VLOOKUP($D118&amp;"_"&amp;$D119,Cross_cat_sexe,$B$7,0),0),"")</f>
        <v/>
      </c>
      <c r="AA118" s="843" t="str">
        <f ca="1">IF($B118="","",VLOOKUP($B118,Athlètes,AA$5,0))</f>
        <v>DEBIERE</v>
      </c>
      <c r="AB118" s="697"/>
      <c r="AC118" s="698"/>
      <c r="AD118" s="698"/>
      <c r="AE118" s="698"/>
      <c r="AF118" s="698"/>
      <c r="AG118" s="698"/>
      <c r="AH118" s="699"/>
      <c r="AI118" s="698"/>
      <c r="AJ118" s="698"/>
      <c r="AK118" s="698"/>
      <c r="AL118" s="698"/>
      <c r="AM118" s="698"/>
      <c r="AN118" s="698"/>
      <c r="AO118" s="698"/>
      <c r="AP118" s="698"/>
      <c r="AQ118" s="698"/>
      <c r="AR118" s="698"/>
      <c r="AS118" s="698"/>
      <c r="AT118" s="698"/>
      <c r="AU118" s="700"/>
      <c r="AV118" s="699"/>
      <c r="AW118" s="698"/>
      <c r="AX118" s="698"/>
      <c r="AY118" s="698"/>
      <c r="AZ118" s="698"/>
      <c r="BA118" s="698"/>
      <c r="BB118" s="698"/>
      <c r="BC118" s="698"/>
      <c r="BD118" s="698"/>
      <c r="BE118" s="698"/>
      <c r="BF118" s="698"/>
      <c r="BG118" s="698"/>
      <c r="BH118" s="698"/>
      <c r="BI118" s="700"/>
      <c r="BJ118" s="699"/>
      <c r="BK118" s="698"/>
      <c r="BL118" s="698"/>
      <c r="BM118" s="698"/>
      <c r="BN118" s="698"/>
      <c r="BO118" s="698"/>
      <c r="BP118" s="698"/>
      <c r="BQ118" s="698"/>
      <c r="BR118" s="698"/>
      <c r="BS118" s="698"/>
      <c r="BT118" s="698"/>
      <c r="BU118" s="698"/>
      <c r="BV118" s="698"/>
      <c r="BW118" s="700"/>
      <c r="BX118" s="697">
        <f t="shared" ca="1" si="155"/>
        <v>0</v>
      </c>
      <c r="BY118" s="995">
        <f t="shared" ca="1" si="156"/>
        <v>93</v>
      </c>
      <c r="BZ118" s="697">
        <f t="shared" si="157"/>
        <v>3400</v>
      </c>
      <c r="CA118" s="698" t="str">
        <f t="shared" ca="1" si="158"/>
        <v>P_F</v>
      </c>
      <c r="CB118" s="698">
        <f t="shared" ca="1" si="138"/>
        <v>110</v>
      </c>
      <c r="CC118" s="698">
        <f t="shared" ca="1" si="159"/>
        <v>97</v>
      </c>
      <c r="CD118" s="698">
        <f t="shared" ca="1" si="160"/>
        <v>0</v>
      </c>
      <c r="CE118" s="701">
        <f t="shared" ca="1" si="161"/>
        <v>4100975.5</v>
      </c>
      <c r="CF118" s="894"/>
      <c r="CG118" s="885"/>
      <c r="CH118" s="694">
        <f t="shared" ca="1" si="162"/>
        <v>1</v>
      </c>
      <c r="CI118" s="702">
        <f t="shared" ca="1" si="139"/>
        <v>0</v>
      </c>
      <c r="CJ118" s="894"/>
    </row>
    <row r="119" spans="1:88" s="695" customFormat="1">
      <c r="A119" s="681">
        <v>3.1</v>
      </c>
      <c r="B119" s="682">
        <f>B118+0.1</f>
        <v>3400.1</v>
      </c>
      <c r="C119" s="683" t="str">
        <f ca="1">IF($B118="","",VLOOKUP($B118,Athlètes,C$7,0))</f>
        <v>Romane</v>
      </c>
      <c r="D119" s="684" t="str">
        <f ca="1">IF($B118="","",VLOOKUP($B118,Athlètes,D$7,0))</f>
        <v>F</v>
      </c>
      <c r="E119" s="685"/>
      <c r="F119" s="936">
        <f ca="1">IF(G119=0,0,SUMIF(AC119:AD119,"&gt;0")/MIN(2,G119))+IF(ISNA(BY119),NA(),0)</f>
        <v>975.5</v>
      </c>
      <c r="G119" s="686">
        <f>COUNTA(I118:L118,N118:Q118,S118,Y118)</f>
        <v>4</v>
      </c>
      <c r="H119" s="686">
        <f ca="1">IF(ISNA(VLOOKUP($B119,__Indoor,H$7,0)),   0,VLOOKUP($B119,__Indoor,H$7,0))</f>
        <v>4</v>
      </c>
      <c r="I119" s="932">
        <f ca="1">IF(AND(I118&gt;0,INDIRECT(ADDRESS($CB118,COLUMN(I118),2,1))=0),NA(),IF(I118&gt;INDIRECT(ADDRESS($CB118,COLUMN(I118),2,1)),  NA(),  IF(OR(I118="",INDIRECT(ADDRESS($CB118,COLUMN(I118),2,1))=""),"",     (1+I$5)  *  ROUND((1-(I118-1)/(  INDIRECT(ADDRESS($CB118,COLUMN(I118),2,1))  -1))  *  (VLOOKUP($D118&amp;"_"&amp;$D119,Cross_cat_sexe,$B$5+1,0)  -  VLOOKUP($D118&amp;"_"&amp;$D119,Cross_cat_sexe,$B$5,0))     +  VLOOKUP($D118&amp;"_"&amp;$D119,Cross_cat_sexe,$B$5,0),0))))</f>
        <v>996</v>
      </c>
      <c r="J119" s="932">
        <f ca="1">IF(AND(J118&gt;0,INDIRECT(ADDRESS($CB118,COLUMN(J118),2,1))=0),NA(),IF(J118&gt;INDIRECT(ADDRESS($CB118,COLUMN(J118),2,1)),  NA(),  IF(OR(J118="",INDIRECT(ADDRESS($CB118,COLUMN(J118),2,1))=""),"",     (1+J$5)  *  ROUND((1-(J118-1)/(  INDIRECT(ADDRESS($CB118,COLUMN(J118),2,1))  -1))  *  (VLOOKUP($D118&amp;"_"&amp;$D119,Cross_cat_sexe,$B$5+1,0)  -  VLOOKUP($D118&amp;"_"&amp;$D119,Cross_cat_sexe,$B$5,0))     +  VLOOKUP($D118&amp;"_"&amp;$D119,Cross_cat_sexe,$B$5,0),0))))</f>
        <v>955</v>
      </c>
      <c r="K119" s="932">
        <f ca="1">IF(AND(K118&gt;0,INDIRECT(ADDRESS($CB118,COLUMN(K118),2,1))=0),NA(),IF(K118&gt;INDIRECT(ADDRESS($CB118,COLUMN(K118),2,1)),  NA(),  IF(OR(K118="",INDIRECT(ADDRESS($CB118,COLUMN(K118),2,1))=""),"",     (1+K$5)  *  ROUND((1-(K118-1)/(  INDIRECT(ADDRESS($CB118,COLUMN(K118),2,1))  -1))  *  (VLOOKUP($D118&amp;"_"&amp;$D119,Cross_cat_sexe,$B$5+1,0)  -  VLOOKUP($D118&amp;"_"&amp;$D119,Cross_cat_sexe,$B$5,0))     +  VLOOKUP($D118&amp;"_"&amp;$D119,Cross_cat_sexe,$B$5,0),0))))</f>
        <v>831</v>
      </c>
      <c r="L119" s="687">
        <f ca="1">IF(AND(L118&gt;0,M118=0),NA(),IF(L118&gt;M118,NA(),IF(M118="","",     (1+M$5)  *  ROUND((1-(L118-1)/(M118-1))  *  (VLOOKUP($D118&amp;"_"&amp;$D119,Cross_cat_sexe,$B$5+1,0)  -  VLOOKUP($D118&amp;"_"&amp;$D119,Cross_cat_sexe,$B$5,0))     +  VLOOKUP($D118&amp;"_"&amp;$D119,Cross_cat_sexe,$B$5,0),0))))</f>
        <v>778</v>
      </c>
      <c r="M119" s="841">
        <f ca="1">IF(L118&gt;0,M$5,0)</f>
        <v>0</v>
      </c>
      <c r="N119" s="932" t="str">
        <f ca="1">IF(AND(N118&gt;0,INDIRECT(ADDRESS($CB118,COLUMN(N118),2,1))=0),NA(),IF(N118&gt;INDIRECT(ADDRESS($CB118,COLUMN(N118),2,1)),  NA(),  IF(OR(N118="",INDIRECT(ADDRESS($CB118,COLUMN(N118),2,1))=""),"",     (1+N$5)  *  ROUND((1-(N118-1)/(  INDIRECT(ADDRESS($CB118,COLUMN(N118),2,1))  -1))  *  (VLOOKUP($D118&amp;"_"&amp;$D119,Cross_cat_sexe,$B$5+1,0)  -  VLOOKUP($D118&amp;"_"&amp;$D119,Cross_cat_sexe,$B$5,0))     +  VLOOKUP($D118&amp;"_"&amp;$D119,Cross_cat_sexe,$B$5,0),0))))</f>
        <v/>
      </c>
      <c r="O119" s="932" t="str">
        <f ca="1">IF(AND(O118&gt;0,INDIRECT(ADDRESS($CB118,COLUMN(O118),2,1))=0),NA(),IF(O118&gt;INDIRECT(ADDRESS($CB118,COLUMN(O118),2,1)),  NA(),  IF(OR(O118="",INDIRECT(ADDRESS($CB118,COLUMN(O118),2,1))=""),"",     (1+O$5)  *  ROUND((1-(O118-1)/(  INDIRECT(ADDRESS($CB118,COLUMN(O118),2,1))  -1))  *  (VLOOKUP($D118&amp;"_"&amp;$D119,Cross_cat_sexe,$B$5+1,0)  -  VLOOKUP($D118&amp;"_"&amp;$D119,Cross_cat_sexe,$B$5,0))     +  VLOOKUP($D118&amp;"_"&amp;$D119,Cross_cat_sexe,$B$5,0),0))))</f>
        <v/>
      </c>
      <c r="P119" s="932" t="str">
        <f ca="1">IF(AND(P118&gt;0,INDIRECT(ADDRESS($CB118,COLUMN(P118),2,1))=0),NA(),IF(P118&gt;INDIRECT(ADDRESS($CB118,COLUMN(P118),2,1)),  NA(),  IF(OR(P118="",INDIRECT(ADDRESS($CB118,COLUMN(P118),2,1))=""),"",     (1+P$5)  *  ROUND((1-(P118-1)/(  INDIRECT(ADDRESS($CB118,COLUMN(P118),2,1))  -1))  *  (VLOOKUP($D118&amp;"_"&amp;$D119,Cross_cat_sexe,$B$5+1,0)  -  VLOOKUP($D118&amp;"_"&amp;$D119,Cross_cat_sexe,$B$5,0))     +  VLOOKUP($D118&amp;"_"&amp;$D119,Cross_cat_sexe,$B$5,0),0))))</f>
        <v/>
      </c>
      <c r="Q119" s="687" t="str">
        <f>IF(AND(Q118&gt;0,R118=0),NA(),IF(Q118&gt;R118,NA(),IF(R118="","",     (1+R$5)  *  ROUND((1-(Q118-1)/(R118-1))  *  (VLOOKUP($D118&amp;"_"&amp;$D119,Cross_cat_sexe,$B$5+1,0)  -  VLOOKUP($D118&amp;"_"&amp;$D119,Cross_cat_sexe,$B$5,0))     +  VLOOKUP($D118&amp;"_"&amp;$D119,Cross_cat_sexe,$B$5,0),0))))</f>
        <v/>
      </c>
      <c r="R119" s="841">
        <f>IF(Q118&gt;0,R$5,0)</f>
        <v>0</v>
      </c>
      <c r="S119" s="687" t="str">
        <f>IF(AND(S118&gt;0,T118=0),NA(),IF(S118&gt;T118,NA(),IF(T118="","",     (1+T$5)  *  ROUND((1-(S118-1)/(T118-1))  *  (VLOOKUP($D118&amp;"_"&amp;$D119,Cross_cat_sexe,$B$5+1,0)  -  VLOOKUP($D118&amp;"_"&amp;$D119,Cross_cat_sexe,$B$5,0))     +  VLOOKUP($D118&amp;"_"&amp;$D119,Cross_cat_sexe,$B$5,0),0))))</f>
        <v/>
      </c>
      <c r="T119" s="841">
        <f>IF(S118&gt;0,T$5,0)</f>
        <v>0</v>
      </c>
      <c r="U119" s="932" t="str">
        <f ca="1">IF(AND(U118&gt;0,INDIRECT(ADDRESS($CB118,COLUMN(U118),2,1))=0),NA(),IF(U118&gt;INDIRECT(ADDRESS($CB118,COLUMN(U118),2,1)),  NA(),  IF(OR(U118="",INDIRECT(ADDRESS($CB118,COLUMN(U118),2,1))=""),"",     (1+U$5)  *  ROUND((1-(U118-1)/(  INDIRECT(ADDRESS($CB118,COLUMN(U118),2,1))  -1))  *  (VLOOKUP($D118&amp;"_"&amp;$D119,Cross_cat_sexe,$B$5+1,0)  -  VLOOKUP($D118&amp;"_"&amp;$D119,Cross_cat_sexe,$B$5,0))     +  VLOOKUP($D118&amp;"_"&amp;$D119,Cross_cat_sexe,$B$5,0),0))))</f>
        <v/>
      </c>
      <c r="V119" s="932" t="str">
        <f ca="1">IF(AND(V118&gt;0,INDIRECT(ADDRESS($CB118,COLUMN(V118),2,1))=0),NA(),IF(V118&gt;INDIRECT(ADDRESS($CB118,COLUMN(V118),2,1)),  NA(),  IF(OR(V118="",INDIRECT(ADDRESS($CB118,COLUMN(V118),2,1))=""),"",     (1+V$5)  *  ROUND((1-(V118-1)/(  INDIRECT(ADDRESS($CB118,COLUMN(V118),2,1))  -1))  *  (VLOOKUP($D118&amp;"_"&amp;$D119,Cross_cat_sexe,$B$5+1,0)  -  VLOOKUP($D118&amp;"_"&amp;$D119,Cross_cat_sexe,$B$5,0))     +  VLOOKUP($D118&amp;"_"&amp;$D119,Cross_cat_sexe,$B$5,0),0))))</f>
        <v/>
      </c>
      <c r="W119" s="932" t="str">
        <f ca="1">IF(AND(W118&gt;0,INDIRECT(ADDRESS($CB118,COLUMN(W118),2,1))=0),NA(),IF(W118&gt;INDIRECT(ADDRESS($CB118,COLUMN(W118),2,1)),  NA(),  IF(OR(W118="",INDIRECT(ADDRESS($CB118,COLUMN(W118),2,1))=""),"",     (1+W$5)  *  ROUND((1-(W118-1)/(  INDIRECT(ADDRESS($CB118,COLUMN(W118),2,1))  -1))  *  (VLOOKUP($D118&amp;"_"&amp;$D119,Cross_cat_sexe,$B$5+1,0)  -  VLOOKUP($D118&amp;"_"&amp;$D119,Cross_cat_sexe,$B$5,0))     +  VLOOKUP($D118&amp;"_"&amp;$D119,Cross_cat_sexe,$B$5,0),0))))</f>
        <v/>
      </c>
      <c r="X119" s="932" t="str">
        <f ca="1">IF(AND(X118&gt;0,INDIRECT(ADDRESS($CB118,COLUMN(X118),2,1))=0),NA(),IF(X118&gt;INDIRECT(ADDRESS($CB118,COLUMN(X118),2,1)),  NA(),  IF(OR(X118="",INDIRECT(ADDRESS($CB118,COLUMN(X118),2,1))=""),"",     (1+X$5)  *  ROUND((1-(X118-1)/(  INDIRECT(ADDRESS($CB118,COLUMN(X118),2,1))  -1))  *  (VLOOKUP($D118&amp;"_"&amp;$D119,Cross_cat_sexe,$B$5+1,0)  -  VLOOKUP($D118&amp;"_"&amp;$D119,Cross_cat_sexe,$B$5,0))     +  VLOOKUP($D118&amp;"_"&amp;$D119,Cross_cat_sexe,$B$5,0),0))))</f>
        <v/>
      </c>
      <c r="Y119" s="687" t="str">
        <f>IF(AND(Y118&gt;0,Z118=0),NA(),IF(Y118&gt;Z118,NA(),IF(Z118="","",     (1+Z$5)  *  ROUND((1-(Y118-1)/(Z118-1))  *  (VLOOKUP($D118&amp;"_"&amp;$D119,Cross_cat_sexe,$B$5+1,0)  -  VLOOKUP($D118&amp;"_"&amp;$D119,Cross_cat_sexe,$B$5,0))     +  VLOOKUP($D118&amp;"_"&amp;$D119,Cross_cat_sexe,$B$5,0),0))))</f>
        <v/>
      </c>
      <c r="Z119" s="841">
        <f>IF(Y118&gt;0,Z$5,0)</f>
        <v>0</v>
      </c>
      <c r="AA119" s="688" t="str">
        <f ca="1">IF($B118="","",VLOOKUP($B118,Athlètes,AA$7,0))</f>
        <v>Romane</v>
      </c>
      <c r="AB119" s="689">
        <f ca="1">IF(OR(G119&gt;=2,    F118=IF(D119="F","classée","classé")),   1,   0)</f>
        <v>1</v>
      </c>
      <c r="AC119" s="690">
        <f ca="1">MAX(AH119:AU119)</f>
        <v>996</v>
      </c>
      <c r="AD119" s="684">
        <f ca="1">IF(AF119&gt;=2,AC119,MAX(AV119:BI119))</f>
        <v>955</v>
      </c>
      <c r="AE119" s="684">
        <f ca="1">IF(AF119&gt;=3,AC119,IF(AG119&gt;=2,AD119,MAX(BJ119:BW119)))</f>
        <v>831</v>
      </c>
      <c r="AF119" s="684">
        <f ca="1">COUNTIF(AV119:BI119,"=-1")</f>
        <v>1</v>
      </c>
      <c r="AG119" s="684">
        <f ca="1">COUNTIF(BJ119:BW119,"=-2")</f>
        <v>1</v>
      </c>
      <c r="AH119" s="691">
        <f t="shared" ref="AH119:AU119" ca="1" si="169">INDEX(__Cross,  $CC119,  AH$5)</f>
        <v>996</v>
      </c>
      <c r="AI119" s="684">
        <f t="shared" ca="1" si="169"/>
        <v>955</v>
      </c>
      <c r="AJ119" s="684">
        <f t="shared" ca="1" si="169"/>
        <v>831</v>
      </c>
      <c r="AK119" s="684">
        <f t="shared" ca="1" si="169"/>
        <v>778</v>
      </c>
      <c r="AL119" s="684" t="str">
        <f t="shared" ca="1" si="169"/>
        <v/>
      </c>
      <c r="AM119" s="684" t="str">
        <f t="shared" ca="1" si="169"/>
        <v/>
      </c>
      <c r="AN119" s="684" t="str">
        <f t="shared" ca="1" si="169"/>
        <v/>
      </c>
      <c r="AO119" s="684" t="str">
        <f t="shared" ca="1" si="169"/>
        <v/>
      </c>
      <c r="AP119" s="684" t="str">
        <f t="shared" ca="1" si="169"/>
        <v/>
      </c>
      <c r="AQ119" s="684" t="str">
        <f t="shared" ca="1" si="169"/>
        <v/>
      </c>
      <c r="AR119" s="684" t="str">
        <f t="shared" ca="1" si="169"/>
        <v/>
      </c>
      <c r="AS119" s="684" t="str">
        <f t="shared" ca="1" si="169"/>
        <v/>
      </c>
      <c r="AT119" s="684" t="str">
        <f t="shared" ca="1" si="169"/>
        <v/>
      </c>
      <c r="AU119" s="692" t="str">
        <f t="shared" ca="1" si="169"/>
        <v/>
      </c>
      <c r="AV119" s="691">
        <f t="shared" ref="AV119:BI119" ca="1" si="170">IF(AH119=$AC119,-1,AH119)</f>
        <v>-1</v>
      </c>
      <c r="AW119" s="684">
        <f t="shared" ca="1" si="170"/>
        <v>955</v>
      </c>
      <c r="AX119" s="684">
        <f t="shared" ca="1" si="170"/>
        <v>831</v>
      </c>
      <c r="AY119" s="684">
        <f t="shared" ca="1" si="170"/>
        <v>778</v>
      </c>
      <c r="AZ119" s="684" t="str">
        <f t="shared" ca="1" si="170"/>
        <v/>
      </c>
      <c r="BA119" s="684" t="str">
        <f t="shared" ca="1" si="170"/>
        <v/>
      </c>
      <c r="BB119" s="684" t="str">
        <f t="shared" ca="1" si="170"/>
        <v/>
      </c>
      <c r="BC119" s="684" t="str">
        <f t="shared" ca="1" si="170"/>
        <v/>
      </c>
      <c r="BD119" s="684" t="str">
        <f t="shared" ca="1" si="170"/>
        <v/>
      </c>
      <c r="BE119" s="684" t="str">
        <f t="shared" ca="1" si="170"/>
        <v/>
      </c>
      <c r="BF119" s="684" t="str">
        <f t="shared" ca="1" si="170"/>
        <v/>
      </c>
      <c r="BG119" s="684" t="str">
        <f t="shared" ca="1" si="170"/>
        <v/>
      </c>
      <c r="BH119" s="684" t="str">
        <f t="shared" ca="1" si="170"/>
        <v/>
      </c>
      <c r="BI119" s="692" t="str">
        <f t="shared" ca="1" si="170"/>
        <v/>
      </c>
      <c r="BJ119" s="691">
        <f t="shared" ref="BJ119:BW119" ca="1" si="171">IF(AV119=$AD119,-2,AV119)</f>
        <v>-1</v>
      </c>
      <c r="BK119" s="684">
        <f t="shared" ca="1" si="171"/>
        <v>-2</v>
      </c>
      <c r="BL119" s="684">
        <f t="shared" ca="1" si="171"/>
        <v>831</v>
      </c>
      <c r="BM119" s="684">
        <f t="shared" ca="1" si="171"/>
        <v>778</v>
      </c>
      <c r="BN119" s="684" t="str">
        <f t="shared" ca="1" si="171"/>
        <v/>
      </c>
      <c r="BO119" s="684" t="str">
        <f t="shared" ca="1" si="171"/>
        <v/>
      </c>
      <c r="BP119" s="684" t="str">
        <f t="shared" ca="1" si="171"/>
        <v/>
      </c>
      <c r="BQ119" s="684" t="str">
        <f t="shared" ca="1" si="171"/>
        <v/>
      </c>
      <c r="BR119" s="684" t="str">
        <f t="shared" ca="1" si="171"/>
        <v/>
      </c>
      <c r="BS119" s="684" t="str">
        <f t="shared" ca="1" si="171"/>
        <v/>
      </c>
      <c r="BT119" s="684" t="str">
        <f t="shared" ca="1" si="171"/>
        <v/>
      </c>
      <c r="BU119" s="684" t="str">
        <f t="shared" ca="1" si="171"/>
        <v/>
      </c>
      <c r="BV119" s="684" t="str">
        <f t="shared" ca="1" si="171"/>
        <v/>
      </c>
      <c r="BW119" s="692" t="str">
        <f t="shared" ca="1" si="171"/>
        <v/>
      </c>
      <c r="BX119" s="689">
        <f t="shared" ca="1" si="155"/>
        <v>1</v>
      </c>
      <c r="BY119" s="996">
        <f t="shared" ca="1" si="156"/>
        <v>3560</v>
      </c>
      <c r="BZ119" s="689">
        <f t="shared" si="157"/>
        <v>3400.1</v>
      </c>
      <c r="CA119" s="684" t="str">
        <f t="shared" ca="1" si="158"/>
        <v>P_F</v>
      </c>
      <c r="CB119" s="684">
        <f t="shared" ca="1" si="138"/>
        <v>110</v>
      </c>
      <c r="CC119" s="684">
        <f t="shared" ca="1" si="159"/>
        <v>98</v>
      </c>
      <c r="CD119" s="684">
        <f t="shared" ca="1" si="160"/>
        <v>0</v>
      </c>
      <c r="CE119" s="693">
        <f t="shared" ca="1" si="161"/>
        <v>4100975.5</v>
      </c>
      <c r="CF119" s="895"/>
      <c r="CG119" s="886"/>
      <c r="CH119" s="694">
        <f t="shared" ca="1" si="162"/>
        <v>1.1000000000000001</v>
      </c>
      <c r="CI119" s="694">
        <f t="shared" ca="1" si="139"/>
        <v>0</v>
      </c>
      <c r="CJ119" s="895"/>
    </row>
    <row r="120" spans="1:88" s="703" customFormat="1">
      <c r="A120" s="704">
        <v>4</v>
      </c>
      <c r="B120" s="705">
        <v>3035</v>
      </c>
      <c r="C120" s="703" t="str">
        <f ca="1">IF($B120="","",VLOOKUP($B120,Athlètes,C$5,0))</f>
        <v>VANHOUTTE</v>
      </c>
      <c r="D120" s="698" t="str">
        <f ca="1">IF($B120="","",VLOOKUP($B120,Athlètes,D$5,0))</f>
        <v>P</v>
      </c>
      <c r="E120" s="706" t="str">
        <f ca="1">IF($B120="","",VLOOKUP($B120,Athlètes,E$5,0))</f>
        <v/>
      </c>
      <c r="F120" s="707"/>
      <c r="G120" s="708"/>
      <c r="H120" s="708"/>
      <c r="I120" s="696"/>
      <c r="J120" s="696">
        <v>17</v>
      </c>
      <c r="K120" s="696">
        <v>37</v>
      </c>
      <c r="L120" s="696"/>
      <c r="M120" s="722" t="str">
        <f>IF(L120&gt;0,VLOOKUP(M$2&amp;IF(VLOOKUP(M$2,cal_Cross,L$9,0)&lt;&gt;2,"","-"&amp;VLOOKUP($E120,année_1ou2,M$9,0)),cal_Cross,VLOOKUP($D120&amp;"_"&amp;$D121,Cross_cat_sexe,$B$7,0),0),"")</f>
        <v/>
      </c>
      <c r="N120" s="696"/>
      <c r="O120" s="696"/>
      <c r="P120" s="696"/>
      <c r="Q120" s="696"/>
      <c r="R120" s="722" t="str">
        <f>IF(Q120&gt;0,VLOOKUP(R$2&amp;IF(VLOOKUP(R$2,cal_Cross,Q$9,0)&lt;&gt;2,"","-"&amp;VLOOKUP($E120,année_1ou2,R$9,0)),cal_Cross,VLOOKUP($D120&amp;"_"&amp;$D121,Cross_cat_sexe,$B$7,0),0),"")</f>
        <v/>
      </c>
      <c r="S120" s="696"/>
      <c r="T120" s="722" t="str">
        <f>IF(S120&gt;0,VLOOKUP(T$2&amp;IF(VLOOKUP(T$2,cal_Cross,S$9,0)&lt;&gt;2,"","-"&amp;VLOOKUP($E120,année_1ou2,T$9,0)),cal_Cross,VLOOKUP($D120&amp;"_"&amp;$D121,Cross_cat_sexe,$B$7,0),0),"")</f>
        <v/>
      </c>
      <c r="U120" s="696"/>
      <c r="V120" s="696"/>
      <c r="W120" s="696"/>
      <c r="X120" s="696"/>
      <c r="Y120" s="696"/>
      <c r="Z120" s="722" t="str">
        <f>IF(Y120&gt;0,VLOOKUP(Z$2&amp;IF(VLOOKUP(Z$2,cal_Cross,Y$9,0)&lt;&gt;2,"","-"&amp;VLOOKUP($E120,année_1ou2,Z$9,0)),cal_Cross,VLOOKUP($D120&amp;"_"&amp;$D121,Cross_cat_sexe,$B$7,0),0),"")</f>
        <v/>
      </c>
      <c r="AA120" s="843" t="str">
        <f ca="1">IF($B120="","",VLOOKUP($B120,Athlètes,AA$5,0))</f>
        <v>VANHOUTTE</v>
      </c>
      <c r="AB120" s="697"/>
      <c r="AC120" s="698"/>
      <c r="AD120" s="698"/>
      <c r="AE120" s="698"/>
      <c r="AF120" s="698"/>
      <c r="AG120" s="698"/>
      <c r="AH120" s="699"/>
      <c r="AI120" s="698"/>
      <c r="AJ120" s="698"/>
      <c r="AK120" s="698"/>
      <c r="AL120" s="698"/>
      <c r="AM120" s="698"/>
      <c r="AN120" s="698"/>
      <c r="AO120" s="698"/>
      <c r="AP120" s="698"/>
      <c r="AQ120" s="698"/>
      <c r="AR120" s="698"/>
      <c r="AS120" s="698"/>
      <c r="AT120" s="698"/>
      <c r="AU120" s="700"/>
      <c r="AV120" s="699"/>
      <c r="AW120" s="698"/>
      <c r="AX120" s="698"/>
      <c r="AY120" s="698"/>
      <c r="AZ120" s="698"/>
      <c r="BA120" s="698"/>
      <c r="BB120" s="698"/>
      <c r="BC120" s="698"/>
      <c r="BD120" s="698"/>
      <c r="BE120" s="698"/>
      <c r="BF120" s="698"/>
      <c r="BG120" s="698"/>
      <c r="BH120" s="698"/>
      <c r="BI120" s="700"/>
      <c r="BJ120" s="699"/>
      <c r="BK120" s="698"/>
      <c r="BL120" s="698"/>
      <c r="BM120" s="698"/>
      <c r="BN120" s="698"/>
      <c r="BO120" s="698"/>
      <c r="BP120" s="698"/>
      <c r="BQ120" s="698"/>
      <c r="BR120" s="698"/>
      <c r="BS120" s="698"/>
      <c r="BT120" s="698"/>
      <c r="BU120" s="698"/>
      <c r="BV120" s="698"/>
      <c r="BW120" s="700"/>
      <c r="BX120" s="697">
        <f t="shared" ca="1" si="155"/>
        <v>0</v>
      </c>
      <c r="BY120" s="995">
        <f t="shared" ca="1" si="156"/>
        <v>54</v>
      </c>
      <c r="BZ120" s="697">
        <f t="shared" si="157"/>
        <v>3035</v>
      </c>
      <c r="CA120" s="698" t="str">
        <f t="shared" ca="1" si="158"/>
        <v>P_F</v>
      </c>
      <c r="CB120" s="698">
        <f t="shared" ca="1" si="138"/>
        <v>110</v>
      </c>
      <c r="CC120" s="698">
        <f t="shared" ca="1" si="159"/>
        <v>99</v>
      </c>
      <c r="CD120" s="698">
        <f t="shared" ca="1" si="160"/>
        <v>0</v>
      </c>
      <c r="CE120" s="701">
        <f t="shared" ca="1" si="161"/>
        <v>4100752</v>
      </c>
      <c r="CF120" s="894"/>
      <c r="CG120" s="885"/>
      <c r="CH120" s="694">
        <f t="shared" ca="1" si="162"/>
        <v>1</v>
      </c>
      <c r="CI120" s="702">
        <f t="shared" ca="1" si="139"/>
        <v>0</v>
      </c>
      <c r="CJ120" s="894"/>
    </row>
    <row r="121" spans="1:88" s="695" customFormat="1">
      <c r="A121" s="681">
        <v>4.0999999999999996</v>
      </c>
      <c r="B121" s="682">
        <f>B120+0.1</f>
        <v>3035.1</v>
      </c>
      <c r="C121" s="683" t="str">
        <f ca="1">IF($B120="","",VLOOKUP($B120,Athlètes,C$7,0))</f>
        <v>Estelle</v>
      </c>
      <c r="D121" s="684" t="str">
        <f ca="1">IF($B120="","",VLOOKUP($B120,Athlètes,D$7,0))</f>
        <v>F</v>
      </c>
      <c r="E121" s="685"/>
      <c r="F121" s="936">
        <f ca="1">IF(G121=0,0,SUMIF(AC121:AD121,"&gt;0")/MIN(2,G121))+IF(ISNA(BY121),NA(),0)</f>
        <v>752</v>
      </c>
      <c r="G121" s="686">
        <f>COUNTA(I120:L120,N120:Q120,S120,Y120)</f>
        <v>2</v>
      </c>
      <c r="H121" s="686">
        <f>IF(ISNA(VLOOKUP($B121,__Indoor,H$7,0)),   0,VLOOKUP($B121,__Indoor,H$7,0))</f>
        <v>0</v>
      </c>
      <c r="I121" s="932" t="str">
        <f ca="1">IF(AND(I120&gt;0,INDIRECT(ADDRESS($CB120,COLUMN(I120),2,1))=0),NA(),IF(I120&gt;INDIRECT(ADDRESS($CB120,COLUMN(I120),2,1)),  NA(),  IF(OR(I120="",INDIRECT(ADDRESS($CB120,COLUMN(I120),2,1))=""),"",     (1+I$5)  *  ROUND((1-(I120-1)/(  INDIRECT(ADDRESS($CB120,COLUMN(I120),2,1))  -1))  *  (VLOOKUP($D120&amp;"_"&amp;$D121,Cross_cat_sexe,$B$5+1,0)  -  VLOOKUP($D120&amp;"_"&amp;$D121,Cross_cat_sexe,$B$5,0))     +  VLOOKUP($D120&amp;"_"&amp;$D121,Cross_cat_sexe,$B$5,0),0))))</f>
        <v/>
      </c>
      <c r="J121" s="932">
        <f ca="1">IF(AND(J120&gt;0,INDIRECT(ADDRESS($CB120,COLUMN(J120),2,1))=0),NA(),IF(J120&gt;INDIRECT(ADDRESS($CB120,COLUMN(J120),2,1)),  NA(),  IF(OR(J120="",INDIRECT(ADDRESS($CB120,COLUMN(J120),2,1))=""),"",     (1+J$5)  *  ROUND((1-(J120-1)/(  INDIRECT(ADDRESS($CB120,COLUMN(J120),2,1))  -1))  *  (VLOOKUP($D120&amp;"_"&amp;$D121,Cross_cat_sexe,$B$5+1,0)  -  VLOOKUP($D120&amp;"_"&amp;$D121,Cross_cat_sexe,$B$5,0))     +  VLOOKUP($D120&amp;"_"&amp;$D121,Cross_cat_sexe,$B$5,0),0))))</f>
        <v>891</v>
      </c>
      <c r="K121" s="932">
        <f ca="1">IF(AND(K120&gt;0,INDIRECT(ADDRESS($CB120,COLUMN(K120),2,1))=0),NA(),IF(K120&gt;INDIRECT(ADDRESS($CB120,COLUMN(K120),2,1)),  NA(),  IF(OR(K120="",INDIRECT(ADDRESS($CB120,COLUMN(K120),2,1))=""),"",     (1+K$5)  *  ROUND((1-(K120-1)/(  INDIRECT(ADDRESS($CB120,COLUMN(K120),2,1))  -1))  *  (VLOOKUP($D120&amp;"_"&amp;$D121,Cross_cat_sexe,$B$5+1,0)  -  VLOOKUP($D120&amp;"_"&amp;$D121,Cross_cat_sexe,$B$5,0))     +  VLOOKUP($D120&amp;"_"&amp;$D121,Cross_cat_sexe,$B$5,0),0))))</f>
        <v>613</v>
      </c>
      <c r="L121" s="687" t="str">
        <f>IF(AND(L120&gt;0,M120=0),NA(),IF(L120&gt;M120,NA(),IF(M120="","",     (1+M$5)  *  ROUND((1-(L120-1)/(M120-1))  *  (VLOOKUP($D120&amp;"_"&amp;$D121,Cross_cat_sexe,$B$5+1,0)  -  VLOOKUP($D120&amp;"_"&amp;$D121,Cross_cat_sexe,$B$5,0))     +  VLOOKUP($D120&amp;"_"&amp;$D121,Cross_cat_sexe,$B$5,0),0))))</f>
        <v/>
      </c>
      <c r="M121" s="841">
        <f>IF(L120&gt;0,M$5,0)</f>
        <v>0</v>
      </c>
      <c r="N121" s="932" t="str">
        <f ca="1">IF(AND(N120&gt;0,INDIRECT(ADDRESS($CB120,COLUMN(N120),2,1))=0),NA(),IF(N120&gt;INDIRECT(ADDRESS($CB120,COLUMN(N120),2,1)),  NA(),  IF(OR(N120="",INDIRECT(ADDRESS($CB120,COLUMN(N120),2,1))=""),"",     (1+N$5)  *  ROUND((1-(N120-1)/(  INDIRECT(ADDRESS($CB120,COLUMN(N120),2,1))  -1))  *  (VLOOKUP($D120&amp;"_"&amp;$D121,Cross_cat_sexe,$B$5+1,0)  -  VLOOKUP($D120&amp;"_"&amp;$D121,Cross_cat_sexe,$B$5,0))     +  VLOOKUP($D120&amp;"_"&amp;$D121,Cross_cat_sexe,$B$5,0),0))))</f>
        <v/>
      </c>
      <c r="O121" s="932" t="str">
        <f ca="1">IF(AND(O120&gt;0,INDIRECT(ADDRESS($CB120,COLUMN(O120),2,1))=0),NA(),IF(O120&gt;INDIRECT(ADDRESS($CB120,COLUMN(O120),2,1)),  NA(),  IF(OR(O120="",INDIRECT(ADDRESS($CB120,COLUMN(O120),2,1))=""),"",     (1+O$5)  *  ROUND((1-(O120-1)/(  INDIRECT(ADDRESS($CB120,COLUMN(O120),2,1))  -1))  *  (VLOOKUP($D120&amp;"_"&amp;$D121,Cross_cat_sexe,$B$5+1,0)  -  VLOOKUP($D120&amp;"_"&amp;$D121,Cross_cat_sexe,$B$5,0))     +  VLOOKUP($D120&amp;"_"&amp;$D121,Cross_cat_sexe,$B$5,0),0))))</f>
        <v/>
      </c>
      <c r="P121" s="932" t="str">
        <f ca="1">IF(AND(P120&gt;0,INDIRECT(ADDRESS($CB120,COLUMN(P120),2,1))=0),NA(),IF(P120&gt;INDIRECT(ADDRESS($CB120,COLUMN(P120),2,1)),  NA(),  IF(OR(P120="",INDIRECT(ADDRESS($CB120,COLUMN(P120),2,1))=""),"",     (1+P$5)  *  ROUND((1-(P120-1)/(  INDIRECT(ADDRESS($CB120,COLUMN(P120),2,1))  -1))  *  (VLOOKUP($D120&amp;"_"&amp;$D121,Cross_cat_sexe,$B$5+1,0)  -  VLOOKUP($D120&amp;"_"&amp;$D121,Cross_cat_sexe,$B$5,0))     +  VLOOKUP($D120&amp;"_"&amp;$D121,Cross_cat_sexe,$B$5,0),0))))</f>
        <v/>
      </c>
      <c r="Q121" s="687" t="str">
        <f>IF(AND(Q120&gt;0,R120=0),NA(),IF(Q120&gt;R120,NA(),IF(R120="","",     (1+R$5)  *  ROUND((1-(Q120-1)/(R120-1))  *  (VLOOKUP($D120&amp;"_"&amp;$D121,Cross_cat_sexe,$B$5+1,0)  -  VLOOKUP($D120&amp;"_"&amp;$D121,Cross_cat_sexe,$B$5,0))     +  VLOOKUP($D120&amp;"_"&amp;$D121,Cross_cat_sexe,$B$5,0),0))))</f>
        <v/>
      </c>
      <c r="R121" s="841">
        <f>IF(Q120&gt;0,R$5,0)</f>
        <v>0</v>
      </c>
      <c r="S121" s="687" t="str">
        <f>IF(AND(S120&gt;0,T120=0),NA(),IF(S120&gt;T120,NA(),IF(T120="","",     (1+T$5)  *  ROUND((1-(S120-1)/(T120-1))  *  (VLOOKUP($D120&amp;"_"&amp;$D121,Cross_cat_sexe,$B$5+1,0)  -  VLOOKUP($D120&amp;"_"&amp;$D121,Cross_cat_sexe,$B$5,0))     +  VLOOKUP($D120&amp;"_"&amp;$D121,Cross_cat_sexe,$B$5,0),0))))</f>
        <v/>
      </c>
      <c r="T121" s="841">
        <f>IF(S120&gt;0,T$5,0)</f>
        <v>0</v>
      </c>
      <c r="U121" s="932" t="str">
        <f ca="1">IF(AND(U120&gt;0,INDIRECT(ADDRESS($CB120,COLUMN(U120),2,1))=0),NA(),IF(U120&gt;INDIRECT(ADDRESS($CB120,COLUMN(U120),2,1)),  NA(),  IF(OR(U120="",INDIRECT(ADDRESS($CB120,COLUMN(U120),2,1))=""),"",     (1+U$5)  *  ROUND((1-(U120-1)/(  INDIRECT(ADDRESS($CB120,COLUMN(U120),2,1))  -1))  *  (VLOOKUP($D120&amp;"_"&amp;$D121,Cross_cat_sexe,$B$5+1,0)  -  VLOOKUP($D120&amp;"_"&amp;$D121,Cross_cat_sexe,$B$5,0))     +  VLOOKUP($D120&amp;"_"&amp;$D121,Cross_cat_sexe,$B$5,0),0))))</f>
        <v/>
      </c>
      <c r="V121" s="932" t="str">
        <f ca="1">IF(AND(V120&gt;0,INDIRECT(ADDRESS($CB120,COLUMN(V120),2,1))=0),NA(),IF(V120&gt;INDIRECT(ADDRESS($CB120,COLUMN(V120),2,1)),  NA(),  IF(OR(V120="",INDIRECT(ADDRESS($CB120,COLUMN(V120),2,1))=""),"",     (1+V$5)  *  ROUND((1-(V120-1)/(  INDIRECT(ADDRESS($CB120,COLUMN(V120),2,1))  -1))  *  (VLOOKUP($D120&amp;"_"&amp;$D121,Cross_cat_sexe,$B$5+1,0)  -  VLOOKUP($D120&amp;"_"&amp;$D121,Cross_cat_sexe,$B$5,0))     +  VLOOKUP($D120&amp;"_"&amp;$D121,Cross_cat_sexe,$B$5,0),0))))</f>
        <v/>
      </c>
      <c r="W121" s="932" t="str">
        <f ca="1">IF(AND(W120&gt;0,INDIRECT(ADDRESS($CB120,COLUMN(W120),2,1))=0),NA(),IF(W120&gt;INDIRECT(ADDRESS($CB120,COLUMN(W120),2,1)),  NA(),  IF(OR(W120="",INDIRECT(ADDRESS($CB120,COLUMN(W120),2,1))=""),"",     (1+W$5)  *  ROUND((1-(W120-1)/(  INDIRECT(ADDRESS($CB120,COLUMN(W120),2,1))  -1))  *  (VLOOKUP($D120&amp;"_"&amp;$D121,Cross_cat_sexe,$B$5+1,0)  -  VLOOKUP($D120&amp;"_"&amp;$D121,Cross_cat_sexe,$B$5,0))     +  VLOOKUP($D120&amp;"_"&amp;$D121,Cross_cat_sexe,$B$5,0),0))))</f>
        <v/>
      </c>
      <c r="X121" s="932" t="str">
        <f ca="1">IF(AND(X120&gt;0,INDIRECT(ADDRESS($CB120,COLUMN(X120),2,1))=0),NA(),IF(X120&gt;INDIRECT(ADDRESS($CB120,COLUMN(X120),2,1)),  NA(),  IF(OR(X120="",INDIRECT(ADDRESS($CB120,COLUMN(X120),2,1))=""),"",     (1+X$5)  *  ROUND((1-(X120-1)/(  INDIRECT(ADDRESS($CB120,COLUMN(X120),2,1))  -1))  *  (VLOOKUP($D120&amp;"_"&amp;$D121,Cross_cat_sexe,$B$5+1,0)  -  VLOOKUP($D120&amp;"_"&amp;$D121,Cross_cat_sexe,$B$5,0))     +  VLOOKUP($D120&amp;"_"&amp;$D121,Cross_cat_sexe,$B$5,0),0))))</f>
        <v/>
      </c>
      <c r="Y121" s="687" t="str">
        <f>IF(AND(Y120&gt;0,Z120=0),NA(),IF(Y120&gt;Z120,NA(),IF(Z120="","",     (1+Z$5)  *  ROUND((1-(Y120-1)/(Z120-1))  *  (VLOOKUP($D120&amp;"_"&amp;$D121,Cross_cat_sexe,$B$5+1,0)  -  VLOOKUP($D120&amp;"_"&amp;$D121,Cross_cat_sexe,$B$5,0))     +  VLOOKUP($D120&amp;"_"&amp;$D121,Cross_cat_sexe,$B$5,0),0))))</f>
        <v/>
      </c>
      <c r="Z121" s="841">
        <f>IF(Y120&gt;0,Z$5,0)</f>
        <v>0</v>
      </c>
      <c r="AA121" s="688" t="str">
        <f ca="1">IF($B120="","",VLOOKUP($B120,Athlètes,AA$7,0))</f>
        <v>Estelle</v>
      </c>
      <c r="AB121" s="689">
        <f ca="1">IF(OR(G121&gt;=2,    F120=IF(D121="F","classée","classé")),   1,   0)</f>
        <v>1</v>
      </c>
      <c r="AC121" s="690">
        <f ca="1">MAX(AH121:AU121)</f>
        <v>891</v>
      </c>
      <c r="AD121" s="684">
        <f ca="1">IF(AF121&gt;=2,AC121,MAX(AV121:BI121))</f>
        <v>613</v>
      </c>
      <c r="AE121" s="684">
        <f ca="1">IF(AF121&gt;=3,AC121,IF(AG121&gt;=2,AD121,MAX(BJ121:BW121)))</f>
        <v>-1</v>
      </c>
      <c r="AF121" s="684">
        <f ca="1">COUNTIF(AV121:BI121,"=-1")</f>
        <v>1</v>
      </c>
      <c r="AG121" s="684">
        <f ca="1">COUNTIF(BJ121:BW121,"=-2")</f>
        <v>1</v>
      </c>
      <c r="AH121" s="691" t="str">
        <f t="shared" ref="AH121:AU121" ca="1" si="172">INDEX(__Cross,  $CC121,  AH$5)</f>
        <v/>
      </c>
      <c r="AI121" s="684">
        <f t="shared" ca="1" si="172"/>
        <v>891</v>
      </c>
      <c r="AJ121" s="684">
        <f t="shared" ca="1" si="172"/>
        <v>613</v>
      </c>
      <c r="AK121" s="684" t="str">
        <f t="shared" ca="1" si="172"/>
        <v/>
      </c>
      <c r="AL121" s="684" t="str">
        <f t="shared" ca="1" si="172"/>
        <v/>
      </c>
      <c r="AM121" s="684" t="str">
        <f t="shared" ca="1" si="172"/>
        <v/>
      </c>
      <c r="AN121" s="684" t="str">
        <f t="shared" ca="1" si="172"/>
        <v/>
      </c>
      <c r="AO121" s="684" t="str">
        <f t="shared" ca="1" si="172"/>
        <v/>
      </c>
      <c r="AP121" s="684" t="str">
        <f t="shared" ca="1" si="172"/>
        <v/>
      </c>
      <c r="AQ121" s="684" t="str">
        <f t="shared" ca="1" si="172"/>
        <v/>
      </c>
      <c r="AR121" s="684" t="str">
        <f t="shared" ca="1" si="172"/>
        <v/>
      </c>
      <c r="AS121" s="684" t="str">
        <f t="shared" ca="1" si="172"/>
        <v/>
      </c>
      <c r="AT121" s="684" t="str">
        <f t="shared" ca="1" si="172"/>
        <v/>
      </c>
      <c r="AU121" s="692" t="str">
        <f t="shared" ca="1" si="172"/>
        <v/>
      </c>
      <c r="AV121" s="691" t="str">
        <f t="shared" ref="AV121:BI121" ca="1" si="173">IF(AH121=$AC121,-1,AH121)</f>
        <v/>
      </c>
      <c r="AW121" s="684">
        <f t="shared" ca="1" si="173"/>
        <v>-1</v>
      </c>
      <c r="AX121" s="684">
        <f t="shared" ca="1" si="173"/>
        <v>613</v>
      </c>
      <c r="AY121" s="684" t="str">
        <f t="shared" ca="1" si="173"/>
        <v/>
      </c>
      <c r="AZ121" s="684" t="str">
        <f t="shared" ca="1" si="173"/>
        <v/>
      </c>
      <c r="BA121" s="684" t="str">
        <f t="shared" ca="1" si="173"/>
        <v/>
      </c>
      <c r="BB121" s="684" t="str">
        <f t="shared" ca="1" si="173"/>
        <v/>
      </c>
      <c r="BC121" s="684" t="str">
        <f t="shared" ca="1" si="173"/>
        <v/>
      </c>
      <c r="BD121" s="684" t="str">
        <f t="shared" ca="1" si="173"/>
        <v/>
      </c>
      <c r="BE121" s="684" t="str">
        <f t="shared" ca="1" si="173"/>
        <v/>
      </c>
      <c r="BF121" s="684" t="str">
        <f t="shared" ca="1" si="173"/>
        <v/>
      </c>
      <c r="BG121" s="684" t="str">
        <f t="shared" ca="1" si="173"/>
        <v/>
      </c>
      <c r="BH121" s="684" t="str">
        <f t="shared" ca="1" si="173"/>
        <v/>
      </c>
      <c r="BI121" s="692" t="str">
        <f t="shared" ca="1" si="173"/>
        <v/>
      </c>
      <c r="BJ121" s="691" t="str">
        <f t="shared" ref="BJ121:BW121" ca="1" si="174">IF(AV121=$AD121,-2,AV121)</f>
        <v/>
      </c>
      <c r="BK121" s="684">
        <f t="shared" ca="1" si="174"/>
        <v>-1</v>
      </c>
      <c r="BL121" s="684">
        <f t="shared" ca="1" si="174"/>
        <v>-2</v>
      </c>
      <c r="BM121" s="684" t="str">
        <f t="shared" ca="1" si="174"/>
        <v/>
      </c>
      <c r="BN121" s="684" t="str">
        <f t="shared" ca="1" si="174"/>
        <v/>
      </c>
      <c r="BO121" s="684" t="str">
        <f t="shared" ca="1" si="174"/>
        <v/>
      </c>
      <c r="BP121" s="684" t="str">
        <f t="shared" ca="1" si="174"/>
        <v/>
      </c>
      <c r="BQ121" s="684" t="str">
        <f t="shared" ca="1" si="174"/>
        <v/>
      </c>
      <c r="BR121" s="684" t="str">
        <f t="shared" ca="1" si="174"/>
        <v/>
      </c>
      <c r="BS121" s="684" t="str">
        <f t="shared" ca="1" si="174"/>
        <v/>
      </c>
      <c r="BT121" s="684" t="str">
        <f t="shared" ca="1" si="174"/>
        <v/>
      </c>
      <c r="BU121" s="684" t="str">
        <f t="shared" ca="1" si="174"/>
        <v/>
      </c>
      <c r="BV121" s="684" t="str">
        <f t="shared" ca="1" si="174"/>
        <v/>
      </c>
      <c r="BW121" s="692" t="str">
        <f t="shared" ca="1" si="174"/>
        <v/>
      </c>
      <c r="BX121" s="689">
        <f t="shared" ca="1" si="155"/>
        <v>1</v>
      </c>
      <c r="BY121" s="996">
        <f t="shared" ca="1" si="156"/>
        <v>1504</v>
      </c>
      <c r="BZ121" s="689">
        <f t="shared" si="157"/>
        <v>3035.1</v>
      </c>
      <c r="CA121" s="684" t="str">
        <f t="shared" ca="1" si="158"/>
        <v>P_F</v>
      </c>
      <c r="CB121" s="684">
        <f t="shared" ca="1" si="138"/>
        <v>110</v>
      </c>
      <c r="CC121" s="684">
        <f t="shared" ca="1" si="159"/>
        <v>100</v>
      </c>
      <c r="CD121" s="684">
        <f t="shared" ca="1" si="160"/>
        <v>0</v>
      </c>
      <c r="CE121" s="693">
        <f t="shared" ca="1" si="161"/>
        <v>4100752</v>
      </c>
      <c r="CF121" s="895"/>
      <c r="CG121" s="886"/>
      <c r="CH121" s="694">
        <f t="shared" ca="1" si="162"/>
        <v>1.1000000000000001</v>
      </c>
      <c r="CI121" s="694">
        <f t="shared" ca="1" si="139"/>
        <v>0</v>
      </c>
      <c r="CJ121" s="895"/>
    </row>
    <row r="122" spans="1:88" s="703" customFormat="1">
      <c r="A122" s="704">
        <v>5</v>
      </c>
      <c r="B122" s="705">
        <v>3251</v>
      </c>
      <c r="C122" s="703" t="str">
        <f ca="1">IF($B122="","",VLOOKUP($B122,Athlètes,C$5,0))</f>
        <v>DJACQUIERE</v>
      </c>
      <c r="D122" s="698" t="str">
        <f ca="1">IF($B122="","",VLOOKUP($B122,Athlètes,D$5,0))</f>
        <v>P</v>
      </c>
      <c r="E122" s="706" t="str">
        <f ca="1">IF($B122="","",VLOOKUP($B122,Athlètes,E$5,0))</f>
        <v/>
      </c>
      <c r="F122" s="707"/>
      <c r="G122" s="708"/>
      <c r="H122" s="708"/>
      <c r="I122" s="696">
        <v>14</v>
      </c>
      <c r="J122" s="696">
        <v>33</v>
      </c>
      <c r="K122" s="696"/>
      <c r="L122" s="696"/>
      <c r="M122" s="722" t="str">
        <f>IF(L122&gt;0,VLOOKUP(M$2&amp;IF(VLOOKUP(M$2,cal_Cross,L$9,0)&lt;&gt;2,"","-"&amp;VLOOKUP($E122,année_1ou2,M$9,0)),cal_Cross,VLOOKUP($D122&amp;"_"&amp;$D123,Cross_cat_sexe,$B$7,0),0),"")</f>
        <v/>
      </c>
      <c r="N122" s="696"/>
      <c r="O122" s="696"/>
      <c r="P122" s="696"/>
      <c r="Q122" s="696"/>
      <c r="R122" s="722" t="str">
        <f>IF(Q122&gt;0,VLOOKUP(R$2&amp;IF(VLOOKUP(R$2,cal_Cross,Q$9,0)&lt;&gt;2,"","-"&amp;VLOOKUP($E122,année_1ou2,R$9,0)),cal_Cross,VLOOKUP($D122&amp;"_"&amp;$D123,Cross_cat_sexe,$B$7,0),0),"")</f>
        <v/>
      </c>
      <c r="S122" s="696"/>
      <c r="T122" s="722" t="str">
        <f>IF(S122&gt;0,VLOOKUP(T$2&amp;IF(VLOOKUP(T$2,cal_Cross,S$9,0)&lt;&gt;2,"","-"&amp;VLOOKUP($E122,année_1ou2,T$9,0)),cal_Cross,VLOOKUP($D122&amp;"_"&amp;$D123,Cross_cat_sexe,$B$7,0),0),"")</f>
        <v/>
      </c>
      <c r="U122" s="696"/>
      <c r="V122" s="696"/>
      <c r="W122" s="696"/>
      <c r="X122" s="696"/>
      <c r="Y122" s="696"/>
      <c r="Z122" s="722" t="str">
        <f>IF(Y122&gt;0,VLOOKUP(Z$2&amp;IF(VLOOKUP(Z$2,cal_Cross,Y$9,0)&lt;&gt;2,"","-"&amp;VLOOKUP($E122,année_1ou2,Z$9,0)),cal_Cross,VLOOKUP($D122&amp;"_"&amp;$D123,Cross_cat_sexe,$B$7,0),0),"")</f>
        <v/>
      </c>
      <c r="AA122" s="843" t="str">
        <f ca="1">IF($B122="","",VLOOKUP($B122,Athlètes,AA$5,0))</f>
        <v>DJACQUIERE</v>
      </c>
      <c r="AB122" s="697"/>
      <c r="AC122" s="698"/>
      <c r="AD122" s="698"/>
      <c r="AE122" s="698"/>
      <c r="AF122" s="698"/>
      <c r="AG122" s="698"/>
      <c r="AH122" s="699"/>
      <c r="AI122" s="698"/>
      <c r="AJ122" s="698"/>
      <c r="AK122" s="698"/>
      <c r="AL122" s="698"/>
      <c r="AM122" s="698"/>
      <c r="AN122" s="698"/>
      <c r="AO122" s="698"/>
      <c r="AP122" s="698"/>
      <c r="AQ122" s="698"/>
      <c r="AR122" s="698"/>
      <c r="AS122" s="698"/>
      <c r="AT122" s="698"/>
      <c r="AU122" s="700"/>
      <c r="AV122" s="699"/>
      <c r="AW122" s="698"/>
      <c r="AX122" s="698"/>
      <c r="AY122" s="698"/>
      <c r="AZ122" s="698"/>
      <c r="BA122" s="698"/>
      <c r="BB122" s="698"/>
      <c r="BC122" s="698"/>
      <c r="BD122" s="698"/>
      <c r="BE122" s="698"/>
      <c r="BF122" s="698"/>
      <c r="BG122" s="698"/>
      <c r="BH122" s="698"/>
      <c r="BI122" s="700"/>
      <c r="BJ122" s="699"/>
      <c r="BK122" s="698"/>
      <c r="BL122" s="698"/>
      <c r="BM122" s="698"/>
      <c r="BN122" s="698"/>
      <c r="BO122" s="698"/>
      <c r="BP122" s="698"/>
      <c r="BQ122" s="698"/>
      <c r="BR122" s="698"/>
      <c r="BS122" s="698"/>
      <c r="BT122" s="698"/>
      <c r="BU122" s="698"/>
      <c r="BV122" s="698"/>
      <c r="BW122" s="700"/>
      <c r="BX122" s="697">
        <f t="shared" ca="1" si="155"/>
        <v>0</v>
      </c>
      <c r="BY122" s="995">
        <f t="shared" ca="1" si="156"/>
        <v>47</v>
      </c>
      <c r="BZ122" s="697">
        <f t="shared" si="157"/>
        <v>3251</v>
      </c>
      <c r="CA122" s="698" t="str">
        <f t="shared" ca="1" si="158"/>
        <v>P_F</v>
      </c>
      <c r="CB122" s="698">
        <f t="shared" ca="1" si="138"/>
        <v>110</v>
      </c>
      <c r="CC122" s="698">
        <f t="shared" ca="1" si="159"/>
        <v>101</v>
      </c>
      <c r="CD122" s="698">
        <f t="shared" ca="1" si="160"/>
        <v>0</v>
      </c>
      <c r="CE122" s="701">
        <f t="shared" ca="1" si="161"/>
        <v>4100366</v>
      </c>
      <c r="CF122" s="894"/>
      <c r="CG122" s="885"/>
      <c r="CH122" s="694">
        <f t="shared" ca="1" si="162"/>
        <v>1</v>
      </c>
      <c r="CI122" s="702">
        <f t="shared" ca="1" si="139"/>
        <v>0</v>
      </c>
      <c r="CJ122" s="894"/>
    </row>
    <row r="123" spans="1:88" s="695" customFormat="1">
      <c r="A123" s="681">
        <v>5.0999999999999996</v>
      </c>
      <c r="B123" s="682">
        <f>B122+0.1</f>
        <v>3251.1</v>
      </c>
      <c r="C123" s="683" t="str">
        <f ca="1">IF($B122="","",VLOOKUP($B122,Athlètes,C$7,0))</f>
        <v>Alice</v>
      </c>
      <c r="D123" s="684" t="str">
        <f ca="1">IF($B122="","",VLOOKUP($B122,Athlètes,D$7,0))</f>
        <v>F</v>
      </c>
      <c r="E123" s="685"/>
      <c r="F123" s="936">
        <f ca="1">IF(G123=0,0,SUMIF(AC123:AD123,"&gt;0")/MIN(2,G123))+IF(ISNA(BY123),NA(),0)</f>
        <v>366</v>
      </c>
      <c r="G123" s="686">
        <f>COUNTA(I122:L122,N122:Q122,S122,Y122)</f>
        <v>2</v>
      </c>
      <c r="H123" s="686">
        <f ca="1">IF(ISNA(VLOOKUP($B123,__Indoor,H$7,0)),   0,VLOOKUP($B123,__Indoor,H$7,0))</f>
        <v>1</v>
      </c>
      <c r="I123" s="932">
        <f ca="1">IF(AND(I122&gt;0,INDIRECT(ADDRESS($CB122,COLUMN(I122),2,1))=0),NA(),IF(I122&gt;INDIRECT(ADDRESS($CB122,COLUMN(I122),2,1)),  NA(),  IF(OR(I122="",INDIRECT(ADDRESS($CB122,COLUMN(I122),2,1))=""),"",     (1+I$5)  *  ROUND((1-(I122-1)/(  INDIRECT(ADDRESS($CB122,COLUMN(I122),2,1))  -1))  *  (VLOOKUP($D122&amp;"_"&amp;$D123,Cross_cat_sexe,$B$5+1,0)  -  VLOOKUP($D122&amp;"_"&amp;$D123,Cross_cat_sexe,$B$5,0))     +  VLOOKUP($D122&amp;"_"&amp;$D123,Cross_cat_sexe,$B$5,0),0))))</f>
        <v>350</v>
      </c>
      <c r="J123" s="932">
        <f ca="1">IF(AND(J122&gt;0,INDIRECT(ADDRESS($CB122,COLUMN(J122),2,1))=0),NA(),IF(J122&gt;INDIRECT(ADDRESS($CB122,COLUMN(J122),2,1)),  NA(),  IF(OR(J122="",INDIRECT(ADDRESS($CB122,COLUMN(J122),2,1))=""),"",     (1+J$5)  *  ROUND((1-(J122-1)/(  INDIRECT(ADDRESS($CB122,COLUMN(J122),2,1))  -1))  *  (VLOOKUP($D122&amp;"_"&amp;$D123,Cross_cat_sexe,$B$5+1,0)  -  VLOOKUP($D122&amp;"_"&amp;$D123,Cross_cat_sexe,$B$5,0))     +  VLOOKUP($D122&amp;"_"&amp;$D123,Cross_cat_sexe,$B$5,0),0))))</f>
        <v>382</v>
      </c>
      <c r="K123" s="932" t="str">
        <f ca="1">IF(AND(K122&gt;0,INDIRECT(ADDRESS($CB122,COLUMN(K122),2,1))=0),NA(),IF(K122&gt;INDIRECT(ADDRESS($CB122,COLUMN(K122),2,1)),  NA(),  IF(OR(K122="",INDIRECT(ADDRESS($CB122,COLUMN(K122),2,1))=""),"",     (1+K$5)  *  ROUND((1-(K122-1)/(  INDIRECT(ADDRESS($CB122,COLUMN(K122),2,1))  -1))  *  (VLOOKUP($D122&amp;"_"&amp;$D123,Cross_cat_sexe,$B$5+1,0)  -  VLOOKUP($D122&amp;"_"&amp;$D123,Cross_cat_sexe,$B$5,0))     +  VLOOKUP($D122&amp;"_"&amp;$D123,Cross_cat_sexe,$B$5,0),0))))</f>
        <v/>
      </c>
      <c r="L123" s="687" t="str">
        <f>IF(AND(L122&gt;0,M122=0),NA(),IF(L122&gt;M122,NA(),IF(M122="","",     (1+M$5)  *  ROUND((1-(L122-1)/(M122-1))  *  (VLOOKUP($D122&amp;"_"&amp;$D123,Cross_cat_sexe,$B$5+1,0)  -  VLOOKUP($D122&amp;"_"&amp;$D123,Cross_cat_sexe,$B$5,0))     +  VLOOKUP($D122&amp;"_"&amp;$D123,Cross_cat_sexe,$B$5,0),0))))</f>
        <v/>
      </c>
      <c r="M123" s="841">
        <f>IF(L122&gt;0,M$5,0)</f>
        <v>0</v>
      </c>
      <c r="N123" s="932" t="str">
        <f ca="1">IF(AND(N122&gt;0,INDIRECT(ADDRESS($CB122,COLUMN(N122),2,1))=0),NA(),IF(N122&gt;INDIRECT(ADDRESS($CB122,COLUMN(N122),2,1)),  NA(),  IF(OR(N122="",INDIRECT(ADDRESS($CB122,COLUMN(N122),2,1))=""),"",     (1+N$5)  *  ROUND((1-(N122-1)/(  INDIRECT(ADDRESS($CB122,COLUMN(N122),2,1))  -1))  *  (VLOOKUP($D122&amp;"_"&amp;$D123,Cross_cat_sexe,$B$5+1,0)  -  VLOOKUP($D122&amp;"_"&amp;$D123,Cross_cat_sexe,$B$5,0))     +  VLOOKUP($D122&amp;"_"&amp;$D123,Cross_cat_sexe,$B$5,0),0))))</f>
        <v/>
      </c>
      <c r="O123" s="932" t="str">
        <f ca="1">IF(AND(O122&gt;0,INDIRECT(ADDRESS($CB122,COLUMN(O122),2,1))=0),NA(),IF(O122&gt;INDIRECT(ADDRESS($CB122,COLUMN(O122),2,1)),  NA(),  IF(OR(O122="",INDIRECT(ADDRESS($CB122,COLUMN(O122),2,1))=""),"",     (1+O$5)  *  ROUND((1-(O122-1)/(  INDIRECT(ADDRESS($CB122,COLUMN(O122),2,1))  -1))  *  (VLOOKUP($D122&amp;"_"&amp;$D123,Cross_cat_sexe,$B$5+1,0)  -  VLOOKUP($D122&amp;"_"&amp;$D123,Cross_cat_sexe,$B$5,0))     +  VLOOKUP($D122&amp;"_"&amp;$D123,Cross_cat_sexe,$B$5,0),0))))</f>
        <v/>
      </c>
      <c r="P123" s="932" t="str">
        <f ca="1">IF(AND(P122&gt;0,INDIRECT(ADDRESS($CB122,COLUMN(P122),2,1))=0),NA(),IF(P122&gt;INDIRECT(ADDRESS($CB122,COLUMN(P122),2,1)),  NA(),  IF(OR(P122="",INDIRECT(ADDRESS($CB122,COLUMN(P122),2,1))=""),"",     (1+P$5)  *  ROUND((1-(P122-1)/(  INDIRECT(ADDRESS($CB122,COLUMN(P122),2,1))  -1))  *  (VLOOKUP($D122&amp;"_"&amp;$D123,Cross_cat_sexe,$B$5+1,0)  -  VLOOKUP($D122&amp;"_"&amp;$D123,Cross_cat_sexe,$B$5,0))     +  VLOOKUP($D122&amp;"_"&amp;$D123,Cross_cat_sexe,$B$5,0),0))))</f>
        <v/>
      </c>
      <c r="Q123" s="687" t="str">
        <f>IF(AND(Q122&gt;0,R122=0),NA(),IF(Q122&gt;R122,NA(),IF(R122="","",     (1+R$5)  *  ROUND((1-(Q122-1)/(R122-1))  *  (VLOOKUP($D122&amp;"_"&amp;$D123,Cross_cat_sexe,$B$5+1,0)  -  VLOOKUP($D122&amp;"_"&amp;$D123,Cross_cat_sexe,$B$5,0))     +  VLOOKUP($D122&amp;"_"&amp;$D123,Cross_cat_sexe,$B$5,0),0))))</f>
        <v/>
      </c>
      <c r="R123" s="841">
        <f>IF(Q122&gt;0,R$5,0)</f>
        <v>0</v>
      </c>
      <c r="S123" s="687" t="str">
        <f>IF(AND(S122&gt;0,T122=0),NA(),IF(S122&gt;T122,NA(),IF(T122="","",     (1+T$5)  *  ROUND((1-(S122-1)/(T122-1))  *  (VLOOKUP($D122&amp;"_"&amp;$D123,Cross_cat_sexe,$B$5+1,0)  -  VLOOKUP($D122&amp;"_"&amp;$D123,Cross_cat_sexe,$B$5,0))     +  VLOOKUP($D122&amp;"_"&amp;$D123,Cross_cat_sexe,$B$5,0),0))))</f>
        <v/>
      </c>
      <c r="T123" s="841">
        <f>IF(S122&gt;0,T$5,0)</f>
        <v>0</v>
      </c>
      <c r="U123" s="932" t="str">
        <f ca="1">IF(AND(U122&gt;0,INDIRECT(ADDRESS($CB122,COLUMN(U122),2,1))=0),NA(),IF(U122&gt;INDIRECT(ADDRESS($CB122,COLUMN(U122),2,1)),  NA(),  IF(OR(U122="",INDIRECT(ADDRESS($CB122,COLUMN(U122),2,1))=""),"",     (1+U$5)  *  ROUND((1-(U122-1)/(  INDIRECT(ADDRESS($CB122,COLUMN(U122),2,1))  -1))  *  (VLOOKUP($D122&amp;"_"&amp;$D123,Cross_cat_sexe,$B$5+1,0)  -  VLOOKUP($D122&amp;"_"&amp;$D123,Cross_cat_sexe,$B$5,0))     +  VLOOKUP($D122&amp;"_"&amp;$D123,Cross_cat_sexe,$B$5,0),0))))</f>
        <v/>
      </c>
      <c r="V123" s="932" t="str">
        <f ca="1">IF(AND(V122&gt;0,INDIRECT(ADDRESS($CB122,COLUMN(V122),2,1))=0),NA(),IF(V122&gt;INDIRECT(ADDRESS($CB122,COLUMN(V122),2,1)),  NA(),  IF(OR(V122="",INDIRECT(ADDRESS($CB122,COLUMN(V122),2,1))=""),"",     (1+V$5)  *  ROUND((1-(V122-1)/(  INDIRECT(ADDRESS($CB122,COLUMN(V122),2,1))  -1))  *  (VLOOKUP($D122&amp;"_"&amp;$D123,Cross_cat_sexe,$B$5+1,0)  -  VLOOKUP($D122&amp;"_"&amp;$D123,Cross_cat_sexe,$B$5,0))     +  VLOOKUP($D122&amp;"_"&amp;$D123,Cross_cat_sexe,$B$5,0),0))))</f>
        <v/>
      </c>
      <c r="W123" s="932" t="str">
        <f ca="1">IF(AND(W122&gt;0,INDIRECT(ADDRESS($CB122,COLUMN(W122),2,1))=0),NA(),IF(W122&gt;INDIRECT(ADDRESS($CB122,COLUMN(W122),2,1)),  NA(),  IF(OR(W122="",INDIRECT(ADDRESS($CB122,COLUMN(W122),2,1))=""),"",     (1+W$5)  *  ROUND((1-(W122-1)/(  INDIRECT(ADDRESS($CB122,COLUMN(W122),2,1))  -1))  *  (VLOOKUP($D122&amp;"_"&amp;$D123,Cross_cat_sexe,$B$5+1,0)  -  VLOOKUP($D122&amp;"_"&amp;$D123,Cross_cat_sexe,$B$5,0))     +  VLOOKUP($D122&amp;"_"&amp;$D123,Cross_cat_sexe,$B$5,0),0))))</f>
        <v/>
      </c>
      <c r="X123" s="932" t="str">
        <f ca="1">IF(AND(X122&gt;0,INDIRECT(ADDRESS($CB122,COLUMN(X122),2,1))=0),NA(),IF(X122&gt;INDIRECT(ADDRESS($CB122,COLUMN(X122),2,1)),  NA(),  IF(OR(X122="",INDIRECT(ADDRESS($CB122,COLUMN(X122),2,1))=""),"",     (1+X$5)  *  ROUND((1-(X122-1)/(  INDIRECT(ADDRESS($CB122,COLUMN(X122),2,1))  -1))  *  (VLOOKUP($D122&amp;"_"&amp;$D123,Cross_cat_sexe,$B$5+1,0)  -  VLOOKUP($D122&amp;"_"&amp;$D123,Cross_cat_sexe,$B$5,0))     +  VLOOKUP($D122&amp;"_"&amp;$D123,Cross_cat_sexe,$B$5,0),0))))</f>
        <v/>
      </c>
      <c r="Y123" s="687" t="str">
        <f>IF(AND(Y122&gt;0,Z122=0),NA(),IF(Y122&gt;Z122,NA(),IF(Z122="","",     (1+Z$5)  *  ROUND((1-(Y122-1)/(Z122-1))  *  (VLOOKUP($D122&amp;"_"&amp;$D123,Cross_cat_sexe,$B$5+1,0)  -  VLOOKUP($D122&amp;"_"&amp;$D123,Cross_cat_sexe,$B$5,0))     +  VLOOKUP($D122&amp;"_"&amp;$D123,Cross_cat_sexe,$B$5,0),0))))</f>
        <v/>
      </c>
      <c r="Z123" s="841">
        <f>IF(Y122&gt;0,Z$5,0)</f>
        <v>0</v>
      </c>
      <c r="AA123" s="688" t="str">
        <f ca="1">IF($B122="","",VLOOKUP($B122,Athlètes,AA$7,0))</f>
        <v>Alice</v>
      </c>
      <c r="AB123" s="689">
        <f ca="1">IF(OR(G123&gt;=2,    F122=IF(D123="F","classée","classé")),   1,   0)</f>
        <v>1</v>
      </c>
      <c r="AC123" s="690">
        <f ca="1">MAX(AH123:AU123)</f>
        <v>382</v>
      </c>
      <c r="AD123" s="684">
        <f ca="1">IF(AF123&gt;=2,AC123,MAX(AV123:BI123))</f>
        <v>350</v>
      </c>
      <c r="AE123" s="684">
        <f ca="1">IF(AF123&gt;=3,AC123,IF(AG123&gt;=2,AD123,MAX(BJ123:BW123)))</f>
        <v>-1</v>
      </c>
      <c r="AF123" s="684">
        <f ca="1">COUNTIF(AV123:BI123,"=-1")</f>
        <v>1</v>
      </c>
      <c r="AG123" s="684">
        <f ca="1">COUNTIF(BJ123:BW123,"=-2")</f>
        <v>1</v>
      </c>
      <c r="AH123" s="691">
        <f t="shared" ref="AH123:AU123" ca="1" si="175">INDEX(__Cross,  $CC123,  AH$5)</f>
        <v>350</v>
      </c>
      <c r="AI123" s="684">
        <f t="shared" ca="1" si="175"/>
        <v>382</v>
      </c>
      <c r="AJ123" s="684" t="str">
        <f t="shared" ca="1" si="175"/>
        <v/>
      </c>
      <c r="AK123" s="684" t="str">
        <f t="shared" ca="1" si="175"/>
        <v/>
      </c>
      <c r="AL123" s="684" t="str">
        <f t="shared" ca="1" si="175"/>
        <v/>
      </c>
      <c r="AM123" s="684" t="str">
        <f t="shared" ca="1" si="175"/>
        <v/>
      </c>
      <c r="AN123" s="684" t="str">
        <f t="shared" ca="1" si="175"/>
        <v/>
      </c>
      <c r="AO123" s="684" t="str">
        <f t="shared" ca="1" si="175"/>
        <v/>
      </c>
      <c r="AP123" s="684" t="str">
        <f t="shared" ca="1" si="175"/>
        <v/>
      </c>
      <c r="AQ123" s="684" t="str">
        <f t="shared" ca="1" si="175"/>
        <v/>
      </c>
      <c r="AR123" s="684" t="str">
        <f t="shared" ca="1" si="175"/>
        <v/>
      </c>
      <c r="AS123" s="684" t="str">
        <f t="shared" ca="1" si="175"/>
        <v/>
      </c>
      <c r="AT123" s="684" t="str">
        <f t="shared" ca="1" si="175"/>
        <v/>
      </c>
      <c r="AU123" s="692" t="str">
        <f t="shared" ca="1" si="175"/>
        <v/>
      </c>
      <c r="AV123" s="691">
        <f t="shared" ref="AV123:BI123" ca="1" si="176">IF(AH123=$AC123,-1,AH123)</f>
        <v>350</v>
      </c>
      <c r="AW123" s="684">
        <f t="shared" ca="1" si="176"/>
        <v>-1</v>
      </c>
      <c r="AX123" s="684" t="str">
        <f t="shared" ca="1" si="176"/>
        <v/>
      </c>
      <c r="AY123" s="684" t="str">
        <f t="shared" ca="1" si="176"/>
        <v/>
      </c>
      <c r="AZ123" s="684" t="str">
        <f t="shared" ca="1" si="176"/>
        <v/>
      </c>
      <c r="BA123" s="684" t="str">
        <f t="shared" ca="1" si="176"/>
        <v/>
      </c>
      <c r="BB123" s="684" t="str">
        <f t="shared" ca="1" si="176"/>
        <v/>
      </c>
      <c r="BC123" s="684" t="str">
        <f t="shared" ca="1" si="176"/>
        <v/>
      </c>
      <c r="BD123" s="684" t="str">
        <f t="shared" ca="1" si="176"/>
        <v/>
      </c>
      <c r="BE123" s="684" t="str">
        <f t="shared" ca="1" si="176"/>
        <v/>
      </c>
      <c r="BF123" s="684" t="str">
        <f t="shared" ca="1" si="176"/>
        <v/>
      </c>
      <c r="BG123" s="684" t="str">
        <f t="shared" ca="1" si="176"/>
        <v/>
      </c>
      <c r="BH123" s="684" t="str">
        <f t="shared" ca="1" si="176"/>
        <v/>
      </c>
      <c r="BI123" s="692" t="str">
        <f t="shared" ca="1" si="176"/>
        <v/>
      </c>
      <c r="BJ123" s="691">
        <f t="shared" ref="BJ123:BW123" ca="1" si="177">IF(AV123=$AD123,-2,AV123)</f>
        <v>-2</v>
      </c>
      <c r="BK123" s="684">
        <f t="shared" ca="1" si="177"/>
        <v>-1</v>
      </c>
      <c r="BL123" s="684" t="str">
        <f t="shared" ca="1" si="177"/>
        <v/>
      </c>
      <c r="BM123" s="684" t="str">
        <f t="shared" ca="1" si="177"/>
        <v/>
      </c>
      <c r="BN123" s="684" t="str">
        <f t="shared" ca="1" si="177"/>
        <v/>
      </c>
      <c r="BO123" s="684" t="str">
        <f t="shared" ca="1" si="177"/>
        <v/>
      </c>
      <c r="BP123" s="684" t="str">
        <f t="shared" ca="1" si="177"/>
        <v/>
      </c>
      <c r="BQ123" s="684" t="str">
        <f t="shared" ca="1" si="177"/>
        <v/>
      </c>
      <c r="BR123" s="684" t="str">
        <f t="shared" ca="1" si="177"/>
        <v/>
      </c>
      <c r="BS123" s="684" t="str">
        <f t="shared" ca="1" si="177"/>
        <v/>
      </c>
      <c r="BT123" s="684" t="str">
        <f t="shared" ca="1" si="177"/>
        <v/>
      </c>
      <c r="BU123" s="684" t="str">
        <f t="shared" ca="1" si="177"/>
        <v/>
      </c>
      <c r="BV123" s="684" t="str">
        <f t="shared" ca="1" si="177"/>
        <v/>
      </c>
      <c r="BW123" s="692" t="str">
        <f t="shared" ca="1" si="177"/>
        <v/>
      </c>
      <c r="BX123" s="689">
        <f t="shared" ca="1" si="155"/>
        <v>1</v>
      </c>
      <c r="BY123" s="996">
        <f t="shared" ca="1" si="156"/>
        <v>732</v>
      </c>
      <c r="BZ123" s="689">
        <f t="shared" si="157"/>
        <v>3251.1</v>
      </c>
      <c r="CA123" s="684" t="str">
        <f t="shared" ca="1" si="158"/>
        <v>P_F</v>
      </c>
      <c r="CB123" s="684">
        <f t="shared" ca="1" si="138"/>
        <v>110</v>
      </c>
      <c r="CC123" s="684">
        <f t="shared" ca="1" si="159"/>
        <v>102</v>
      </c>
      <c r="CD123" s="684">
        <f t="shared" ca="1" si="160"/>
        <v>0</v>
      </c>
      <c r="CE123" s="693">
        <f t="shared" ca="1" si="161"/>
        <v>4100366</v>
      </c>
      <c r="CF123" s="895"/>
      <c r="CG123" s="886"/>
      <c r="CH123" s="694">
        <f t="shared" ca="1" si="162"/>
        <v>1.1000000000000001</v>
      </c>
      <c r="CI123" s="694">
        <f t="shared" ca="1" si="139"/>
        <v>0</v>
      </c>
      <c r="CJ123" s="895"/>
    </row>
    <row r="124" spans="1:88" s="703" customFormat="1">
      <c r="A124" s="704">
        <v>6</v>
      </c>
      <c r="B124" s="705">
        <v>3466</v>
      </c>
      <c r="C124" s="703" t="str">
        <f ca="1">IF($B124="","",VLOOKUP($B124,Athlètes,C$5,0))</f>
        <v>HERMAND</v>
      </c>
      <c r="D124" s="698" t="str">
        <f ca="1">IF($B124="","",VLOOKUP($B124,Athlètes,D$5,0))</f>
        <v>P</v>
      </c>
      <c r="E124" s="706">
        <f ca="1">IF($B124="","",VLOOKUP($B124,Athlètes,E$5,0))</f>
        <v>2000</v>
      </c>
      <c r="F124" s="707"/>
      <c r="G124" s="708"/>
      <c r="H124" s="708"/>
      <c r="I124" s="696"/>
      <c r="J124" s="696">
        <v>4</v>
      </c>
      <c r="K124" s="696"/>
      <c r="L124" s="696"/>
      <c r="M124" s="722" t="str">
        <f>IF(L124&gt;0,VLOOKUP(M$2&amp;IF(VLOOKUP(M$2,cal_Cross,L$9,0)&lt;&gt;2,"","-"&amp;VLOOKUP($E124,année_1ou2,M$9,0)),cal_Cross,VLOOKUP($D124&amp;"_"&amp;$D125,Cross_cat_sexe,$B$7,0),0),"")</f>
        <v/>
      </c>
      <c r="N124" s="696"/>
      <c r="O124" s="696"/>
      <c r="P124" s="696"/>
      <c r="Q124" s="696"/>
      <c r="R124" s="722" t="str">
        <f>IF(Q124&gt;0,VLOOKUP(R$2&amp;IF(VLOOKUP(R$2,cal_Cross,Q$9,0)&lt;&gt;2,"","-"&amp;VLOOKUP($E124,année_1ou2,R$9,0)),cal_Cross,VLOOKUP($D124&amp;"_"&amp;$D125,Cross_cat_sexe,$B$7,0),0),"")</f>
        <v/>
      </c>
      <c r="S124" s="696"/>
      <c r="T124" s="722" t="str">
        <f>IF(S124&gt;0,VLOOKUP(T$2&amp;IF(VLOOKUP(T$2,cal_Cross,S$9,0)&lt;&gt;2,"","-"&amp;VLOOKUP($E124,année_1ou2,T$9,0)),cal_Cross,VLOOKUP($D124&amp;"_"&amp;$D125,Cross_cat_sexe,$B$7,0),0),"")</f>
        <v/>
      </c>
      <c r="U124" s="696"/>
      <c r="V124" s="696"/>
      <c r="W124" s="696"/>
      <c r="X124" s="696"/>
      <c r="Y124" s="696"/>
      <c r="Z124" s="722" t="str">
        <f>IF(Y124&gt;0,VLOOKUP(Z$2&amp;IF(VLOOKUP(Z$2,cal_Cross,Y$9,0)&lt;&gt;2,"","-"&amp;VLOOKUP($E124,année_1ou2,Z$9,0)),cal_Cross,VLOOKUP($D124&amp;"_"&amp;$D125,Cross_cat_sexe,$B$7,0),0),"")</f>
        <v/>
      </c>
      <c r="AA124" s="843" t="str">
        <f ca="1">IF($B124="","",VLOOKUP($B124,Athlètes,AA$5,0))</f>
        <v>HERMAND</v>
      </c>
      <c r="AB124" s="697"/>
      <c r="AC124" s="698"/>
      <c r="AD124" s="698"/>
      <c r="AE124" s="698"/>
      <c r="AF124" s="698"/>
      <c r="AG124" s="698"/>
      <c r="AH124" s="699"/>
      <c r="AI124" s="698"/>
      <c r="AJ124" s="698"/>
      <c r="AK124" s="698"/>
      <c r="AL124" s="698"/>
      <c r="AM124" s="698"/>
      <c r="AN124" s="698"/>
      <c r="AO124" s="698"/>
      <c r="AP124" s="698"/>
      <c r="AQ124" s="698"/>
      <c r="AR124" s="698"/>
      <c r="AS124" s="698"/>
      <c r="AT124" s="698"/>
      <c r="AU124" s="700"/>
      <c r="AV124" s="699"/>
      <c r="AW124" s="698"/>
      <c r="AX124" s="698"/>
      <c r="AY124" s="698"/>
      <c r="AZ124" s="698"/>
      <c r="BA124" s="698"/>
      <c r="BB124" s="698"/>
      <c r="BC124" s="698"/>
      <c r="BD124" s="698"/>
      <c r="BE124" s="698"/>
      <c r="BF124" s="698"/>
      <c r="BG124" s="698"/>
      <c r="BH124" s="698"/>
      <c r="BI124" s="700"/>
      <c r="BJ124" s="699"/>
      <c r="BK124" s="698"/>
      <c r="BL124" s="698"/>
      <c r="BM124" s="698"/>
      <c r="BN124" s="698"/>
      <c r="BO124" s="698"/>
      <c r="BP124" s="698"/>
      <c r="BQ124" s="698"/>
      <c r="BR124" s="698"/>
      <c r="BS124" s="698"/>
      <c r="BT124" s="698"/>
      <c r="BU124" s="698"/>
      <c r="BV124" s="698"/>
      <c r="BW124" s="700"/>
      <c r="BX124" s="697">
        <f t="shared" ca="1" si="155"/>
        <v>0</v>
      </c>
      <c r="BY124" s="995">
        <f t="shared" ca="1" si="156"/>
        <v>4</v>
      </c>
      <c r="BZ124" s="697">
        <f t="shared" si="157"/>
        <v>3466</v>
      </c>
      <c r="CA124" s="698" t="str">
        <f t="shared" ca="1" si="158"/>
        <v>P_F</v>
      </c>
      <c r="CB124" s="698">
        <f t="shared" ca="1" si="138"/>
        <v>110</v>
      </c>
      <c r="CC124" s="698">
        <f t="shared" ca="1" si="159"/>
        <v>103</v>
      </c>
      <c r="CD124" s="698">
        <f t="shared" ca="1" si="160"/>
        <v>0</v>
      </c>
      <c r="CE124" s="701">
        <f t="shared" ca="1" si="161"/>
        <v>4001305</v>
      </c>
      <c r="CF124" s="894"/>
      <c r="CG124" s="885"/>
      <c r="CH124" s="694">
        <f t="shared" ca="1" si="162"/>
        <v>1</v>
      </c>
      <c r="CI124" s="702">
        <f t="shared" ca="1" si="139"/>
        <v>0</v>
      </c>
      <c r="CJ124" s="894"/>
    </row>
    <row r="125" spans="1:88" s="695" customFormat="1">
      <c r="A125" s="681">
        <v>6.1</v>
      </c>
      <c r="B125" s="682">
        <f>B124+0.1</f>
        <v>3466.1</v>
      </c>
      <c r="C125" s="683" t="str">
        <f ca="1">IF($B124="","",VLOOKUP($B124,Athlètes,C$7,0))</f>
        <v>Emeline</v>
      </c>
      <c r="D125" s="684" t="str">
        <f ca="1">IF($B124="","",VLOOKUP($B124,Athlètes,D$7,0))</f>
        <v>F</v>
      </c>
      <c r="E125" s="685"/>
      <c r="F125" s="936">
        <f ca="1">IF(G125=0,0,SUMIF(AC125:AD125,"&gt;0")/MIN(2,G125))+IF(ISNA(BY125),NA(),0)</f>
        <v>1305</v>
      </c>
      <c r="G125" s="686">
        <f>COUNTA(I124:L124,N124:Q124,S124,Y124)</f>
        <v>1</v>
      </c>
      <c r="H125" s="686">
        <f ca="1">IF(ISNA(VLOOKUP($B125,__Indoor,H$7,0)),   0,VLOOKUP($B125,__Indoor,H$7,0))</f>
        <v>4</v>
      </c>
      <c r="I125" s="932" t="str">
        <f ca="1">IF(AND(I124&gt;0,INDIRECT(ADDRESS($CB124,COLUMN(I124),2,1))=0),NA(),IF(I124&gt;INDIRECT(ADDRESS($CB124,COLUMN(I124),2,1)),  NA(),  IF(OR(I124="",INDIRECT(ADDRESS($CB124,COLUMN(I124),2,1))=""),"",     (1+I$5)  *  ROUND((1-(I124-1)/(  INDIRECT(ADDRESS($CB124,COLUMN(I124),2,1))  -1))  *  (VLOOKUP($D124&amp;"_"&amp;$D125,Cross_cat_sexe,$B$5+1,0)  -  VLOOKUP($D124&amp;"_"&amp;$D125,Cross_cat_sexe,$B$5,0))     +  VLOOKUP($D124&amp;"_"&amp;$D125,Cross_cat_sexe,$B$5,0),0))))</f>
        <v/>
      </c>
      <c r="J125" s="932">
        <f ca="1">IF(AND(J124&gt;0,INDIRECT(ADDRESS($CB124,COLUMN(J124),2,1))=0),NA(),IF(J124&gt;INDIRECT(ADDRESS($CB124,COLUMN(J124),2,1)),  NA(),  IF(OR(J124="",INDIRECT(ADDRESS($CB124,COLUMN(J124),2,1))=""),"",     (1+J$5)  *  ROUND((1-(J124-1)/(  INDIRECT(ADDRESS($CB124,COLUMN(J124),2,1))  -1))  *  (VLOOKUP($D124&amp;"_"&amp;$D125,Cross_cat_sexe,$B$5+1,0)  -  VLOOKUP($D124&amp;"_"&amp;$D125,Cross_cat_sexe,$B$5,0))     +  VLOOKUP($D124&amp;"_"&amp;$D125,Cross_cat_sexe,$B$5,0),0))))</f>
        <v>1305</v>
      </c>
      <c r="K125" s="932" t="str">
        <f ca="1">IF(AND(K124&gt;0,INDIRECT(ADDRESS($CB124,COLUMN(K124),2,1))=0),NA(),IF(K124&gt;INDIRECT(ADDRESS($CB124,COLUMN(K124),2,1)),  NA(),  IF(OR(K124="",INDIRECT(ADDRESS($CB124,COLUMN(K124),2,1))=""),"",     (1+K$5)  *  ROUND((1-(K124-1)/(  INDIRECT(ADDRESS($CB124,COLUMN(K124),2,1))  -1))  *  (VLOOKUP($D124&amp;"_"&amp;$D125,Cross_cat_sexe,$B$5+1,0)  -  VLOOKUP($D124&amp;"_"&amp;$D125,Cross_cat_sexe,$B$5,0))     +  VLOOKUP($D124&amp;"_"&amp;$D125,Cross_cat_sexe,$B$5,0),0))))</f>
        <v/>
      </c>
      <c r="L125" s="687" t="str">
        <f>IF(AND(L124&gt;0,M124=0),NA(),IF(L124&gt;M124,NA(),IF(M124="","",     (1+M$5)  *  ROUND((1-(L124-1)/(M124-1))  *  (VLOOKUP($D124&amp;"_"&amp;$D125,Cross_cat_sexe,$B$5+1,0)  -  VLOOKUP($D124&amp;"_"&amp;$D125,Cross_cat_sexe,$B$5,0))     +  VLOOKUP($D124&amp;"_"&amp;$D125,Cross_cat_sexe,$B$5,0),0))))</f>
        <v/>
      </c>
      <c r="M125" s="841">
        <f>IF(L124&gt;0,M$5,0)</f>
        <v>0</v>
      </c>
      <c r="N125" s="932" t="str">
        <f ca="1">IF(AND(N124&gt;0,INDIRECT(ADDRESS($CB124,COLUMN(N124),2,1))=0),NA(),IF(N124&gt;INDIRECT(ADDRESS($CB124,COLUMN(N124),2,1)),  NA(),  IF(OR(N124="",INDIRECT(ADDRESS($CB124,COLUMN(N124),2,1))=""),"",     (1+N$5)  *  ROUND((1-(N124-1)/(  INDIRECT(ADDRESS($CB124,COLUMN(N124),2,1))  -1))  *  (VLOOKUP($D124&amp;"_"&amp;$D125,Cross_cat_sexe,$B$5+1,0)  -  VLOOKUP($D124&amp;"_"&amp;$D125,Cross_cat_sexe,$B$5,0))     +  VLOOKUP($D124&amp;"_"&amp;$D125,Cross_cat_sexe,$B$5,0),0))))</f>
        <v/>
      </c>
      <c r="O125" s="932" t="str">
        <f ca="1">IF(AND(O124&gt;0,INDIRECT(ADDRESS($CB124,COLUMN(O124),2,1))=0),NA(),IF(O124&gt;INDIRECT(ADDRESS($CB124,COLUMN(O124),2,1)),  NA(),  IF(OR(O124="",INDIRECT(ADDRESS($CB124,COLUMN(O124),2,1))=""),"",     (1+O$5)  *  ROUND((1-(O124-1)/(  INDIRECT(ADDRESS($CB124,COLUMN(O124),2,1))  -1))  *  (VLOOKUP($D124&amp;"_"&amp;$D125,Cross_cat_sexe,$B$5+1,0)  -  VLOOKUP($D124&amp;"_"&amp;$D125,Cross_cat_sexe,$B$5,0))     +  VLOOKUP($D124&amp;"_"&amp;$D125,Cross_cat_sexe,$B$5,0),0))))</f>
        <v/>
      </c>
      <c r="P125" s="932" t="str">
        <f ca="1">IF(AND(P124&gt;0,INDIRECT(ADDRESS($CB124,COLUMN(P124),2,1))=0),NA(),IF(P124&gt;INDIRECT(ADDRESS($CB124,COLUMN(P124),2,1)),  NA(),  IF(OR(P124="",INDIRECT(ADDRESS($CB124,COLUMN(P124),2,1))=""),"",     (1+P$5)  *  ROUND((1-(P124-1)/(  INDIRECT(ADDRESS($CB124,COLUMN(P124),2,1))  -1))  *  (VLOOKUP($D124&amp;"_"&amp;$D125,Cross_cat_sexe,$B$5+1,0)  -  VLOOKUP($D124&amp;"_"&amp;$D125,Cross_cat_sexe,$B$5,0))     +  VLOOKUP($D124&amp;"_"&amp;$D125,Cross_cat_sexe,$B$5,0),0))))</f>
        <v/>
      </c>
      <c r="Q125" s="687" t="str">
        <f>IF(AND(Q124&gt;0,R124=0),NA(),IF(Q124&gt;R124,NA(),IF(R124="","",     (1+R$5)  *  ROUND((1-(Q124-1)/(R124-1))  *  (VLOOKUP($D124&amp;"_"&amp;$D125,Cross_cat_sexe,$B$5+1,0)  -  VLOOKUP($D124&amp;"_"&amp;$D125,Cross_cat_sexe,$B$5,0))     +  VLOOKUP($D124&amp;"_"&amp;$D125,Cross_cat_sexe,$B$5,0),0))))</f>
        <v/>
      </c>
      <c r="R125" s="841">
        <f>IF(Q124&gt;0,R$5,0)</f>
        <v>0</v>
      </c>
      <c r="S125" s="687" t="str">
        <f>IF(AND(S124&gt;0,T124=0),NA(),IF(S124&gt;T124,NA(),IF(T124="","",     (1+T$5)  *  ROUND((1-(S124-1)/(T124-1))  *  (VLOOKUP($D124&amp;"_"&amp;$D125,Cross_cat_sexe,$B$5+1,0)  -  VLOOKUP($D124&amp;"_"&amp;$D125,Cross_cat_sexe,$B$5,0))     +  VLOOKUP($D124&amp;"_"&amp;$D125,Cross_cat_sexe,$B$5,0),0))))</f>
        <v/>
      </c>
      <c r="T125" s="841">
        <f>IF(S124&gt;0,T$5,0)</f>
        <v>0</v>
      </c>
      <c r="U125" s="932" t="str">
        <f ca="1">IF(AND(U124&gt;0,INDIRECT(ADDRESS($CB124,COLUMN(U124),2,1))=0),NA(),IF(U124&gt;INDIRECT(ADDRESS($CB124,COLUMN(U124),2,1)),  NA(),  IF(OR(U124="",INDIRECT(ADDRESS($CB124,COLUMN(U124),2,1))=""),"",     (1+U$5)  *  ROUND((1-(U124-1)/(  INDIRECT(ADDRESS($CB124,COLUMN(U124),2,1))  -1))  *  (VLOOKUP($D124&amp;"_"&amp;$D125,Cross_cat_sexe,$B$5+1,0)  -  VLOOKUP($D124&amp;"_"&amp;$D125,Cross_cat_sexe,$B$5,0))     +  VLOOKUP($D124&amp;"_"&amp;$D125,Cross_cat_sexe,$B$5,0),0))))</f>
        <v/>
      </c>
      <c r="V125" s="932" t="str">
        <f ca="1">IF(AND(V124&gt;0,INDIRECT(ADDRESS($CB124,COLUMN(V124),2,1))=0),NA(),IF(V124&gt;INDIRECT(ADDRESS($CB124,COLUMN(V124),2,1)),  NA(),  IF(OR(V124="",INDIRECT(ADDRESS($CB124,COLUMN(V124),2,1))=""),"",     (1+V$5)  *  ROUND((1-(V124-1)/(  INDIRECT(ADDRESS($CB124,COLUMN(V124),2,1))  -1))  *  (VLOOKUP($D124&amp;"_"&amp;$D125,Cross_cat_sexe,$B$5+1,0)  -  VLOOKUP($D124&amp;"_"&amp;$D125,Cross_cat_sexe,$B$5,0))     +  VLOOKUP($D124&amp;"_"&amp;$D125,Cross_cat_sexe,$B$5,0),0))))</f>
        <v/>
      </c>
      <c r="W125" s="932" t="str">
        <f ca="1">IF(AND(W124&gt;0,INDIRECT(ADDRESS($CB124,COLUMN(W124),2,1))=0),NA(),IF(W124&gt;INDIRECT(ADDRESS($CB124,COLUMN(W124),2,1)),  NA(),  IF(OR(W124="",INDIRECT(ADDRESS($CB124,COLUMN(W124),2,1))=""),"",     (1+W$5)  *  ROUND((1-(W124-1)/(  INDIRECT(ADDRESS($CB124,COLUMN(W124),2,1))  -1))  *  (VLOOKUP($D124&amp;"_"&amp;$D125,Cross_cat_sexe,$B$5+1,0)  -  VLOOKUP($D124&amp;"_"&amp;$D125,Cross_cat_sexe,$B$5,0))     +  VLOOKUP($D124&amp;"_"&amp;$D125,Cross_cat_sexe,$B$5,0),0))))</f>
        <v/>
      </c>
      <c r="X125" s="932" t="str">
        <f ca="1">IF(AND(X124&gt;0,INDIRECT(ADDRESS($CB124,COLUMN(X124),2,1))=0),NA(),IF(X124&gt;INDIRECT(ADDRESS($CB124,COLUMN(X124),2,1)),  NA(),  IF(OR(X124="",INDIRECT(ADDRESS($CB124,COLUMN(X124),2,1))=""),"",     (1+X$5)  *  ROUND((1-(X124-1)/(  INDIRECT(ADDRESS($CB124,COLUMN(X124),2,1))  -1))  *  (VLOOKUP($D124&amp;"_"&amp;$D125,Cross_cat_sexe,$B$5+1,0)  -  VLOOKUP($D124&amp;"_"&amp;$D125,Cross_cat_sexe,$B$5,0))     +  VLOOKUP($D124&amp;"_"&amp;$D125,Cross_cat_sexe,$B$5,0),0))))</f>
        <v/>
      </c>
      <c r="Y125" s="687" t="str">
        <f>IF(AND(Y124&gt;0,Z124=0),NA(),IF(Y124&gt;Z124,NA(),IF(Z124="","",     (1+Z$5)  *  ROUND((1-(Y124-1)/(Z124-1))  *  (VLOOKUP($D124&amp;"_"&amp;$D125,Cross_cat_sexe,$B$5+1,0)  -  VLOOKUP($D124&amp;"_"&amp;$D125,Cross_cat_sexe,$B$5,0))     +  VLOOKUP($D124&amp;"_"&amp;$D125,Cross_cat_sexe,$B$5,0),0))))</f>
        <v/>
      </c>
      <c r="Z125" s="841">
        <f>IF(Y124&gt;0,Z$5,0)</f>
        <v>0</v>
      </c>
      <c r="AA125" s="688" t="str">
        <f ca="1">IF($B124="","",VLOOKUP($B124,Athlètes,AA$7,0))</f>
        <v>Emeline</v>
      </c>
      <c r="AB125" s="689">
        <f ca="1">IF(OR(G125&gt;=2,    F124=IF(D125="F","classée","classé")),   1,   0)</f>
        <v>0</v>
      </c>
      <c r="AC125" s="690">
        <f ca="1">MAX(AH125:AU125)</f>
        <v>1305</v>
      </c>
      <c r="AD125" s="684">
        <f ca="1">IF(AF125&gt;=2,AC125,MAX(AV125:BI125))</f>
        <v>-1</v>
      </c>
      <c r="AE125" s="684">
        <f ca="1">IF(AF125&gt;=3,AC125,IF(AG125&gt;=2,AD125,MAX(BJ125:BW125)))</f>
        <v>-2</v>
      </c>
      <c r="AF125" s="684">
        <f ca="1">COUNTIF(AV125:BI125,"=-1")</f>
        <v>1</v>
      </c>
      <c r="AG125" s="684">
        <f ca="1">COUNTIF(BJ125:BW125,"=-2")</f>
        <v>1</v>
      </c>
      <c r="AH125" s="691" t="str">
        <f t="shared" ref="AH125:AU125" ca="1" si="178">INDEX(__Cross,  $CC125,  AH$5)</f>
        <v/>
      </c>
      <c r="AI125" s="684">
        <f t="shared" ca="1" si="178"/>
        <v>1305</v>
      </c>
      <c r="AJ125" s="684" t="str">
        <f t="shared" ca="1" si="178"/>
        <v/>
      </c>
      <c r="AK125" s="684" t="str">
        <f t="shared" ca="1" si="178"/>
        <v/>
      </c>
      <c r="AL125" s="684" t="str">
        <f t="shared" ca="1" si="178"/>
        <v/>
      </c>
      <c r="AM125" s="684" t="str">
        <f t="shared" ca="1" si="178"/>
        <v/>
      </c>
      <c r="AN125" s="684" t="str">
        <f t="shared" ca="1" si="178"/>
        <v/>
      </c>
      <c r="AO125" s="684" t="str">
        <f t="shared" ca="1" si="178"/>
        <v/>
      </c>
      <c r="AP125" s="684" t="str">
        <f t="shared" ca="1" si="178"/>
        <v/>
      </c>
      <c r="AQ125" s="684" t="str">
        <f t="shared" ca="1" si="178"/>
        <v/>
      </c>
      <c r="AR125" s="684" t="str">
        <f t="shared" ca="1" si="178"/>
        <v/>
      </c>
      <c r="AS125" s="684" t="str">
        <f t="shared" ca="1" si="178"/>
        <v/>
      </c>
      <c r="AT125" s="684" t="str">
        <f t="shared" ca="1" si="178"/>
        <v/>
      </c>
      <c r="AU125" s="692" t="str">
        <f t="shared" ca="1" si="178"/>
        <v/>
      </c>
      <c r="AV125" s="691" t="str">
        <f t="shared" ref="AV125:BI125" ca="1" si="179">IF(AH125=$AC125,-1,AH125)</f>
        <v/>
      </c>
      <c r="AW125" s="684">
        <f t="shared" ca="1" si="179"/>
        <v>-1</v>
      </c>
      <c r="AX125" s="684" t="str">
        <f t="shared" ca="1" si="179"/>
        <v/>
      </c>
      <c r="AY125" s="684" t="str">
        <f t="shared" ca="1" si="179"/>
        <v/>
      </c>
      <c r="AZ125" s="684" t="str">
        <f t="shared" ca="1" si="179"/>
        <v/>
      </c>
      <c r="BA125" s="684" t="str">
        <f t="shared" ca="1" si="179"/>
        <v/>
      </c>
      <c r="BB125" s="684" t="str">
        <f t="shared" ca="1" si="179"/>
        <v/>
      </c>
      <c r="BC125" s="684" t="str">
        <f t="shared" ca="1" si="179"/>
        <v/>
      </c>
      <c r="BD125" s="684" t="str">
        <f t="shared" ca="1" si="179"/>
        <v/>
      </c>
      <c r="BE125" s="684" t="str">
        <f t="shared" ca="1" si="179"/>
        <v/>
      </c>
      <c r="BF125" s="684" t="str">
        <f t="shared" ca="1" si="179"/>
        <v/>
      </c>
      <c r="BG125" s="684" t="str">
        <f t="shared" ca="1" si="179"/>
        <v/>
      </c>
      <c r="BH125" s="684" t="str">
        <f t="shared" ca="1" si="179"/>
        <v/>
      </c>
      <c r="BI125" s="692" t="str">
        <f t="shared" ca="1" si="179"/>
        <v/>
      </c>
      <c r="BJ125" s="691" t="str">
        <f t="shared" ref="BJ125:BW125" ca="1" si="180">IF(AV125=$AD125,-2,AV125)</f>
        <v/>
      </c>
      <c r="BK125" s="684">
        <f t="shared" ca="1" si="180"/>
        <v>-2</v>
      </c>
      <c r="BL125" s="684" t="str">
        <f t="shared" ca="1" si="180"/>
        <v/>
      </c>
      <c r="BM125" s="684" t="str">
        <f t="shared" ca="1" si="180"/>
        <v/>
      </c>
      <c r="BN125" s="684" t="str">
        <f t="shared" ca="1" si="180"/>
        <v/>
      </c>
      <c r="BO125" s="684" t="str">
        <f t="shared" ca="1" si="180"/>
        <v/>
      </c>
      <c r="BP125" s="684" t="str">
        <f t="shared" ca="1" si="180"/>
        <v/>
      </c>
      <c r="BQ125" s="684" t="str">
        <f t="shared" ca="1" si="180"/>
        <v/>
      </c>
      <c r="BR125" s="684" t="str">
        <f t="shared" ca="1" si="180"/>
        <v/>
      </c>
      <c r="BS125" s="684" t="str">
        <f t="shared" ca="1" si="180"/>
        <v/>
      </c>
      <c r="BT125" s="684" t="str">
        <f t="shared" ca="1" si="180"/>
        <v/>
      </c>
      <c r="BU125" s="684" t="str">
        <f t="shared" ca="1" si="180"/>
        <v/>
      </c>
      <c r="BV125" s="684" t="str">
        <f t="shared" ca="1" si="180"/>
        <v/>
      </c>
      <c r="BW125" s="692" t="str">
        <f t="shared" ca="1" si="180"/>
        <v/>
      </c>
      <c r="BX125" s="689">
        <f t="shared" ca="1" si="155"/>
        <v>1</v>
      </c>
      <c r="BY125" s="996">
        <f t="shared" ca="1" si="156"/>
        <v>1305</v>
      </c>
      <c r="BZ125" s="689">
        <f t="shared" si="157"/>
        <v>3466.1</v>
      </c>
      <c r="CA125" s="684" t="str">
        <f t="shared" ca="1" si="158"/>
        <v>P_F</v>
      </c>
      <c r="CB125" s="684">
        <f t="shared" ca="1" si="138"/>
        <v>110</v>
      </c>
      <c r="CC125" s="684">
        <f t="shared" ca="1" si="159"/>
        <v>104</v>
      </c>
      <c r="CD125" s="684">
        <f t="shared" ca="1" si="160"/>
        <v>0</v>
      </c>
      <c r="CE125" s="693">
        <f t="shared" ca="1" si="161"/>
        <v>4001305</v>
      </c>
      <c r="CF125" s="895"/>
      <c r="CG125" s="886"/>
      <c r="CH125" s="694">
        <f t="shared" ca="1" si="162"/>
        <v>1.1000000000000001</v>
      </c>
      <c r="CI125" s="694">
        <f t="shared" ca="1" si="139"/>
        <v>0</v>
      </c>
      <c r="CJ125" s="895"/>
    </row>
    <row r="126" spans="1:88" s="703" customFormat="1">
      <c r="A126" s="704">
        <v>7</v>
      </c>
      <c r="B126" s="705">
        <v>3240</v>
      </c>
      <c r="C126" s="703" t="str">
        <f ca="1">IF($B126="","",VLOOKUP($B126,Athlètes,C$5,0))</f>
        <v>FERAUGE</v>
      </c>
      <c r="D126" s="698" t="str">
        <f ca="1">IF($B126="","",VLOOKUP($B126,Athlètes,D$5,0))</f>
        <v>P</v>
      </c>
      <c r="E126" s="706">
        <f ca="1">IF($B126="","",VLOOKUP($B126,Athlètes,E$5,0))</f>
        <v>2000</v>
      </c>
      <c r="F126" s="707"/>
      <c r="G126" s="708"/>
      <c r="H126" s="708"/>
      <c r="I126" s="696"/>
      <c r="J126" s="696">
        <v>6</v>
      </c>
      <c r="K126" s="696"/>
      <c r="L126" s="696"/>
      <c r="M126" s="722" t="str">
        <f>IF(L126&gt;0,VLOOKUP(M$2&amp;IF(VLOOKUP(M$2,cal_Cross,L$9,0)&lt;&gt;2,"","-"&amp;VLOOKUP($E126,année_1ou2,M$9,0)),cal_Cross,VLOOKUP($D126&amp;"_"&amp;$D127,Cross_cat_sexe,$B$7,0),0),"")</f>
        <v/>
      </c>
      <c r="N126" s="696"/>
      <c r="O126" s="696"/>
      <c r="P126" s="696"/>
      <c r="Q126" s="696"/>
      <c r="R126" s="722" t="str">
        <f>IF(Q126&gt;0,VLOOKUP(R$2&amp;IF(VLOOKUP(R$2,cal_Cross,Q$9,0)&lt;&gt;2,"","-"&amp;VLOOKUP($E126,année_1ou2,R$9,0)),cal_Cross,VLOOKUP($D126&amp;"_"&amp;$D127,Cross_cat_sexe,$B$7,0),0),"")</f>
        <v/>
      </c>
      <c r="S126" s="696"/>
      <c r="T126" s="722" t="str">
        <f>IF(S126&gt;0,VLOOKUP(T$2&amp;IF(VLOOKUP(T$2,cal_Cross,S$9,0)&lt;&gt;2,"","-"&amp;VLOOKUP($E126,année_1ou2,T$9,0)),cal_Cross,VLOOKUP($D126&amp;"_"&amp;$D127,Cross_cat_sexe,$B$7,0),0),"")</f>
        <v/>
      </c>
      <c r="U126" s="696"/>
      <c r="V126" s="696"/>
      <c r="W126" s="696"/>
      <c r="X126" s="696"/>
      <c r="Y126" s="696"/>
      <c r="Z126" s="722" t="str">
        <f>IF(Y126&gt;0,VLOOKUP(Z$2&amp;IF(VLOOKUP(Z$2,cal_Cross,Y$9,0)&lt;&gt;2,"","-"&amp;VLOOKUP($E126,année_1ou2,Z$9,0)),cal_Cross,VLOOKUP($D126&amp;"_"&amp;$D127,Cross_cat_sexe,$B$7,0),0),"")</f>
        <v/>
      </c>
      <c r="AA126" s="843" t="str">
        <f ca="1">IF($B126="","",VLOOKUP($B126,Athlètes,AA$5,0))</f>
        <v>FERAUGE</v>
      </c>
      <c r="AB126" s="697"/>
      <c r="AC126" s="698"/>
      <c r="AD126" s="698"/>
      <c r="AE126" s="698"/>
      <c r="AF126" s="698"/>
      <c r="AG126" s="698"/>
      <c r="AH126" s="699"/>
      <c r="AI126" s="698"/>
      <c r="AJ126" s="698"/>
      <c r="AK126" s="698"/>
      <c r="AL126" s="698"/>
      <c r="AM126" s="698"/>
      <c r="AN126" s="698"/>
      <c r="AO126" s="698"/>
      <c r="AP126" s="698"/>
      <c r="AQ126" s="698"/>
      <c r="AR126" s="698"/>
      <c r="AS126" s="698"/>
      <c r="AT126" s="698"/>
      <c r="AU126" s="700"/>
      <c r="AV126" s="699"/>
      <c r="AW126" s="698"/>
      <c r="AX126" s="698"/>
      <c r="AY126" s="698"/>
      <c r="AZ126" s="698"/>
      <c r="BA126" s="698"/>
      <c r="BB126" s="698"/>
      <c r="BC126" s="698"/>
      <c r="BD126" s="698"/>
      <c r="BE126" s="698"/>
      <c r="BF126" s="698"/>
      <c r="BG126" s="698"/>
      <c r="BH126" s="698"/>
      <c r="BI126" s="700"/>
      <c r="BJ126" s="699"/>
      <c r="BK126" s="698"/>
      <c r="BL126" s="698"/>
      <c r="BM126" s="698"/>
      <c r="BN126" s="698"/>
      <c r="BO126" s="698"/>
      <c r="BP126" s="698"/>
      <c r="BQ126" s="698"/>
      <c r="BR126" s="698"/>
      <c r="BS126" s="698"/>
      <c r="BT126" s="698"/>
      <c r="BU126" s="698"/>
      <c r="BV126" s="698"/>
      <c r="BW126" s="700"/>
      <c r="BX126" s="697">
        <f t="shared" ca="1" si="155"/>
        <v>0</v>
      </c>
      <c r="BY126" s="995">
        <f t="shared" ca="1" si="156"/>
        <v>6</v>
      </c>
      <c r="BZ126" s="697">
        <f t="shared" si="157"/>
        <v>3240</v>
      </c>
      <c r="CA126" s="698" t="str">
        <f t="shared" ca="1" si="158"/>
        <v>P_F</v>
      </c>
      <c r="CB126" s="698">
        <f t="shared" ca="1" si="138"/>
        <v>110</v>
      </c>
      <c r="CC126" s="698">
        <f t="shared" ca="1" si="159"/>
        <v>105</v>
      </c>
      <c r="CD126" s="698">
        <f t="shared" ca="1" si="160"/>
        <v>0</v>
      </c>
      <c r="CE126" s="701">
        <f t="shared" ca="1" si="161"/>
        <v>4001241</v>
      </c>
      <c r="CF126" s="894"/>
      <c r="CG126" s="885"/>
      <c r="CH126" s="694">
        <f t="shared" ca="1" si="162"/>
        <v>1</v>
      </c>
      <c r="CI126" s="702">
        <f t="shared" ca="1" si="139"/>
        <v>0</v>
      </c>
      <c r="CJ126" s="894"/>
    </row>
    <row r="127" spans="1:88" s="695" customFormat="1">
      <c r="A127" s="681">
        <v>7.1</v>
      </c>
      <c r="B127" s="682">
        <f>B126+0.1</f>
        <v>3240.1</v>
      </c>
      <c r="C127" s="683" t="str">
        <f ca="1">IF($B126="","",VLOOKUP($B126,Athlètes,C$7,0))</f>
        <v>Lucie</v>
      </c>
      <c r="D127" s="684" t="str">
        <f ca="1">IF($B126="","",VLOOKUP($B126,Athlètes,D$7,0))</f>
        <v>F</v>
      </c>
      <c r="E127" s="685"/>
      <c r="F127" s="936">
        <f ca="1">IF(G127=0,0,SUMIF(AC127:AD127,"&gt;0")/MIN(2,G127))+IF(ISNA(BY127),NA(),0)</f>
        <v>1241</v>
      </c>
      <c r="G127" s="686">
        <f>COUNTA(I126:L126,N126:Q126,S126,Y126)</f>
        <v>1</v>
      </c>
      <c r="H127" s="686">
        <f>IF(ISNA(VLOOKUP($B127,__Indoor,H$7,0)),   0,VLOOKUP($B127,__Indoor,H$7,0))</f>
        <v>0</v>
      </c>
      <c r="I127" s="932" t="str">
        <f ca="1">IF(AND(I126&gt;0,INDIRECT(ADDRESS($CB126,COLUMN(I126),2,1))=0),NA(),IF(I126&gt;INDIRECT(ADDRESS($CB126,COLUMN(I126),2,1)),  NA(),  IF(OR(I126="",INDIRECT(ADDRESS($CB126,COLUMN(I126),2,1))=""),"",     (1+I$5)  *  ROUND((1-(I126-1)/(  INDIRECT(ADDRESS($CB126,COLUMN(I126),2,1))  -1))  *  (VLOOKUP($D126&amp;"_"&amp;$D127,Cross_cat_sexe,$B$5+1,0)  -  VLOOKUP($D126&amp;"_"&amp;$D127,Cross_cat_sexe,$B$5,0))     +  VLOOKUP($D126&amp;"_"&amp;$D127,Cross_cat_sexe,$B$5,0),0))))</f>
        <v/>
      </c>
      <c r="J127" s="932">
        <f ca="1">IF(AND(J126&gt;0,INDIRECT(ADDRESS($CB126,COLUMN(J126),2,1))=0),NA(),IF(J126&gt;INDIRECT(ADDRESS($CB126,COLUMN(J126),2,1)),  NA(),  IF(OR(J126="",INDIRECT(ADDRESS($CB126,COLUMN(J126),2,1))=""),"",     (1+J$5)  *  ROUND((1-(J126-1)/(  INDIRECT(ADDRESS($CB126,COLUMN(J126),2,1))  -1))  *  (VLOOKUP($D126&amp;"_"&amp;$D127,Cross_cat_sexe,$B$5+1,0)  -  VLOOKUP($D126&amp;"_"&amp;$D127,Cross_cat_sexe,$B$5,0))     +  VLOOKUP($D126&amp;"_"&amp;$D127,Cross_cat_sexe,$B$5,0),0))))</f>
        <v>1241</v>
      </c>
      <c r="K127" s="932" t="str">
        <f ca="1">IF(AND(K126&gt;0,INDIRECT(ADDRESS($CB126,COLUMN(K126),2,1))=0),NA(),IF(K126&gt;INDIRECT(ADDRESS($CB126,COLUMN(K126),2,1)),  NA(),  IF(OR(K126="",INDIRECT(ADDRESS($CB126,COLUMN(K126),2,1))=""),"",     (1+K$5)  *  ROUND((1-(K126-1)/(  INDIRECT(ADDRESS($CB126,COLUMN(K126),2,1))  -1))  *  (VLOOKUP($D126&amp;"_"&amp;$D127,Cross_cat_sexe,$B$5+1,0)  -  VLOOKUP($D126&amp;"_"&amp;$D127,Cross_cat_sexe,$B$5,0))     +  VLOOKUP($D126&amp;"_"&amp;$D127,Cross_cat_sexe,$B$5,0),0))))</f>
        <v/>
      </c>
      <c r="L127" s="687" t="str">
        <f>IF(AND(L126&gt;0,M126=0),NA(),IF(L126&gt;M126,NA(),IF(M126="","",     (1+M$5)  *  ROUND((1-(L126-1)/(M126-1))  *  (VLOOKUP($D126&amp;"_"&amp;$D127,Cross_cat_sexe,$B$5+1,0)  -  VLOOKUP($D126&amp;"_"&amp;$D127,Cross_cat_sexe,$B$5,0))     +  VLOOKUP($D126&amp;"_"&amp;$D127,Cross_cat_sexe,$B$5,0),0))))</f>
        <v/>
      </c>
      <c r="M127" s="841">
        <f>IF(L126&gt;0,M$5,0)</f>
        <v>0</v>
      </c>
      <c r="N127" s="932" t="str">
        <f ca="1">IF(AND(N126&gt;0,INDIRECT(ADDRESS($CB126,COLUMN(N126),2,1))=0),NA(),IF(N126&gt;INDIRECT(ADDRESS($CB126,COLUMN(N126),2,1)),  NA(),  IF(OR(N126="",INDIRECT(ADDRESS($CB126,COLUMN(N126),2,1))=""),"",     (1+N$5)  *  ROUND((1-(N126-1)/(  INDIRECT(ADDRESS($CB126,COLUMN(N126),2,1))  -1))  *  (VLOOKUP($D126&amp;"_"&amp;$D127,Cross_cat_sexe,$B$5+1,0)  -  VLOOKUP($D126&amp;"_"&amp;$D127,Cross_cat_sexe,$B$5,0))     +  VLOOKUP($D126&amp;"_"&amp;$D127,Cross_cat_sexe,$B$5,0),0))))</f>
        <v/>
      </c>
      <c r="O127" s="932" t="str">
        <f ca="1">IF(AND(O126&gt;0,INDIRECT(ADDRESS($CB126,COLUMN(O126),2,1))=0),NA(),IF(O126&gt;INDIRECT(ADDRESS($CB126,COLUMN(O126),2,1)),  NA(),  IF(OR(O126="",INDIRECT(ADDRESS($CB126,COLUMN(O126),2,1))=""),"",     (1+O$5)  *  ROUND((1-(O126-1)/(  INDIRECT(ADDRESS($CB126,COLUMN(O126),2,1))  -1))  *  (VLOOKUP($D126&amp;"_"&amp;$D127,Cross_cat_sexe,$B$5+1,0)  -  VLOOKUP($D126&amp;"_"&amp;$D127,Cross_cat_sexe,$B$5,0))     +  VLOOKUP($D126&amp;"_"&amp;$D127,Cross_cat_sexe,$B$5,0),0))))</f>
        <v/>
      </c>
      <c r="P127" s="932" t="str">
        <f ca="1">IF(AND(P126&gt;0,INDIRECT(ADDRESS($CB126,COLUMN(P126),2,1))=0),NA(),IF(P126&gt;INDIRECT(ADDRESS($CB126,COLUMN(P126),2,1)),  NA(),  IF(OR(P126="",INDIRECT(ADDRESS($CB126,COLUMN(P126),2,1))=""),"",     (1+P$5)  *  ROUND((1-(P126-1)/(  INDIRECT(ADDRESS($CB126,COLUMN(P126),2,1))  -1))  *  (VLOOKUP($D126&amp;"_"&amp;$D127,Cross_cat_sexe,$B$5+1,0)  -  VLOOKUP($D126&amp;"_"&amp;$D127,Cross_cat_sexe,$B$5,0))     +  VLOOKUP($D126&amp;"_"&amp;$D127,Cross_cat_sexe,$B$5,0),0))))</f>
        <v/>
      </c>
      <c r="Q127" s="687" t="str">
        <f>IF(AND(Q126&gt;0,R126=0),NA(),IF(Q126&gt;R126,NA(),IF(R126="","",     (1+R$5)  *  ROUND((1-(Q126-1)/(R126-1))  *  (VLOOKUP($D126&amp;"_"&amp;$D127,Cross_cat_sexe,$B$5+1,0)  -  VLOOKUP($D126&amp;"_"&amp;$D127,Cross_cat_sexe,$B$5,0))     +  VLOOKUP($D126&amp;"_"&amp;$D127,Cross_cat_sexe,$B$5,0),0))))</f>
        <v/>
      </c>
      <c r="R127" s="841">
        <f>IF(Q126&gt;0,R$5,0)</f>
        <v>0</v>
      </c>
      <c r="S127" s="687" t="str">
        <f>IF(AND(S126&gt;0,T126=0),NA(),IF(S126&gt;T126,NA(),IF(T126="","",     (1+T$5)  *  ROUND((1-(S126-1)/(T126-1))  *  (VLOOKUP($D126&amp;"_"&amp;$D127,Cross_cat_sexe,$B$5+1,0)  -  VLOOKUP($D126&amp;"_"&amp;$D127,Cross_cat_sexe,$B$5,0))     +  VLOOKUP($D126&amp;"_"&amp;$D127,Cross_cat_sexe,$B$5,0),0))))</f>
        <v/>
      </c>
      <c r="T127" s="841">
        <f>IF(S126&gt;0,T$5,0)</f>
        <v>0</v>
      </c>
      <c r="U127" s="932" t="str">
        <f ca="1">IF(AND(U126&gt;0,INDIRECT(ADDRESS($CB126,COLUMN(U126),2,1))=0),NA(),IF(U126&gt;INDIRECT(ADDRESS($CB126,COLUMN(U126),2,1)),  NA(),  IF(OR(U126="",INDIRECT(ADDRESS($CB126,COLUMN(U126),2,1))=""),"",     (1+U$5)  *  ROUND((1-(U126-1)/(  INDIRECT(ADDRESS($CB126,COLUMN(U126),2,1))  -1))  *  (VLOOKUP($D126&amp;"_"&amp;$D127,Cross_cat_sexe,$B$5+1,0)  -  VLOOKUP($D126&amp;"_"&amp;$D127,Cross_cat_sexe,$B$5,0))     +  VLOOKUP($D126&amp;"_"&amp;$D127,Cross_cat_sexe,$B$5,0),0))))</f>
        <v/>
      </c>
      <c r="V127" s="932" t="str">
        <f ca="1">IF(AND(V126&gt;0,INDIRECT(ADDRESS($CB126,COLUMN(V126),2,1))=0),NA(),IF(V126&gt;INDIRECT(ADDRESS($CB126,COLUMN(V126),2,1)),  NA(),  IF(OR(V126="",INDIRECT(ADDRESS($CB126,COLUMN(V126),2,1))=""),"",     (1+V$5)  *  ROUND((1-(V126-1)/(  INDIRECT(ADDRESS($CB126,COLUMN(V126),2,1))  -1))  *  (VLOOKUP($D126&amp;"_"&amp;$D127,Cross_cat_sexe,$B$5+1,0)  -  VLOOKUP($D126&amp;"_"&amp;$D127,Cross_cat_sexe,$B$5,0))     +  VLOOKUP($D126&amp;"_"&amp;$D127,Cross_cat_sexe,$B$5,0),0))))</f>
        <v/>
      </c>
      <c r="W127" s="932" t="str">
        <f ca="1">IF(AND(W126&gt;0,INDIRECT(ADDRESS($CB126,COLUMN(W126),2,1))=0),NA(),IF(W126&gt;INDIRECT(ADDRESS($CB126,COLUMN(W126),2,1)),  NA(),  IF(OR(W126="",INDIRECT(ADDRESS($CB126,COLUMN(W126),2,1))=""),"",     (1+W$5)  *  ROUND((1-(W126-1)/(  INDIRECT(ADDRESS($CB126,COLUMN(W126),2,1))  -1))  *  (VLOOKUP($D126&amp;"_"&amp;$D127,Cross_cat_sexe,$B$5+1,0)  -  VLOOKUP($D126&amp;"_"&amp;$D127,Cross_cat_sexe,$B$5,0))     +  VLOOKUP($D126&amp;"_"&amp;$D127,Cross_cat_sexe,$B$5,0),0))))</f>
        <v/>
      </c>
      <c r="X127" s="932" t="str">
        <f ca="1">IF(AND(X126&gt;0,INDIRECT(ADDRESS($CB126,COLUMN(X126),2,1))=0),NA(),IF(X126&gt;INDIRECT(ADDRESS($CB126,COLUMN(X126),2,1)),  NA(),  IF(OR(X126="",INDIRECT(ADDRESS($CB126,COLUMN(X126),2,1))=""),"",     (1+X$5)  *  ROUND((1-(X126-1)/(  INDIRECT(ADDRESS($CB126,COLUMN(X126),2,1))  -1))  *  (VLOOKUP($D126&amp;"_"&amp;$D127,Cross_cat_sexe,$B$5+1,0)  -  VLOOKUP($D126&amp;"_"&amp;$D127,Cross_cat_sexe,$B$5,0))     +  VLOOKUP($D126&amp;"_"&amp;$D127,Cross_cat_sexe,$B$5,0),0))))</f>
        <v/>
      </c>
      <c r="Y127" s="687" t="str">
        <f>IF(AND(Y126&gt;0,Z126=0),NA(),IF(Y126&gt;Z126,NA(),IF(Z126="","",     (1+Z$5)  *  ROUND((1-(Y126-1)/(Z126-1))  *  (VLOOKUP($D126&amp;"_"&amp;$D127,Cross_cat_sexe,$B$5+1,0)  -  VLOOKUP($D126&amp;"_"&amp;$D127,Cross_cat_sexe,$B$5,0))     +  VLOOKUP($D126&amp;"_"&amp;$D127,Cross_cat_sexe,$B$5,0),0))))</f>
        <v/>
      </c>
      <c r="Z127" s="841">
        <f>IF(Y126&gt;0,Z$5,0)</f>
        <v>0</v>
      </c>
      <c r="AA127" s="688" t="str">
        <f ca="1">IF($B126="","",VLOOKUP($B126,Athlètes,AA$7,0))</f>
        <v>Lucie</v>
      </c>
      <c r="AB127" s="689">
        <f ca="1">IF(OR(G127&gt;=2,    F126=IF(D127="F","classée","classé")),   1,   0)</f>
        <v>0</v>
      </c>
      <c r="AC127" s="690">
        <f ca="1">MAX(AH127:AU127)</f>
        <v>1241</v>
      </c>
      <c r="AD127" s="684">
        <f ca="1">IF(AF127&gt;=2,AC127,MAX(AV127:BI127))</f>
        <v>-1</v>
      </c>
      <c r="AE127" s="684">
        <f ca="1">IF(AF127&gt;=3,AC127,IF(AG127&gt;=2,AD127,MAX(BJ127:BW127)))</f>
        <v>-2</v>
      </c>
      <c r="AF127" s="684">
        <f ca="1">COUNTIF(AV127:BI127,"=-1")</f>
        <v>1</v>
      </c>
      <c r="AG127" s="684">
        <f ca="1">COUNTIF(BJ127:BW127,"=-2")</f>
        <v>1</v>
      </c>
      <c r="AH127" s="691" t="str">
        <f t="shared" ref="AH127:AU127" ca="1" si="181">INDEX(__Cross,  $CC127,  AH$5)</f>
        <v/>
      </c>
      <c r="AI127" s="684">
        <f t="shared" ca="1" si="181"/>
        <v>1241</v>
      </c>
      <c r="AJ127" s="684" t="str">
        <f t="shared" ca="1" si="181"/>
        <v/>
      </c>
      <c r="AK127" s="684" t="str">
        <f t="shared" ca="1" si="181"/>
        <v/>
      </c>
      <c r="AL127" s="684" t="str">
        <f t="shared" ca="1" si="181"/>
        <v/>
      </c>
      <c r="AM127" s="684" t="str">
        <f t="shared" ca="1" si="181"/>
        <v/>
      </c>
      <c r="AN127" s="684" t="str">
        <f t="shared" ca="1" si="181"/>
        <v/>
      </c>
      <c r="AO127" s="684" t="str">
        <f t="shared" ca="1" si="181"/>
        <v/>
      </c>
      <c r="AP127" s="684" t="str">
        <f t="shared" ca="1" si="181"/>
        <v/>
      </c>
      <c r="AQ127" s="684" t="str">
        <f t="shared" ca="1" si="181"/>
        <v/>
      </c>
      <c r="AR127" s="684" t="str">
        <f t="shared" ca="1" si="181"/>
        <v/>
      </c>
      <c r="AS127" s="684" t="str">
        <f t="shared" ca="1" si="181"/>
        <v/>
      </c>
      <c r="AT127" s="684" t="str">
        <f t="shared" ca="1" si="181"/>
        <v/>
      </c>
      <c r="AU127" s="692" t="str">
        <f t="shared" ca="1" si="181"/>
        <v/>
      </c>
      <c r="AV127" s="691" t="str">
        <f t="shared" ref="AV127:BI127" ca="1" si="182">IF(AH127=$AC127,-1,AH127)</f>
        <v/>
      </c>
      <c r="AW127" s="684">
        <f t="shared" ca="1" si="182"/>
        <v>-1</v>
      </c>
      <c r="AX127" s="684" t="str">
        <f t="shared" ca="1" si="182"/>
        <v/>
      </c>
      <c r="AY127" s="684" t="str">
        <f t="shared" ca="1" si="182"/>
        <v/>
      </c>
      <c r="AZ127" s="684" t="str">
        <f t="shared" ca="1" si="182"/>
        <v/>
      </c>
      <c r="BA127" s="684" t="str">
        <f t="shared" ca="1" si="182"/>
        <v/>
      </c>
      <c r="BB127" s="684" t="str">
        <f t="shared" ca="1" si="182"/>
        <v/>
      </c>
      <c r="BC127" s="684" t="str">
        <f t="shared" ca="1" si="182"/>
        <v/>
      </c>
      <c r="BD127" s="684" t="str">
        <f t="shared" ca="1" si="182"/>
        <v/>
      </c>
      <c r="BE127" s="684" t="str">
        <f t="shared" ca="1" si="182"/>
        <v/>
      </c>
      <c r="BF127" s="684" t="str">
        <f t="shared" ca="1" si="182"/>
        <v/>
      </c>
      <c r="BG127" s="684" t="str">
        <f t="shared" ca="1" si="182"/>
        <v/>
      </c>
      <c r="BH127" s="684" t="str">
        <f t="shared" ca="1" si="182"/>
        <v/>
      </c>
      <c r="BI127" s="692" t="str">
        <f t="shared" ca="1" si="182"/>
        <v/>
      </c>
      <c r="BJ127" s="691" t="str">
        <f t="shared" ref="BJ127:BW127" ca="1" si="183">IF(AV127=$AD127,-2,AV127)</f>
        <v/>
      </c>
      <c r="BK127" s="684">
        <f t="shared" ca="1" si="183"/>
        <v>-2</v>
      </c>
      <c r="BL127" s="684" t="str">
        <f t="shared" ca="1" si="183"/>
        <v/>
      </c>
      <c r="BM127" s="684" t="str">
        <f t="shared" ca="1" si="183"/>
        <v/>
      </c>
      <c r="BN127" s="684" t="str">
        <f t="shared" ca="1" si="183"/>
        <v/>
      </c>
      <c r="BO127" s="684" t="str">
        <f t="shared" ca="1" si="183"/>
        <v/>
      </c>
      <c r="BP127" s="684" t="str">
        <f t="shared" ca="1" si="183"/>
        <v/>
      </c>
      <c r="BQ127" s="684" t="str">
        <f t="shared" ca="1" si="183"/>
        <v/>
      </c>
      <c r="BR127" s="684" t="str">
        <f t="shared" ca="1" si="183"/>
        <v/>
      </c>
      <c r="BS127" s="684" t="str">
        <f t="shared" ca="1" si="183"/>
        <v/>
      </c>
      <c r="BT127" s="684" t="str">
        <f t="shared" ca="1" si="183"/>
        <v/>
      </c>
      <c r="BU127" s="684" t="str">
        <f t="shared" ca="1" si="183"/>
        <v/>
      </c>
      <c r="BV127" s="684" t="str">
        <f t="shared" ca="1" si="183"/>
        <v/>
      </c>
      <c r="BW127" s="692" t="str">
        <f t="shared" ca="1" si="183"/>
        <v/>
      </c>
      <c r="BX127" s="689">
        <f t="shared" ca="1" si="155"/>
        <v>1</v>
      </c>
      <c r="BY127" s="996">
        <f t="shared" ca="1" si="156"/>
        <v>1241</v>
      </c>
      <c r="BZ127" s="689">
        <f t="shared" si="157"/>
        <v>3240.1</v>
      </c>
      <c r="CA127" s="684" t="str">
        <f t="shared" ca="1" si="158"/>
        <v>P_F</v>
      </c>
      <c r="CB127" s="684">
        <f t="shared" ca="1" si="138"/>
        <v>110</v>
      </c>
      <c r="CC127" s="684">
        <f t="shared" ca="1" si="159"/>
        <v>106</v>
      </c>
      <c r="CD127" s="684">
        <f t="shared" ca="1" si="160"/>
        <v>0</v>
      </c>
      <c r="CE127" s="693">
        <f t="shared" ca="1" si="161"/>
        <v>4001241</v>
      </c>
      <c r="CF127" s="895"/>
      <c r="CG127" s="886"/>
      <c r="CH127" s="694">
        <f t="shared" ca="1" si="162"/>
        <v>1.1000000000000001</v>
      </c>
      <c r="CI127" s="694">
        <f t="shared" ca="1" si="139"/>
        <v>0</v>
      </c>
      <c r="CJ127" s="895"/>
    </row>
    <row r="128" spans="1:88" s="703" customFormat="1">
      <c r="A128" s="704">
        <v>8</v>
      </c>
      <c r="B128" s="705">
        <v>3244</v>
      </c>
      <c r="C128" s="703" t="str">
        <f ca="1">IF($B128="","",VLOOKUP($B128,Athlètes,C$5,0))</f>
        <v>BROUWERS</v>
      </c>
      <c r="D128" s="698" t="str">
        <f ca="1">IF($B128="","",VLOOKUP($B128,Athlètes,D$5,0))</f>
        <v>P</v>
      </c>
      <c r="E128" s="706">
        <f ca="1">IF($B128="","",VLOOKUP($B128,Athlètes,E$5,0))</f>
        <v>2000</v>
      </c>
      <c r="F128" s="707"/>
      <c r="G128" s="708"/>
      <c r="H128" s="708"/>
      <c r="I128" s="696"/>
      <c r="J128" s="696">
        <v>21</v>
      </c>
      <c r="K128" s="696"/>
      <c r="L128" s="696"/>
      <c r="M128" s="722" t="str">
        <f>IF(L128&gt;0,VLOOKUP(M$2&amp;IF(VLOOKUP(M$2,cal_Cross,L$9,0)&lt;&gt;2,"","-"&amp;VLOOKUP($E128,année_1ou2,M$9,0)),cal_Cross,VLOOKUP($D128&amp;"_"&amp;$D129,Cross_cat_sexe,$B$7,0),0),"")</f>
        <v/>
      </c>
      <c r="N128" s="696"/>
      <c r="O128" s="696"/>
      <c r="P128" s="696"/>
      <c r="Q128" s="696"/>
      <c r="R128" s="722" t="str">
        <f>IF(Q128&gt;0,VLOOKUP(R$2&amp;IF(VLOOKUP(R$2,cal_Cross,Q$9,0)&lt;&gt;2,"","-"&amp;VLOOKUP($E128,année_1ou2,R$9,0)),cal_Cross,VLOOKUP($D128&amp;"_"&amp;$D129,Cross_cat_sexe,$B$7,0),0),"")</f>
        <v/>
      </c>
      <c r="S128" s="696"/>
      <c r="T128" s="722" t="str">
        <f>IF(S128&gt;0,VLOOKUP(T$2&amp;IF(VLOOKUP(T$2,cal_Cross,S$9,0)&lt;&gt;2,"","-"&amp;VLOOKUP($E128,année_1ou2,T$9,0)),cal_Cross,VLOOKUP($D128&amp;"_"&amp;$D129,Cross_cat_sexe,$B$7,0),0),"")</f>
        <v/>
      </c>
      <c r="U128" s="696"/>
      <c r="V128" s="696"/>
      <c r="W128" s="696"/>
      <c r="X128" s="696"/>
      <c r="Y128" s="696"/>
      <c r="Z128" s="722" t="str">
        <f>IF(Y128&gt;0,VLOOKUP(Z$2&amp;IF(VLOOKUP(Z$2,cal_Cross,Y$9,0)&lt;&gt;2,"","-"&amp;VLOOKUP($E128,année_1ou2,Z$9,0)),cal_Cross,VLOOKUP($D128&amp;"_"&amp;$D129,Cross_cat_sexe,$B$7,0),0),"")</f>
        <v/>
      </c>
      <c r="AA128" s="843" t="str">
        <f ca="1">IF($B128="","",VLOOKUP($B128,Athlètes,AA$5,0))</f>
        <v>BROUWERS</v>
      </c>
      <c r="AB128" s="697"/>
      <c r="AC128" s="698"/>
      <c r="AD128" s="698"/>
      <c r="AE128" s="698"/>
      <c r="AF128" s="698"/>
      <c r="AG128" s="698"/>
      <c r="AH128" s="699"/>
      <c r="AI128" s="698"/>
      <c r="AJ128" s="698"/>
      <c r="AK128" s="698"/>
      <c r="AL128" s="698"/>
      <c r="AM128" s="698"/>
      <c r="AN128" s="698"/>
      <c r="AO128" s="698"/>
      <c r="AP128" s="698"/>
      <c r="AQ128" s="698"/>
      <c r="AR128" s="698"/>
      <c r="AS128" s="698"/>
      <c r="AT128" s="698"/>
      <c r="AU128" s="700"/>
      <c r="AV128" s="699"/>
      <c r="AW128" s="698"/>
      <c r="AX128" s="698"/>
      <c r="AY128" s="698"/>
      <c r="AZ128" s="698"/>
      <c r="BA128" s="698"/>
      <c r="BB128" s="698"/>
      <c r="BC128" s="698"/>
      <c r="BD128" s="698"/>
      <c r="BE128" s="698"/>
      <c r="BF128" s="698"/>
      <c r="BG128" s="698"/>
      <c r="BH128" s="698"/>
      <c r="BI128" s="700"/>
      <c r="BJ128" s="699"/>
      <c r="BK128" s="698"/>
      <c r="BL128" s="698"/>
      <c r="BM128" s="698"/>
      <c r="BN128" s="698"/>
      <c r="BO128" s="698"/>
      <c r="BP128" s="698"/>
      <c r="BQ128" s="698"/>
      <c r="BR128" s="698"/>
      <c r="BS128" s="698"/>
      <c r="BT128" s="698"/>
      <c r="BU128" s="698"/>
      <c r="BV128" s="698"/>
      <c r="BW128" s="700"/>
      <c r="BX128" s="697">
        <f t="shared" ca="1" si="155"/>
        <v>0</v>
      </c>
      <c r="BY128" s="995">
        <f t="shared" ca="1" si="156"/>
        <v>21</v>
      </c>
      <c r="BZ128" s="697">
        <f t="shared" si="157"/>
        <v>3244</v>
      </c>
      <c r="CA128" s="698" t="str">
        <f t="shared" ca="1" si="158"/>
        <v>P_F</v>
      </c>
      <c r="CB128" s="698">
        <f t="shared" ca="1" si="138"/>
        <v>110</v>
      </c>
      <c r="CC128" s="698">
        <f t="shared" ca="1" si="159"/>
        <v>107</v>
      </c>
      <c r="CD128" s="698">
        <f t="shared" ca="1" si="160"/>
        <v>0</v>
      </c>
      <c r="CE128" s="701">
        <f t="shared" ca="1" si="161"/>
        <v>4000764</v>
      </c>
      <c r="CF128" s="894"/>
      <c r="CG128" s="885"/>
      <c r="CH128" s="694">
        <f t="shared" ca="1" si="162"/>
        <v>1</v>
      </c>
      <c r="CI128" s="702">
        <f t="shared" ca="1" si="139"/>
        <v>0</v>
      </c>
      <c r="CJ128" s="894"/>
    </row>
    <row r="129" spans="1:88" s="695" customFormat="1">
      <c r="A129" s="681">
        <v>8.1</v>
      </c>
      <c r="B129" s="682">
        <f>B128+0.1</f>
        <v>3244.1</v>
      </c>
      <c r="C129" s="683" t="str">
        <f ca="1">IF($B128="","",VLOOKUP($B128,Athlètes,C$7,0))</f>
        <v>Elise</v>
      </c>
      <c r="D129" s="684" t="str">
        <f ca="1">IF($B128="","",VLOOKUP($B128,Athlètes,D$7,0))</f>
        <v>F</v>
      </c>
      <c r="E129" s="685"/>
      <c r="F129" s="936">
        <f ca="1">IF(G129=0,0,SUMIF(AC129:AD129,"&gt;0")/MIN(2,G129))+IF(ISNA(BY129),NA(),0)</f>
        <v>764</v>
      </c>
      <c r="G129" s="686">
        <f>COUNTA(I128:L128,N128:Q128,S128,Y128)</f>
        <v>1</v>
      </c>
      <c r="H129" s="686">
        <f ca="1">IF(ISNA(VLOOKUP($B129,__Indoor,H$7,0)),   0,VLOOKUP($B129,__Indoor,H$7,0))</f>
        <v>4</v>
      </c>
      <c r="I129" s="932" t="str">
        <f ca="1">IF(AND(I128&gt;0,INDIRECT(ADDRESS($CB128,COLUMN(I128),2,1))=0),NA(),IF(I128&gt;INDIRECT(ADDRESS($CB128,COLUMN(I128),2,1)),  NA(),  IF(OR(I128="",INDIRECT(ADDRESS($CB128,COLUMN(I128),2,1))=""),"",     (1+I$5)  *  ROUND((1-(I128-1)/(  INDIRECT(ADDRESS($CB128,COLUMN(I128),2,1))  -1))  *  (VLOOKUP($D128&amp;"_"&amp;$D129,Cross_cat_sexe,$B$5+1,0)  -  VLOOKUP($D128&amp;"_"&amp;$D129,Cross_cat_sexe,$B$5,0))     +  VLOOKUP($D128&amp;"_"&amp;$D129,Cross_cat_sexe,$B$5,0),0))))</f>
        <v/>
      </c>
      <c r="J129" s="932">
        <f ca="1">IF(AND(J128&gt;0,INDIRECT(ADDRESS($CB128,COLUMN(J128),2,1))=0),NA(),IF(J128&gt;INDIRECT(ADDRESS($CB128,COLUMN(J128),2,1)),  NA(),  IF(OR(J128="",INDIRECT(ADDRESS($CB128,COLUMN(J128),2,1))=""),"",     (1+J$5)  *  ROUND((1-(J128-1)/(  INDIRECT(ADDRESS($CB128,COLUMN(J128),2,1))  -1))  *  (VLOOKUP($D128&amp;"_"&amp;$D129,Cross_cat_sexe,$B$5+1,0)  -  VLOOKUP($D128&amp;"_"&amp;$D129,Cross_cat_sexe,$B$5,0))     +  VLOOKUP($D128&amp;"_"&amp;$D129,Cross_cat_sexe,$B$5,0),0))))</f>
        <v>764</v>
      </c>
      <c r="K129" s="932" t="str">
        <f ca="1">IF(AND(K128&gt;0,INDIRECT(ADDRESS($CB128,COLUMN(K128),2,1))=0),NA(),IF(K128&gt;INDIRECT(ADDRESS($CB128,COLUMN(K128),2,1)),  NA(),  IF(OR(K128="",INDIRECT(ADDRESS($CB128,COLUMN(K128),2,1))=""),"",     (1+K$5)  *  ROUND((1-(K128-1)/(  INDIRECT(ADDRESS($CB128,COLUMN(K128),2,1))  -1))  *  (VLOOKUP($D128&amp;"_"&amp;$D129,Cross_cat_sexe,$B$5+1,0)  -  VLOOKUP($D128&amp;"_"&amp;$D129,Cross_cat_sexe,$B$5,0))     +  VLOOKUP($D128&amp;"_"&amp;$D129,Cross_cat_sexe,$B$5,0),0))))</f>
        <v/>
      </c>
      <c r="L129" s="687" t="str">
        <f>IF(AND(L128&gt;0,M128=0),NA(),IF(L128&gt;M128,NA(),IF(M128="","",     (1+M$5)  *  ROUND((1-(L128-1)/(M128-1))  *  (VLOOKUP($D128&amp;"_"&amp;$D129,Cross_cat_sexe,$B$5+1,0)  -  VLOOKUP($D128&amp;"_"&amp;$D129,Cross_cat_sexe,$B$5,0))     +  VLOOKUP($D128&amp;"_"&amp;$D129,Cross_cat_sexe,$B$5,0),0))))</f>
        <v/>
      </c>
      <c r="M129" s="841">
        <f>IF(L128&gt;0,M$5,0)</f>
        <v>0</v>
      </c>
      <c r="N129" s="932" t="str">
        <f ca="1">IF(AND(N128&gt;0,INDIRECT(ADDRESS($CB128,COLUMN(N128),2,1))=0),NA(),IF(N128&gt;INDIRECT(ADDRESS($CB128,COLUMN(N128),2,1)),  NA(),  IF(OR(N128="",INDIRECT(ADDRESS($CB128,COLUMN(N128),2,1))=""),"",     (1+N$5)  *  ROUND((1-(N128-1)/(  INDIRECT(ADDRESS($CB128,COLUMN(N128),2,1))  -1))  *  (VLOOKUP($D128&amp;"_"&amp;$D129,Cross_cat_sexe,$B$5+1,0)  -  VLOOKUP($D128&amp;"_"&amp;$D129,Cross_cat_sexe,$B$5,0))     +  VLOOKUP($D128&amp;"_"&amp;$D129,Cross_cat_sexe,$B$5,0),0))))</f>
        <v/>
      </c>
      <c r="O129" s="932" t="str">
        <f ca="1">IF(AND(O128&gt;0,INDIRECT(ADDRESS($CB128,COLUMN(O128),2,1))=0),NA(),IF(O128&gt;INDIRECT(ADDRESS($CB128,COLUMN(O128),2,1)),  NA(),  IF(OR(O128="",INDIRECT(ADDRESS($CB128,COLUMN(O128),2,1))=""),"",     (1+O$5)  *  ROUND((1-(O128-1)/(  INDIRECT(ADDRESS($CB128,COLUMN(O128),2,1))  -1))  *  (VLOOKUP($D128&amp;"_"&amp;$D129,Cross_cat_sexe,$B$5+1,0)  -  VLOOKUP($D128&amp;"_"&amp;$D129,Cross_cat_sexe,$B$5,0))     +  VLOOKUP($D128&amp;"_"&amp;$D129,Cross_cat_sexe,$B$5,0),0))))</f>
        <v/>
      </c>
      <c r="P129" s="932" t="str">
        <f ca="1">IF(AND(P128&gt;0,INDIRECT(ADDRESS($CB128,COLUMN(P128),2,1))=0),NA(),IF(P128&gt;INDIRECT(ADDRESS($CB128,COLUMN(P128),2,1)),  NA(),  IF(OR(P128="",INDIRECT(ADDRESS($CB128,COLUMN(P128),2,1))=""),"",     (1+P$5)  *  ROUND((1-(P128-1)/(  INDIRECT(ADDRESS($CB128,COLUMN(P128),2,1))  -1))  *  (VLOOKUP($D128&amp;"_"&amp;$D129,Cross_cat_sexe,$B$5+1,0)  -  VLOOKUP($D128&amp;"_"&amp;$D129,Cross_cat_sexe,$B$5,0))     +  VLOOKUP($D128&amp;"_"&amp;$D129,Cross_cat_sexe,$B$5,0),0))))</f>
        <v/>
      </c>
      <c r="Q129" s="687" t="str">
        <f>IF(AND(Q128&gt;0,R128=0),NA(),IF(Q128&gt;R128,NA(),IF(R128="","",     (1+R$5)  *  ROUND((1-(Q128-1)/(R128-1))  *  (VLOOKUP($D128&amp;"_"&amp;$D129,Cross_cat_sexe,$B$5+1,0)  -  VLOOKUP($D128&amp;"_"&amp;$D129,Cross_cat_sexe,$B$5,0))     +  VLOOKUP($D128&amp;"_"&amp;$D129,Cross_cat_sexe,$B$5,0),0))))</f>
        <v/>
      </c>
      <c r="R129" s="841">
        <f>IF(Q128&gt;0,R$5,0)</f>
        <v>0</v>
      </c>
      <c r="S129" s="687" t="str">
        <f>IF(AND(S128&gt;0,T128=0),NA(),IF(S128&gt;T128,NA(),IF(T128="","",     (1+T$5)  *  ROUND((1-(S128-1)/(T128-1))  *  (VLOOKUP($D128&amp;"_"&amp;$D129,Cross_cat_sexe,$B$5+1,0)  -  VLOOKUP($D128&amp;"_"&amp;$D129,Cross_cat_sexe,$B$5,0))     +  VLOOKUP($D128&amp;"_"&amp;$D129,Cross_cat_sexe,$B$5,0),0))))</f>
        <v/>
      </c>
      <c r="T129" s="841">
        <f>IF(S128&gt;0,T$5,0)</f>
        <v>0</v>
      </c>
      <c r="U129" s="932" t="str">
        <f ca="1">IF(AND(U128&gt;0,INDIRECT(ADDRESS($CB128,COLUMN(U128),2,1))=0),NA(),IF(U128&gt;INDIRECT(ADDRESS($CB128,COLUMN(U128),2,1)),  NA(),  IF(OR(U128="",INDIRECT(ADDRESS($CB128,COLUMN(U128),2,1))=""),"",     (1+U$5)  *  ROUND((1-(U128-1)/(  INDIRECT(ADDRESS($CB128,COLUMN(U128),2,1))  -1))  *  (VLOOKUP($D128&amp;"_"&amp;$D129,Cross_cat_sexe,$B$5+1,0)  -  VLOOKUP($D128&amp;"_"&amp;$D129,Cross_cat_sexe,$B$5,0))     +  VLOOKUP($D128&amp;"_"&amp;$D129,Cross_cat_sexe,$B$5,0),0))))</f>
        <v/>
      </c>
      <c r="V129" s="932" t="str">
        <f ca="1">IF(AND(V128&gt;0,INDIRECT(ADDRESS($CB128,COLUMN(V128),2,1))=0),NA(),IF(V128&gt;INDIRECT(ADDRESS($CB128,COLUMN(V128),2,1)),  NA(),  IF(OR(V128="",INDIRECT(ADDRESS($CB128,COLUMN(V128),2,1))=""),"",     (1+V$5)  *  ROUND((1-(V128-1)/(  INDIRECT(ADDRESS($CB128,COLUMN(V128),2,1))  -1))  *  (VLOOKUP($D128&amp;"_"&amp;$D129,Cross_cat_sexe,$B$5+1,0)  -  VLOOKUP($D128&amp;"_"&amp;$D129,Cross_cat_sexe,$B$5,0))     +  VLOOKUP($D128&amp;"_"&amp;$D129,Cross_cat_sexe,$B$5,0),0))))</f>
        <v/>
      </c>
      <c r="W129" s="932" t="str">
        <f ca="1">IF(AND(W128&gt;0,INDIRECT(ADDRESS($CB128,COLUMN(W128),2,1))=0),NA(),IF(W128&gt;INDIRECT(ADDRESS($CB128,COLUMN(W128),2,1)),  NA(),  IF(OR(W128="",INDIRECT(ADDRESS($CB128,COLUMN(W128),2,1))=""),"",     (1+W$5)  *  ROUND((1-(W128-1)/(  INDIRECT(ADDRESS($CB128,COLUMN(W128),2,1))  -1))  *  (VLOOKUP($D128&amp;"_"&amp;$D129,Cross_cat_sexe,$B$5+1,0)  -  VLOOKUP($D128&amp;"_"&amp;$D129,Cross_cat_sexe,$B$5,0))     +  VLOOKUP($D128&amp;"_"&amp;$D129,Cross_cat_sexe,$B$5,0),0))))</f>
        <v/>
      </c>
      <c r="X129" s="932" t="str">
        <f ca="1">IF(AND(X128&gt;0,INDIRECT(ADDRESS($CB128,COLUMN(X128),2,1))=0),NA(),IF(X128&gt;INDIRECT(ADDRESS($CB128,COLUMN(X128),2,1)),  NA(),  IF(OR(X128="",INDIRECT(ADDRESS($CB128,COLUMN(X128),2,1))=""),"",     (1+X$5)  *  ROUND((1-(X128-1)/(  INDIRECT(ADDRESS($CB128,COLUMN(X128),2,1))  -1))  *  (VLOOKUP($D128&amp;"_"&amp;$D129,Cross_cat_sexe,$B$5+1,0)  -  VLOOKUP($D128&amp;"_"&amp;$D129,Cross_cat_sexe,$B$5,0))     +  VLOOKUP($D128&amp;"_"&amp;$D129,Cross_cat_sexe,$B$5,0),0))))</f>
        <v/>
      </c>
      <c r="Y129" s="687" t="str">
        <f>IF(AND(Y128&gt;0,Z128=0),NA(),IF(Y128&gt;Z128,NA(),IF(Z128="","",     (1+Z$5)  *  ROUND((1-(Y128-1)/(Z128-1))  *  (VLOOKUP($D128&amp;"_"&amp;$D129,Cross_cat_sexe,$B$5+1,0)  -  VLOOKUP($D128&amp;"_"&amp;$D129,Cross_cat_sexe,$B$5,0))     +  VLOOKUP($D128&amp;"_"&amp;$D129,Cross_cat_sexe,$B$5,0),0))))</f>
        <v/>
      </c>
      <c r="Z129" s="841">
        <f>IF(Y128&gt;0,Z$5,0)</f>
        <v>0</v>
      </c>
      <c r="AA129" s="688" t="str">
        <f ca="1">IF($B128="","",VLOOKUP($B128,Athlètes,AA$7,0))</f>
        <v>Elise</v>
      </c>
      <c r="AB129" s="689">
        <f ca="1">IF(OR(G129&gt;=2,    F128=IF(D129="F","classée","classé")),   1,   0)</f>
        <v>0</v>
      </c>
      <c r="AC129" s="690">
        <f ca="1">MAX(AH129:AU129)</f>
        <v>764</v>
      </c>
      <c r="AD129" s="684">
        <f ca="1">IF(AF129&gt;=2,AC129,MAX(AV129:BI129))</f>
        <v>-1</v>
      </c>
      <c r="AE129" s="684">
        <f ca="1">IF(AF129&gt;=3,AC129,IF(AG129&gt;=2,AD129,MAX(BJ129:BW129)))</f>
        <v>-2</v>
      </c>
      <c r="AF129" s="684">
        <f ca="1">COUNTIF(AV129:BI129,"=-1")</f>
        <v>1</v>
      </c>
      <c r="AG129" s="684">
        <f ca="1">COUNTIF(BJ129:BW129,"=-2")</f>
        <v>1</v>
      </c>
      <c r="AH129" s="691" t="str">
        <f t="shared" ref="AH129:AU129" ca="1" si="184">INDEX(__Cross,  $CC129,  AH$5)</f>
        <v/>
      </c>
      <c r="AI129" s="684">
        <f t="shared" ca="1" si="184"/>
        <v>764</v>
      </c>
      <c r="AJ129" s="684" t="str">
        <f t="shared" ca="1" si="184"/>
        <v/>
      </c>
      <c r="AK129" s="684" t="str">
        <f t="shared" ca="1" si="184"/>
        <v/>
      </c>
      <c r="AL129" s="684" t="str">
        <f t="shared" ca="1" si="184"/>
        <v/>
      </c>
      <c r="AM129" s="684" t="str">
        <f t="shared" ca="1" si="184"/>
        <v/>
      </c>
      <c r="AN129" s="684" t="str">
        <f t="shared" ca="1" si="184"/>
        <v/>
      </c>
      <c r="AO129" s="684" t="str">
        <f t="shared" ca="1" si="184"/>
        <v/>
      </c>
      <c r="AP129" s="684" t="str">
        <f t="shared" ca="1" si="184"/>
        <v/>
      </c>
      <c r="AQ129" s="684" t="str">
        <f t="shared" ca="1" si="184"/>
        <v/>
      </c>
      <c r="AR129" s="684" t="str">
        <f t="shared" ca="1" si="184"/>
        <v/>
      </c>
      <c r="AS129" s="684" t="str">
        <f t="shared" ca="1" si="184"/>
        <v/>
      </c>
      <c r="AT129" s="684" t="str">
        <f t="shared" ca="1" si="184"/>
        <v/>
      </c>
      <c r="AU129" s="692" t="str">
        <f t="shared" ca="1" si="184"/>
        <v/>
      </c>
      <c r="AV129" s="691" t="str">
        <f t="shared" ref="AV129:BI129" ca="1" si="185">IF(AH129=$AC129,-1,AH129)</f>
        <v/>
      </c>
      <c r="AW129" s="684">
        <f t="shared" ca="1" si="185"/>
        <v>-1</v>
      </c>
      <c r="AX129" s="684" t="str">
        <f t="shared" ca="1" si="185"/>
        <v/>
      </c>
      <c r="AY129" s="684" t="str">
        <f t="shared" ca="1" si="185"/>
        <v/>
      </c>
      <c r="AZ129" s="684" t="str">
        <f t="shared" ca="1" si="185"/>
        <v/>
      </c>
      <c r="BA129" s="684" t="str">
        <f t="shared" ca="1" si="185"/>
        <v/>
      </c>
      <c r="BB129" s="684" t="str">
        <f t="shared" ca="1" si="185"/>
        <v/>
      </c>
      <c r="BC129" s="684" t="str">
        <f t="shared" ca="1" si="185"/>
        <v/>
      </c>
      <c r="BD129" s="684" t="str">
        <f t="shared" ca="1" si="185"/>
        <v/>
      </c>
      <c r="BE129" s="684" t="str">
        <f t="shared" ca="1" si="185"/>
        <v/>
      </c>
      <c r="BF129" s="684" t="str">
        <f t="shared" ca="1" si="185"/>
        <v/>
      </c>
      <c r="BG129" s="684" t="str">
        <f t="shared" ca="1" si="185"/>
        <v/>
      </c>
      <c r="BH129" s="684" t="str">
        <f t="shared" ca="1" si="185"/>
        <v/>
      </c>
      <c r="BI129" s="692" t="str">
        <f t="shared" ca="1" si="185"/>
        <v/>
      </c>
      <c r="BJ129" s="691" t="str">
        <f t="shared" ref="BJ129:BW129" ca="1" si="186">IF(AV129=$AD129,-2,AV129)</f>
        <v/>
      </c>
      <c r="BK129" s="684">
        <f t="shared" ca="1" si="186"/>
        <v>-2</v>
      </c>
      <c r="BL129" s="684" t="str">
        <f t="shared" ca="1" si="186"/>
        <v/>
      </c>
      <c r="BM129" s="684" t="str">
        <f t="shared" ca="1" si="186"/>
        <v/>
      </c>
      <c r="BN129" s="684" t="str">
        <f t="shared" ca="1" si="186"/>
        <v/>
      </c>
      <c r="BO129" s="684" t="str">
        <f t="shared" ca="1" si="186"/>
        <v/>
      </c>
      <c r="BP129" s="684" t="str">
        <f t="shared" ca="1" si="186"/>
        <v/>
      </c>
      <c r="BQ129" s="684" t="str">
        <f t="shared" ca="1" si="186"/>
        <v/>
      </c>
      <c r="BR129" s="684" t="str">
        <f t="shared" ca="1" si="186"/>
        <v/>
      </c>
      <c r="BS129" s="684" t="str">
        <f t="shared" ca="1" si="186"/>
        <v/>
      </c>
      <c r="BT129" s="684" t="str">
        <f t="shared" ca="1" si="186"/>
        <v/>
      </c>
      <c r="BU129" s="684" t="str">
        <f t="shared" ca="1" si="186"/>
        <v/>
      </c>
      <c r="BV129" s="684" t="str">
        <f t="shared" ca="1" si="186"/>
        <v/>
      </c>
      <c r="BW129" s="692" t="str">
        <f t="shared" ca="1" si="186"/>
        <v/>
      </c>
      <c r="BX129" s="689">
        <f t="shared" ca="1" si="155"/>
        <v>1</v>
      </c>
      <c r="BY129" s="996">
        <f t="shared" ca="1" si="156"/>
        <v>764</v>
      </c>
      <c r="BZ129" s="689">
        <f t="shared" si="157"/>
        <v>3244.1</v>
      </c>
      <c r="CA129" s="684" t="str">
        <f t="shared" ca="1" si="158"/>
        <v>P_F</v>
      </c>
      <c r="CB129" s="684">
        <f t="shared" ca="1" si="138"/>
        <v>110</v>
      </c>
      <c r="CC129" s="684">
        <f t="shared" ca="1" si="159"/>
        <v>108</v>
      </c>
      <c r="CD129" s="684">
        <f t="shared" ca="1" si="160"/>
        <v>0</v>
      </c>
      <c r="CE129" s="693">
        <f t="shared" ca="1" si="161"/>
        <v>4000764</v>
      </c>
      <c r="CF129" s="895"/>
      <c r="CG129" s="886"/>
      <c r="CH129" s="694">
        <f t="shared" ca="1" si="162"/>
        <v>1.1000000000000001</v>
      </c>
      <c r="CI129" s="694">
        <f t="shared" ca="1" si="139"/>
        <v>0</v>
      </c>
      <c r="CJ129" s="895"/>
    </row>
    <row r="130" spans="1:88" s="703" customFormat="1">
      <c r="A130" s="704">
        <v>9</v>
      </c>
      <c r="B130" s="705">
        <v>3481</v>
      </c>
      <c r="C130" s="703" t="str">
        <f ca="1">IF($B130="","",VLOOKUP($B130,Athlètes,C$5,0))</f>
        <v>CHOISEZ</v>
      </c>
      <c r="D130" s="698" t="str">
        <f ca="1">IF($B130="","",VLOOKUP($B130,Athlètes,D$5,0))</f>
        <v>P</v>
      </c>
      <c r="E130" s="706" t="str">
        <f ca="1">IF($B130="","",VLOOKUP($B130,Athlètes,E$5,0))</f>
        <v/>
      </c>
      <c r="F130" s="707"/>
      <c r="G130" s="708"/>
      <c r="H130" s="708"/>
      <c r="I130" s="696"/>
      <c r="J130" s="696"/>
      <c r="K130" s="696">
        <v>36</v>
      </c>
      <c r="L130" s="696"/>
      <c r="M130" s="722" t="str">
        <f>IF(L130&gt;0,VLOOKUP(M$2&amp;IF(VLOOKUP(M$2,cal_Cross,L$9,0)&lt;&gt;2,"","-"&amp;VLOOKUP($E130,année_1ou2,M$9,0)),cal_Cross,VLOOKUP($D130&amp;"_"&amp;$D131,Cross_cat_sexe,$B$7,0),0),"")</f>
        <v/>
      </c>
      <c r="N130" s="696"/>
      <c r="O130" s="696"/>
      <c r="P130" s="696"/>
      <c r="Q130" s="696"/>
      <c r="R130" s="722" t="str">
        <f>IF(Q130&gt;0,VLOOKUP(R$2&amp;IF(VLOOKUP(R$2,cal_Cross,Q$9,0)&lt;&gt;2,"","-"&amp;VLOOKUP($E130,année_1ou2,R$9,0)),cal_Cross,VLOOKUP($D130&amp;"_"&amp;$D131,Cross_cat_sexe,$B$7,0),0),"")</f>
        <v/>
      </c>
      <c r="S130" s="696"/>
      <c r="T130" s="722" t="str">
        <f>IF(S130&gt;0,VLOOKUP(T$2&amp;IF(VLOOKUP(T$2,cal_Cross,S$9,0)&lt;&gt;2,"","-"&amp;VLOOKUP($E130,année_1ou2,T$9,0)),cal_Cross,VLOOKUP($D130&amp;"_"&amp;$D131,Cross_cat_sexe,$B$7,0),0),"")</f>
        <v/>
      </c>
      <c r="U130" s="696"/>
      <c r="V130" s="696"/>
      <c r="W130" s="696"/>
      <c r="X130" s="696"/>
      <c r="Y130" s="696"/>
      <c r="Z130" s="722" t="str">
        <f>IF(Y130&gt;0,VLOOKUP(Z$2&amp;IF(VLOOKUP(Z$2,cal_Cross,Y$9,0)&lt;&gt;2,"","-"&amp;VLOOKUP($E130,année_1ou2,Z$9,0)),cal_Cross,VLOOKUP($D130&amp;"_"&amp;$D131,Cross_cat_sexe,$B$7,0),0),"")</f>
        <v/>
      </c>
      <c r="AA130" s="843" t="str">
        <f ca="1">IF($B130="","",VLOOKUP($B130,Athlètes,AA$5,0))</f>
        <v>CHOISEZ</v>
      </c>
      <c r="AB130" s="697"/>
      <c r="AC130" s="698"/>
      <c r="AD130" s="698"/>
      <c r="AE130" s="698"/>
      <c r="AF130" s="698"/>
      <c r="AG130" s="698"/>
      <c r="AH130" s="699"/>
      <c r="AI130" s="698"/>
      <c r="AJ130" s="698"/>
      <c r="AK130" s="698"/>
      <c r="AL130" s="698"/>
      <c r="AM130" s="698"/>
      <c r="AN130" s="698"/>
      <c r="AO130" s="698"/>
      <c r="AP130" s="698"/>
      <c r="AQ130" s="698"/>
      <c r="AR130" s="698"/>
      <c r="AS130" s="698"/>
      <c r="AT130" s="698"/>
      <c r="AU130" s="700"/>
      <c r="AV130" s="699"/>
      <c r="AW130" s="698"/>
      <c r="AX130" s="698"/>
      <c r="AY130" s="698"/>
      <c r="AZ130" s="698"/>
      <c r="BA130" s="698"/>
      <c r="BB130" s="698"/>
      <c r="BC130" s="698"/>
      <c r="BD130" s="698"/>
      <c r="BE130" s="698"/>
      <c r="BF130" s="698"/>
      <c r="BG130" s="698"/>
      <c r="BH130" s="698"/>
      <c r="BI130" s="700"/>
      <c r="BJ130" s="699"/>
      <c r="BK130" s="698"/>
      <c r="BL130" s="698"/>
      <c r="BM130" s="698"/>
      <c r="BN130" s="698"/>
      <c r="BO130" s="698"/>
      <c r="BP130" s="698"/>
      <c r="BQ130" s="698"/>
      <c r="BR130" s="698"/>
      <c r="BS130" s="698"/>
      <c r="BT130" s="698"/>
      <c r="BU130" s="698"/>
      <c r="BV130" s="698"/>
      <c r="BW130" s="700"/>
      <c r="BX130" s="697">
        <f t="shared" ca="1" si="155"/>
        <v>0</v>
      </c>
      <c r="BY130" s="995">
        <f t="shared" ca="1" si="156"/>
        <v>36</v>
      </c>
      <c r="BZ130" s="697">
        <f t="shared" si="157"/>
        <v>3481</v>
      </c>
      <c r="CA130" s="698" t="str">
        <f t="shared" ca="1" si="158"/>
        <v>P_F</v>
      </c>
      <c r="CB130" s="698">
        <f t="shared" ca="1" si="138"/>
        <v>110</v>
      </c>
      <c r="CC130" s="698">
        <f t="shared" ca="1" si="159"/>
        <v>109</v>
      </c>
      <c r="CD130" s="698">
        <f t="shared" ca="1" si="160"/>
        <v>0</v>
      </c>
      <c r="CE130" s="701">
        <f t="shared" ca="1" si="161"/>
        <v>4000634</v>
      </c>
      <c r="CF130" s="894"/>
      <c r="CG130" s="885"/>
      <c r="CH130" s="694">
        <f t="shared" ca="1" si="162"/>
        <v>1</v>
      </c>
      <c r="CI130" s="702">
        <f t="shared" ca="1" si="139"/>
        <v>0</v>
      </c>
      <c r="CJ130" s="894"/>
    </row>
    <row r="131" spans="1:88" s="695" customFormat="1">
      <c r="A131" s="681">
        <v>9.1</v>
      </c>
      <c r="B131" s="682">
        <f>B130+0.1</f>
        <v>3481.1</v>
      </c>
      <c r="C131" s="683" t="str">
        <f ca="1">IF($B130="","",VLOOKUP($B130,Athlètes,C$7,0))</f>
        <v>Elodie</v>
      </c>
      <c r="D131" s="684" t="str">
        <f ca="1">IF($B130="","",VLOOKUP($B130,Athlètes,D$7,0))</f>
        <v>F</v>
      </c>
      <c r="E131" s="685"/>
      <c r="F131" s="936">
        <f ca="1">IF(G131=0,0,SUMIF(AC131:AD131,"&gt;0")/MIN(2,G131))+IF(ISNA(BY131),NA(),0)</f>
        <v>634</v>
      </c>
      <c r="G131" s="686">
        <f>COUNTA(I130:L130,N130:Q130,S130,Y130)</f>
        <v>1</v>
      </c>
      <c r="H131" s="686">
        <f ca="1">IF(ISNA(VLOOKUP($B131,__Indoor,H$7,0)),   0,VLOOKUP($B131,__Indoor,H$7,0))</f>
        <v>3</v>
      </c>
      <c r="I131" s="932" t="str">
        <f ca="1">IF(AND(I130&gt;0,INDIRECT(ADDRESS($CB130,COLUMN(I130),2,1))=0),NA(),IF(I130&gt;INDIRECT(ADDRESS($CB130,COLUMN(I130),2,1)),  NA(),  IF(OR(I130="",INDIRECT(ADDRESS($CB130,COLUMN(I130),2,1))=""),"",     (1+I$5)  *  ROUND((1-(I130-1)/(  INDIRECT(ADDRESS($CB130,COLUMN(I130),2,1))  -1))  *  (VLOOKUP($D130&amp;"_"&amp;$D131,Cross_cat_sexe,$B$5+1,0)  -  VLOOKUP($D130&amp;"_"&amp;$D131,Cross_cat_sexe,$B$5,0))     +  VLOOKUP($D130&amp;"_"&amp;$D131,Cross_cat_sexe,$B$5,0),0))))</f>
        <v/>
      </c>
      <c r="J131" s="932" t="str">
        <f ca="1">IF(AND(J130&gt;0,INDIRECT(ADDRESS($CB130,COLUMN(J130),2,1))=0),NA(),IF(J130&gt;INDIRECT(ADDRESS($CB130,COLUMN(J130),2,1)),  NA(),  IF(OR(J130="",INDIRECT(ADDRESS($CB130,COLUMN(J130),2,1))=""),"",     (1+J$5)  *  ROUND((1-(J130-1)/(  INDIRECT(ADDRESS($CB130,COLUMN(J130),2,1))  -1))  *  (VLOOKUP($D130&amp;"_"&amp;$D131,Cross_cat_sexe,$B$5+1,0)  -  VLOOKUP($D130&amp;"_"&amp;$D131,Cross_cat_sexe,$B$5,0))     +  VLOOKUP($D130&amp;"_"&amp;$D131,Cross_cat_sexe,$B$5,0),0))))</f>
        <v/>
      </c>
      <c r="K131" s="932">
        <f ca="1">IF(AND(K130&gt;0,INDIRECT(ADDRESS($CB130,COLUMN(K130),2,1))=0),NA(),IF(K130&gt;INDIRECT(ADDRESS($CB130,COLUMN(K130),2,1)),  NA(),  IF(OR(K130="",INDIRECT(ADDRESS($CB130,COLUMN(K130),2,1))=""),"",     (1+K$5)  *  ROUND((1-(K130-1)/(  INDIRECT(ADDRESS($CB130,COLUMN(K130),2,1))  -1))  *  (VLOOKUP($D130&amp;"_"&amp;$D131,Cross_cat_sexe,$B$5+1,0)  -  VLOOKUP($D130&amp;"_"&amp;$D131,Cross_cat_sexe,$B$5,0))     +  VLOOKUP($D130&amp;"_"&amp;$D131,Cross_cat_sexe,$B$5,0),0))))</f>
        <v>634</v>
      </c>
      <c r="L131" s="687" t="str">
        <f>IF(AND(L130&gt;0,M130=0),NA(),IF(L130&gt;M130,NA(),IF(M130="","",     (1+M$5)  *  ROUND((1-(L130-1)/(M130-1))  *  (VLOOKUP($D130&amp;"_"&amp;$D131,Cross_cat_sexe,$B$5+1,0)  -  VLOOKUP($D130&amp;"_"&amp;$D131,Cross_cat_sexe,$B$5,0))     +  VLOOKUP($D130&amp;"_"&amp;$D131,Cross_cat_sexe,$B$5,0),0))))</f>
        <v/>
      </c>
      <c r="M131" s="841">
        <f>IF(L130&gt;0,M$5,0)</f>
        <v>0</v>
      </c>
      <c r="N131" s="932" t="str">
        <f ca="1">IF(AND(N130&gt;0,INDIRECT(ADDRESS($CB130,COLUMN(N130),2,1))=0),NA(),IF(N130&gt;INDIRECT(ADDRESS($CB130,COLUMN(N130),2,1)),  NA(),  IF(OR(N130="",INDIRECT(ADDRESS($CB130,COLUMN(N130),2,1))=""),"",     (1+N$5)  *  ROUND((1-(N130-1)/(  INDIRECT(ADDRESS($CB130,COLUMN(N130),2,1))  -1))  *  (VLOOKUP($D130&amp;"_"&amp;$D131,Cross_cat_sexe,$B$5+1,0)  -  VLOOKUP($D130&amp;"_"&amp;$D131,Cross_cat_sexe,$B$5,0))     +  VLOOKUP($D130&amp;"_"&amp;$D131,Cross_cat_sexe,$B$5,0),0))))</f>
        <v/>
      </c>
      <c r="O131" s="932" t="str">
        <f ca="1">IF(AND(O130&gt;0,INDIRECT(ADDRESS($CB130,COLUMN(O130),2,1))=0),NA(),IF(O130&gt;INDIRECT(ADDRESS($CB130,COLUMN(O130),2,1)),  NA(),  IF(OR(O130="",INDIRECT(ADDRESS($CB130,COLUMN(O130),2,1))=""),"",     (1+O$5)  *  ROUND((1-(O130-1)/(  INDIRECT(ADDRESS($CB130,COLUMN(O130),2,1))  -1))  *  (VLOOKUP($D130&amp;"_"&amp;$D131,Cross_cat_sexe,$B$5+1,0)  -  VLOOKUP($D130&amp;"_"&amp;$D131,Cross_cat_sexe,$B$5,0))     +  VLOOKUP($D130&amp;"_"&amp;$D131,Cross_cat_sexe,$B$5,0),0))))</f>
        <v/>
      </c>
      <c r="P131" s="932" t="str">
        <f ca="1">IF(AND(P130&gt;0,INDIRECT(ADDRESS($CB130,COLUMN(P130),2,1))=0),NA(),IF(P130&gt;INDIRECT(ADDRESS($CB130,COLUMN(P130),2,1)),  NA(),  IF(OR(P130="",INDIRECT(ADDRESS($CB130,COLUMN(P130),2,1))=""),"",     (1+P$5)  *  ROUND((1-(P130-1)/(  INDIRECT(ADDRESS($CB130,COLUMN(P130),2,1))  -1))  *  (VLOOKUP($D130&amp;"_"&amp;$D131,Cross_cat_sexe,$B$5+1,0)  -  VLOOKUP($D130&amp;"_"&amp;$D131,Cross_cat_sexe,$B$5,0))     +  VLOOKUP($D130&amp;"_"&amp;$D131,Cross_cat_sexe,$B$5,0),0))))</f>
        <v/>
      </c>
      <c r="Q131" s="687" t="str">
        <f>IF(AND(Q130&gt;0,R130=0),NA(),IF(Q130&gt;R130,NA(),IF(R130="","",     (1+R$5)  *  ROUND((1-(Q130-1)/(R130-1))  *  (VLOOKUP($D130&amp;"_"&amp;$D131,Cross_cat_sexe,$B$5+1,0)  -  VLOOKUP($D130&amp;"_"&amp;$D131,Cross_cat_sexe,$B$5,0))     +  VLOOKUP($D130&amp;"_"&amp;$D131,Cross_cat_sexe,$B$5,0),0))))</f>
        <v/>
      </c>
      <c r="R131" s="841">
        <f>IF(Q130&gt;0,R$5,0)</f>
        <v>0</v>
      </c>
      <c r="S131" s="687" t="str">
        <f>IF(AND(S130&gt;0,T130=0),NA(),IF(S130&gt;T130,NA(),IF(T130="","",     (1+T$5)  *  ROUND((1-(S130-1)/(T130-1))  *  (VLOOKUP($D130&amp;"_"&amp;$D131,Cross_cat_sexe,$B$5+1,0)  -  VLOOKUP($D130&amp;"_"&amp;$D131,Cross_cat_sexe,$B$5,0))     +  VLOOKUP($D130&amp;"_"&amp;$D131,Cross_cat_sexe,$B$5,0),0))))</f>
        <v/>
      </c>
      <c r="T131" s="841">
        <f>IF(S130&gt;0,T$5,0)</f>
        <v>0</v>
      </c>
      <c r="U131" s="932" t="str">
        <f ca="1">IF(AND(U130&gt;0,INDIRECT(ADDRESS($CB130,COLUMN(U130),2,1))=0),NA(),IF(U130&gt;INDIRECT(ADDRESS($CB130,COLUMN(U130),2,1)),  NA(),  IF(OR(U130="",INDIRECT(ADDRESS($CB130,COLUMN(U130),2,1))=""),"",     (1+U$5)  *  ROUND((1-(U130-1)/(  INDIRECT(ADDRESS($CB130,COLUMN(U130),2,1))  -1))  *  (VLOOKUP($D130&amp;"_"&amp;$D131,Cross_cat_sexe,$B$5+1,0)  -  VLOOKUP($D130&amp;"_"&amp;$D131,Cross_cat_sexe,$B$5,0))     +  VLOOKUP($D130&amp;"_"&amp;$D131,Cross_cat_sexe,$B$5,0),0))))</f>
        <v/>
      </c>
      <c r="V131" s="932" t="str">
        <f ca="1">IF(AND(V130&gt;0,INDIRECT(ADDRESS($CB130,COLUMN(V130),2,1))=0),NA(),IF(V130&gt;INDIRECT(ADDRESS($CB130,COLUMN(V130),2,1)),  NA(),  IF(OR(V130="",INDIRECT(ADDRESS($CB130,COLUMN(V130),2,1))=""),"",     (1+V$5)  *  ROUND((1-(V130-1)/(  INDIRECT(ADDRESS($CB130,COLUMN(V130),2,1))  -1))  *  (VLOOKUP($D130&amp;"_"&amp;$D131,Cross_cat_sexe,$B$5+1,0)  -  VLOOKUP($D130&amp;"_"&amp;$D131,Cross_cat_sexe,$B$5,0))     +  VLOOKUP($D130&amp;"_"&amp;$D131,Cross_cat_sexe,$B$5,0),0))))</f>
        <v/>
      </c>
      <c r="W131" s="932" t="str">
        <f ca="1">IF(AND(W130&gt;0,INDIRECT(ADDRESS($CB130,COLUMN(W130),2,1))=0),NA(),IF(W130&gt;INDIRECT(ADDRESS($CB130,COLUMN(W130),2,1)),  NA(),  IF(OR(W130="",INDIRECT(ADDRESS($CB130,COLUMN(W130),2,1))=""),"",     (1+W$5)  *  ROUND((1-(W130-1)/(  INDIRECT(ADDRESS($CB130,COLUMN(W130),2,1))  -1))  *  (VLOOKUP($D130&amp;"_"&amp;$D131,Cross_cat_sexe,$B$5+1,0)  -  VLOOKUP($D130&amp;"_"&amp;$D131,Cross_cat_sexe,$B$5,0))     +  VLOOKUP($D130&amp;"_"&amp;$D131,Cross_cat_sexe,$B$5,0),0))))</f>
        <v/>
      </c>
      <c r="X131" s="932" t="str">
        <f ca="1">IF(AND(X130&gt;0,INDIRECT(ADDRESS($CB130,COLUMN(X130),2,1))=0),NA(),IF(X130&gt;INDIRECT(ADDRESS($CB130,COLUMN(X130),2,1)),  NA(),  IF(OR(X130="",INDIRECT(ADDRESS($CB130,COLUMN(X130),2,1))=""),"",     (1+X$5)  *  ROUND((1-(X130-1)/(  INDIRECT(ADDRESS($CB130,COLUMN(X130),2,1))  -1))  *  (VLOOKUP($D130&amp;"_"&amp;$D131,Cross_cat_sexe,$B$5+1,0)  -  VLOOKUP($D130&amp;"_"&amp;$D131,Cross_cat_sexe,$B$5,0))     +  VLOOKUP($D130&amp;"_"&amp;$D131,Cross_cat_sexe,$B$5,0),0))))</f>
        <v/>
      </c>
      <c r="Y131" s="687" t="str">
        <f>IF(AND(Y130&gt;0,Z130=0),NA(),IF(Y130&gt;Z130,NA(),IF(Z130="","",     (1+Z$5)  *  ROUND((1-(Y130-1)/(Z130-1))  *  (VLOOKUP($D130&amp;"_"&amp;$D131,Cross_cat_sexe,$B$5+1,0)  -  VLOOKUP($D130&amp;"_"&amp;$D131,Cross_cat_sexe,$B$5,0))     +  VLOOKUP($D130&amp;"_"&amp;$D131,Cross_cat_sexe,$B$5,0),0))))</f>
        <v/>
      </c>
      <c r="Z131" s="841">
        <f>IF(Y130&gt;0,Z$5,0)</f>
        <v>0</v>
      </c>
      <c r="AA131" s="688" t="str">
        <f ca="1">IF($B130="","",VLOOKUP($B130,Athlètes,AA$7,0))</f>
        <v>Elodie</v>
      </c>
      <c r="AB131" s="689">
        <f ca="1">IF(OR(G131&gt;=2,    F130=IF(D131="F","classée","classé")),   1,   0)</f>
        <v>0</v>
      </c>
      <c r="AC131" s="690">
        <f ca="1">MAX(AH131:AU131)</f>
        <v>634</v>
      </c>
      <c r="AD131" s="684">
        <f ca="1">IF(AF131&gt;=2,AC131,MAX(AV131:BI131))</f>
        <v>-1</v>
      </c>
      <c r="AE131" s="684">
        <f ca="1">IF(AF131&gt;=3,AC131,IF(AG131&gt;=2,AD131,MAX(BJ131:BW131)))</f>
        <v>-2</v>
      </c>
      <c r="AF131" s="684">
        <f ca="1">COUNTIF(AV131:BI131,"=-1")</f>
        <v>1</v>
      </c>
      <c r="AG131" s="684">
        <f ca="1">COUNTIF(BJ131:BW131,"=-2")</f>
        <v>1</v>
      </c>
      <c r="AH131" s="691" t="str">
        <f t="shared" ref="AH131:AU131" ca="1" si="187">INDEX(__Cross,  $CC131,  AH$5)</f>
        <v/>
      </c>
      <c r="AI131" s="684" t="str">
        <f t="shared" ca="1" si="187"/>
        <v/>
      </c>
      <c r="AJ131" s="684">
        <f t="shared" ca="1" si="187"/>
        <v>634</v>
      </c>
      <c r="AK131" s="684" t="str">
        <f t="shared" ca="1" si="187"/>
        <v/>
      </c>
      <c r="AL131" s="684" t="str">
        <f t="shared" ca="1" si="187"/>
        <v/>
      </c>
      <c r="AM131" s="684" t="str">
        <f t="shared" ca="1" si="187"/>
        <v/>
      </c>
      <c r="AN131" s="684" t="str">
        <f t="shared" ca="1" si="187"/>
        <v/>
      </c>
      <c r="AO131" s="684" t="str">
        <f t="shared" ca="1" si="187"/>
        <v/>
      </c>
      <c r="AP131" s="684" t="str">
        <f t="shared" ca="1" si="187"/>
        <v/>
      </c>
      <c r="AQ131" s="684" t="str">
        <f t="shared" ca="1" si="187"/>
        <v/>
      </c>
      <c r="AR131" s="684" t="str">
        <f t="shared" ca="1" si="187"/>
        <v/>
      </c>
      <c r="AS131" s="684" t="str">
        <f t="shared" ca="1" si="187"/>
        <v/>
      </c>
      <c r="AT131" s="684" t="str">
        <f t="shared" ca="1" si="187"/>
        <v/>
      </c>
      <c r="AU131" s="692" t="str">
        <f t="shared" ca="1" si="187"/>
        <v/>
      </c>
      <c r="AV131" s="691" t="str">
        <f t="shared" ref="AV131:BI131" ca="1" si="188">IF(AH131=$AC131,-1,AH131)</f>
        <v/>
      </c>
      <c r="AW131" s="684" t="str">
        <f t="shared" ca="1" si="188"/>
        <v/>
      </c>
      <c r="AX131" s="684">
        <f t="shared" ca="1" si="188"/>
        <v>-1</v>
      </c>
      <c r="AY131" s="684" t="str">
        <f t="shared" ca="1" si="188"/>
        <v/>
      </c>
      <c r="AZ131" s="684" t="str">
        <f t="shared" ca="1" si="188"/>
        <v/>
      </c>
      <c r="BA131" s="684" t="str">
        <f t="shared" ca="1" si="188"/>
        <v/>
      </c>
      <c r="BB131" s="684" t="str">
        <f t="shared" ca="1" si="188"/>
        <v/>
      </c>
      <c r="BC131" s="684" t="str">
        <f t="shared" ca="1" si="188"/>
        <v/>
      </c>
      <c r="BD131" s="684" t="str">
        <f t="shared" ca="1" si="188"/>
        <v/>
      </c>
      <c r="BE131" s="684" t="str">
        <f t="shared" ca="1" si="188"/>
        <v/>
      </c>
      <c r="BF131" s="684" t="str">
        <f t="shared" ca="1" si="188"/>
        <v/>
      </c>
      <c r="BG131" s="684" t="str">
        <f t="shared" ca="1" si="188"/>
        <v/>
      </c>
      <c r="BH131" s="684" t="str">
        <f t="shared" ca="1" si="188"/>
        <v/>
      </c>
      <c r="BI131" s="692" t="str">
        <f t="shared" ca="1" si="188"/>
        <v/>
      </c>
      <c r="BJ131" s="691" t="str">
        <f t="shared" ref="BJ131:BW131" ca="1" si="189">IF(AV131=$AD131,-2,AV131)</f>
        <v/>
      </c>
      <c r="BK131" s="684" t="str">
        <f t="shared" ca="1" si="189"/>
        <v/>
      </c>
      <c r="BL131" s="684">
        <f t="shared" ca="1" si="189"/>
        <v>-2</v>
      </c>
      <c r="BM131" s="684" t="str">
        <f t="shared" ca="1" si="189"/>
        <v/>
      </c>
      <c r="BN131" s="684" t="str">
        <f t="shared" ca="1" si="189"/>
        <v/>
      </c>
      <c r="BO131" s="684" t="str">
        <f t="shared" ca="1" si="189"/>
        <v/>
      </c>
      <c r="BP131" s="684" t="str">
        <f t="shared" ca="1" si="189"/>
        <v/>
      </c>
      <c r="BQ131" s="684" t="str">
        <f t="shared" ca="1" si="189"/>
        <v/>
      </c>
      <c r="BR131" s="684" t="str">
        <f t="shared" ca="1" si="189"/>
        <v/>
      </c>
      <c r="BS131" s="684" t="str">
        <f t="shared" ca="1" si="189"/>
        <v/>
      </c>
      <c r="BT131" s="684" t="str">
        <f t="shared" ca="1" si="189"/>
        <v/>
      </c>
      <c r="BU131" s="684" t="str">
        <f t="shared" ca="1" si="189"/>
        <v/>
      </c>
      <c r="BV131" s="684" t="str">
        <f t="shared" ca="1" si="189"/>
        <v/>
      </c>
      <c r="BW131" s="692" t="str">
        <f t="shared" ca="1" si="189"/>
        <v/>
      </c>
      <c r="BX131" s="689">
        <f t="shared" ca="1" si="155"/>
        <v>1</v>
      </c>
      <c r="BY131" s="996">
        <f t="shared" ca="1" si="156"/>
        <v>634</v>
      </c>
      <c r="BZ131" s="689">
        <f t="shared" si="157"/>
        <v>3481.1</v>
      </c>
      <c r="CA131" s="684" t="str">
        <f t="shared" ca="1" si="158"/>
        <v>P_F</v>
      </c>
      <c r="CB131" s="684">
        <f t="shared" ref="CB131:CB162" ca="1" si="190">IF($CH131=3,ROW(CA131),CB130)</f>
        <v>110</v>
      </c>
      <c r="CC131" s="684">
        <f t="shared" ca="1" si="159"/>
        <v>110</v>
      </c>
      <c r="CD131" s="684">
        <f t="shared" ca="1" si="160"/>
        <v>0</v>
      </c>
      <c r="CE131" s="693">
        <f t="shared" ca="1" si="161"/>
        <v>4000634</v>
      </c>
      <c r="CF131" s="895"/>
      <c r="CG131" s="886"/>
      <c r="CH131" s="694">
        <f t="shared" ca="1" si="162"/>
        <v>1.1000000000000001</v>
      </c>
      <c r="CI131" s="694">
        <f t="shared" ca="1" si="139"/>
        <v>0</v>
      </c>
      <c r="CJ131" s="895"/>
    </row>
    <row r="132" spans="1:88" s="703" customFormat="1">
      <c r="A132" s="704">
        <v>10</v>
      </c>
      <c r="B132" s="705">
        <v>9613</v>
      </c>
      <c r="C132" s="703" t="str">
        <f ca="1">IF($B132="","",VLOOKUP($B132,Athlètes,C$5,0))</f>
        <v>ENDERLIN</v>
      </c>
      <c r="D132" s="698" t="str">
        <f ca="1">IF($B132="","",VLOOKUP($B132,Athlètes,D$5,0))</f>
        <v>P</v>
      </c>
      <c r="E132" s="706" t="str">
        <f ca="1">IF($B132="","",VLOOKUP($B132,Athlètes,E$5,0))</f>
        <v/>
      </c>
      <c r="F132" s="707"/>
      <c r="G132" s="708"/>
      <c r="H132" s="708"/>
      <c r="I132" s="696"/>
      <c r="J132" s="696">
        <v>28</v>
      </c>
      <c r="K132" s="696"/>
      <c r="L132" s="696"/>
      <c r="M132" s="722" t="str">
        <f>IF(L132&gt;0,VLOOKUP(M$2&amp;IF(VLOOKUP(M$2,cal_Cross,L$9,0)&lt;&gt;2,"","-"&amp;VLOOKUP($E132,année_1ou2,M$9,0)),cal_Cross,VLOOKUP($D132&amp;"_"&amp;$D133,Cross_cat_sexe,$B$7,0),0),"")</f>
        <v/>
      </c>
      <c r="N132" s="696"/>
      <c r="O132" s="696"/>
      <c r="P132" s="696"/>
      <c r="Q132" s="696"/>
      <c r="R132" s="722" t="str">
        <f>IF(Q132&gt;0,VLOOKUP(R$2&amp;IF(VLOOKUP(R$2,cal_Cross,Q$9,0)&lt;&gt;2,"","-"&amp;VLOOKUP($E132,année_1ou2,R$9,0)),cal_Cross,VLOOKUP($D132&amp;"_"&amp;$D133,Cross_cat_sexe,$B$7,0),0),"")</f>
        <v/>
      </c>
      <c r="S132" s="696"/>
      <c r="T132" s="722" t="str">
        <f>IF(S132&gt;0,VLOOKUP(T$2&amp;IF(VLOOKUP(T$2,cal_Cross,S$9,0)&lt;&gt;2,"","-"&amp;VLOOKUP($E132,année_1ou2,T$9,0)),cal_Cross,VLOOKUP($D132&amp;"_"&amp;$D133,Cross_cat_sexe,$B$7,0),0),"")</f>
        <v/>
      </c>
      <c r="U132" s="696"/>
      <c r="V132" s="696"/>
      <c r="W132" s="696"/>
      <c r="X132" s="696"/>
      <c r="Y132" s="696"/>
      <c r="Z132" s="722" t="str">
        <f>IF(Y132&gt;0,VLOOKUP(Z$2&amp;IF(VLOOKUP(Z$2,cal_Cross,Y$9,0)&lt;&gt;2,"","-"&amp;VLOOKUP($E132,année_1ou2,Z$9,0)),cal_Cross,VLOOKUP($D132&amp;"_"&amp;$D133,Cross_cat_sexe,$B$7,0),0),"")</f>
        <v/>
      </c>
      <c r="AA132" s="843" t="str">
        <f ca="1">IF($B132="","",VLOOKUP($B132,Athlètes,AA$5,0))</f>
        <v>ENDERLIN</v>
      </c>
      <c r="AB132" s="697"/>
      <c r="AC132" s="698"/>
      <c r="AD132" s="698"/>
      <c r="AE132" s="698"/>
      <c r="AF132" s="698"/>
      <c r="AG132" s="698"/>
      <c r="AH132" s="699"/>
      <c r="AI132" s="698"/>
      <c r="AJ132" s="698"/>
      <c r="AK132" s="698"/>
      <c r="AL132" s="698"/>
      <c r="AM132" s="698"/>
      <c r="AN132" s="698"/>
      <c r="AO132" s="698"/>
      <c r="AP132" s="698"/>
      <c r="AQ132" s="698"/>
      <c r="AR132" s="698"/>
      <c r="AS132" s="698"/>
      <c r="AT132" s="698"/>
      <c r="AU132" s="700"/>
      <c r="AV132" s="699"/>
      <c r="AW132" s="698"/>
      <c r="AX132" s="698"/>
      <c r="AY132" s="698"/>
      <c r="AZ132" s="698"/>
      <c r="BA132" s="698"/>
      <c r="BB132" s="698"/>
      <c r="BC132" s="698"/>
      <c r="BD132" s="698"/>
      <c r="BE132" s="698"/>
      <c r="BF132" s="698"/>
      <c r="BG132" s="698"/>
      <c r="BH132" s="698"/>
      <c r="BI132" s="700"/>
      <c r="BJ132" s="699"/>
      <c r="BK132" s="698"/>
      <c r="BL132" s="698"/>
      <c r="BM132" s="698"/>
      <c r="BN132" s="698"/>
      <c r="BO132" s="698"/>
      <c r="BP132" s="698"/>
      <c r="BQ132" s="698"/>
      <c r="BR132" s="698"/>
      <c r="BS132" s="698"/>
      <c r="BT132" s="698"/>
      <c r="BU132" s="698"/>
      <c r="BV132" s="698"/>
      <c r="BW132" s="700"/>
      <c r="BX132" s="697">
        <f t="shared" ca="1" si="155"/>
        <v>0</v>
      </c>
      <c r="BY132" s="995">
        <f t="shared" ca="1" si="156"/>
        <v>28</v>
      </c>
      <c r="BZ132" s="697">
        <f t="shared" si="157"/>
        <v>9613</v>
      </c>
      <c r="CA132" s="698" t="str">
        <f t="shared" ca="1" si="158"/>
        <v>P_F</v>
      </c>
      <c r="CB132" s="698">
        <f t="shared" ca="1" si="190"/>
        <v>110</v>
      </c>
      <c r="CC132" s="698">
        <f t="shared" ca="1" si="159"/>
        <v>111</v>
      </c>
      <c r="CD132" s="698">
        <f t="shared" ca="1" si="160"/>
        <v>0</v>
      </c>
      <c r="CE132" s="701">
        <f t="shared" ca="1" si="161"/>
        <v>4000541</v>
      </c>
      <c r="CF132" s="894"/>
      <c r="CG132" s="885"/>
      <c r="CH132" s="694">
        <f t="shared" ca="1" si="162"/>
        <v>1</v>
      </c>
      <c r="CI132" s="702">
        <f t="shared" ca="1" si="139"/>
        <v>0</v>
      </c>
      <c r="CJ132" s="894"/>
    </row>
    <row r="133" spans="1:88" s="695" customFormat="1">
      <c r="A133" s="681">
        <v>10.1</v>
      </c>
      <c r="B133" s="682">
        <f>B132+0.1</f>
        <v>9613.1</v>
      </c>
      <c r="C133" s="683" t="str">
        <f ca="1">IF($B132="","",VLOOKUP($B132,Athlètes,C$7,0))</f>
        <v>Margaux</v>
      </c>
      <c r="D133" s="684" t="str">
        <f ca="1">IF($B132="","",VLOOKUP($B132,Athlètes,D$7,0))</f>
        <v>F</v>
      </c>
      <c r="E133" s="685"/>
      <c r="F133" s="936">
        <f ca="1">IF(G133=0,0,SUMIF(AC133:AD133,"&gt;0")/MIN(2,G133))+IF(ISNA(BY133),NA(),0)</f>
        <v>541</v>
      </c>
      <c r="G133" s="686">
        <f>COUNTA(I132:L132,N132:Q132,S132,Y132)</f>
        <v>1</v>
      </c>
      <c r="H133" s="686">
        <f>IF(ISNA(VLOOKUP($B133,__Indoor,H$7,0)),   0,VLOOKUP($B133,__Indoor,H$7,0))</f>
        <v>0</v>
      </c>
      <c r="I133" s="932" t="str">
        <f ca="1">IF(AND(I132&gt;0,INDIRECT(ADDRESS($CB132,COLUMN(I132),2,1))=0),NA(),IF(I132&gt;INDIRECT(ADDRESS($CB132,COLUMN(I132),2,1)),  NA(),  IF(OR(I132="",INDIRECT(ADDRESS($CB132,COLUMN(I132),2,1))=""),"",     (1+I$5)  *  ROUND((1-(I132-1)/(  INDIRECT(ADDRESS($CB132,COLUMN(I132),2,1))  -1))  *  (VLOOKUP($D132&amp;"_"&amp;$D133,Cross_cat_sexe,$B$5+1,0)  -  VLOOKUP($D132&amp;"_"&amp;$D133,Cross_cat_sexe,$B$5,0))     +  VLOOKUP($D132&amp;"_"&amp;$D133,Cross_cat_sexe,$B$5,0),0))))</f>
        <v/>
      </c>
      <c r="J133" s="932">
        <f ca="1">IF(AND(J132&gt;0,INDIRECT(ADDRESS($CB132,COLUMN(J132),2,1))=0),NA(),IF(J132&gt;INDIRECT(ADDRESS($CB132,COLUMN(J132),2,1)),  NA(),  IF(OR(J132="",INDIRECT(ADDRESS($CB132,COLUMN(J132),2,1))=""),"",     (1+J$5)  *  ROUND((1-(J132-1)/(  INDIRECT(ADDRESS($CB132,COLUMN(J132),2,1))  -1))  *  (VLOOKUP($D132&amp;"_"&amp;$D133,Cross_cat_sexe,$B$5+1,0)  -  VLOOKUP($D132&amp;"_"&amp;$D133,Cross_cat_sexe,$B$5,0))     +  VLOOKUP($D132&amp;"_"&amp;$D133,Cross_cat_sexe,$B$5,0),0))))</f>
        <v>541</v>
      </c>
      <c r="K133" s="932" t="str">
        <f ca="1">IF(AND(K132&gt;0,INDIRECT(ADDRESS($CB132,COLUMN(K132),2,1))=0),NA(),IF(K132&gt;INDIRECT(ADDRESS($CB132,COLUMN(K132),2,1)),  NA(),  IF(OR(K132="",INDIRECT(ADDRESS($CB132,COLUMN(K132),2,1))=""),"",     (1+K$5)  *  ROUND((1-(K132-1)/(  INDIRECT(ADDRESS($CB132,COLUMN(K132),2,1))  -1))  *  (VLOOKUP($D132&amp;"_"&amp;$D133,Cross_cat_sexe,$B$5+1,0)  -  VLOOKUP($D132&amp;"_"&amp;$D133,Cross_cat_sexe,$B$5,0))     +  VLOOKUP($D132&amp;"_"&amp;$D133,Cross_cat_sexe,$B$5,0),0))))</f>
        <v/>
      </c>
      <c r="L133" s="687" t="str">
        <f>IF(AND(L132&gt;0,M132=0),NA(),IF(L132&gt;M132,NA(),IF(M132="","",     (1+M$5)  *  ROUND((1-(L132-1)/(M132-1))  *  (VLOOKUP($D132&amp;"_"&amp;$D133,Cross_cat_sexe,$B$5+1,0)  -  VLOOKUP($D132&amp;"_"&amp;$D133,Cross_cat_sexe,$B$5,0))     +  VLOOKUP($D132&amp;"_"&amp;$D133,Cross_cat_sexe,$B$5,0),0))))</f>
        <v/>
      </c>
      <c r="M133" s="841">
        <f>IF(L132&gt;0,M$5,0)</f>
        <v>0</v>
      </c>
      <c r="N133" s="932" t="str">
        <f ca="1">IF(AND(N132&gt;0,INDIRECT(ADDRESS($CB132,COLUMN(N132),2,1))=0),NA(),IF(N132&gt;INDIRECT(ADDRESS($CB132,COLUMN(N132),2,1)),  NA(),  IF(OR(N132="",INDIRECT(ADDRESS($CB132,COLUMN(N132),2,1))=""),"",     (1+N$5)  *  ROUND((1-(N132-1)/(  INDIRECT(ADDRESS($CB132,COLUMN(N132),2,1))  -1))  *  (VLOOKUP($D132&amp;"_"&amp;$D133,Cross_cat_sexe,$B$5+1,0)  -  VLOOKUP($D132&amp;"_"&amp;$D133,Cross_cat_sexe,$B$5,0))     +  VLOOKUP($D132&amp;"_"&amp;$D133,Cross_cat_sexe,$B$5,0),0))))</f>
        <v/>
      </c>
      <c r="O133" s="932" t="str">
        <f ca="1">IF(AND(O132&gt;0,INDIRECT(ADDRESS($CB132,COLUMN(O132),2,1))=0),NA(),IF(O132&gt;INDIRECT(ADDRESS($CB132,COLUMN(O132),2,1)),  NA(),  IF(OR(O132="",INDIRECT(ADDRESS($CB132,COLUMN(O132),2,1))=""),"",     (1+O$5)  *  ROUND((1-(O132-1)/(  INDIRECT(ADDRESS($CB132,COLUMN(O132),2,1))  -1))  *  (VLOOKUP($D132&amp;"_"&amp;$D133,Cross_cat_sexe,$B$5+1,0)  -  VLOOKUP($D132&amp;"_"&amp;$D133,Cross_cat_sexe,$B$5,0))     +  VLOOKUP($D132&amp;"_"&amp;$D133,Cross_cat_sexe,$B$5,0),0))))</f>
        <v/>
      </c>
      <c r="P133" s="932" t="str">
        <f ca="1">IF(AND(P132&gt;0,INDIRECT(ADDRESS($CB132,COLUMN(P132),2,1))=0),NA(),IF(P132&gt;INDIRECT(ADDRESS($CB132,COLUMN(P132),2,1)),  NA(),  IF(OR(P132="",INDIRECT(ADDRESS($CB132,COLUMN(P132),2,1))=""),"",     (1+P$5)  *  ROUND((1-(P132-1)/(  INDIRECT(ADDRESS($CB132,COLUMN(P132),2,1))  -1))  *  (VLOOKUP($D132&amp;"_"&amp;$D133,Cross_cat_sexe,$B$5+1,0)  -  VLOOKUP($D132&amp;"_"&amp;$D133,Cross_cat_sexe,$B$5,0))     +  VLOOKUP($D132&amp;"_"&amp;$D133,Cross_cat_sexe,$B$5,0),0))))</f>
        <v/>
      </c>
      <c r="Q133" s="687" t="str">
        <f>IF(AND(Q132&gt;0,R132=0),NA(),IF(Q132&gt;R132,NA(),IF(R132="","",     (1+R$5)  *  ROUND((1-(Q132-1)/(R132-1))  *  (VLOOKUP($D132&amp;"_"&amp;$D133,Cross_cat_sexe,$B$5+1,0)  -  VLOOKUP($D132&amp;"_"&amp;$D133,Cross_cat_sexe,$B$5,0))     +  VLOOKUP($D132&amp;"_"&amp;$D133,Cross_cat_sexe,$B$5,0),0))))</f>
        <v/>
      </c>
      <c r="R133" s="841">
        <f>IF(Q132&gt;0,R$5,0)</f>
        <v>0</v>
      </c>
      <c r="S133" s="687" t="str">
        <f>IF(AND(S132&gt;0,T132=0),NA(),IF(S132&gt;T132,NA(),IF(T132="","",     (1+T$5)  *  ROUND((1-(S132-1)/(T132-1))  *  (VLOOKUP($D132&amp;"_"&amp;$D133,Cross_cat_sexe,$B$5+1,0)  -  VLOOKUP($D132&amp;"_"&amp;$D133,Cross_cat_sexe,$B$5,0))     +  VLOOKUP($D132&amp;"_"&amp;$D133,Cross_cat_sexe,$B$5,0),0))))</f>
        <v/>
      </c>
      <c r="T133" s="841">
        <f>IF(S132&gt;0,T$5,0)</f>
        <v>0</v>
      </c>
      <c r="U133" s="932" t="str">
        <f ca="1">IF(AND(U132&gt;0,INDIRECT(ADDRESS($CB132,COLUMN(U132),2,1))=0),NA(),IF(U132&gt;INDIRECT(ADDRESS($CB132,COLUMN(U132),2,1)),  NA(),  IF(OR(U132="",INDIRECT(ADDRESS($CB132,COLUMN(U132),2,1))=""),"",     (1+U$5)  *  ROUND((1-(U132-1)/(  INDIRECT(ADDRESS($CB132,COLUMN(U132),2,1))  -1))  *  (VLOOKUP($D132&amp;"_"&amp;$D133,Cross_cat_sexe,$B$5+1,0)  -  VLOOKUP($D132&amp;"_"&amp;$D133,Cross_cat_sexe,$B$5,0))     +  VLOOKUP($D132&amp;"_"&amp;$D133,Cross_cat_sexe,$B$5,0),0))))</f>
        <v/>
      </c>
      <c r="V133" s="932" t="str">
        <f ca="1">IF(AND(V132&gt;0,INDIRECT(ADDRESS($CB132,COLUMN(V132),2,1))=0),NA(),IF(V132&gt;INDIRECT(ADDRESS($CB132,COLUMN(V132),2,1)),  NA(),  IF(OR(V132="",INDIRECT(ADDRESS($CB132,COLUMN(V132),2,1))=""),"",     (1+V$5)  *  ROUND((1-(V132-1)/(  INDIRECT(ADDRESS($CB132,COLUMN(V132),2,1))  -1))  *  (VLOOKUP($D132&amp;"_"&amp;$D133,Cross_cat_sexe,$B$5+1,0)  -  VLOOKUP($D132&amp;"_"&amp;$D133,Cross_cat_sexe,$B$5,0))     +  VLOOKUP($D132&amp;"_"&amp;$D133,Cross_cat_sexe,$B$5,0),0))))</f>
        <v/>
      </c>
      <c r="W133" s="932" t="str">
        <f ca="1">IF(AND(W132&gt;0,INDIRECT(ADDRESS($CB132,COLUMN(W132),2,1))=0),NA(),IF(W132&gt;INDIRECT(ADDRESS($CB132,COLUMN(W132),2,1)),  NA(),  IF(OR(W132="",INDIRECT(ADDRESS($CB132,COLUMN(W132),2,1))=""),"",     (1+W$5)  *  ROUND((1-(W132-1)/(  INDIRECT(ADDRESS($CB132,COLUMN(W132),2,1))  -1))  *  (VLOOKUP($D132&amp;"_"&amp;$D133,Cross_cat_sexe,$B$5+1,0)  -  VLOOKUP($D132&amp;"_"&amp;$D133,Cross_cat_sexe,$B$5,0))     +  VLOOKUP($D132&amp;"_"&amp;$D133,Cross_cat_sexe,$B$5,0),0))))</f>
        <v/>
      </c>
      <c r="X133" s="932" t="str">
        <f ca="1">IF(AND(X132&gt;0,INDIRECT(ADDRESS($CB132,COLUMN(X132),2,1))=0),NA(),IF(X132&gt;INDIRECT(ADDRESS($CB132,COLUMN(X132),2,1)),  NA(),  IF(OR(X132="",INDIRECT(ADDRESS($CB132,COLUMN(X132),2,1))=""),"",     (1+X$5)  *  ROUND((1-(X132-1)/(  INDIRECT(ADDRESS($CB132,COLUMN(X132),2,1))  -1))  *  (VLOOKUP($D132&amp;"_"&amp;$D133,Cross_cat_sexe,$B$5+1,0)  -  VLOOKUP($D132&amp;"_"&amp;$D133,Cross_cat_sexe,$B$5,0))     +  VLOOKUP($D132&amp;"_"&amp;$D133,Cross_cat_sexe,$B$5,0),0))))</f>
        <v/>
      </c>
      <c r="Y133" s="687" t="str">
        <f>IF(AND(Y132&gt;0,Z132=0),NA(),IF(Y132&gt;Z132,NA(),IF(Z132="","",     (1+Z$5)  *  ROUND((1-(Y132-1)/(Z132-1))  *  (VLOOKUP($D132&amp;"_"&amp;$D133,Cross_cat_sexe,$B$5+1,0)  -  VLOOKUP($D132&amp;"_"&amp;$D133,Cross_cat_sexe,$B$5,0))     +  VLOOKUP($D132&amp;"_"&amp;$D133,Cross_cat_sexe,$B$5,0),0))))</f>
        <v/>
      </c>
      <c r="Z133" s="841">
        <f>IF(Y132&gt;0,Z$5,0)</f>
        <v>0</v>
      </c>
      <c r="AA133" s="688" t="str">
        <f ca="1">IF($B132="","",VLOOKUP($B132,Athlètes,AA$7,0))</f>
        <v>Margaux</v>
      </c>
      <c r="AB133" s="689">
        <f ca="1">IF(OR(G133&gt;=2,    F132=IF(D133="F","classée","classé")),   1,   0)</f>
        <v>0</v>
      </c>
      <c r="AC133" s="690">
        <f ca="1">MAX(AH133:AU133)</f>
        <v>541</v>
      </c>
      <c r="AD133" s="684">
        <f ca="1">IF(AF133&gt;=2,AC133,MAX(AV133:BI133))</f>
        <v>-1</v>
      </c>
      <c r="AE133" s="684">
        <f ca="1">IF(AF133&gt;=3,AC133,IF(AG133&gt;=2,AD133,MAX(BJ133:BW133)))</f>
        <v>-2</v>
      </c>
      <c r="AF133" s="684">
        <f ca="1">COUNTIF(AV133:BI133,"=-1")</f>
        <v>1</v>
      </c>
      <c r="AG133" s="684">
        <f ca="1">COUNTIF(BJ133:BW133,"=-2")</f>
        <v>1</v>
      </c>
      <c r="AH133" s="691" t="str">
        <f t="shared" ref="AH133:AU133" ca="1" si="191">INDEX(__Cross,  $CC133,  AH$5)</f>
        <v/>
      </c>
      <c r="AI133" s="684">
        <f t="shared" ca="1" si="191"/>
        <v>541</v>
      </c>
      <c r="AJ133" s="684" t="str">
        <f t="shared" ca="1" si="191"/>
        <v/>
      </c>
      <c r="AK133" s="684" t="str">
        <f t="shared" ca="1" si="191"/>
        <v/>
      </c>
      <c r="AL133" s="684" t="str">
        <f t="shared" ca="1" si="191"/>
        <v/>
      </c>
      <c r="AM133" s="684" t="str">
        <f t="shared" ca="1" si="191"/>
        <v/>
      </c>
      <c r="AN133" s="684" t="str">
        <f t="shared" ca="1" si="191"/>
        <v/>
      </c>
      <c r="AO133" s="684" t="str">
        <f t="shared" ca="1" si="191"/>
        <v/>
      </c>
      <c r="AP133" s="684" t="str">
        <f t="shared" ca="1" si="191"/>
        <v/>
      </c>
      <c r="AQ133" s="684" t="str">
        <f t="shared" ca="1" si="191"/>
        <v/>
      </c>
      <c r="AR133" s="684" t="str">
        <f t="shared" ca="1" si="191"/>
        <v/>
      </c>
      <c r="AS133" s="684" t="str">
        <f t="shared" ca="1" si="191"/>
        <v/>
      </c>
      <c r="AT133" s="684" t="str">
        <f t="shared" ca="1" si="191"/>
        <v/>
      </c>
      <c r="AU133" s="692" t="str">
        <f t="shared" ca="1" si="191"/>
        <v/>
      </c>
      <c r="AV133" s="691" t="str">
        <f t="shared" ref="AV133:BI133" ca="1" si="192">IF(AH133=$AC133,-1,AH133)</f>
        <v/>
      </c>
      <c r="AW133" s="684">
        <f t="shared" ca="1" si="192"/>
        <v>-1</v>
      </c>
      <c r="AX133" s="684" t="str">
        <f t="shared" ca="1" si="192"/>
        <v/>
      </c>
      <c r="AY133" s="684" t="str">
        <f t="shared" ca="1" si="192"/>
        <v/>
      </c>
      <c r="AZ133" s="684" t="str">
        <f t="shared" ca="1" si="192"/>
        <v/>
      </c>
      <c r="BA133" s="684" t="str">
        <f t="shared" ca="1" si="192"/>
        <v/>
      </c>
      <c r="BB133" s="684" t="str">
        <f t="shared" ca="1" si="192"/>
        <v/>
      </c>
      <c r="BC133" s="684" t="str">
        <f t="shared" ca="1" si="192"/>
        <v/>
      </c>
      <c r="BD133" s="684" t="str">
        <f t="shared" ca="1" si="192"/>
        <v/>
      </c>
      <c r="BE133" s="684" t="str">
        <f t="shared" ca="1" si="192"/>
        <v/>
      </c>
      <c r="BF133" s="684" t="str">
        <f t="shared" ca="1" si="192"/>
        <v/>
      </c>
      <c r="BG133" s="684" t="str">
        <f t="shared" ca="1" si="192"/>
        <v/>
      </c>
      <c r="BH133" s="684" t="str">
        <f t="shared" ca="1" si="192"/>
        <v/>
      </c>
      <c r="BI133" s="692" t="str">
        <f t="shared" ca="1" si="192"/>
        <v/>
      </c>
      <c r="BJ133" s="691" t="str">
        <f t="shared" ref="BJ133:BW133" ca="1" si="193">IF(AV133=$AD133,-2,AV133)</f>
        <v/>
      </c>
      <c r="BK133" s="684">
        <f t="shared" ca="1" si="193"/>
        <v>-2</v>
      </c>
      <c r="BL133" s="684" t="str">
        <f t="shared" ca="1" si="193"/>
        <v/>
      </c>
      <c r="BM133" s="684" t="str">
        <f t="shared" ca="1" si="193"/>
        <v/>
      </c>
      <c r="BN133" s="684" t="str">
        <f t="shared" ca="1" si="193"/>
        <v/>
      </c>
      <c r="BO133" s="684" t="str">
        <f t="shared" ca="1" si="193"/>
        <v/>
      </c>
      <c r="BP133" s="684" t="str">
        <f t="shared" ca="1" si="193"/>
        <v/>
      </c>
      <c r="BQ133" s="684" t="str">
        <f t="shared" ca="1" si="193"/>
        <v/>
      </c>
      <c r="BR133" s="684" t="str">
        <f t="shared" ca="1" si="193"/>
        <v/>
      </c>
      <c r="BS133" s="684" t="str">
        <f t="shared" ca="1" si="193"/>
        <v/>
      </c>
      <c r="BT133" s="684" t="str">
        <f t="shared" ca="1" si="193"/>
        <v/>
      </c>
      <c r="BU133" s="684" t="str">
        <f t="shared" ca="1" si="193"/>
        <v/>
      </c>
      <c r="BV133" s="684" t="str">
        <f t="shared" ca="1" si="193"/>
        <v/>
      </c>
      <c r="BW133" s="692" t="str">
        <f t="shared" ca="1" si="193"/>
        <v/>
      </c>
      <c r="BX133" s="689">
        <f t="shared" ca="1" si="155"/>
        <v>1</v>
      </c>
      <c r="BY133" s="996">
        <f t="shared" ca="1" si="156"/>
        <v>541</v>
      </c>
      <c r="BZ133" s="689">
        <f t="shared" si="157"/>
        <v>9613.1</v>
      </c>
      <c r="CA133" s="684" t="str">
        <f t="shared" ca="1" si="158"/>
        <v>P_F</v>
      </c>
      <c r="CB133" s="684">
        <f t="shared" ca="1" si="190"/>
        <v>110</v>
      </c>
      <c r="CC133" s="684">
        <f t="shared" ca="1" si="159"/>
        <v>112</v>
      </c>
      <c r="CD133" s="684">
        <f t="shared" ca="1" si="160"/>
        <v>0</v>
      </c>
      <c r="CE133" s="693">
        <f t="shared" ca="1" si="161"/>
        <v>4000541</v>
      </c>
      <c r="CF133" s="895"/>
      <c r="CG133" s="886"/>
      <c r="CH133" s="694">
        <f t="shared" ca="1" si="162"/>
        <v>1.1000000000000001</v>
      </c>
      <c r="CI133" s="694">
        <f t="shared" ca="1" si="139"/>
        <v>0</v>
      </c>
      <c r="CJ133" s="895"/>
    </row>
    <row r="134" spans="1:88" s="703" customFormat="1">
      <c r="A134" s="704">
        <v>11</v>
      </c>
      <c r="B134" s="705">
        <v>3034</v>
      </c>
      <c r="C134" s="703" t="str">
        <f ca="1">IF($B134="","",VLOOKUP($B134,Athlètes,C$5,0))</f>
        <v>GANDIN</v>
      </c>
      <c r="D134" s="698" t="str">
        <f ca="1">IF($B134="","",VLOOKUP($B134,Athlètes,D$5,0))</f>
        <v>P</v>
      </c>
      <c r="E134" s="706" t="str">
        <f ca="1">IF($B134="","",VLOOKUP($B134,Athlètes,E$5,0))</f>
        <v/>
      </c>
      <c r="F134" s="707"/>
      <c r="G134" s="708"/>
      <c r="H134" s="708"/>
      <c r="I134" s="696"/>
      <c r="J134" s="696">
        <v>29</v>
      </c>
      <c r="K134" s="696"/>
      <c r="L134" s="696"/>
      <c r="M134" s="722" t="str">
        <f>IF(L134&gt;0,VLOOKUP(M$2&amp;IF(VLOOKUP(M$2,cal_Cross,L$9,0)&lt;&gt;2,"","-"&amp;VLOOKUP($E134,année_1ou2,M$9,0)),cal_Cross,VLOOKUP($D134&amp;"_"&amp;$D135,Cross_cat_sexe,$B$7,0),0),"")</f>
        <v/>
      </c>
      <c r="N134" s="696"/>
      <c r="O134" s="696"/>
      <c r="P134" s="696"/>
      <c r="Q134" s="696"/>
      <c r="R134" s="722" t="str">
        <f>IF(Q134&gt;0,VLOOKUP(R$2&amp;IF(VLOOKUP(R$2,cal_Cross,Q$9,0)&lt;&gt;2,"","-"&amp;VLOOKUP($E134,année_1ou2,R$9,0)),cal_Cross,VLOOKUP($D134&amp;"_"&amp;$D135,Cross_cat_sexe,$B$7,0),0),"")</f>
        <v/>
      </c>
      <c r="S134" s="696"/>
      <c r="T134" s="722" t="str">
        <f>IF(S134&gt;0,VLOOKUP(T$2&amp;IF(VLOOKUP(T$2,cal_Cross,S$9,0)&lt;&gt;2,"","-"&amp;VLOOKUP($E134,année_1ou2,T$9,0)),cal_Cross,VLOOKUP($D134&amp;"_"&amp;$D135,Cross_cat_sexe,$B$7,0),0),"")</f>
        <v/>
      </c>
      <c r="U134" s="696"/>
      <c r="V134" s="696"/>
      <c r="W134" s="696"/>
      <c r="X134" s="696"/>
      <c r="Y134" s="696"/>
      <c r="Z134" s="722" t="str">
        <f>IF(Y134&gt;0,VLOOKUP(Z$2&amp;IF(VLOOKUP(Z$2,cal_Cross,Y$9,0)&lt;&gt;2,"","-"&amp;VLOOKUP($E134,année_1ou2,Z$9,0)),cal_Cross,VLOOKUP($D134&amp;"_"&amp;$D135,Cross_cat_sexe,$B$7,0),0),"")</f>
        <v/>
      </c>
      <c r="AA134" s="843" t="str">
        <f ca="1">IF($B134="","",VLOOKUP($B134,Athlètes,AA$5,0))</f>
        <v>GANDIN</v>
      </c>
      <c r="AB134" s="697"/>
      <c r="AC134" s="698"/>
      <c r="AD134" s="698"/>
      <c r="AE134" s="698"/>
      <c r="AF134" s="698"/>
      <c r="AG134" s="698"/>
      <c r="AH134" s="699"/>
      <c r="AI134" s="698"/>
      <c r="AJ134" s="698"/>
      <c r="AK134" s="698"/>
      <c r="AL134" s="698"/>
      <c r="AM134" s="698"/>
      <c r="AN134" s="698"/>
      <c r="AO134" s="698"/>
      <c r="AP134" s="698"/>
      <c r="AQ134" s="698"/>
      <c r="AR134" s="698"/>
      <c r="AS134" s="698"/>
      <c r="AT134" s="698"/>
      <c r="AU134" s="700"/>
      <c r="AV134" s="699"/>
      <c r="AW134" s="698"/>
      <c r="AX134" s="698"/>
      <c r="AY134" s="698"/>
      <c r="AZ134" s="698"/>
      <c r="BA134" s="698"/>
      <c r="BB134" s="698"/>
      <c r="BC134" s="698"/>
      <c r="BD134" s="698"/>
      <c r="BE134" s="698"/>
      <c r="BF134" s="698"/>
      <c r="BG134" s="698"/>
      <c r="BH134" s="698"/>
      <c r="BI134" s="700"/>
      <c r="BJ134" s="699"/>
      <c r="BK134" s="698"/>
      <c r="BL134" s="698"/>
      <c r="BM134" s="698"/>
      <c r="BN134" s="698"/>
      <c r="BO134" s="698"/>
      <c r="BP134" s="698"/>
      <c r="BQ134" s="698"/>
      <c r="BR134" s="698"/>
      <c r="BS134" s="698"/>
      <c r="BT134" s="698"/>
      <c r="BU134" s="698"/>
      <c r="BV134" s="698"/>
      <c r="BW134" s="700"/>
      <c r="BX134" s="697">
        <f t="shared" ca="1" si="155"/>
        <v>0</v>
      </c>
      <c r="BY134" s="995">
        <f t="shared" ca="1" si="156"/>
        <v>29</v>
      </c>
      <c r="BZ134" s="697">
        <f t="shared" si="157"/>
        <v>3034</v>
      </c>
      <c r="CA134" s="698" t="str">
        <f t="shared" ca="1" si="158"/>
        <v>P_F</v>
      </c>
      <c r="CB134" s="698">
        <f t="shared" ca="1" si="190"/>
        <v>110</v>
      </c>
      <c r="CC134" s="698">
        <f t="shared" ca="1" si="159"/>
        <v>113</v>
      </c>
      <c r="CD134" s="698">
        <f t="shared" ca="1" si="160"/>
        <v>0</v>
      </c>
      <c r="CE134" s="701">
        <f t="shared" ca="1" si="161"/>
        <v>4000509</v>
      </c>
      <c r="CF134" s="894"/>
      <c r="CG134" s="885"/>
      <c r="CH134" s="694">
        <f t="shared" ca="1" si="162"/>
        <v>1</v>
      </c>
      <c r="CI134" s="702">
        <f t="shared" ca="1" si="139"/>
        <v>0</v>
      </c>
      <c r="CJ134" s="894"/>
    </row>
    <row r="135" spans="1:88" s="695" customFormat="1">
      <c r="A135" s="681">
        <v>11.1</v>
      </c>
      <c r="B135" s="682">
        <f>B134+0.1</f>
        <v>3034.1</v>
      </c>
      <c r="C135" s="683" t="str">
        <f ca="1">IF($B134="","",VLOOKUP($B134,Athlètes,C$7,0))</f>
        <v>Janelle</v>
      </c>
      <c r="D135" s="684" t="str">
        <f ca="1">IF($B134="","",VLOOKUP($B134,Athlètes,D$7,0))</f>
        <v>F</v>
      </c>
      <c r="E135" s="685"/>
      <c r="F135" s="936">
        <f ca="1">IF(G135=0,0,SUMIF(AC135:AD135,"&gt;0")/MIN(2,G135))+IF(ISNA(BY135),NA(),0)</f>
        <v>509</v>
      </c>
      <c r="G135" s="686">
        <f>COUNTA(I134:L134,N134:Q134,S134,Y134)</f>
        <v>1</v>
      </c>
      <c r="H135" s="686">
        <f>IF(ISNA(VLOOKUP($B135,__Indoor,H$7,0)),   0,VLOOKUP($B135,__Indoor,H$7,0))</f>
        <v>0</v>
      </c>
      <c r="I135" s="932" t="str">
        <f ca="1">IF(AND(I134&gt;0,INDIRECT(ADDRESS($CB134,COLUMN(I134),2,1))=0),NA(),IF(I134&gt;INDIRECT(ADDRESS($CB134,COLUMN(I134),2,1)),  NA(),  IF(OR(I134="",INDIRECT(ADDRESS($CB134,COLUMN(I134),2,1))=""),"",     (1+I$5)  *  ROUND((1-(I134-1)/(  INDIRECT(ADDRESS($CB134,COLUMN(I134),2,1))  -1))  *  (VLOOKUP($D134&amp;"_"&amp;$D135,Cross_cat_sexe,$B$5+1,0)  -  VLOOKUP($D134&amp;"_"&amp;$D135,Cross_cat_sexe,$B$5,0))     +  VLOOKUP($D134&amp;"_"&amp;$D135,Cross_cat_sexe,$B$5,0),0))))</f>
        <v/>
      </c>
      <c r="J135" s="932">
        <f ca="1">IF(AND(J134&gt;0,INDIRECT(ADDRESS($CB134,COLUMN(J134),2,1))=0),NA(),IF(J134&gt;INDIRECT(ADDRESS($CB134,COLUMN(J134),2,1)),  NA(),  IF(OR(J134="",INDIRECT(ADDRESS($CB134,COLUMN(J134),2,1))=""),"",     (1+J$5)  *  ROUND((1-(J134-1)/(  INDIRECT(ADDRESS($CB134,COLUMN(J134),2,1))  -1))  *  (VLOOKUP($D134&amp;"_"&amp;$D135,Cross_cat_sexe,$B$5+1,0)  -  VLOOKUP($D134&amp;"_"&amp;$D135,Cross_cat_sexe,$B$5,0))     +  VLOOKUP($D134&amp;"_"&amp;$D135,Cross_cat_sexe,$B$5,0),0))))</f>
        <v>509</v>
      </c>
      <c r="K135" s="932" t="str">
        <f ca="1">IF(AND(K134&gt;0,INDIRECT(ADDRESS($CB134,COLUMN(K134),2,1))=0),NA(),IF(K134&gt;INDIRECT(ADDRESS($CB134,COLUMN(K134),2,1)),  NA(),  IF(OR(K134="",INDIRECT(ADDRESS($CB134,COLUMN(K134),2,1))=""),"",     (1+K$5)  *  ROUND((1-(K134-1)/(  INDIRECT(ADDRESS($CB134,COLUMN(K134),2,1))  -1))  *  (VLOOKUP($D134&amp;"_"&amp;$D135,Cross_cat_sexe,$B$5+1,0)  -  VLOOKUP($D134&amp;"_"&amp;$D135,Cross_cat_sexe,$B$5,0))     +  VLOOKUP($D134&amp;"_"&amp;$D135,Cross_cat_sexe,$B$5,0),0))))</f>
        <v/>
      </c>
      <c r="L135" s="687" t="str">
        <f>IF(AND(L134&gt;0,M134=0),NA(),IF(L134&gt;M134,NA(),IF(M134="","",     (1+M$5)  *  ROUND((1-(L134-1)/(M134-1))  *  (VLOOKUP($D134&amp;"_"&amp;$D135,Cross_cat_sexe,$B$5+1,0)  -  VLOOKUP($D134&amp;"_"&amp;$D135,Cross_cat_sexe,$B$5,0))     +  VLOOKUP($D134&amp;"_"&amp;$D135,Cross_cat_sexe,$B$5,0),0))))</f>
        <v/>
      </c>
      <c r="M135" s="841">
        <f>IF(L134&gt;0,M$5,0)</f>
        <v>0</v>
      </c>
      <c r="N135" s="932" t="str">
        <f ca="1">IF(AND(N134&gt;0,INDIRECT(ADDRESS($CB134,COLUMN(N134),2,1))=0),NA(),IF(N134&gt;INDIRECT(ADDRESS($CB134,COLUMN(N134),2,1)),  NA(),  IF(OR(N134="",INDIRECT(ADDRESS($CB134,COLUMN(N134),2,1))=""),"",     (1+N$5)  *  ROUND((1-(N134-1)/(  INDIRECT(ADDRESS($CB134,COLUMN(N134),2,1))  -1))  *  (VLOOKUP($D134&amp;"_"&amp;$D135,Cross_cat_sexe,$B$5+1,0)  -  VLOOKUP($D134&amp;"_"&amp;$D135,Cross_cat_sexe,$B$5,0))     +  VLOOKUP($D134&amp;"_"&amp;$D135,Cross_cat_sexe,$B$5,0),0))))</f>
        <v/>
      </c>
      <c r="O135" s="932" t="str">
        <f ca="1">IF(AND(O134&gt;0,INDIRECT(ADDRESS($CB134,COLUMN(O134),2,1))=0),NA(),IF(O134&gt;INDIRECT(ADDRESS($CB134,COLUMN(O134),2,1)),  NA(),  IF(OR(O134="",INDIRECT(ADDRESS($CB134,COLUMN(O134),2,1))=""),"",     (1+O$5)  *  ROUND((1-(O134-1)/(  INDIRECT(ADDRESS($CB134,COLUMN(O134),2,1))  -1))  *  (VLOOKUP($D134&amp;"_"&amp;$D135,Cross_cat_sexe,$B$5+1,0)  -  VLOOKUP($D134&amp;"_"&amp;$D135,Cross_cat_sexe,$B$5,0))     +  VLOOKUP($D134&amp;"_"&amp;$D135,Cross_cat_sexe,$B$5,0),0))))</f>
        <v/>
      </c>
      <c r="P135" s="932" t="str">
        <f ca="1">IF(AND(P134&gt;0,INDIRECT(ADDRESS($CB134,COLUMN(P134),2,1))=0),NA(),IF(P134&gt;INDIRECT(ADDRESS($CB134,COLUMN(P134),2,1)),  NA(),  IF(OR(P134="",INDIRECT(ADDRESS($CB134,COLUMN(P134),2,1))=""),"",     (1+P$5)  *  ROUND((1-(P134-1)/(  INDIRECT(ADDRESS($CB134,COLUMN(P134),2,1))  -1))  *  (VLOOKUP($D134&amp;"_"&amp;$D135,Cross_cat_sexe,$B$5+1,0)  -  VLOOKUP($D134&amp;"_"&amp;$D135,Cross_cat_sexe,$B$5,0))     +  VLOOKUP($D134&amp;"_"&amp;$D135,Cross_cat_sexe,$B$5,0),0))))</f>
        <v/>
      </c>
      <c r="Q135" s="687" t="str">
        <f>IF(AND(Q134&gt;0,R134=0),NA(),IF(Q134&gt;R134,NA(),IF(R134="","",     (1+R$5)  *  ROUND((1-(Q134-1)/(R134-1))  *  (VLOOKUP($D134&amp;"_"&amp;$D135,Cross_cat_sexe,$B$5+1,0)  -  VLOOKUP($D134&amp;"_"&amp;$D135,Cross_cat_sexe,$B$5,0))     +  VLOOKUP($D134&amp;"_"&amp;$D135,Cross_cat_sexe,$B$5,0),0))))</f>
        <v/>
      </c>
      <c r="R135" s="841">
        <f>IF(Q134&gt;0,R$5,0)</f>
        <v>0</v>
      </c>
      <c r="S135" s="687" t="str">
        <f>IF(AND(S134&gt;0,T134=0),NA(),IF(S134&gt;T134,NA(),IF(T134="","",     (1+T$5)  *  ROUND((1-(S134-1)/(T134-1))  *  (VLOOKUP($D134&amp;"_"&amp;$D135,Cross_cat_sexe,$B$5+1,0)  -  VLOOKUP($D134&amp;"_"&amp;$D135,Cross_cat_sexe,$B$5,0))     +  VLOOKUP($D134&amp;"_"&amp;$D135,Cross_cat_sexe,$B$5,0),0))))</f>
        <v/>
      </c>
      <c r="T135" s="841">
        <f>IF(S134&gt;0,T$5,0)</f>
        <v>0</v>
      </c>
      <c r="U135" s="932" t="str">
        <f ca="1">IF(AND(U134&gt;0,INDIRECT(ADDRESS($CB134,COLUMN(U134),2,1))=0),NA(),IF(U134&gt;INDIRECT(ADDRESS($CB134,COLUMN(U134),2,1)),  NA(),  IF(OR(U134="",INDIRECT(ADDRESS($CB134,COLUMN(U134),2,1))=""),"",     (1+U$5)  *  ROUND((1-(U134-1)/(  INDIRECT(ADDRESS($CB134,COLUMN(U134),2,1))  -1))  *  (VLOOKUP($D134&amp;"_"&amp;$D135,Cross_cat_sexe,$B$5+1,0)  -  VLOOKUP($D134&amp;"_"&amp;$D135,Cross_cat_sexe,$B$5,0))     +  VLOOKUP($D134&amp;"_"&amp;$D135,Cross_cat_sexe,$B$5,0),0))))</f>
        <v/>
      </c>
      <c r="V135" s="932" t="str">
        <f ca="1">IF(AND(V134&gt;0,INDIRECT(ADDRESS($CB134,COLUMN(V134),2,1))=0),NA(),IF(V134&gt;INDIRECT(ADDRESS($CB134,COLUMN(V134),2,1)),  NA(),  IF(OR(V134="",INDIRECT(ADDRESS($CB134,COLUMN(V134),2,1))=""),"",     (1+V$5)  *  ROUND((1-(V134-1)/(  INDIRECT(ADDRESS($CB134,COLUMN(V134),2,1))  -1))  *  (VLOOKUP($D134&amp;"_"&amp;$D135,Cross_cat_sexe,$B$5+1,0)  -  VLOOKUP($D134&amp;"_"&amp;$D135,Cross_cat_sexe,$B$5,0))     +  VLOOKUP($D134&amp;"_"&amp;$D135,Cross_cat_sexe,$B$5,0),0))))</f>
        <v/>
      </c>
      <c r="W135" s="932" t="str">
        <f ca="1">IF(AND(W134&gt;0,INDIRECT(ADDRESS($CB134,COLUMN(W134),2,1))=0),NA(),IF(W134&gt;INDIRECT(ADDRESS($CB134,COLUMN(W134),2,1)),  NA(),  IF(OR(W134="",INDIRECT(ADDRESS($CB134,COLUMN(W134),2,1))=""),"",     (1+W$5)  *  ROUND((1-(W134-1)/(  INDIRECT(ADDRESS($CB134,COLUMN(W134),2,1))  -1))  *  (VLOOKUP($D134&amp;"_"&amp;$D135,Cross_cat_sexe,$B$5+1,0)  -  VLOOKUP($D134&amp;"_"&amp;$D135,Cross_cat_sexe,$B$5,0))     +  VLOOKUP($D134&amp;"_"&amp;$D135,Cross_cat_sexe,$B$5,0),0))))</f>
        <v/>
      </c>
      <c r="X135" s="932" t="str">
        <f ca="1">IF(AND(X134&gt;0,INDIRECT(ADDRESS($CB134,COLUMN(X134),2,1))=0),NA(),IF(X134&gt;INDIRECT(ADDRESS($CB134,COLUMN(X134),2,1)),  NA(),  IF(OR(X134="",INDIRECT(ADDRESS($CB134,COLUMN(X134),2,1))=""),"",     (1+X$5)  *  ROUND((1-(X134-1)/(  INDIRECT(ADDRESS($CB134,COLUMN(X134),2,1))  -1))  *  (VLOOKUP($D134&amp;"_"&amp;$D135,Cross_cat_sexe,$B$5+1,0)  -  VLOOKUP($D134&amp;"_"&amp;$D135,Cross_cat_sexe,$B$5,0))     +  VLOOKUP($D134&amp;"_"&amp;$D135,Cross_cat_sexe,$B$5,0),0))))</f>
        <v/>
      </c>
      <c r="Y135" s="687" t="str">
        <f>IF(AND(Y134&gt;0,Z134=0),NA(),IF(Y134&gt;Z134,NA(),IF(Z134="","",     (1+Z$5)  *  ROUND((1-(Y134-1)/(Z134-1))  *  (VLOOKUP($D134&amp;"_"&amp;$D135,Cross_cat_sexe,$B$5+1,0)  -  VLOOKUP($D134&amp;"_"&amp;$D135,Cross_cat_sexe,$B$5,0))     +  VLOOKUP($D134&amp;"_"&amp;$D135,Cross_cat_sexe,$B$5,0),0))))</f>
        <v/>
      </c>
      <c r="Z135" s="841">
        <f>IF(Y134&gt;0,Z$5,0)</f>
        <v>0</v>
      </c>
      <c r="AA135" s="688" t="str">
        <f ca="1">IF($B134="","",VLOOKUP($B134,Athlètes,AA$7,0))</f>
        <v>Janelle</v>
      </c>
      <c r="AB135" s="689">
        <f ca="1">IF(OR(G135&gt;=2,    F134=IF(D135="F","classée","classé")),   1,   0)</f>
        <v>0</v>
      </c>
      <c r="AC135" s="690">
        <f ca="1">MAX(AH135:AU135)</f>
        <v>509</v>
      </c>
      <c r="AD135" s="684">
        <f ca="1">IF(AF135&gt;=2,AC135,MAX(AV135:BI135))</f>
        <v>-1</v>
      </c>
      <c r="AE135" s="684">
        <f ca="1">IF(AF135&gt;=3,AC135,IF(AG135&gt;=2,AD135,MAX(BJ135:BW135)))</f>
        <v>-2</v>
      </c>
      <c r="AF135" s="684">
        <f ca="1">COUNTIF(AV135:BI135,"=-1")</f>
        <v>1</v>
      </c>
      <c r="AG135" s="684">
        <f ca="1">COUNTIF(BJ135:BW135,"=-2")</f>
        <v>1</v>
      </c>
      <c r="AH135" s="691" t="str">
        <f t="shared" ref="AH135:AU135" ca="1" si="194">INDEX(__Cross,  $CC135,  AH$5)</f>
        <v/>
      </c>
      <c r="AI135" s="684">
        <f t="shared" ca="1" si="194"/>
        <v>509</v>
      </c>
      <c r="AJ135" s="684" t="str">
        <f t="shared" ca="1" si="194"/>
        <v/>
      </c>
      <c r="AK135" s="684" t="str">
        <f t="shared" ca="1" si="194"/>
        <v/>
      </c>
      <c r="AL135" s="684" t="str">
        <f t="shared" ca="1" si="194"/>
        <v/>
      </c>
      <c r="AM135" s="684" t="str">
        <f t="shared" ca="1" si="194"/>
        <v/>
      </c>
      <c r="AN135" s="684" t="str">
        <f t="shared" ca="1" si="194"/>
        <v/>
      </c>
      <c r="AO135" s="684" t="str">
        <f t="shared" ca="1" si="194"/>
        <v/>
      </c>
      <c r="AP135" s="684" t="str">
        <f t="shared" ca="1" si="194"/>
        <v/>
      </c>
      <c r="AQ135" s="684" t="str">
        <f t="shared" ca="1" si="194"/>
        <v/>
      </c>
      <c r="AR135" s="684" t="str">
        <f t="shared" ca="1" si="194"/>
        <v/>
      </c>
      <c r="AS135" s="684" t="str">
        <f t="shared" ca="1" si="194"/>
        <v/>
      </c>
      <c r="AT135" s="684" t="str">
        <f t="shared" ca="1" si="194"/>
        <v/>
      </c>
      <c r="AU135" s="692" t="str">
        <f t="shared" ca="1" si="194"/>
        <v/>
      </c>
      <c r="AV135" s="691" t="str">
        <f t="shared" ref="AV135:BI135" ca="1" si="195">IF(AH135=$AC135,-1,AH135)</f>
        <v/>
      </c>
      <c r="AW135" s="684">
        <f t="shared" ca="1" si="195"/>
        <v>-1</v>
      </c>
      <c r="AX135" s="684" t="str">
        <f t="shared" ca="1" si="195"/>
        <v/>
      </c>
      <c r="AY135" s="684" t="str">
        <f t="shared" ca="1" si="195"/>
        <v/>
      </c>
      <c r="AZ135" s="684" t="str">
        <f t="shared" ca="1" si="195"/>
        <v/>
      </c>
      <c r="BA135" s="684" t="str">
        <f t="shared" ca="1" si="195"/>
        <v/>
      </c>
      <c r="BB135" s="684" t="str">
        <f t="shared" ca="1" si="195"/>
        <v/>
      </c>
      <c r="BC135" s="684" t="str">
        <f t="shared" ca="1" si="195"/>
        <v/>
      </c>
      <c r="BD135" s="684" t="str">
        <f t="shared" ca="1" si="195"/>
        <v/>
      </c>
      <c r="BE135" s="684" t="str">
        <f t="shared" ca="1" si="195"/>
        <v/>
      </c>
      <c r="BF135" s="684" t="str">
        <f t="shared" ca="1" si="195"/>
        <v/>
      </c>
      <c r="BG135" s="684" t="str">
        <f t="shared" ca="1" si="195"/>
        <v/>
      </c>
      <c r="BH135" s="684" t="str">
        <f t="shared" ca="1" si="195"/>
        <v/>
      </c>
      <c r="BI135" s="692" t="str">
        <f t="shared" ca="1" si="195"/>
        <v/>
      </c>
      <c r="BJ135" s="691" t="str">
        <f t="shared" ref="BJ135:BW135" ca="1" si="196">IF(AV135=$AD135,-2,AV135)</f>
        <v/>
      </c>
      <c r="BK135" s="684">
        <f t="shared" ca="1" si="196"/>
        <v>-2</v>
      </c>
      <c r="BL135" s="684" t="str">
        <f t="shared" ca="1" si="196"/>
        <v/>
      </c>
      <c r="BM135" s="684" t="str">
        <f t="shared" ca="1" si="196"/>
        <v/>
      </c>
      <c r="BN135" s="684" t="str">
        <f t="shared" ca="1" si="196"/>
        <v/>
      </c>
      <c r="BO135" s="684" t="str">
        <f t="shared" ca="1" si="196"/>
        <v/>
      </c>
      <c r="BP135" s="684" t="str">
        <f t="shared" ca="1" si="196"/>
        <v/>
      </c>
      <c r="BQ135" s="684" t="str">
        <f t="shared" ca="1" si="196"/>
        <v/>
      </c>
      <c r="BR135" s="684" t="str">
        <f t="shared" ca="1" si="196"/>
        <v/>
      </c>
      <c r="BS135" s="684" t="str">
        <f t="shared" ca="1" si="196"/>
        <v/>
      </c>
      <c r="BT135" s="684" t="str">
        <f t="shared" ca="1" si="196"/>
        <v/>
      </c>
      <c r="BU135" s="684" t="str">
        <f t="shared" ca="1" si="196"/>
        <v/>
      </c>
      <c r="BV135" s="684" t="str">
        <f t="shared" ca="1" si="196"/>
        <v/>
      </c>
      <c r="BW135" s="692" t="str">
        <f t="shared" ca="1" si="196"/>
        <v/>
      </c>
      <c r="BX135" s="689">
        <f t="shared" ca="1" si="155"/>
        <v>1</v>
      </c>
      <c r="BY135" s="996">
        <f t="shared" ca="1" si="156"/>
        <v>509</v>
      </c>
      <c r="BZ135" s="689">
        <f t="shared" si="157"/>
        <v>3034.1</v>
      </c>
      <c r="CA135" s="684" t="str">
        <f t="shared" ca="1" si="158"/>
        <v>P_F</v>
      </c>
      <c r="CB135" s="684">
        <f t="shared" ca="1" si="190"/>
        <v>110</v>
      </c>
      <c r="CC135" s="684">
        <f t="shared" ca="1" si="159"/>
        <v>114</v>
      </c>
      <c r="CD135" s="684">
        <f t="shared" ca="1" si="160"/>
        <v>0</v>
      </c>
      <c r="CE135" s="693">
        <f t="shared" ca="1" si="161"/>
        <v>4000509</v>
      </c>
      <c r="CF135" s="895"/>
      <c r="CG135" s="886"/>
      <c r="CH135" s="694">
        <f t="shared" ca="1" si="162"/>
        <v>1.1000000000000001</v>
      </c>
      <c r="CI135" s="694">
        <f t="shared" ca="1" si="139"/>
        <v>0</v>
      </c>
      <c r="CJ135" s="895"/>
    </row>
    <row r="136" spans="1:88" s="703" customFormat="1" hidden="1">
      <c r="A136" s="704">
        <v>12</v>
      </c>
      <c r="B136" s="705"/>
      <c r="D136" s="698" t="str">
        <f>IF($B136="","",VLOOKUP($B136,Athlètes,D$5,0))</f>
        <v/>
      </c>
      <c r="E136" s="706" t="str">
        <f>IF($B136="","",VLOOKUP($B136,Athlètes,E$5,0))</f>
        <v/>
      </c>
      <c r="F136" s="707"/>
      <c r="G136" s="708"/>
      <c r="H136" s="708"/>
      <c r="I136" s="696"/>
      <c r="J136" s="696"/>
      <c r="K136" s="696"/>
      <c r="L136" s="696"/>
      <c r="M136" s="722" t="str">
        <f>IF(L136&gt;0,VLOOKUP(M$2&amp;IF(VLOOKUP(M$2,cal_Cross,L$9,0)&lt;&gt;2,"","-"&amp;VLOOKUP($E136,année_1ou2,M$9,0)),cal_Cross,VLOOKUP($D136&amp;"_"&amp;$D137,Cross_cat_sexe,$B$7,0),0),"")</f>
        <v/>
      </c>
      <c r="N136" s="696"/>
      <c r="O136" s="696"/>
      <c r="P136" s="696"/>
      <c r="Q136" s="696"/>
      <c r="R136" s="722" t="str">
        <f>IF(Q136&gt;0,VLOOKUP(R$2&amp;IF(VLOOKUP(R$2,cal_Cross,Q$9,0)&lt;&gt;2,"","-"&amp;VLOOKUP($E136,année_1ou2,R$9,0)),cal_Cross,VLOOKUP($D136&amp;"_"&amp;$D137,Cross_cat_sexe,$B$7,0),0),"")</f>
        <v/>
      </c>
      <c r="S136" s="696"/>
      <c r="T136" s="722" t="str">
        <f>IF(S136&gt;0,VLOOKUP(T$2&amp;IF(VLOOKUP(T$2,cal_Cross,S$9,0)&lt;&gt;2,"","-"&amp;VLOOKUP($E136,année_1ou2,T$9,0)),cal_Cross,VLOOKUP($D136&amp;"_"&amp;$D137,Cross_cat_sexe,$B$7,0),0),"")</f>
        <v/>
      </c>
      <c r="U136" s="696"/>
      <c r="V136" s="696"/>
      <c r="W136" s="696"/>
      <c r="X136" s="696"/>
      <c r="Y136" s="696"/>
      <c r="Z136" s="722" t="str">
        <f>IF(Y136&gt;0,VLOOKUP(Z$2&amp;IF(VLOOKUP(Z$2,cal_Cross,Y$9,0)&lt;&gt;2,"","-"&amp;VLOOKUP($E136,année_1ou2,Z$9,0)),cal_Cross,VLOOKUP($D136&amp;"_"&amp;$D137,Cross_cat_sexe,$B$7,0),0),"")</f>
        <v/>
      </c>
      <c r="AA136" s="843" t="str">
        <f>IF($B136="","",VLOOKUP($B136,Athlètes,AA$5,0))</f>
        <v/>
      </c>
      <c r="AB136" s="697"/>
      <c r="AC136" s="698"/>
      <c r="AD136" s="698"/>
      <c r="AE136" s="698"/>
      <c r="AF136" s="698"/>
      <c r="AG136" s="698"/>
      <c r="AH136" s="699"/>
      <c r="AI136" s="698"/>
      <c r="AJ136" s="698"/>
      <c r="AK136" s="698"/>
      <c r="AL136" s="698"/>
      <c r="AM136" s="698"/>
      <c r="AN136" s="698"/>
      <c r="AO136" s="698"/>
      <c r="AP136" s="698"/>
      <c r="AQ136" s="698"/>
      <c r="AR136" s="698"/>
      <c r="AS136" s="698"/>
      <c r="AT136" s="698"/>
      <c r="AU136" s="700"/>
      <c r="AV136" s="699"/>
      <c r="AW136" s="698"/>
      <c r="AX136" s="698"/>
      <c r="AY136" s="698"/>
      <c r="AZ136" s="698"/>
      <c r="BA136" s="698"/>
      <c r="BB136" s="698"/>
      <c r="BC136" s="698"/>
      <c r="BD136" s="698"/>
      <c r="BE136" s="698"/>
      <c r="BF136" s="698"/>
      <c r="BG136" s="698"/>
      <c r="BH136" s="698"/>
      <c r="BI136" s="700"/>
      <c r="BJ136" s="699"/>
      <c r="BK136" s="698"/>
      <c r="BL136" s="698"/>
      <c r="BM136" s="698"/>
      <c r="BN136" s="698"/>
      <c r="BO136" s="698"/>
      <c r="BP136" s="698"/>
      <c r="BQ136" s="698"/>
      <c r="BR136" s="698"/>
      <c r="BS136" s="698"/>
      <c r="BT136" s="698"/>
      <c r="BU136" s="698"/>
      <c r="BV136" s="698"/>
      <c r="BW136" s="700"/>
      <c r="BX136" s="697">
        <f t="shared" ca="1" si="155"/>
        <v>0</v>
      </c>
      <c r="BY136" s="995">
        <f t="shared" si="156"/>
        <v>0</v>
      </c>
      <c r="BZ136" s="697">
        <f t="shared" si="157"/>
        <v>12</v>
      </c>
      <c r="CA136" s="698" t="str">
        <f t="shared" ca="1" si="158"/>
        <v>P_F</v>
      </c>
      <c r="CB136" s="698">
        <f t="shared" ca="1" si="190"/>
        <v>110</v>
      </c>
      <c r="CC136" s="698">
        <f t="shared" ca="1" si="159"/>
        <v>115</v>
      </c>
      <c r="CD136" s="698">
        <f t="shared" ca="1" si="160"/>
        <v>0</v>
      </c>
      <c r="CE136" s="701">
        <f t="shared" ca="1" si="161"/>
        <v>4000000</v>
      </c>
      <c r="CF136" s="894"/>
      <c r="CG136" s="885"/>
      <c r="CH136" s="694">
        <f t="shared" si="162"/>
        <v>0</v>
      </c>
      <c r="CI136" s="702">
        <f t="shared" ca="1" si="139"/>
        <v>0</v>
      </c>
      <c r="CJ136" s="894"/>
    </row>
    <row r="137" spans="1:88" s="695" customFormat="1" hidden="1">
      <c r="A137" s="681">
        <v>12.1</v>
      </c>
      <c r="B137" s="682">
        <f>B136+0.1</f>
        <v>0.1</v>
      </c>
      <c r="C137" s="683" t="str">
        <f>IF($B136="","",VLOOKUP($B136,Athlètes,C$7,0))</f>
        <v/>
      </c>
      <c r="D137" s="684" t="str">
        <f>IF($B136="","",VLOOKUP($B136,Athlètes,D$7,0))</f>
        <v/>
      </c>
      <c r="E137" s="685"/>
      <c r="F137" s="936">
        <f ca="1">IF(G137=0,0,SUMIF(AC137:AD137,"&gt;0")/MIN(2,G137))+IF(ISNA(BY137),NA(),0)</f>
        <v>0</v>
      </c>
      <c r="G137" s="686">
        <f>COUNTA(I136:L136,N136:Q136,S136,Y136)</f>
        <v>0</v>
      </c>
      <c r="H137" s="686">
        <f ca="1">IF(ISNA(VLOOKUP($B137,__Indoor,H$7,0)),   0,VLOOKUP($B137,__Indoor,H$7,0))</f>
        <v>0</v>
      </c>
      <c r="I137" s="932" t="str">
        <f ca="1">IF(AND(I136&gt;0,INDIRECT(ADDRESS($CB136,COLUMN(I136),2,1))=0),NA(),IF(I136&gt;INDIRECT(ADDRESS($CB136,COLUMN(I136),2,1)),  NA(),  IF(OR(I136="",INDIRECT(ADDRESS($CB136,COLUMN(I136),2,1))=""),"",     (1+I$5)  *  ROUND((1-(I136-1)/(  INDIRECT(ADDRESS($CB136,COLUMN(I136),2,1))  -1))  *  (VLOOKUP($D136&amp;"_"&amp;$D137,Cross_cat_sexe,$B$5+1,0)  -  VLOOKUP($D136&amp;"_"&amp;$D137,Cross_cat_sexe,$B$5,0))     +  VLOOKUP($D136&amp;"_"&amp;$D137,Cross_cat_sexe,$B$5,0),0))))</f>
        <v/>
      </c>
      <c r="J137" s="932" t="str">
        <f ca="1">IF(AND(J136&gt;0,INDIRECT(ADDRESS($CB136,COLUMN(J136),2,1))=0),NA(),IF(J136&gt;INDIRECT(ADDRESS($CB136,COLUMN(J136),2,1)),  NA(),  IF(OR(J136="",INDIRECT(ADDRESS($CB136,COLUMN(J136),2,1))=""),"",     (1+J$5)  *  ROUND((1-(J136-1)/(  INDIRECT(ADDRESS($CB136,COLUMN(J136),2,1))  -1))  *  (VLOOKUP($D136&amp;"_"&amp;$D137,Cross_cat_sexe,$B$5+1,0)  -  VLOOKUP($D136&amp;"_"&amp;$D137,Cross_cat_sexe,$B$5,0))     +  VLOOKUP($D136&amp;"_"&amp;$D137,Cross_cat_sexe,$B$5,0),0))))</f>
        <v/>
      </c>
      <c r="K137" s="932" t="str">
        <f ca="1">IF(AND(K136&gt;0,INDIRECT(ADDRESS($CB136,COLUMN(K136),2,1))=0),NA(),IF(K136&gt;INDIRECT(ADDRESS($CB136,COLUMN(K136),2,1)),  NA(),  IF(OR(K136="",INDIRECT(ADDRESS($CB136,COLUMN(K136),2,1))=""),"",     (1+K$5)  *  ROUND((1-(K136-1)/(  INDIRECT(ADDRESS($CB136,COLUMN(K136),2,1))  -1))  *  (VLOOKUP($D136&amp;"_"&amp;$D137,Cross_cat_sexe,$B$5+1,0)  -  VLOOKUP($D136&amp;"_"&amp;$D137,Cross_cat_sexe,$B$5,0))     +  VLOOKUP($D136&amp;"_"&amp;$D137,Cross_cat_sexe,$B$5,0),0))))</f>
        <v/>
      </c>
      <c r="L137" s="687" t="str">
        <f>IF(AND(L136&gt;0,M136=0),NA(),IF(L136&gt;M136,NA(),IF(M136="","",     (1+M$5)  *  ROUND((1-(L136-1)/(M136-1))  *  (VLOOKUP($D136&amp;"_"&amp;$D137,Cross_cat_sexe,$B$5+1,0)  -  VLOOKUP($D136&amp;"_"&amp;$D137,Cross_cat_sexe,$B$5,0))     +  VLOOKUP($D136&amp;"_"&amp;$D137,Cross_cat_sexe,$B$5,0),0))))</f>
        <v/>
      </c>
      <c r="M137" s="841">
        <f>IF(L136&gt;0,M$5,0)</f>
        <v>0</v>
      </c>
      <c r="N137" s="932" t="str">
        <f ca="1">IF(AND(N136&gt;0,INDIRECT(ADDRESS($CB136,COLUMN(N136),2,1))=0),NA(),IF(N136&gt;INDIRECT(ADDRESS($CB136,COLUMN(N136),2,1)),  NA(),  IF(OR(N136="",INDIRECT(ADDRESS($CB136,COLUMN(N136),2,1))=""),"",     (1+N$5)  *  ROUND((1-(N136-1)/(  INDIRECT(ADDRESS($CB136,COLUMN(N136),2,1))  -1))  *  (VLOOKUP($D136&amp;"_"&amp;$D137,Cross_cat_sexe,$B$5+1,0)  -  VLOOKUP($D136&amp;"_"&amp;$D137,Cross_cat_sexe,$B$5,0))     +  VLOOKUP($D136&amp;"_"&amp;$D137,Cross_cat_sexe,$B$5,0),0))))</f>
        <v/>
      </c>
      <c r="O137" s="932" t="str">
        <f ca="1">IF(AND(O136&gt;0,INDIRECT(ADDRESS($CB136,COLUMN(O136),2,1))=0),NA(),IF(O136&gt;INDIRECT(ADDRESS($CB136,COLUMN(O136),2,1)),  NA(),  IF(OR(O136="",INDIRECT(ADDRESS($CB136,COLUMN(O136),2,1))=""),"",     (1+O$5)  *  ROUND((1-(O136-1)/(  INDIRECT(ADDRESS($CB136,COLUMN(O136),2,1))  -1))  *  (VLOOKUP($D136&amp;"_"&amp;$D137,Cross_cat_sexe,$B$5+1,0)  -  VLOOKUP($D136&amp;"_"&amp;$D137,Cross_cat_sexe,$B$5,0))     +  VLOOKUP($D136&amp;"_"&amp;$D137,Cross_cat_sexe,$B$5,0),0))))</f>
        <v/>
      </c>
      <c r="P137" s="932" t="str">
        <f ca="1">IF(AND(P136&gt;0,INDIRECT(ADDRESS($CB136,COLUMN(P136),2,1))=0),NA(),IF(P136&gt;INDIRECT(ADDRESS($CB136,COLUMN(P136),2,1)),  NA(),  IF(OR(P136="",INDIRECT(ADDRESS($CB136,COLUMN(P136),2,1))=""),"",     (1+P$5)  *  ROUND((1-(P136-1)/(  INDIRECT(ADDRESS($CB136,COLUMN(P136),2,1))  -1))  *  (VLOOKUP($D136&amp;"_"&amp;$D137,Cross_cat_sexe,$B$5+1,0)  -  VLOOKUP($D136&amp;"_"&amp;$D137,Cross_cat_sexe,$B$5,0))     +  VLOOKUP($D136&amp;"_"&amp;$D137,Cross_cat_sexe,$B$5,0),0))))</f>
        <v/>
      </c>
      <c r="Q137" s="687" t="str">
        <f>IF(AND(Q136&gt;0,R136=0),NA(),IF(Q136&gt;R136,NA(),IF(R136="","",     (1+R$5)  *  ROUND((1-(Q136-1)/(R136-1))  *  (VLOOKUP($D136&amp;"_"&amp;$D137,Cross_cat_sexe,$B$5+1,0)  -  VLOOKUP($D136&amp;"_"&amp;$D137,Cross_cat_sexe,$B$5,0))     +  VLOOKUP($D136&amp;"_"&amp;$D137,Cross_cat_sexe,$B$5,0),0))))</f>
        <v/>
      </c>
      <c r="R137" s="841">
        <f>IF(Q136&gt;0,R$5,0)</f>
        <v>0</v>
      </c>
      <c r="S137" s="687" t="str">
        <f>IF(AND(S136&gt;0,T136=0),NA(),IF(S136&gt;T136,NA(),IF(T136="","",     (1+T$5)  *  ROUND((1-(S136-1)/(T136-1))  *  (VLOOKUP($D136&amp;"_"&amp;$D137,Cross_cat_sexe,$B$5+1,0)  -  VLOOKUP($D136&amp;"_"&amp;$D137,Cross_cat_sexe,$B$5,0))     +  VLOOKUP($D136&amp;"_"&amp;$D137,Cross_cat_sexe,$B$5,0),0))))</f>
        <v/>
      </c>
      <c r="T137" s="841">
        <f>IF(S136&gt;0,T$5,0)</f>
        <v>0</v>
      </c>
      <c r="U137" s="932" t="str">
        <f ca="1">IF(AND(U136&gt;0,INDIRECT(ADDRESS($CB136,COLUMN(U136),2,1))=0),NA(),IF(U136&gt;INDIRECT(ADDRESS($CB136,COLUMN(U136),2,1)),  NA(),  IF(OR(U136="",INDIRECT(ADDRESS($CB136,COLUMN(U136),2,1))=""),"",     (1+U$5)  *  ROUND((1-(U136-1)/(  INDIRECT(ADDRESS($CB136,COLUMN(U136),2,1))  -1))  *  (VLOOKUP($D136&amp;"_"&amp;$D137,Cross_cat_sexe,$B$5+1,0)  -  VLOOKUP($D136&amp;"_"&amp;$D137,Cross_cat_sexe,$B$5,0))     +  VLOOKUP($D136&amp;"_"&amp;$D137,Cross_cat_sexe,$B$5,0),0))))</f>
        <v/>
      </c>
      <c r="V137" s="932" t="str">
        <f ca="1">IF(AND(V136&gt;0,INDIRECT(ADDRESS($CB136,COLUMN(V136),2,1))=0),NA(),IF(V136&gt;INDIRECT(ADDRESS($CB136,COLUMN(V136),2,1)),  NA(),  IF(OR(V136="",INDIRECT(ADDRESS($CB136,COLUMN(V136),2,1))=""),"",     (1+V$5)  *  ROUND((1-(V136-1)/(  INDIRECT(ADDRESS($CB136,COLUMN(V136),2,1))  -1))  *  (VLOOKUP($D136&amp;"_"&amp;$D137,Cross_cat_sexe,$B$5+1,0)  -  VLOOKUP($D136&amp;"_"&amp;$D137,Cross_cat_sexe,$B$5,0))     +  VLOOKUP($D136&amp;"_"&amp;$D137,Cross_cat_sexe,$B$5,0),0))))</f>
        <v/>
      </c>
      <c r="W137" s="932" t="str">
        <f ca="1">IF(AND(W136&gt;0,INDIRECT(ADDRESS($CB136,COLUMN(W136),2,1))=0),NA(),IF(W136&gt;INDIRECT(ADDRESS($CB136,COLUMN(W136),2,1)),  NA(),  IF(OR(W136="",INDIRECT(ADDRESS($CB136,COLUMN(W136),2,1))=""),"",     (1+W$5)  *  ROUND((1-(W136-1)/(  INDIRECT(ADDRESS($CB136,COLUMN(W136),2,1))  -1))  *  (VLOOKUP($D136&amp;"_"&amp;$D137,Cross_cat_sexe,$B$5+1,0)  -  VLOOKUP($D136&amp;"_"&amp;$D137,Cross_cat_sexe,$B$5,0))     +  VLOOKUP($D136&amp;"_"&amp;$D137,Cross_cat_sexe,$B$5,0),0))))</f>
        <v/>
      </c>
      <c r="X137" s="932" t="str">
        <f ca="1">IF(AND(X136&gt;0,INDIRECT(ADDRESS($CB136,COLUMN(X136),2,1))=0),NA(),IF(X136&gt;INDIRECT(ADDRESS($CB136,COLUMN(X136),2,1)),  NA(),  IF(OR(X136="",INDIRECT(ADDRESS($CB136,COLUMN(X136),2,1))=""),"",     (1+X$5)  *  ROUND((1-(X136-1)/(  INDIRECT(ADDRESS($CB136,COLUMN(X136),2,1))  -1))  *  (VLOOKUP($D136&amp;"_"&amp;$D137,Cross_cat_sexe,$B$5+1,0)  -  VLOOKUP($D136&amp;"_"&amp;$D137,Cross_cat_sexe,$B$5,0))     +  VLOOKUP($D136&amp;"_"&amp;$D137,Cross_cat_sexe,$B$5,0),0))))</f>
        <v/>
      </c>
      <c r="Y137" s="687" t="str">
        <f>IF(AND(Y136&gt;0,Z136=0),NA(),IF(Y136&gt;Z136,NA(),IF(Z136="","",     (1+Z$5)  *  ROUND((1-(Y136-1)/(Z136-1))  *  (VLOOKUP($D136&amp;"_"&amp;$D137,Cross_cat_sexe,$B$5+1,0)  -  VLOOKUP($D136&amp;"_"&amp;$D137,Cross_cat_sexe,$B$5,0))     +  VLOOKUP($D136&amp;"_"&amp;$D137,Cross_cat_sexe,$B$5,0),0))))</f>
        <v/>
      </c>
      <c r="Z137" s="841">
        <f>IF(Y136&gt;0,Z$5,0)</f>
        <v>0</v>
      </c>
      <c r="AA137" s="688" t="str">
        <f>IF($B136="","",VLOOKUP($B136,Athlètes,AA$7,0))</f>
        <v/>
      </c>
      <c r="AB137" s="689">
        <f>IF(OR(G137&gt;=2,    F136=IF(D137="F","classée","classé")),   1,   0)</f>
        <v>0</v>
      </c>
      <c r="AC137" s="690">
        <f ca="1">MAX(AH137:AU137)</f>
        <v>0</v>
      </c>
      <c r="AD137" s="684">
        <f ca="1">IF(AF137&gt;=2,AC137,MAX(AV137:BI137))</f>
        <v>0</v>
      </c>
      <c r="AE137" s="684">
        <f ca="1">IF(AF137&gt;=3,AC137,IF(AG137&gt;=2,AD137,MAX(BJ137:BW137)))</f>
        <v>0</v>
      </c>
      <c r="AF137" s="684">
        <f ca="1">COUNTIF(AV137:BI137,"=-1")</f>
        <v>0</v>
      </c>
      <c r="AG137" s="684">
        <f ca="1">COUNTIF(BJ137:BW137,"=-2")</f>
        <v>0</v>
      </c>
      <c r="AH137" s="691" t="str">
        <f t="shared" ref="AH137:AU137" ca="1" si="197">INDEX(__Cross,  $CC137,  AH$5)</f>
        <v/>
      </c>
      <c r="AI137" s="684" t="str">
        <f t="shared" ca="1" si="197"/>
        <v/>
      </c>
      <c r="AJ137" s="684" t="str">
        <f t="shared" ca="1" si="197"/>
        <v/>
      </c>
      <c r="AK137" s="684" t="str">
        <f t="shared" ca="1" si="197"/>
        <v/>
      </c>
      <c r="AL137" s="684" t="str">
        <f t="shared" ca="1" si="197"/>
        <v/>
      </c>
      <c r="AM137" s="684" t="str">
        <f t="shared" ca="1" si="197"/>
        <v/>
      </c>
      <c r="AN137" s="684" t="str">
        <f t="shared" ca="1" si="197"/>
        <v/>
      </c>
      <c r="AO137" s="684" t="str">
        <f t="shared" ca="1" si="197"/>
        <v/>
      </c>
      <c r="AP137" s="684" t="str">
        <f t="shared" ca="1" si="197"/>
        <v/>
      </c>
      <c r="AQ137" s="684" t="str">
        <f t="shared" ca="1" si="197"/>
        <v/>
      </c>
      <c r="AR137" s="684" t="str">
        <f t="shared" ca="1" si="197"/>
        <v/>
      </c>
      <c r="AS137" s="684" t="str">
        <f t="shared" ca="1" si="197"/>
        <v/>
      </c>
      <c r="AT137" s="684" t="str">
        <f t="shared" ca="1" si="197"/>
        <v/>
      </c>
      <c r="AU137" s="692" t="str">
        <f t="shared" ca="1" si="197"/>
        <v/>
      </c>
      <c r="AV137" s="691" t="str">
        <f t="shared" ref="AV137:BI137" ca="1" si="198">IF(AH137=$AC137,-1,AH137)</f>
        <v/>
      </c>
      <c r="AW137" s="684" t="str">
        <f t="shared" ca="1" si="198"/>
        <v/>
      </c>
      <c r="AX137" s="684" t="str">
        <f t="shared" ca="1" si="198"/>
        <v/>
      </c>
      <c r="AY137" s="684" t="str">
        <f t="shared" ca="1" si="198"/>
        <v/>
      </c>
      <c r="AZ137" s="684" t="str">
        <f t="shared" ca="1" si="198"/>
        <v/>
      </c>
      <c r="BA137" s="684" t="str">
        <f t="shared" ca="1" si="198"/>
        <v/>
      </c>
      <c r="BB137" s="684" t="str">
        <f t="shared" ca="1" si="198"/>
        <v/>
      </c>
      <c r="BC137" s="684" t="str">
        <f t="shared" ca="1" si="198"/>
        <v/>
      </c>
      <c r="BD137" s="684" t="str">
        <f t="shared" ca="1" si="198"/>
        <v/>
      </c>
      <c r="BE137" s="684" t="str">
        <f t="shared" ca="1" si="198"/>
        <v/>
      </c>
      <c r="BF137" s="684" t="str">
        <f t="shared" ca="1" si="198"/>
        <v/>
      </c>
      <c r="BG137" s="684" t="str">
        <f t="shared" ca="1" si="198"/>
        <v/>
      </c>
      <c r="BH137" s="684" t="str">
        <f t="shared" ca="1" si="198"/>
        <v/>
      </c>
      <c r="BI137" s="692" t="str">
        <f t="shared" ca="1" si="198"/>
        <v/>
      </c>
      <c r="BJ137" s="691" t="str">
        <f t="shared" ref="BJ137:BW137" ca="1" si="199">IF(AV137=$AD137,-2,AV137)</f>
        <v/>
      </c>
      <c r="BK137" s="684" t="str">
        <f t="shared" ca="1" si="199"/>
        <v/>
      </c>
      <c r="BL137" s="684" t="str">
        <f t="shared" ca="1" si="199"/>
        <v/>
      </c>
      <c r="BM137" s="684" t="str">
        <f t="shared" ca="1" si="199"/>
        <v/>
      </c>
      <c r="BN137" s="684" t="str">
        <f t="shared" ca="1" si="199"/>
        <v/>
      </c>
      <c r="BO137" s="684" t="str">
        <f t="shared" ca="1" si="199"/>
        <v/>
      </c>
      <c r="BP137" s="684" t="str">
        <f t="shared" ca="1" si="199"/>
        <v/>
      </c>
      <c r="BQ137" s="684" t="str">
        <f t="shared" ca="1" si="199"/>
        <v/>
      </c>
      <c r="BR137" s="684" t="str">
        <f t="shared" ca="1" si="199"/>
        <v/>
      </c>
      <c r="BS137" s="684" t="str">
        <f t="shared" ca="1" si="199"/>
        <v/>
      </c>
      <c r="BT137" s="684" t="str">
        <f t="shared" ca="1" si="199"/>
        <v/>
      </c>
      <c r="BU137" s="684" t="str">
        <f t="shared" ca="1" si="199"/>
        <v/>
      </c>
      <c r="BV137" s="684" t="str">
        <f t="shared" ca="1" si="199"/>
        <v/>
      </c>
      <c r="BW137" s="692" t="str">
        <f t="shared" ca="1" si="199"/>
        <v/>
      </c>
      <c r="BX137" s="689">
        <f t="shared" ca="1" si="155"/>
        <v>1</v>
      </c>
      <c r="BY137" s="996">
        <f t="shared" ca="1" si="156"/>
        <v>0</v>
      </c>
      <c r="BZ137" s="689">
        <f t="shared" si="157"/>
        <v>12.1</v>
      </c>
      <c r="CA137" s="684" t="str">
        <f t="shared" ca="1" si="158"/>
        <v>P_F</v>
      </c>
      <c r="CB137" s="684">
        <f t="shared" ca="1" si="190"/>
        <v>110</v>
      </c>
      <c r="CC137" s="684">
        <f t="shared" ca="1" si="159"/>
        <v>116</v>
      </c>
      <c r="CD137" s="684">
        <f t="shared" ca="1" si="160"/>
        <v>0</v>
      </c>
      <c r="CE137" s="693">
        <f t="shared" ca="1" si="161"/>
        <v>4000000</v>
      </c>
      <c r="CF137" s="895"/>
      <c r="CG137" s="886"/>
      <c r="CH137" s="694">
        <f t="shared" si="162"/>
        <v>0</v>
      </c>
      <c r="CI137" s="694">
        <f t="shared" ca="1" si="139"/>
        <v>0</v>
      </c>
      <c r="CJ137" s="895"/>
    </row>
    <row r="138" spans="1:88" s="703" customFormat="1" hidden="1">
      <c r="A138" s="704">
        <v>13</v>
      </c>
      <c r="B138" s="705"/>
      <c r="C138" s="703" t="str">
        <f>IF($B138="","",VLOOKUP($B138,Athlètes,C$5,0))</f>
        <v/>
      </c>
      <c r="D138" s="698" t="str">
        <f>IF($B138="","",VLOOKUP($B138,Athlètes,D$5,0))</f>
        <v/>
      </c>
      <c r="E138" s="706" t="str">
        <f>IF($B138="","",VLOOKUP($B138,Athlètes,E$5,0))</f>
        <v/>
      </c>
      <c r="F138" s="707"/>
      <c r="G138" s="708"/>
      <c r="H138" s="708"/>
      <c r="I138" s="696"/>
      <c r="J138" s="696"/>
      <c r="K138" s="696"/>
      <c r="L138" s="696"/>
      <c r="M138" s="722" t="str">
        <f>IF(L138&gt;0,VLOOKUP(M$2&amp;IF(VLOOKUP(M$2,cal_Cross,L$9,0)&lt;&gt;2,"","-"&amp;VLOOKUP($E138,année_1ou2,M$9,0)),cal_Cross,VLOOKUP($D138&amp;"_"&amp;$D139,Cross_cat_sexe,$B$7,0),0),"")</f>
        <v/>
      </c>
      <c r="N138" s="696"/>
      <c r="O138" s="696"/>
      <c r="P138" s="696"/>
      <c r="Q138" s="696"/>
      <c r="R138" s="722" t="str">
        <f>IF(Q138&gt;0,VLOOKUP(R$2&amp;IF(VLOOKUP(R$2,cal_Cross,Q$9,0)&lt;&gt;2,"","-"&amp;VLOOKUP($E138,année_1ou2,R$9,0)),cal_Cross,VLOOKUP($D138&amp;"_"&amp;$D139,Cross_cat_sexe,$B$7,0),0),"")</f>
        <v/>
      </c>
      <c r="S138" s="696"/>
      <c r="T138" s="722" t="str">
        <f>IF(S138&gt;0,VLOOKUP(T$2&amp;IF(VLOOKUP(T$2,cal_Cross,S$9,0)&lt;&gt;2,"","-"&amp;VLOOKUP($E138,année_1ou2,T$9,0)),cal_Cross,VLOOKUP($D138&amp;"_"&amp;$D139,Cross_cat_sexe,$B$7,0),0),"")</f>
        <v/>
      </c>
      <c r="U138" s="696"/>
      <c r="V138" s="696"/>
      <c r="W138" s="696"/>
      <c r="X138" s="696"/>
      <c r="Y138" s="696"/>
      <c r="Z138" s="722" t="str">
        <f>IF(Y138&gt;0,VLOOKUP(Z$2&amp;IF(VLOOKUP(Z$2,cal_Cross,Y$9,0)&lt;&gt;2,"","-"&amp;VLOOKUP($E138,année_1ou2,Z$9,0)),cal_Cross,VLOOKUP($D138&amp;"_"&amp;$D139,Cross_cat_sexe,$B$7,0),0),"")</f>
        <v/>
      </c>
      <c r="AA138" s="843" t="str">
        <f>IF($B138="","",VLOOKUP($B138,Athlètes,AA$5,0))</f>
        <v/>
      </c>
      <c r="AB138" s="697"/>
      <c r="AC138" s="698"/>
      <c r="AD138" s="698"/>
      <c r="AE138" s="698"/>
      <c r="AF138" s="698"/>
      <c r="AG138" s="698"/>
      <c r="AH138" s="699"/>
      <c r="AI138" s="698"/>
      <c r="AJ138" s="698"/>
      <c r="AK138" s="698"/>
      <c r="AL138" s="698"/>
      <c r="AM138" s="698"/>
      <c r="AN138" s="698"/>
      <c r="AO138" s="698"/>
      <c r="AP138" s="698"/>
      <c r="AQ138" s="698"/>
      <c r="AR138" s="698"/>
      <c r="AS138" s="698"/>
      <c r="AT138" s="698"/>
      <c r="AU138" s="700"/>
      <c r="AV138" s="699"/>
      <c r="AW138" s="698"/>
      <c r="AX138" s="698"/>
      <c r="AY138" s="698"/>
      <c r="AZ138" s="698"/>
      <c r="BA138" s="698"/>
      <c r="BB138" s="698"/>
      <c r="BC138" s="698"/>
      <c r="BD138" s="698"/>
      <c r="BE138" s="698"/>
      <c r="BF138" s="698"/>
      <c r="BG138" s="698"/>
      <c r="BH138" s="698"/>
      <c r="BI138" s="700"/>
      <c r="BJ138" s="699"/>
      <c r="BK138" s="698"/>
      <c r="BL138" s="698"/>
      <c r="BM138" s="698"/>
      <c r="BN138" s="698"/>
      <c r="BO138" s="698"/>
      <c r="BP138" s="698"/>
      <c r="BQ138" s="698"/>
      <c r="BR138" s="698"/>
      <c r="BS138" s="698"/>
      <c r="BT138" s="698"/>
      <c r="BU138" s="698"/>
      <c r="BV138" s="698"/>
      <c r="BW138" s="700"/>
      <c r="BX138" s="697">
        <f t="shared" ca="1" si="155"/>
        <v>0</v>
      </c>
      <c r="BY138" s="995">
        <f t="shared" si="156"/>
        <v>0</v>
      </c>
      <c r="BZ138" s="697">
        <f t="shared" si="157"/>
        <v>13</v>
      </c>
      <c r="CA138" s="698" t="str">
        <f t="shared" ca="1" si="158"/>
        <v>P_F</v>
      </c>
      <c r="CB138" s="698">
        <f t="shared" ca="1" si="190"/>
        <v>110</v>
      </c>
      <c r="CC138" s="698">
        <f t="shared" ca="1" si="159"/>
        <v>117</v>
      </c>
      <c r="CD138" s="698">
        <f t="shared" ca="1" si="160"/>
        <v>0</v>
      </c>
      <c r="CE138" s="701">
        <f t="shared" ca="1" si="161"/>
        <v>4000000</v>
      </c>
      <c r="CF138" s="894"/>
      <c r="CG138" s="885"/>
      <c r="CH138" s="694">
        <f t="shared" si="162"/>
        <v>0</v>
      </c>
      <c r="CI138" s="702">
        <f t="shared" ref="CI138:CI163" ca="1" si="200">IF(INDEX(__Cross,  IF(BX138=1, $CC137, $CC138),  CI$2)&gt;0,  1,  0)</f>
        <v>0</v>
      </c>
      <c r="CJ138" s="894"/>
    </row>
    <row r="139" spans="1:88" s="695" customFormat="1" hidden="1">
      <c r="A139" s="681">
        <v>13.1</v>
      </c>
      <c r="B139" s="682">
        <f>B138+0.1</f>
        <v>0.1</v>
      </c>
      <c r="C139" s="683" t="str">
        <f>IF($B138="","",VLOOKUP($B138,Athlètes,C$7,0))</f>
        <v/>
      </c>
      <c r="D139" s="684" t="str">
        <f>IF($B138="","",VLOOKUP($B138,Athlètes,D$7,0))</f>
        <v/>
      </c>
      <c r="E139" s="685"/>
      <c r="F139" s="936">
        <f ca="1">IF(G139=0,0,SUMIF(AC139:AD139,"&gt;0")/MIN(2,G139))+IF(ISNA(BY139),NA(),0)</f>
        <v>0</v>
      </c>
      <c r="G139" s="686">
        <f>COUNTA(I138:L138,N138:Q138,S138,Y138)</f>
        <v>0</v>
      </c>
      <c r="H139" s="686">
        <f ca="1">IF(ISNA(VLOOKUP($B139,__Indoor,H$7,0)),   0,VLOOKUP($B139,__Indoor,H$7,0))</f>
        <v>0</v>
      </c>
      <c r="I139" s="932" t="str">
        <f ca="1">IF(AND(I138&gt;0,INDIRECT(ADDRESS($CB138,COLUMN(I138),2,1))=0),NA(),IF(I138&gt;INDIRECT(ADDRESS($CB138,COLUMN(I138),2,1)),  NA(),  IF(OR(I138="",INDIRECT(ADDRESS($CB138,COLUMN(I138),2,1))=""),"",     (1+I$5)  *  ROUND((1-(I138-1)/(  INDIRECT(ADDRESS($CB138,COLUMN(I138),2,1))  -1))  *  (VLOOKUP($D138&amp;"_"&amp;$D139,Cross_cat_sexe,$B$5+1,0)  -  VLOOKUP($D138&amp;"_"&amp;$D139,Cross_cat_sexe,$B$5,0))     +  VLOOKUP($D138&amp;"_"&amp;$D139,Cross_cat_sexe,$B$5,0),0))))</f>
        <v/>
      </c>
      <c r="J139" s="932" t="str">
        <f ca="1">IF(AND(J138&gt;0,INDIRECT(ADDRESS($CB138,COLUMN(J138),2,1))=0),NA(),IF(J138&gt;INDIRECT(ADDRESS($CB138,COLUMN(J138),2,1)),  NA(),  IF(OR(J138="",INDIRECT(ADDRESS($CB138,COLUMN(J138),2,1))=""),"",     (1+J$5)  *  ROUND((1-(J138-1)/(  INDIRECT(ADDRESS($CB138,COLUMN(J138),2,1))  -1))  *  (VLOOKUP($D138&amp;"_"&amp;$D139,Cross_cat_sexe,$B$5+1,0)  -  VLOOKUP($D138&amp;"_"&amp;$D139,Cross_cat_sexe,$B$5,0))     +  VLOOKUP($D138&amp;"_"&amp;$D139,Cross_cat_sexe,$B$5,0),0))))</f>
        <v/>
      </c>
      <c r="K139" s="932" t="str">
        <f ca="1">IF(AND(K138&gt;0,INDIRECT(ADDRESS($CB138,COLUMN(K138),2,1))=0),NA(),IF(K138&gt;INDIRECT(ADDRESS($CB138,COLUMN(K138),2,1)),  NA(),  IF(OR(K138="",INDIRECT(ADDRESS($CB138,COLUMN(K138),2,1))=""),"",     (1+K$5)  *  ROUND((1-(K138-1)/(  INDIRECT(ADDRESS($CB138,COLUMN(K138),2,1))  -1))  *  (VLOOKUP($D138&amp;"_"&amp;$D139,Cross_cat_sexe,$B$5+1,0)  -  VLOOKUP($D138&amp;"_"&amp;$D139,Cross_cat_sexe,$B$5,0))     +  VLOOKUP($D138&amp;"_"&amp;$D139,Cross_cat_sexe,$B$5,0),0))))</f>
        <v/>
      </c>
      <c r="L139" s="687" t="str">
        <f>IF(AND(L138&gt;0,M138=0),NA(),IF(L138&gt;M138,NA(),IF(M138="","",     (1+M$5)  *  ROUND((1-(L138-1)/(M138-1))  *  (VLOOKUP($D138&amp;"_"&amp;$D139,Cross_cat_sexe,$B$5+1,0)  -  VLOOKUP($D138&amp;"_"&amp;$D139,Cross_cat_sexe,$B$5,0))     +  VLOOKUP($D138&amp;"_"&amp;$D139,Cross_cat_sexe,$B$5,0),0))))</f>
        <v/>
      </c>
      <c r="M139" s="841">
        <f>IF(L138&gt;0,M$5,0)</f>
        <v>0</v>
      </c>
      <c r="N139" s="932" t="str">
        <f ca="1">IF(AND(N138&gt;0,INDIRECT(ADDRESS($CB138,COLUMN(N138),2,1))=0),NA(),IF(N138&gt;INDIRECT(ADDRESS($CB138,COLUMN(N138),2,1)),  NA(),  IF(OR(N138="",INDIRECT(ADDRESS($CB138,COLUMN(N138),2,1))=""),"",     (1+N$5)  *  ROUND((1-(N138-1)/(  INDIRECT(ADDRESS($CB138,COLUMN(N138),2,1))  -1))  *  (VLOOKUP($D138&amp;"_"&amp;$D139,Cross_cat_sexe,$B$5+1,0)  -  VLOOKUP($D138&amp;"_"&amp;$D139,Cross_cat_sexe,$B$5,0))     +  VLOOKUP($D138&amp;"_"&amp;$D139,Cross_cat_sexe,$B$5,0),0))))</f>
        <v/>
      </c>
      <c r="O139" s="932" t="str">
        <f ca="1">IF(AND(O138&gt;0,INDIRECT(ADDRESS($CB138,COLUMN(O138),2,1))=0),NA(),IF(O138&gt;INDIRECT(ADDRESS($CB138,COLUMN(O138),2,1)),  NA(),  IF(OR(O138="",INDIRECT(ADDRESS($CB138,COLUMN(O138),2,1))=""),"",     (1+O$5)  *  ROUND((1-(O138-1)/(  INDIRECT(ADDRESS($CB138,COLUMN(O138),2,1))  -1))  *  (VLOOKUP($D138&amp;"_"&amp;$D139,Cross_cat_sexe,$B$5+1,0)  -  VLOOKUP($D138&amp;"_"&amp;$D139,Cross_cat_sexe,$B$5,0))     +  VLOOKUP($D138&amp;"_"&amp;$D139,Cross_cat_sexe,$B$5,0),0))))</f>
        <v/>
      </c>
      <c r="P139" s="932" t="str">
        <f ca="1">IF(AND(P138&gt;0,INDIRECT(ADDRESS($CB138,COLUMN(P138),2,1))=0),NA(),IF(P138&gt;INDIRECT(ADDRESS($CB138,COLUMN(P138),2,1)),  NA(),  IF(OR(P138="",INDIRECT(ADDRESS($CB138,COLUMN(P138),2,1))=""),"",     (1+P$5)  *  ROUND((1-(P138-1)/(  INDIRECT(ADDRESS($CB138,COLUMN(P138),2,1))  -1))  *  (VLOOKUP($D138&amp;"_"&amp;$D139,Cross_cat_sexe,$B$5+1,0)  -  VLOOKUP($D138&amp;"_"&amp;$D139,Cross_cat_sexe,$B$5,0))     +  VLOOKUP($D138&amp;"_"&amp;$D139,Cross_cat_sexe,$B$5,0),0))))</f>
        <v/>
      </c>
      <c r="Q139" s="687" t="str">
        <f>IF(AND(Q138&gt;0,R138=0),NA(),IF(Q138&gt;R138,NA(),IF(R138="","",     (1+R$5)  *  ROUND((1-(Q138-1)/(R138-1))  *  (VLOOKUP($D138&amp;"_"&amp;$D139,Cross_cat_sexe,$B$5+1,0)  -  VLOOKUP($D138&amp;"_"&amp;$D139,Cross_cat_sexe,$B$5,0))     +  VLOOKUP($D138&amp;"_"&amp;$D139,Cross_cat_sexe,$B$5,0),0))))</f>
        <v/>
      </c>
      <c r="R139" s="841">
        <f>IF(Q138&gt;0,R$5,0)</f>
        <v>0</v>
      </c>
      <c r="S139" s="687" t="str">
        <f>IF(AND(S138&gt;0,T138=0),NA(),IF(S138&gt;T138,NA(),IF(T138="","",     (1+T$5)  *  ROUND((1-(S138-1)/(T138-1))  *  (VLOOKUP($D138&amp;"_"&amp;$D139,Cross_cat_sexe,$B$5+1,0)  -  VLOOKUP($D138&amp;"_"&amp;$D139,Cross_cat_sexe,$B$5,0))     +  VLOOKUP($D138&amp;"_"&amp;$D139,Cross_cat_sexe,$B$5,0),0))))</f>
        <v/>
      </c>
      <c r="T139" s="841">
        <f>IF(S138&gt;0,T$5,0)</f>
        <v>0</v>
      </c>
      <c r="U139" s="932" t="str">
        <f ca="1">IF(AND(U138&gt;0,INDIRECT(ADDRESS($CB138,COLUMN(U138),2,1))=0),NA(),IF(U138&gt;INDIRECT(ADDRESS($CB138,COLUMN(U138),2,1)),  NA(),  IF(OR(U138="",INDIRECT(ADDRESS($CB138,COLUMN(U138),2,1))=""),"",     (1+U$5)  *  ROUND((1-(U138-1)/(  INDIRECT(ADDRESS($CB138,COLUMN(U138),2,1))  -1))  *  (VLOOKUP($D138&amp;"_"&amp;$D139,Cross_cat_sexe,$B$5+1,0)  -  VLOOKUP($D138&amp;"_"&amp;$D139,Cross_cat_sexe,$B$5,0))     +  VLOOKUP($D138&amp;"_"&amp;$D139,Cross_cat_sexe,$B$5,0),0))))</f>
        <v/>
      </c>
      <c r="V139" s="932" t="str">
        <f ca="1">IF(AND(V138&gt;0,INDIRECT(ADDRESS($CB138,COLUMN(V138),2,1))=0),NA(),IF(V138&gt;INDIRECT(ADDRESS($CB138,COLUMN(V138),2,1)),  NA(),  IF(OR(V138="",INDIRECT(ADDRESS($CB138,COLUMN(V138),2,1))=""),"",     (1+V$5)  *  ROUND((1-(V138-1)/(  INDIRECT(ADDRESS($CB138,COLUMN(V138),2,1))  -1))  *  (VLOOKUP($D138&amp;"_"&amp;$D139,Cross_cat_sexe,$B$5+1,0)  -  VLOOKUP($D138&amp;"_"&amp;$D139,Cross_cat_sexe,$B$5,0))     +  VLOOKUP($D138&amp;"_"&amp;$D139,Cross_cat_sexe,$B$5,0),0))))</f>
        <v/>
      </c>
      <c r="W139" s="932" t="str">
        <f ca="1">IF(AND(W138&gt;0,INDIRECT(ADDRESS($CB138,COLUMN(W138),2,1))=0),NA(),IF(W138&gt;INDIRECT(ADDRESS($CB138,COLUMN(W138),2,1)),  NA(),  IF(OR(W138="",INDIRECT(ADDRESS($CB138,COLUMN(W138),2,1))=""),"",     (1+W$5)  *  ROUND((1-(W138-1)/(  INDIRECT(ADDRESS($CB138,COLUMN(W138),2,1))  -1))  *  (VLOOKUP($D138&amp;"_"&amp;$D139,Cross_cat_sexe,$B$5+1,0)  -  VLOOKUP($D138&amp;"_"&amp;$D139,Cross_cat_sexe,$B$5,0))     +  VLOOKUP($D138&amp;"_"&amp;$D139,Cross_cat_sexe,$B$5,0),0))))</f>
        <v/>
      </c>
      <c r="X139" s="932" t="str">
        <f ca="1">IF(AND(X138&gt;0,INDIRECT(ADDRESS($CB138,COLUMN(X138),2,1))=0),NA(),IF(X138&gt;INDIRECT(ADDRESS($CB138,COLUMN(X138),2,1)),  NA(),  IF(OR(X138="",INDIRECT(ADDRESS($CB138,COLUMN(X138),2,1))=""),"",     (1+X$5)  *  ROUND((1-(X138-1)/(  INDIRECT(ADDRESS($CB138,COLUMN(X138),2,1))  -1))  *  (VLOOKUP($D138&amp;"_"&amp;$D139,Cross_cat_sexe,$B$5+1,0)  -  VLOOKUP($D138&amp;"_"&amp;$D139,Cross_cat_sexe,$B$5,0))     +  VLOOKUP($D138&amp;"_"&amp;$D139,Cross_cat_sexe,$B$5,0),0))))</f>
        <v/>
      </c>
      <c r="Y139" s="687" t="str">
        <f>IF(AND(Y138&gt;0,Z138=0),NA(),IF(Y138&gt;Z138,NA(),IF(Z138="","",     (1+Z$5)  *  ROUND((1-(Y138-1)/(Z138-1))  *  (VLOOKUP($D138&amp;"_"&amp;$D139,Cross_cat_sexe,$B$5+1,0)  -  VLOOKUP($D138&amp;"_"&amp;$D139,Cross_cat_sexe,$B$5,0))     +  VLOOKUP($D138&amp;"_"&amp;$D139,Cross_cat_sexe,$B$5,0),0))))</f>
        <v/>
      </c>
      <c r="Z139" s="841">
        <f>IF(Y138&gt;0,Z$5,0)</f>
        <v>0</v>
      </c>
      <c r="AA139" s="688" t="str">
        <f>IF($B138="","",VLOOKUP($B138,Athlètes,AA$7,0))</f>
        <v/>
      </c>
      <c r="AB139" s="689">
        <f>IF(OR(G139&gt;=2,    F138=IF(D139="F","classée","classé")),   1,   0)</f>
        <v>0</v>
      </c>
      <c r="AC139" s="690">
        <f ca="1">MAX(AH139:AU139)</f>
        <v>0</v>
      </c>
      <c r="AD139" s="684">
        <f ca="1">IF(AF139&gt;=2,AC139,MAX(AV139:BI139))</f>
        <v>0</v>
      </c>
      <c r="AE139" s="684">
        <f ca="1">IF(AF139&gt;=3,AC139,IF(AG139&gt;=2,AD139,MAX(BJ139:BW139)))</f>
        <v>0</v>
      </c>
      <c r="AF139" s="684">
        <f ca="1">COUNTIF(AV139:BI139,"=-1")</f>
        <v>0</v>
      </c>
      <c r="AG139" s="684">
        <f ca="1">COUNTIF(BJ139:BW139,"=-2")</f>
        <v>0</v>
      </c>
      <c r="AH139" s="691" t="str">
        <f t="shared" ref="AH139:AU139" ca="1" si="201">INDEX(__Cross,  $CC139,  AH$5)</f>
        <v/>
      </c>
      <c r="AI139" s="684" t="str">
        <f t="shared" ca="1" si="201"/>
        <v/>
      </c>
      <c r="AJ139" s="684" t="str">
        <f t="shared" ca="1" si="201"/>
        <v/>
      </c>
      <c r="AK139" s="684" t="str">
        <f t="shared" ca="1" si="201"/>
        <v/>
      </c>
      <c r="AL139" s="684" t="str">
        <f t="shared" ca="1" si="201"/>
        <v/>
      </c>
      <c r="AM139" s="684" t="str">
        <f t="shared" ca="1" si="201"/>
        <v/>
      </c>
      <c r="AN139" s="684" t="str">
        <f t="shared" ca="1" si="201"/>
        <v/>
      </c>
      <c r="AO139" s="684" t="str">
        <f t="shared" ca="1" si="201"/>
        <v/>
      </c>
      <c r="AP139" s="684" t="str">
        <f t="shared" ca="1" si="201"/>
        <v/>
      </c>
      <c r="AQ139" s="684" t="str">
        <f t="shared" ca="1" si="201"/>
        <v/>
      </c>
      <c r="AR139" s="684" t="str">
        <f t="shared" ca="1" si="201"/>
        <v/>
      </c>
      <c r="AS139" s="684" t="str">
        <f t="shared" ca="1" si="201"/>
        <v/>
      </c>
      <c r="AT139" s="684" t="str">
        <f t="shared" ca="1" si="201"/>
        <v/>
      </c>
      <c r="AU139" s="692" t="str">
        <f t="shared" ca="1" si="201"/>
        <v/>
      </c>
      <c r="AV139" s="691" t="str">
        <f t="shared" ref="AV139:BI139" ca="1" si="202">IF(AH139=$AC139,-1,AH139)</f>
        <v/>
      </c>
      <c r="AW139" s="684" t="str">
        <f t="shared" ca="1" si="202"/>
        <v/>
      </c>
      <c r="AX139" s="684" t="str">
        <f t="shared" ca="1" si="202"/>
        <v/>
      </c>
      <c r="AY139" s="684" t="str">
        <f t="shared" ca="1" si="202"/>
        <v/>
      </c>
      <c r="AZ139" s="684" t="str">
        <f t="shared" ca="1" si="202"/>
        <v/>
      </c>
      <c r="BA139" s="684" t="str">
        <f t="shared" ca="1" si="202"/>
        <v/>
      </c>
      <c r="BB139" s="684" t="str">
        <f t="shared" ca="1" si="202"/>
        <v/>
      </c>
      <c r="BC139" s="684" t="str">
        <f t="shared" ca="1" si="202"/>
        <v/>
      </c>
      <c r="BD139" s="684" t="str">
        <f t="shared" ca="1" si="202"/>
        <v/>
      </c>
      <c r="BE139" s="684" t="str">
        <f t="shared" ca="1" si="202"/>
        <v/>
      </c>
      <c r="BF139" s="684" t="str">
        <f t="shared" ca="1" si="202"/>
        <v/>
      </c>
      <c r="BG139" s="684" t="str">
        <f t="shared" ca="1" si="202"/>
        <v/>
      </c>
      <c r="BH139" s="684" t="str">
        <f t="shared" ca="1" si="202"/>
        <v/>
      </c>
      <c r="BI139" s="692" t="str">
        <f t="shared" ca="1" si="202"/>
        <v/>
      </c>
      <c r="BJ139" s="691" t="str">
        <f t="shared" ref="BJ139:BW139" ca="1" si="203">IF(AV139=$AD139,-2,AV139)</f>
        <v/>
      </c>
      <c r="BK139" s="684" t="str">
        <f t="shared" ca="1" si="203"/>
        <v/>
      </c>
      <c r="BL139" s="684" t="str">
        <f t="shared" ca="1" si="203"/>
        <v/>
      </c>
      <c r="BM139" s="684" t="str">
        <f t="shared" ca="1" si="203"/>
        <v/>
      </c>
      <c r="BN139" s="684" t="str">
        <f t="shared" ca="1" si="203"/>
        <v/>
      </c>
      <c r="BO139" s="684" t="str">
        <f t="shared" ca="1" si="203"/>
        <v/>
      </c>
      <c r="BP139" s="684" t="str">
        <f t="shared" ca="1" si="203"/>
        <v/>
      </c>
      <c r="BQ139" s="684" t="str">
        <f t="shared" ca="1" si="203"/>
        <v/>
      </c>
      <c r="BR139" s="684" t="str">
        <f t="shared" ca="1" si="203"/>
        <v/>
      </c>
      <c r="BS139" s="684" t="str">
        <f t="shared" ca="1" si="203"/>
        <v/>
      </c>
      <c r="BT139" s="684" t="str">
        <f t="shared" ca="1" si="203"/>
        <v/>
      </c>
      <c r="BU139" s="684" t="str">
        <f t="shared" ca="1" si="203"/>
        <v/>
      </c>
      <c r="BV139" s="684" t="str">
        <f t="shared" ca="1" si="203"/>
        <v/>
      </c>
      <c r="BW139" s="692" t="str">
        <f t="shared" ca="1" si="203"/>
        <v/>
      </c>
      <c r="BX139" s="689">
        <f t="shared" ca="1" si="155"/>
        <v>1</v>
      </c>
      <c r="BY139" s="996">
        <f t="shared" ca="1" si="156"/>
        <v>0</v>
      </c>
      <c r="BZ139" s="689">
        <f t="shared" si="157"/>
        <v>13.1</v>
      </c>
      <c r="CA139" s="684" t="str">
        <f t="shared" ca="1" si="158"/>
        <v>P_F</v>
      </c>
      <c r="CB139" s="684">
        <f t="shared" ca="1" si="190"/>
        <v>110</v>
      </c>
      <c r="CC139" s="684">
        <f t="shared" ca="1" si="159"/>
        <v>118</v>
      </c>
      <c r="CD139" s="684">
        <f t="shared" ca="1" si="160"/>
        <v>0</v>
      </c>
      <c r="CE139" s="693">
        <f t="shared" ca="1" si="161"/>
        <v>4000000</v>
      </c>
      <c r="CF139" s="895"/>
      <c r="CG139" s="886"/>
      <c r="CH139" s="694">
        <f t="shared" si="162"/>
        <v>0</v>
      </c>
      <c r="CI139" s="694">
        <f t="shared" ca="1" si="200"/>
        <v>0</v>
      </c>
      <c r="CJ139" s="895"/>
    </row>
    <row r="140" spans="1:88" s="703" customFormat="1" hidden="1">
      <c r="A140" s="704">
        <v>14</v>
      </c>
      <c r="B140" s="705"/>
      <c r="C140" s="703" t="str">
        <f>IF($B140="","",VLOOKUP($B140,Athlètes,C$5,0))</f>
        <v/>
      </c>
      <c r="D140" s="698" t="str">
        <f>IF($B140="","",VLOOKUP($B140,Athlètes,D$5,0))</f>
        <v/>
      </c>
      <c r="E140" s="706" t="str">
        <f>IF($B140="","",VLOOKUP($B140,Athlètes,E$5,0))</f>
        <v/>
      </c>
      <c r="F140" s="707"/>
      <c r="G140" s="708"/>
      <c r="H140" s="708"/>
      <c r="I140" s="696"/>
      <c r="J140" s="696"/>
      <c r="K140" s="696"/>
      <c r="L140" s="696"/>
      <c r="M140" s="722" t="str">
        <f>IF(L140&gt;0,VLOOKUP(M$2&amp;IF(VLOOKUP(M$2,cal_Cross,L$9,0)&lt;&gt;2,"","-"&amp;VLOOKUP($E140,année_1ou2,M$9,0)),cal_Cross,VLOOKUP($D140&amp;"_"&amp;$D141,Cross_cat_sexe,$B$7,0),0),"")</f>
        <v/>
      </c>
      <c r="N140" s="696"/>
      <c r="O140" s="696"/>
      <c r="P140" s="696"/>
      <c r="Q140" s="696"/>
      <c r="R140" s="722" t="str">
        <f>IF(Q140&gt;0,VLOOKUP(R$2&amp;IF(VLOOKUP(R$2,cal_Cross,Q$9,0)&lt;&gt;2,"","-"&amp;VLOOKUP($E140,année_1ou2,R$9,0)),cal_Cross,VLOOKUP($D140&amp;"_"&amp;$D141,Cross_cat_sexe,$B$7,0),0),"")</f>
        <v/>
      </c>
      <c r="S140" s="696"/>
      <c r="T140" s="722" t="str">
        <f>IF(S140&gt;0,VLOOKUP(T$2&amp;IF(VLOOKUP(T$2,cal_Cross,S$9,0)&lt;&gt;2,"","-"&amp;VLOOKUP($E140,année_1ou2,T$9,0)),cal_Cross,VLOOKUP($D140&amp;"_"&amp;$D141,Cross_cat_sexe,$B$7,0),0),"")</f>
        <v/>
      </c>
      <c r="U140" s="696"/>
      <c r="V140" s="696"/>
      <c r="W140" s="696"/>
      <c r="X140" s="696"/>
      <c r="Y140" s="696"/>
      <c r="Z140" s="722" t="str">
        <f>IF(Y140&gt;0,VLOOKUP(Z$2&amp;IF(VLOOKUP(Z$2,cal_Cross,Y$9,0)&lt;&gt;2,"","-"&amp;VLOOKUP($E140,année_1ou2,Z$9,0)),cal_Cross,VLOOKUP($D140&amp;"_"&amp;$D141,Cross_cat_sexe,$B$7,0),0),"")</f>
        <v/>
      </c>
      <c r="AA140" s="843" t="str">
        <f>IF($B140="","",VLOOKUP($B140,Athlètes,AA$5,0))</f>
        <v/>
      </c>
      <c r="AB140" s="697"/>
      <c r="AC140" s="698"/>
      <c r="AD140" s="698"/>
      <c r="AE140" s="698"/>
      <c r="AF140" s="698"/>
      <c r="AG140" s="698"/>
      <c r="AH140" s="699"/>
      <c r="AI140" s="698"/>
      <c r="AJ140" s="698"/>
      <c r="AK140" s="698"/>
      <c r="AL140" s="698"/>
      <c r="AM140" s="698"/>
      <c r="AN140" s="698"/>
      <c r="AO140" s="698"/>
      <c r="AP140" s="698"/>
      <c r="AQ140" s="698"/>
      <c r="AR140" s="698"/>
      <c r="AS140" s="698"/>
      <c r="AT140" s="698"/>
      <c r="AU140" s="700"/>
      <c r="AV140" s="699"/>
      <c r="AW140" s="698"/>
      <c r="AX140" s="698"/>
      <c r="AY140" s="698"/>
      <c r="AZ140" s="698"/>
      <c r="BA140" s="698"/>
      <c r="BB140" s="698"/>
      <c r="BC140" s="698"/>
      <c r="BD140" s="698"/>
      <c r="BE140" s="698"/>
      <c r="BF140" s="698"/>
      <c r="BG140" s="698"/>
      <c r="BH140" s="698"/>
      <c r="BI140" s="700"/>
      <c r="BJ140" s="699"/>
      <c r="BK140" s="698"/>
      <c r="BL140" s="698"/>
      <c r="BM140" s="698"/>
      <c r="BN140" s="698"/>
      <c r="BO140" s="698"/>
      <c r="BP140" s="698"/>
      <c r="BQ140" s="698"/>
      <c r="BR140" s="698"/>
      <c r="BS140" s="698"/>
      <c r="BT140" s="698"/>
      <c r="BU140" s="698"/>
      <c r="BV140" s="698"/>
      <c r="BW140" s="700"/>
      <c r="BX140" s="697">
        <f t="shared" ca="1" si="155"/>
        <v>0</v>
      </c>
      <c r="BY140" s="995">
        <f t="shared" si="156"/>
        <v>0</v>
      </c>
      <c r="BZ140" s="697">
        <f t="shared" si="157"/>
        <v>14</v>
      </c>
      <c r="CA140" s="698" t="str">
        <f t="shared" ca="1" si="158"/>
        <v>P_F</v>
      </c>
      <c r="CB140" s="698">
        <f t="shared" ca="1" si="190"/>
        <v>110</v>
      </c>
      <c r="CC140" s="698">
        <f t="shared" ca="1" si="159"/>
        <v>119</v>
      </c>
      <c r="CD140" s="698">
        <f t="shared" ca="1" si="160"/>
        <v>0</v>
      </c>
      <c r="CE140" s="701">
        <f t="shared" ca="1" si="161"/>
        <v>4000000</v>
      </c>
      <c r="CF140" s="894"/>
      <c r="CG140" s="885"/>
      <c r="CH140" s="694">
        <f t="shared" si="162"/>
        <v>0</v>
      </c>
      <c r="CI140" s="702">
        <f t="shared" ca="1" si="200"/>
        <v>0</v>
      </c>
      <c r="CJ140" s="894"/>
    </row>
    <row r="141" spans="1:88" s="695" customFormat="1" hidden="1">
      <c r="A141" s="681">
        <v>14.1</v>
      </c>
      <c r="B141" s="682">
        <f>B140+0.1</f>
        <v>0.1</v>
      </c>
      <c r="C141" s="683" t="str">
        <f>IF($B140="","",VLOOKUP($B140,Athlètes,C$7,0))</f>
        <v/>
      </c>
      <c r="D141" s="684" t="str">
        <f>IF($B140="","",VLOOKUP($B140,Athlètes,D$7,0))</f>
        <v/>
      </c>
      <c r="E141" s="685"/>
      <c r="F141" s="936">
        <f ca="1">IF(G141=0,0,SUMIF(AC141:AD141,"&gt;0")/MIN(2,G141))+IF(ISNA(BY141),NA(),0)</f>
        <v>0</v>
      </c>
      <c r="G141" s="686">
        <f>COUNTA(I140:L140,N140:Q140,S140,Y140)</f>
        <v>0</v>
      </c>
      <c r="H141" s="686">
        <f ca="1">IF(ISNA(VLOOKUP($B141,__Indoor,H$7,0)),   0,VLOOKUP($B141,__Indoor,H$7,0))</f>
        <v>0</v>
      </c>
      <c r="I141" s="932" t="str">
        <f ca="1">IF(AND(I140&gt;0,INDIRECT(ADDRESS($CB140,COLUMN(I140),2,1))=0),NA(),IF(I140&gt;INDIRECT(ADDRESS($CB140,COLUMN(I140),2,1)),  NA(),  IF(OR(I140="",INDIRECT(ADDRESS($CB140,COLUMN(I140),2,1))=""),"",     (1+I$5)  *  ROUND((1-(I140-1)/(  INDIRECT(ADDRESS($CB140,COLUMN(I140),2,1))  -1))  *  (VLOOKUP($D140&amp;"_"&amp;$D141,Cross_cat_sexe,$B$5+1,0)  -  VLOOKUP($D140&amp;"_"&amp;$D141,Cross_cat_sexe,$B$5,0))     +  VLOOKUP($D140&amp;"_"&amp;$D141,Cross_cat_sexe,$B$5,0),0))))</f>
        <v/>
      </c>
      <c r="J141" s="932" t="str">
        <f ca="1">IF(AND(J140&gt;0,INDIRECT(ADDRESS($CB140,COLUMN(J140),2,1))=0),NA(),IF(J140&gt;INDIRECT(ADDRESS($CB140,COLUMN(J140),2,1)),  NA(),  IF(OR(J140="",INDIRECT(ADDRESS($CB140,COLUMN(J140),2,1))=""),"",     (1+J$5)  *  ROUND((1-(J140-1)/(  INDIRECT(ADDRESS($CB140,COLUMN(J140),2,1))  -1))  *  (VLOOKUP($D140&amp;"_"&amp;$D141,Cross_cat_sexe,$B$5+1,0)  -  VLOOKUP($D140&amp;"_"&amp;$D141,Cross_cat_sexe,$B$5,0))     +  VLOOKUP($D140&amp;"_"&amp;$D141,Cross_cat_sexe,$B$5,0),0))))</f>
        <v/>
      </c>
      <c r="K141" s="932" t="str">
        <f ca="1">IF(AND(K140&gt;0,INDIRECT(ADDRESS($CB140,COLUMN(K140),2,1))=0),NA(),IF(K140&gt;INDIRECT(ADDRESS($CB140,COLUMN(K140),2,1)),  NA(),  IF(OR(K140="",INDIRECT(ADDRESS($CB140,COLUMN(K140),2,1))=""),"",     (1+K$5)  *  ROUND((1-(K140-1)/(  INDIRECT(ADDRESS($CB140,COLUMN(K140),2,1))  -1))  *  (VLOOKUP($D140&amp;"_"&amp;$D141,Cross_cat_sexe,$B$5+1,0)  -  VLOOKUP($D140&amp;"_"&amp;$D141,Cross_cat_sexe,$B$5,0))     +  VLOOKUP($D140&amp;"_"&amp;$D141,Cross_cat_sexe,$B$5,0),0))))</f>
        <v/>
      </c>
      <c r="L141" s="687" t="str">
        <f>IF(AND(L140&gt;0,M140=0),NA(),IF(L140&gt;M140,NA(),IF(M140="","",     (1+M$5)  *  ROUND((1-(L140-1)/(M140-1))  *  (VLOOKUP($D140&amp;"_"&amp;$D141,Cross_cat_sexe,$B$5+1,0)  -  VLOOKUP($D140&amp;"_"&amp;$D141,Cross_cat_sexe,$B$5,0))     +  VLOOKUP($D140&amp;"_"&amp;$D141,Cross_cat_sexe,$B$5,0),0))))</f>
        <v/>
      </c>
      <c r="M141" s="841">
        <f>IF(L140&gt;0,M$5,0)</f>
        <v>0</v>
      </c>
      <c r="N141" s="932" t="str">
        <f ca="1">IF(AND(N140&gt;0,INDIRECT(ADDRESS($CB140,COLUMN(N140),2,1))=0),NA(),IF(N140&gt;INDIRECT(ADDRESS($CB140,COLUMN(N140),2,1)),  NA(),  IF(OR(N140="",INDIRECT(ADDRESS($CB140,COLUMN(N140),2,1))=""),"",     (1+N$5)  *  ROUND((1-(N140-1)/(  INDIRECT(ADDRESS($CB140,COLUMN(N140),2,1))  -1))  *  (VLOOKUP($D140&amp;"_"&amp;$D141,Cross_cat_sexe,$B$5+1,0)  -  VLOOKUP($D140&amp;"_"&amp;$D141,Cross_cat_sexe,$B$5,0))     +  VLOOKUP($D140&amp;"_"&amp;$D141,Cross_cat_sexe,$B$5,0),0))))</f>
        <v/>
      </c>
      <c r="O141" s="932" t="str">
        <f ca="1">IF(AND(O140&gt;0,INDIRECT(ADDRESS($CB140,COLUMN(O140),2,1))=0),NA(),IF(O140&gt;INDIRECT(ADDRESS($CB140,COLUMN(O140),2,1)),  NA(),  IF(OR(O140="",INDIRECT(ADDRESS($CB140,COLUMN(O140),2,1))=""),"",     (1+O$5)  *  ROUND((1-(O140-1)/(  INDIRECT(ADDRESS($CB140,COLUMN(O140),2,1))  -1))  *  (VLOOKUP($D140&amp;"_"&amp;$D141,Cross_cat_sexe,$B$5+1,0)  -  VLOOKUP($D140&amp;"_"&amp;$D141,Cross_cat_sexe,$B$5,0))     +  VLOOKUP($D140&amp;"_"&amp;$D141,Cross_cat_sexe,$B$5,0),0))))</f>
        <v/>
      </c>
      <c r="P141" s="932" t="str">
        <f ca="1">IF(AND(P140&gt;0,INDIRECT(ADDRESS($CB140,COLUMN(P140),2,1))=0),NA(),IF(P140&gt;INDIRECT(ADDRESS($CB140,COLUMN(P140),2,1)),  NA(),  IF(OR(P140="",INDIRECT(ADDRESS($CB140,COLUMN(P140),2,1))=""),"",     (1+P$5)  *  ROUND((1-(P140-1)/(  INDIRECT(ADDRESS($CB140,COLUMN(P140),2,1))  -1))  *  (VLOOKUP($D140&amp;"_"&amp;$D141,Cross_cat_sexe,$B$5+1,0)  -  VLOOKUP($D140&amp;"_"&amp;$D141,Cross_cat_sexe,$B$5,0))     +  VLOOKUP($D140&amp;"_"&amp;$D141,Cross_cat_sexe,$B$5,0),0))))</f>
        <v/>
      </c>
      <c r="Q141" s="687" t="str">
        <f>IF(AND(Q140&gt;0,R140=0),NA(),IF(Q140&gt;R140,NA(),IF(R140="","",     (1+R$5)  *  ROUND((1-(Q140-1)/(R140-1))  *  (VLOOKUP($D140&amp;"_"&amp;$D141,Cross_cat_sexe,$B$5+1,0)  -  VLOOKUP($D140&amp;"_"&amp;$D141,Cross_cat_sexe,$B$5,0))     +  VLOOKUP($D140&amp;"_"&amp;$D141,Cross_cat_sexe,$B$5,0),0))))</f>
        <v/>
      </c>
      <c r="R141" s="841">
        <f>IF(Q140&gt;0,R$5,0)</f>
        <v>0</v>
      </c>
      <c r="S141" s="687" t="str">
        <f>IF(AND(S140&gt;0,T140=0),NA(),IF(S140&gt;T140,NA(),IF(T140="","",     (1+T$5)  *  ROUND((1-(S140-1)/(T140-1))  *  (VLOOKUP($D140&amp;"_"&amp;$D141,Cross_cat_sexe,$B$5+1,0)  -  VLOOKUP($D140&amp;"_"&amp;$D141,Cross_cat_sexe,$B$5,0))     +  VLOOKUP($D140&amp;"_"&amp;$D141,Cross_cat_sexe,$B$5,0),0))))</f>
        <v/>
      </c>
      <c r="T141" s="841">
        <f>IF(S140&gt;0,T$5,0)</f>
        <v>0</v>
      </c>
      <c r="U141" s="932" t="str">
        <f ca="1">IF(AND(U140&gt;0,INDIRECT(ADDRESS($CB140,COLUMN(U140),2,1))=0),NA(),IF(U140&gt;INDIRECT(ADDRESS($CB140,COLUMN(U140),2,1)),  NA(),  IF(OR(U140="",INDIRECT(ADDRESS($CB140,COLUMN(U140),2,1))=""),"",     (1+U$5)  *  ROUND((1-(U140-1)/(  INDIRECT(ADDRESS($CB140,COLUMN(U140),2,1))  -1))  *  (VLOOKUP($D140&amp;"_"&amp;$D141,Cross_cat_sexe,$B$5+1,0)  -  VLOOKUP($D140&amp;"_"&amp;$D141,Cross_cat_sexe,$B$5,0))     +  VLOOKUP($D140&amp;"_"&amp;$D141,Cross_cat_sexe,$B$5,0),0))))</f>
        <v/>
      </c>
      <c r="V141" s="932" t="str">
        <f ca="1">IF(AND(V140&gt;0,INDIRECT(ADDRESS($CB140,COLUMN(V140),2,1))=0),NA(),IF(V140&gt;INDIRECT(ADDRESS($CB140,COLUMN(V140),2,1)),  NA(),  IF(OR(V140="",INDIRECT(ADDRESS($CB140,COLUMN(V140),2,1))=""),"",     (1+V$5)  *  ROUND((1-(V140-1)/(  INDIRECT(ADDRESS($CB140,COLUMN(V140),2,1))  -1))  *  (VLOOKUP($D140&amp;"_"&amp;$D141,Cross_cat_sexe,$B$5+1,0)  -  VLOOKUP($D140&amp;"_"&amp;$D141,Cross_cat_sexe,$B$5,0))     +  VLOOKUP($D140&amp;"_"&amp;$D141,Cross_cat_sexe,$B$5,0),0))))</f>
        <v/>
      </c>
      <c r="W141" s="932" t="str">
        <f ca="1">IF(AND(W140&gt;0,INDIRECT(ADDRESS($CB140,COLUMN(W140),2,1))=0),NA(),IF(W140&gt;INDIRECT(ADDRESS($CB140,COLUMN(W140),2,1)),  NA(),  IF(OR(W140="",INDIRECT(ADDRESS($CB140,COLUMN(W140),2,1))=""),"",     (1+W$5)  *  ROUND((1-(W140-1)/(  INDIRECT(ADDRESS($CB140,COLUMN(W140),2,1))  -1))  *  (VLOOKUP($D140&amp;"_"&amp;$D141,Cross_cat_sexe,$B$5+1,0)  -  VLOOKUP($D140&amp;"_"&amp;$D141,Cross_cat_sexe,$B$5,0))     +  VLOOKUP($D140&amp;"_"&amp;$D141,Cross_cat_sexe,$B$5,0),0))))</f>
        <v/>
      </c>
      <c r="X141" s="932" t="str">
        <f ca="1">IF(AND(X140&gt;0,INDIRECT(ADDRESS($CB140,COLUMN(X140),2,1))=0),NA(),IF(X140&gt;INDIRECT(ADDRESS($CB140,COLUMN(X140),2,1)),  NA(),  IF(OR(X140="",INDIRECT(ADDRESS($CB140,COLUMN(X140),2,1))=""),"",     (1+X$5)  *  ROUND((1-(X140-1)/(  INDIRECT(ADDRESS($CB140,COLUMN(X140),2,1))  -1))  *  (VLOOKUP($D140&amp;"_"&amp;$D141,Cross_cat_sexe,$B$5+1,0)  -  VLOOKUP($D140&amp;"_"&amp;$D141,Cross_cat_sexe,$B$5,0))     +  VLOOKUP($D140&amp;"_"&amp;$D141,Cross_cat_sexe,$B$5,0),0))))</f>
        <v/>
      </c>
      <c r="Y141" s="687" t="str">
        <f>IF(AND(Y140&gt;0,Z140=0),NA(),IF(Y140&gt;Z140,NA(),IF(Z140="","",     (1+Z$5)  *  ROUND((1-(Y140-1)/(Z140-1))  *  (VLOOKUP($D140&amp;"_"&amp;$D141,Cross_cat_sexe,$B$5+1,0)  -  VLOOKUP($D140&amp;"_"&amp;$D141,Cross_cat_sexe,$B$5,0))     +  VLOOKUP($D140&amp;"_"&amp;$D141,Cross_cat_sexe,$B$5,0),0))))</f>
        <v/>
      </c>
      <c r="Z141" s="841">
        <f>IF(Y140&gt;0,Z$5,0)</f>
        <v>0</v>
      </c>
      <c r="AA141" s="688" t="str">
        <f>IF($B140="","",VLOOKUP($B140,Athlètes,AA$7,0))</f>
        <v/>
      </c>
      <c r="AB141" s="689">
        <f>IF(OR(G141&gt;=2,    F140=IF(D141="F","classée","classé")),   1,   0)</f>
        <v>0</v>
      </c>
      <c r="AC141" s="690">
        <f ca="1">MAX(AH141:AU141)</f>
        <v>0</v>
      </c>
      <c r="AD141" s="684">
        <f ca="1">IF(AF141&gt;=2,AC141,MAX(AV141:BI141))</f>
        <v>0</v>
      </c>
      <c r="AE141" s="684">
        <f ca="1">IF(AF141&gt;=3,AC141,IF(AG141&gt;=2,AD141,MAX(BJ141:BW141)))</f>
        <v>0</v>
      </c>
      <c r="AF141" s="684">
        <f ca="1">COUNTIF(AV141:BI141,"=-1")</f>
        <v>0</v>
      </c>
      <c r="AG141" s="684">
        <f ca="1">COUNTIF(BJ141:BW141,"=-2")</f>
        <v>0</v>
      </c>
      <c r="AH141" s="691" t="str">
        <f t="shared" ref="AH141:AU141" ca="1" si="204">INDEX(__Cross,  $CC141,  AH$5)</f>
        <v/>
      </c>
      <c r="AI141" s="684" t="str">
        <f t="shared" ca="1" si="204"/>
        <v/>
      </c>
      <c r="AJ141" s="684" t="str">
        <f t="shared" ca="1" si="204"/>
        <v/>
      </c>
      <c r="AK141" s="684" t="str">
        <f t="shared" ca="1" si="204"/>
        <v/>
      </c>
      <c r="AL141" s="684" t="str">
        <f t="shared" ca="1" si="204"/>
        <v/>
      </c>
      <c r="AM141" s="684" t="str">
        <f t="shared" ca="1" si="204"/>
        <v/>
      </c>
      <c r="AN141" s="684" t="str">
        <f t="shared" ca="1" si="204"/>
        <v/>
      </c>
      <c r="AO141" s="684" t="str">
        <f t="shared" ca="1" si="204"/>
        <v/>
      </c>
      <c r="AP141" s="684" t="str">
        <f t="shared" ca="1" si="204"/>
        <v/>
      </c>
      <c r="AQ141" s="684" t="str">
        <f t="shared" ca="1" si="204"/>
        <v/>
      </c>
      <c r="AR141" s="684" t="str">
        <f t="shared" ca="1" si="204"/>
        <v/>
      </c>
      <c r="AS141" s="684" t="str">
        <f t="shared" ca="1" si="204"/>
        <v/>
      </c>
      <c r="AT141" s="684" t="str">
        <f t="shared" ca="1" si="204"/>
        <v/>
      </c>
      <c r="AU141" s="692" t="str">
        <f t="shared" ca="1" si="204"/>
        <v/>
      </c>
      <c r="AV141" s="691" t="str">
        <f t="shared" ref="AV141:BI141" ca="1" si="205">IF(AH141=$AC141,-1,AH141)</f>
        <v/>
      </c>
      <c r="AW141" s="684" t="str">
        <f t="shared" ca="1" si="205"/>
        <v/>
      </c>
      <c r="AX141" s="684" t="str">
        <f t="shared" ca="1" si="205"/>
        <v/>
      </c>
      <c r="AY141" s="684" t="str">
        <f t="shared" ca="1" si="205"/>
        <v/>
      </c>
      <c r="AZ141" s="684" t="str">
        <f t="shared" ca="1" si="205"/>
        <v/>
      </c>
      <c r="BA141" s="684" t="str">
        <f t="shared" ca="1" si="205"/>
        <v/>
      </c>
      <c r="BB141" s="684" t="str">
        <f t="shared" ca="1" si="205"/>
        <v/>
      </c>
      <c r="BC141" s="684" t="str">
        <f t="shared" ca="1" si="205"/>
        <v/>
      </c>
      <c r="BD141" s="684" t="str">
        <f t="shared" ca="1" si="205"/>
        <v/>
      </c>
      <c r="BE141" s="684" t="str">
        <f t="shared" ca="1" si="205"/>
        <v/>
      </c>
      <c r="BF141" s="684" t="str">
        <f t="shared" ca="1" si="205"/>
        <v/>
      </c>
      <c r="BG141" s="684" t="str">
        <f t="shared" ca="1" si="205"/>
        <v/>
      </c>
      <c r="BH141" s="684" t="str">
        <f t="shared" ca="1" si="205"/>
        <v/>
      </c>
      <c r="BI141" s="692" t="str">
        <f t="shared" ca="1" si="205"/>
        <v/>
      </c>
      <c r="BJ141" s="691" t="str">
        <f t="shared" ref="BJ141:BW141" ca="1" si="206">IF(AV141=$AD141,-2,AV141)</f>
        <v/>
      </c>
      <c r="BK141" s="684" t="str">
        <f t="shared" ca="1" si="206"/>
        <v/>
      </c>
      <c r="BL141" s="684" t="str">
        <f t="shared" ca="1" si="206"/>
        <v/>
      </c>
      <c r="BM141" s="684" t="str">
        <f t="shared" ca="1" si="206"/>
        <v/>
      </c>
      <c r="BN141" s="684" t="str">
        <f t="shared" ca="1" si="206"/>
        <v/>
      </c>
      <c r="BO141" s="684" t="str">
        <f t="shared" ca="1" si="206"/>
        <v/>
      </c>
      <c r="BP141" s="684" t="str">
        <f t="shared" ca="1" si="206"/>
        <v/>
      </c>
      <c r="BQ141" s="684" t="str">
        <f t="shared" ca="1" si="206"/>
        <v/>
      </c>
      <c r="BR141" s="684" t="str">
        <f t="shared" ca="1" si="206"/>
        <v/>
      </c>
      <c r="BS141" s="684" t="str">
        <f t="shared" ca="1" si="206"/>
        <v/>
      </c>
      <c r="BT141" s="684" t="str">
        <f t="shared" ca="1" si="206"/>
        <v/>
      </c>
      <c r="BU141" s="684" t="str">
        <f t="shared" ca="1" si="206"/>
        <v/>
      </c>
      <c r="BV141" s="684" t="str">
        <f t="shared" ca="1" si="206"/>
        <v/>
      </c>
      <c r="BW141" s="692" t="str">
        <f t="shared" ca="1" si="206"/>
        <v/>
      </c>
      <c r="BX141" s="689">
        <f t="shared" ca="1" si="155"/>
        <v>1</v>
      </c>
      <c r="BY141" s="996">
        <f t="shared" ca="1" si="156"/>
        <v>0</v>
      </c>
      <c r="BZ141" s="689">
        <f t="shared" si="157"/>
        <v>14.1</v>
      </c>
      <c r="CA141" s="684" t="str">
        <f t="shared" ca="1" si="158"/>
        <v>P_F</v>
      </c>
      <c r="CB141" s="684">
        <f t="shared" ca="1" si="190"/>
        <v>110</v>
      </c>
      <c r="CC141" s="684">
        <f t="shared" ca="1" si="159"/>
        <v>120</v>
      </c>
      <c r="CD141" s="684">
        <f t="shared" ca="1" si="160"/>
        <v>0</v>
      </c>
      <c r="CE141" s="693">
        <f t="shared" ca="1" si="161"/>
        <v>4000000</v>
      </c>
      <c r="CF141" s="895"/>
      <c r="CG141" s="886"/>
      <c r="CH141" s="694">
        <f t="shared" si="162"/>
        <v>0</v>
      </c>
      <c r="CI141" s="694">
        <f t="shared" ca="1" si="200"/>
        <v>0</v>
      </c>
      <c r="CJ141" s="895"/>
    </row>
    <row r="142" spans="1:88" s="703" customFormat="1" hidden="1">
      <c r="A142" s="704">
        <v>15</v>
      </c>
      <c r="B142" s="705"/>
      <c r="C142" s="703" t="str">
        <f>IF($B142="","",VLOOKUP($B142,Athlètes,C$5,0))</f>
        <v/>
      </c>
      <c r="D142" s="698" t="str">
        <f>IF($B142="","",VLOOKUP($B142,Athlètes,D$5,0))</f>
        <v/>
      </c>
      <c r="E142" s="706" t="str">
        <f>IF($B142="","",VLOOKUP($B142,Athlètes,E$5,0))</f>
        <v/>
      </c>
      <c r="F142" s="707"/>
      <c r="G142" s="708"/>
      <c r="H142" s="708"/>
      <c r="I142" s="696"/>
      <c r="J142" s="696"/>
      <c r="K142" s="696"/>
      <c r="L142" s="696"/>
      <c r="M142" s="722" t="str">
        <f>IF(L142&gt;0,VLOOKUP(M$2&amp;IF(VLOOKUP(M$2,cal_Cross,L$9,0)&lt;&gt;2,"","-"&amp;VLOOKUP($E142,année_1ou2,M$9,0)),cal_Cross,VLOOKUP($D142&amp;"_"&amp;$D143,Cross_cat_sexe,$B$7,0),0),"")</f>
        <v/>
      </c>
      <c r="N142" s="696"/>
      <c r="O142" s="696"/>
      <c r="P142" s="696"/>
      <c r="Q142" s="696"/>
      <c r="R142" s="722" t="str">
        <f>IF(Q142&gt;0,VLOOKUP(R$2&amp;IF(VLOOKUP(R$2,cal_Cross,Q$9,0)&lt;&gt;2,"","-"&amp;VLOOKUP($E142,année_1ou2,R$9,0)),cal_Cross,VLOOKUP($D142&amp;"_"&amp;$D143,Cross_cat_sexe,$B$7,0),0),"")</f>
        <v/>
      </c>
      <c r="S142" s="696"/>
      <c r="T142" s="722" t="str">
        <f>IF(S142&gt;0,VLOOKUP(T$2&amp;IF(VLOOKUP(T$2,cal_Cross,S$9,0)&lt;&gt;2,"","-"&amp;VLOOKUP($E142,année_1ou2,T$9,0)),cal_Cross,VLOOKUP($D142&amp;"_"&amp;$D143,Cross_cat_sexe,$B$7,0),0),"")</f>
        <v/>
      </c>
      <c r="U142" s="696"/>
      <c r="V142" s="696"/>
      <c r="W142" s="696"/>
      <c r="X142" s="696"/>
      <c r="Y142" s="696"/>
      <c r="Z142" s="722" t="str">
        <f>IF(Y142&gt;0,VLOOKUP(Z$2&amp;IF(VLOOKUP(Z$2,cal_Cross,Y$9,0)&lt;&gt;2,"","-"&amp;VLOOKUP($E142,année_1ou2,Z$9,0)),cal_Cross,VLOOKUP($D142&amp;"_"&amp;$D143,Cross_cat_sexe,$B$7,0),0),"")</f>
        <v/>
      </c>
      <c r="AA142" s="843" t="str">
        <f>IF($B142="","",VLOOKUP($B142,Athlètes,AA$5,0))</f>
        <v/>
      </c>
      <c r="AB142" s="697"/>
      <c r="AC142" s="698"/>
      <c r="AD142" s="698"/>
      <c r="AE142" s="698"/>
      <c r="AF142" s="698"/>
      <c r="AG142" s="698"/>
      <c r="AH142" s="699"/>
      <c r="AI142" s="698"/>
      <c r="AJ142" s="698"/>
      <c r="AK142" s="698"/>
      <c r="AL142" s="698"/>
      <c r="AM142" s="698"/>
      <c r="AN142" s="698"/>
      <c r="AO142" s="698"/>
      <c r="AP142" s="698"/>
      <c r="AQ142" s="698"/>
      <c r="AR142" s="698"/>
      <c r="AS142" s="698"/>
      <c r="AT142" s="698"/>
      <c r="AU142" s="700"/>
      <c r="AV142" s="699"/>
      <c r="AW142" s="698"/>
      <c r="AX142" s="698"/>
      <c r="AY142" s="698"/>
      <c r="AZ142" s="698"/>
      <c r="BA142" s="698"/>
      <c r="BB142" s="698"/>
      <c r="BC142" s="698"/>
      <c r="BD142" s="698"/>
      <c r="BE142" s="698"/>
      <c r="BF142" s="698"/>
      <c r="BG142" s="698"/>
      <c r="BH142" s="698"/>
      <c r="BI142" s="700"/>
      <c r="BJ142" s="699"/>
      <c r="BK142" s="698"/>
      <c r="BL142" s="698"/>
      <c r="BM142" s="698"/>
      <c r="BN142" s="698"/>
      <c r="BO142" s="698"/>
      <c r="BP142" s="698"/>
      <c r="BQ142" s="698"/>
      <c r="BR142" s="698"/>
      <c r="BS142" s="698"/>
      <c r="BT142" s="698"/>
      <c r="BU142" s="698"/>
      <c r="BV142" s="698"/>
      <c r="BW142" s="700"/>
      <c r="BX142" s="697">
        <f t="shared" ca="1" si="155"/>
        <v>0</v>
      </c>
      <c r="BY142" s="995">
        <f t="shared" si="156"/>
        <v>0</v>
      </c>
      <c r="BZ142" s="697">
        <f t="shared" si="157"/>
        <v>15</v>
      </c>
      <c r="CA142" s="698" t="str">
        <f t="shared" ca="1" si="158"/>
        <v>P_F</v>
      </c>
      <c r="CB142" s="698">
        <f t="shared" ca="1" si="190"/>
        <v>110</v>
      </c>
      <c r="CC142" s="698">
        <f t="shared" ca="1" si="159"/>
        <v>121</v>
      </c>
      <c r="CD142" s="698">
        <f t="shared" ca="1" si="160"/>
        <v>0</v>
      </c>
      <c r="CE142" s="701">
        <f t="shared" ca="1" si="161"/>
        <v>4000000</v>
      </c>
      <c r="CF142" s="894"/>
      <c r="CG142" s="885"/>
      <c r="CH142" s="694">
        <f t="shared" si="162"/>
        <v>0</v>
      </c>
      <c r="CI142" s="702">
        <f t="shared" ca="1" si="200"/>
        <v>0</v>
      </c>
      <c r="CJ142" s="894"/>
    </row>
    <row r="143" spans="1:88" s="695" customFormat="1" hidden="1">
      <c r="A143" s="681">
        <v>15.1</v>
      </c>
      <c r="B143" s="682">
        <f>B142+0.1</f>
        <v>0.1</v>
      </c>
      <c r="C143" s="683" t="str">
        <f>IF($B142="","",VLOOKUP($B142,Athlètes,C$7,0))</f>
        <v/>
      </c>
      <c r="D143" s="684" t="str">
        <f>IF($B142="","",VLOOKUP($B142,Athlètes,D$7,0))</f>
        <v/>
      </c>
      <c r="E143" s="685"/>
      <c r="F143" s="936">
        <f ca="1">IF(G143=0,0,SUMIF(AC143:AD143,"&gt;0")/MIN(2,G143))+IF(ISNA(BY143),NA(),0)</f>
        <v>0</v>
      </c>
      <c r="G143" s="686">
        <f>COUNTA(I142:L142,N142:Q142,S142,Y142)</f>
        <v>0</v>
      </c>
      <c r="H143" s="686">
        <f ca="1">IF(ISNA(VLOOKUP($B143,__Indoor,H$7,0)),   0,VLOOKUP($B143,__Indoor,H$7,0))</f>
        <v>0</v>
      </c>
      <c r="I143" s="932" t="str">
        <f ca="1">IF(AND(I142&gt;0,INDIRECT(ADDRESS($CB142,COLUMN(I142),2,1))=0),NA(),IF(I142&gt;INDIRECT(ADDRESS($CB142,COLUMN(I142),2,1)),  NA(),  IF(OR(I142="",INDIRECT(ADDRESS($CB142,COLUMN(I142),2,1))=""),"",     (1+I$5)  *  ROUND((1-(I142-1)/(  INDIRECT(ADDRESS($CB142,COLUMN(I142),2,1))  -1))  *  (VLOOKUP($D142&amp;"_"&amp;$D143,Cross_cat_sexe,$B$5+1,0)  -  VLOOKUP($D142&amp;"_"&amp;$D143,Cross_cat_sexe,$B$5,0))     +  VLOOKUP($D142&amp;"_"&amp;$D143,Cross_cat_sexe,$B$5,0),0))))</f>
        <v/>
      </c>
      <c r="J143" s="932" t="str">
        <f ca="1">IF(AND(J142&gt;0,INDIRECT(ADDRESS($CB142,COLUMN(J142),2,1))=0),NA(),IF(J142&gt;INDIRECT(ADDRESS($CB142,COLUMN(J142),2,1)),  NA(),  IF(OR(J142="",INDIRECT(ADDRESS($CB142,COLUMN(J142),2,1))=""),"",     (1+J$5)  *  ROUND((1-(J142-1)/(  INDIRECT(ADDRESS($CB142,COLUMN(J142),2,1))  -1))  *  (VLOOKUP($D142&amp;"_"&amp;$D143,Cross_cat_sexe,$B$5+1,0)  -  VLOOKUP($D142&amp;"_"&amp;$D143,Cross_cat_sexe,$B$5,0))     +  VLOOKUP($D142&amp;"_"&amp;$D143,Cross_cat_sexe,$B$5,0),0))))</f>
        <v/>
      </c>
      <c r="K143" s="932" t="str">
        <f ca="1">IF(AND(K142&gt;0,INDIRECT(ADDRESS($CB142,COLUMN(K142),2,1))=0),NA(),IF(K142&gt;INDIRECT(ADDRESS($CB142,COLUMN(K142),2,1)),  NA(),  IF(OR(K142="",INDIRECT(ADDRESS($CB142,COLUMN(K142),2,1))=""),"",     (1+K$5)  *  ROUND((1-(K142-1)/(  INDIRECT(ADDRESS($CB142,COLUMN(K142),2,1))  -1))  *  (VLOOKUP($D142&amp;"_"&amp;$D143,Cross_cat_sexe,$B$5+1,0)  -  VLOOKUP($D142&amp;"_"&amp;$D143,Cross_cat_sexe,$B$5,0))     +  VLOOKUP($D142&amp;"_"&amp;$D143,Cross_cat_sexe,$B$5,0),0))))</f>
        <v/>
      </c>
      <c r="L143" s="687" t="str">
        <f>IF(AND(L142&gt;0,M142=0),NA(),IF(L142&gt;M142,NA(),IF(M142="","",     (1+M$5)  *  ROUND((1-(L142-1)/(M142-1))  *  (VLOOKUP($D142&amp;"_"&amp;$D143,Cross_cat_sexe,$B$5+1,0)  -  VLOOKUP($D142&amp;"_"&amp;$D143,Cross_cat_sexe,$B$5,0))     +  VLOOKUP($D142&amp;"_"&amp;$D143,Cross_cat_sexe,$B$5,0),0))))</f>
        <v/>
      </c>
      <c r="M143" s="841">
        <f>IF(L142&gt;0,M$5,0)</f>
        <v>0</v>
      </c>
      <c r="N143" s="932" t="str">
        <f ca="1">IF(AND(N142&gt;0,INDIRECT(ADDRESS($CB142,COLUMN(N142),2,1))=0),NA(),IF(N142&gt;INDIRECT(ADDRESS($CB142,COLUMN(N142),2,1)),  NA(),  IF(OR(N142="",INDIRECT(ADDRESS($CB142,COLUMN(N142),2,1))=""),"",     (1+N$5)  *  ROUND((1-(N142-1)/(  INDIRECT(ADDRESS($CB142,COLUMN(N142),2,1))  -1))  *  (VLOOKUP($D142&amp;"_"&amp;$D143,Cross_cat_sexe,$B$5+1,0)  -  VLOOKUP($D142&amp;"_"&amp;$D143,Cross_cat_sexe,$B$5,0))     +  VLOOKUP($D142&amp;"_"&amp;$D143,Cross_cat_sexe,$B$5,0),0))))</f>
        <v/>
      </c>
      <c r="O143" s="932" t="str">
        <f ca="1">IF(AND(O142&gt;0,INDIRECT(ADDRESS($CB142,COLUMN(O142),2,1))=0),NA(),IF(O142&gt;INDIRECT(ADDRESS($CB142,COLUMN(O142),2,1)),  NA(),  IF(OR(O142="",INDIRECT(ADDRESS($CB142,COLUMN(O142),2,1))=""),"",     (1+O$5)  *  ROUND((1-(O142-1)/(  INDIRECT(ADDRESS($CB142,COLUMN(O142),2,1))  -1))  *  (VLOOKUP($D142&amp;"_"&amp;$D143,Cross_cat_sexe,$B$5+1,0)  -  VLOOKUP($D142&amp;"_"&amp;$D143,Cross_cat_sexe,$B$5,0))     +  VLOOKUP($D142&amp;"_"&amp;$D143,Cross_cat_sexe,$B$5,0),0))))</f>
        <v/>
      </c>
      <c r="P143" s="932" t="str">
        <f ca="1">IF(AND(P142&gt;0,INDIRECT(ADDRESS($CB142,COLUMN(P142),2,1))=0),NA(),IF(P142&gt;INDIRECT(ADDRESS($CB142,COLUMN(P142),2,1)),  NA(),  IF(OR(P142="",INDIRECT(ADDRESS($CB142,COLUMN(P142),2,1))=""),"",     (1+P$5)  *  ROUND((1-(P142-1)/(  INDIRECT(ADDRESS($CB142,COLUMN(P142),2,1))  -1))  *  (VLOOKUP($D142&amp;"_"&amp;$D143,Cross_cat_sexe,$B$5+1,0)  -  VLOOKUP($D142&amp;"_"&amp;$D143,Cross_cat_sexe,$B$5,0))     +  VLOOKUP($D142&amp;"_"&amp;$D143,Cross_cat_sexe,$B$5,0),0))))</f>
        <v/>
      </c>
      <c r="Q143" s="687" t="str">
        <f>IF(AND(Q142&gt;0,R142=0),NA(),IF(Q142&gt;R142,NA(),IF(R142="","",     (1+R$5)  *  ROUND((1-(Q142-1)/(R142-1))  *  (VLOOKUP($D142&amp;"_"&amp;$D143,Cross_cat_sexe,$B$5+1,0)  -  VLOOKUP($D142&amp;"_"&amp;$D143,Cross_cat_sexe,$B$5,0))     +  VLOOKUP($D142&amp;"_"&amp;$D143,Cross_cat_sexe,$B$5,0),0))))</f>
        <v/>
      </c>
      <c r="R143" s="841">
        <f>IF(Q142&gt;0,R$5,0)</f>
        <v>0</v>
      </c>
      <c r="S143" s="687" t="str">
        <f>IF(AND(S142&gt;0,T142=0),NA(),IF(S142&gt;T142,NA(),IF(T142="","",     (1+T$5)  *  ROUND((1-(S142-1)/(T142-1))  *  (VLOOKUP($D142&amp;"_"&amp;$D143,Cross_cat_sexe,$B$5+1,0)  -  VLOOKUP($D142&amp;"_"&amp;$D143,Cross_cat_sexe,$B$5,0))     +  VLOOKUP($D142&amp;"_"&amp;$D143,Cross_cat_sexe,$B$5,0),0))))</f>
        <v/>
      </c>
      <c r="T143" s="841">
        <f>IF(S142&gt;0,T$5,0)</f>
        <v>0</v>
      </c>
      <c r="U143" s="932" t="str">
        <f ca="1">IF(AND(U142&gt;0,INDIRECT(ADDRESS($CB142,COLUMN(U142),2,1))=0),NA(),IF(U142&gt;INDIRECT(ADDRESS($CB142,COLUMN(U142),2,1)),  NA(),  IF(OR(U142="",INDIRECT(ADDRESS($CB142,COLUMN(U142),2,1))=""),"",     (1+U$5)  *  ROUND((1-(U142-1)/(  INDIRECT(ADDRESS($CB142,COLUMN(U142),2,1))  -1))  *  (VLOOKUP($D142&amp;"_"&amp;$D143,Cross_cat_sexe,$B$5+1,0)  -  VLOOKUP($D142&amp;"_"&amp;$D143,Cross_cat_sexe,$B$5,0))     +  VLOOKUP($D142&amp;"_"&amp;$D143,Cross_cat_sexe,$B$5,0),0))))</f>
        <v/>
      </c>
      <c r="V143" s="932" t="str">
        <f ca="1">IF(AND(V142&gt;0,INDIRECT(ADDRESS($CB142,COLUMN(V142),2,1))=0),NA(),IF(V142&gt;INDIRECT(ADDRESS($CB142,COLUMN(V142),2,1)),  NA(),  IF(OR(V142="",INDIRECT(ADDRESS($CB142,COLUMN(V142),2,1))=""),"",     (1+V$5)  *  ROUND((1-(V142-1)/(  INDIRECT(ADDRESS($CB142,COLUMN(V142),2,1))  -1))  *  (VLOOKUP($D142&amp;"_"&amp;$D143,Cross_cat_sexe,$B$5+1,0)  -  VLOOKUP($D142&amp;"_"&amp;$D143,Cross_cat_sexe,$B$5,0))     +  VLOOKUP($D142&amp;"_"&amp;$D143,Cross_cat_sexe,$B$5,0),0))))</f>
        <v/>
      </c>
      <c r="W143" s="932" t="str">
        <f ca="1">IF(AND(W142&gt;0,INDIRECT(ADDRESS($CB142,COLUMN(W142),2,1))=0),NA(),IF(W142&gt;INDIRECT(ADDRESS($CB142,COLUMN(W142),2,1)),  NA(),  IF(OR(W142="",INDIRECT(ADDRESS($CB142,COLUMN(W142),2,1))=""),"",     (1+W$5)  *  ROUND((1-(W142-1)/(  INDIRECT(ADDRESS($CB142,COLUMN(W142),2,1))  -1))  *  (VLOOKUP($D142&amp;"_"&amp;$D143,Cross_cat_sexe,$B$5+1,0)  -  VLOOKUP($D142&amp;"_"&amp;$D143,Cross_cat_sexe,$B$5,0))     +  VLOOKUP($D142&amp;"_"&amp;$D143,Cross_cat_sexe,$B$5,0),0))))</f>
        <v/>
      </c>
      <c r="X143" s="932" t="str">
        <f ca="1">IF(AND(X142&gt;0,INDIRECT(ADDRESS($CB142,COLUMN(X142),2,1))=0),NA(),IF(X142&gt;INDIRECT(ADDRESS($CB142,COLUMN(X142),2,1)),  NA(),  IF(OR(X142="",INDIRECT(ADDRESS($CB142,COLUMN(X142),2,1))=""),"",     (1+X$5)  *  ROUND((1-(X142-1)/(  INDIRECT(ADDRESS($CB142,COLUMN(X142),2,1))  -1))  *  (VLOOKUP($D142&amp;"_"&amp;$D143,Cross_cat_sexe,$B$5+1,0)  -  VLOOKUP($D142&amp;"_"&amp;$D143,Cross_cat_sexe,$B$5,0))     +  VLOOKUP($D142&amp;"_"&amp;$D143,Cross_cat_sexe,$B$5,0),0))))</f>
        <v/>
      </c>
      <c r="Y143" s="687" t="str">
        <f>IF(AND(Y142&gt;0,Z142=0),NA(),IF(Y142&gt;Z142,NA(),IF(Z142="","",     (1+Z$5)  *  ROUND((1-(Y142-1)/(Z142-1))  *  (VLOOKUP($D142&amp;"_"&amp;$D143,Cross_cat_sexe,$B$5+1,0)  -  VLOOKUP($D142&amp;"_"&amp;$D143,Cross_cat_sexe,$B$5,0))     +  VLOOKUP($D142&amp;"_"&amp;$D143,Cross_cat_sexe,$B$5,0),0))))</f>
        <v/>
      </c>
      <c r="Z143" s="841">
        <f>IF(Y142&gt;0,Z$5,0)</f>
        <v>0</v>
      </c>
      <c r="AA143" s="688" t="str">
        <f>IF($B142="","",VLOOKUP($B142,Athlètes,AA$7,0))</f>
        <v/>
      </c>
      <c r="AB143" s="689">
        <f>IF(OR(G143&gt;=2,    F142=IF(D143="F","classée","classé")),   1,   0)</f>
        <v>0</v>
      </c>
      <c r="AC143" s="690">
        <f ca="1">MAX(AH143:AU143)</f>
        <v>0</v>
      </c>
      <c r="AD143" s="684">
        <f ca="1">IF(AF143&gt;=2,AC143,MAX(AV143:BI143))</f>
        <v>0</v>
      </c>
      <c r="AE143" s="684">
        <f ca="1">IF(AF143&gt;=3,AC143,IF(AG143&gt;=2,AD143,MAX(BJ143:BW143)))</f>
        <v>0</v>
      </c>
      <c r="AF143" s="684">
        <f ca="1">COUNTIF(AV143:BI143,"=-1")</f>
        <v>0</v>
      </c>
      <c r="AG143" s="684">
        <f ca="1">COUNTIF(BJ143:BW143,"=-2")</f>
        <v>0</v>
      </c>
      <c r="AH143" s="691" t="str">
        <f t="shared" ref="AH143:AU143" ca="1" si="207">INDEX(__Cross,  $CC143,  AH$5)</f>
        <v/>
      </c>
      <c r="AI143" s="684" t="str">
        <f t="shared" ca="1" si="207"/>
        <v/>
      </c>
      <c r="AJ143" s="684" t="str">
        <f t="shared" ca="1" si="207"/>
        <v/>
      </c>
      <c r="AK143" s="684" t="str">
        <f t="shared" ca="1" si="207"/>
        <v/>
      </c>
      <c r="AL143" s="684" t="str">
        <f t="shared" ca="1" si="207"/>
        <v/>
      </c>
      <c r="AM143" s="684" t="str">
        <f t="shared" ca="1" si="207"/>
        <v/>
      </c>
      <c r="AN143" s="684" t="str">
        <f t="shared" ca="1" si="207"/>
        <v/>
      </c>
      <c r="AO143" s="684" t="str">
        <f t="shared" ca="1" si="207"/>
        <v/>
      </c>
      <c r="AP143" s="684" t="str">
        <f t="shared" ca="1" si="207"/>
        <v/>
      </c>
      <c r="AQ143" s="684" t="str">
        <f t="shared" ca="1" si="207"/>
        <v/>
      </c>
      <c r="AR143" s="684" t="str">
        <f t="shared" ca="1" si="207"/>
        <v/>
      </c>
      <c r="AS143" s="684" t="str">
        <f t="shared" ca="1" si="207"/>
        <v/>
      </c>
      <c r="AT143" s="684" t="str">
        <f t="shared" ca="1" si="207"/>
        <v/>
      </c>
      <c r="AU143" s="692" t="str">
        <f t="shared" ca="1" si="207"/>
        <v/>
      </c>
      <c r="AV143" s="691" t="str">
        <f t="shared" ref="AV143:BI143" ca="1" si="208">IF(AH143=$AC143,-1,AH143)</f>
        <v/>
      </c>
      <c r="AW143" s="684" t="str">
        <f t="shared" ca="1" si="208"/>
        <v/>
      </c>
      <c r="AX143" s="684" t="str">
        <f t="shared" ca="1" si="208"/>
        <v/>
      </c>
      <c r="AY143" s="684" t="str">
        <f t="shared" ca="1" si="208"/>
        <v/>
      </c>
      <c r="AZ143" s="684" t="str">
        <f t="shared" ca="1" si="208"/>
        <v/>
      </c>
      <c r="BA143" s="684" t="str">
        <f t="shared" ca="1" si="208"/>
        <v/>
      </c>
      <c r="BB143" s="684" t="str">
        <f t="shared" ca="1" si="208"/>
        <v/>
      </c>
      <c r="BC143" s="684" t="str">
        <f t="shared" ca="1" si="208"/>
        <v/>
      </c>
      <c r="BD143" s="684" t="str">
        <f t="shared" ca="1" si="208"/>
        <v/>
      </c>
      <c r="BE143" s="684" t="str">
        <f t="shared" ca="1" si="208"/>
        <v/>
      </c>
      <c r="BF143" s="684" t="str">
        <f t="shared" ca="1" si="208"/>
        <v/>
      </c>
      <c r="BG143" s="684" t="str">
        <f t="shared" ca="1" si="208"/>
        <v/>
      </c>
      <c r="BH143" s="684" t="str">
        <f t="shared" ca="1" si="208"/>
        <v/>
      </c>
      <c r="BI143" s="692" t="str">
        <f t="shared" ca="1" si="208"/>
        <v/>
      </c>
      <c r="BJ143" s="691" t="str">
        <f t="shared" ref="BJ143:BW143" ca="1" si="209">IF(AV143=$AD143,-2,AV143)</f>
        <v/>
      </c>
      <c r="BK143" s="684" t="str">
        <f t="shared" ca="1" si="209"/>
        <v/>
      </c>
      <c r="BL143" s="684" t="str">
        <f t="shared" ca="1" si="209"/>
        <v/>
      </c>
      <c r="BM143" s="684" t="str">
        <f t="shared" ca="1" si="209"/>
        <v/>
      </c>
      <c r="BN143" s="684" t="str">
        <f t="shared" ca="1" si="209"/>
        <v/>
      </c>
      <c r="BO143" s="684" t="str">
        <f t="shared" ca="1" si="209"/>
        <v/>
      </c>
      <c r="BP143" s="684" t="str">
        <f t="shared" ca="1" si="209"/>
        <v/>
      </c>
      <c r="BQ143" s="684" t="str">
        <f t="shared" ca="1" si="209"/>
        <v/>
      </c>
      <c r="BR143" s="684" t="str">
        <f t="shared" ca="1" si="209"/>
        <v/>
      </c>
      <c r="BS143" s="684" t="str">
        <f t="shared" ca="1" si="209"/>
        <v/>
      </c>
      <c r="BT143" s="684" t="str">
        <f t="shared" ca="1" si="209"/>
        <v/>
      </c>
      <c r="BU143" s="684" t="str">
        <f t="shared" ca="1" si="209"/>
        <v/>
      </c>
      <c r="BV143" s="684" t="str">
        <f t="shared" ca="1" si="209"/>
        <v/>
      </c>
      <c r="BW143" s="692" t="str">
        <f t="shared" ca="1" si="209"/>
        <v/>
      </c>
      <c r="BX143" s="689">
        <f t="shared" ca="1" si="155"/>
        <v>1</v>
      </c>
      <c r="BY143" s="996">
        <f t="shared" ca="1" si="156"/>
        <v>0</v>
      </c>
      <c r="BZ143" s="689">
        <f t="shared" si="157"/>
        <v>15.1</v>
      </c>
      <c r="CA143" s="684" t="str">
        <f t="shared" ca="1" si="158"/>
        <v>P_F</v>
      </c>
      <c r="CB143" s="684">
        <f t="shared" ca="1" si="190"/>
        <v>110</v>
      </c>
      <c r="CC143" s="684">
        <f t="shared" ca="1" si="159"/>
        <v>122</v>
      </c>
      <c r="CD143" s="684">
        <f t="shared" ca="1" si="160"/>
        <v>0</v>
      </c>
      <c r="CE143" s="693">
        <f t="shared" ca="1" si="161"/>
        <v>4000000</v>
      </c>
      <c r="CF143" s="895"/>
      <c r="CG143" s="886"/>
      <c r="CH143" s="694">
        <f t="shared" si="162"/>
        <v>0</v>
      </c>
      <c r="CI143" s="694">
        <f t="shared" ca="1" si="200"/>
        <v>0</v>
      </c>
      <c r="CJ143" s="895"/>
    </row>
    <row r="144" spans="1:88" s="877" customFormat="1" ht="25.5" customHeight="1">
      <c r="A144" s="861" t="s">
        <v>354</v>
      </c>
      <c r="B144" s="862"/>
      <c r="C144" s="863"/>
      <c r="D144" s="864" t="str">
        <f>CA144</f>
        <v>P_H</v>
      </c>
      <c r="E144" s="862"/>
      <c r="F144" s="865"/>
      <c r="G144" s="862"/>
      <c r="H144" s="938" t="s">
        <v>779</v>
      </c>
      <c r="I144" s="937">
        <f ca="1">VLOOKUP(I$2,cal_Cross,VLOOKUP($D144,Cross_cat_sexe,$B$7,0),0)</f>
        <v>44</v>
      </c>
      <c r="J144" s="934">
        <f ca="1">VLOOKUP(J$2,cal_Cross,VLOOKUP($D144,Cross_cat_sexe,$B$7,0),0)</f>
        <v>51</v>
      </c>
      <c r="K144" s="934">
        <f ca="1">VLOOKUP(K$2,cal_Cross,VLOOKUP($D144,Cross_cat_sexe,$B$7,0),0)</f>
        <v>52</v>
      </c>
      <c r="L144" s="934">
        <f ca="1">VLOOKUP(L$2,cal_Cross,VLOOKUP($D144,Cross_cat_sexe,$B$7,0),0)</f>
        <v>0</v>
      </c>
      <c r="M144" s="924"/>
      <c r="N144" s="934">
        <f ca="1">VLOOKUP(N$2,cal_Cross,VLOOKUP($D144,Cross_cat_sexe,$B$7,0),0)</f>
        <v>0</v>
      </c>
      <c r="O144" s="934">
        <f ca="1">VLOOKUP(O$2,cal_Cross,VLOOKUP($D144,Cross_cat_sexe,$B$7,0),0)</f>
        <v>0</v>
      </c>
      <c r="P144" s="934">
        <f ca="1">VLOOKUP(P$2,cal_Cross,VLOOKUP($D144,Cross_cat_sexe,$B$7,0),0)</f>
        <v>0</v>
      </c>
      <c r="Q144" s="934" t="str">
        <f ca="1">VLOOKUP(Q$2,cal_Cross,VLOOKUP($D144,Cross_cat_sexe,$B$7,0),0)</f>
        <v>-</v>
      </c>
      <c r="R144" s="924"/>
      <c r="S144" s="934" t="str">
        <f ca="1">VLOOKUP(S$2,cal_Cross,VLOOKUP($D144,Cross_cat_sexe,$B$7,0),0)</f>
        <v>-</v>
      </c>
      <c r="T144" s="924"/>
      <c r="U144" s="934">
        <f ca="1">VLOOKUP(U$2,cal_Cross,VLOOKUP($D144,Cross_cat_sexe,$B$7,0),0)</f>
        <v>0</v>
      </c>
      <c r="V144" s="934">
        <f ca="1">VLOOKUP(V$2,cal_Cross,VLOOKUP($D144,Cross_cat_sexe,$B$7,0),0)</f>
        <v>0</v>
      </c>
      <c r="W144" s="934">
        <f ca="1">VLOOKUP(W$2,cal_Cross,VLOOKUP($D144,Cross_cat_sexe,$B$7,0),0)</f>
        <v>0</v>
      </c>
      <c r="X144" s="934">
        <f ca="1">VLOOKUP(X$2,cal_Cross,VLOOKUP($D144,Cross_cat_sexe,$B$7,0),0)</f>
        <v>0</v>
      </c>
      <c r="Y144" s="934" t="str">
        <f ca="1">VLOOKUP(Y$2,cal_Cross,VLOOKUP($D144,Cross_cat_sexe,$B$7,0),0)</f>
        <v>-</v>
      </c>
      <c r="Z144" s="924"/>
      <c r="AA144" s="878"/>
      <c r="AB144" s="867"/>
      <c r="AC144" s="868"/>
      <c r="AD144" s="868"/>
      <c r="AE144" s="868"/>
      <c r="AF144" s="868"/>
      <c r="AG144" s="868"/>
      <c r="AH144" s="869"/>
      <c r="AI144" s="868"/>
      <c r="AJ144" s="868"/>
      <c r="AK144" s="868"/>
      <c r="AL144" s="868"/>
      <c r="AM144" s="868"/>
      <c r="AN144" s="868"/>
      <c r="AO144" s="868"/>
      <c r="AP144" s="868"/>
      <c r="AQ144" s="868"/>
      <c r="AR144" s="868"/>
      <c r="AS144" s="868"/>
      <c r="AT144" s="868"/>
      <c r="AU144" s="870"/>
      <c r="AV144" s="869"/>
      <c r="AW144" s="868"/>
      <c r="AX144" s="868"/>
      <c r="AY144" s="868"/>
      <c r="AZ144" s="868"/>
      <c r="BA144" s="868"/>
      <c r="BB144" s="868"/>
      <c r="BC144" s="868"/>
      <c r="BD144" s="868"/>
      <c r="BE144" s="868"/>
      <c r="BF144" s="868"/>
      <c r="BG144" s="868"/>
      <c r="BH144" s="868"/>
      <c r="BI144" s="870"/>
      <c r="BJ144" s="869"/>
      <c r="BK144" s="868"/>
      <c r="BL144" s="868"/>
      <c r="BM144" s="868"/>
      <c r="BN144" s="868"/>
      <c r="BO144" s="868"/>
      <c r="BP144" s="868"/>
      <c r="BQ144" s="868"/>
      <c r="BR144" s="868"/>
      <c r="BS144" s="868"/>
      <c r="BT144" s="868"/>
      <c r="BU144" s="868"/>
      <c r="BV144" s="868"/>
      <c r="BW144" s="870"/>
      <c r="BX144" s="871"/>
      <c r="BY144" s="871"/>
      <c r="BZ144" s="871"/>
      <c r="CA144" s="872" t="str">
        <f>pts_Cross!$A$15</f>
        <v>P_H</v>
      </c>
      <c r="CB144" s="872">
        <f t="shared" si="190"/>
        <v>144</v>
      </c>
      <c r="CC144" s="872"/>
      <c r="CD144" s="873"/>
      <c r="CE144" s="874">
        <f ca="1">VLOOKUP(CA144,Cross_cat_sexe,CE$7,0)+900004</f>
        <v>3900004</v>
      </c>
      <c r="CF144" s="893"/>
      <c r="CG144" s="884"/>
      <c r="CH144" s="875">
        <v>3</v>
      </c>
      <c r="CI144" s="875">
        <f t="shared" ca="1" si="200"/>
        <v>0</v>
      </c>
      <c r="CJ144" s="893"/>
    </row>
    <row r="145" spans="1:88" s="94" customFormat="1">
      <c r="A145" s="659"/>
      <c r="B145" s="609"/>
      <c r="C145" s="660"/>
      <c r="D145" s="609"/>
      <c r="E145" s="609"/>
      <c r="F145" s="610"/>
      <c r="G145" s="646"/>
      <c r="H145" s="611"/>
      <c r="I145" s="612" t="str">
        <f ca="1">VLOOKUP(I$2,cal_Cross,$C$9+1,0)</f>
        <v>Braine L'Alleud</v>
      </c>
      <c r="J145" s="935" t="str">
        <f ca="1">VLOOKUP(J$2,cal_Cross,$C$9+1,0)</f>
        <v>Sart-Dames-Avelines</v>
      </c>
      <c r="K145" s="935" t="str">
        <f ca="1">VLOOKUP(K$2,cal_Cross,$C$9+1,0)</f>
        <v>Gosselies</v>
      </c>
      <c r="L145" s="613" t="str">
        <f ca="1">VLOOKUP(L$2,cal_Cross,$C$9+1,0)</f>
        <v>LBFA</v>
      </c>
      <c r="M145" s="661"/>
      <c r="N145" s="935">
        <f ca="1">VLOOKUP(N$2,cal_Cross,$C$9+1,0)</f>
        <v>0</v>
      </c>
      <c r="O145" s="935">
        <f ca="1">VLOOKUP(O$2,cal_Cross,$C$9+1,0)</f>
        <v>0</v>
      </c>
      <c r="P145" s="935">
        <f ca="1">VLOOKUP(P$2,cal_Cross,$C$9+1,0)</f>
        <v>0</v>
      </c>
      <c r="Q145" s="431">
        <f ca="1">VLOOKUP(Q$2,cal_Cross,$C$9+1,0)</f>
        <v>0</v>
      </c>
      <c r="R145" s="661"/>
      <c r="S145" s="431">
        <f ca="1">VLOOKUP(S$2,cal_Cross,$C$9+1,0)</f>
        <v>0</v>
      </c>
      <c r="T145" s="661"/>
      <c r="U145" s="935" t="str">
        <f ca="1">VLOOKUP(U$2,cal_Cross,$C$9+1,0)</f>
        <v>-------</v>
      </c>
      <c r="V145" s="935" t="str">
        <f ca="1">VLOOKUP(V$2,cal_Cross,$C$9+1,0)</f>
        <v>-------</v>
      </c>
      <c r="W145" s="935" t="str">
        <f ca="1">VLOOKUP(W$2,cal_Cross,$C$9+1,0)</f>
        <v>-------</v>
      </c>
      <c r="X145" s="935" t="str">
        <f ca="1">VLOOKUP(X$2,cal_Cross,$C$9+1,0)</f>
        <v>-------</v>
      </c>
      <c r="Y145" s="431" t="str">
        <f ca="1">VLOOKUP(Y$2,cal_Cross,$C$9+1,0)</f>
        <v>-- (par année)</v>
      </c>
      <c r="Z145" s="661"/>
      <c r="AA145" s="210"/>
      <c r="AB145" s="234"/>
      <c r="AC145" s="234"/>
      <c r="AD145" s="234"/>
      <c r="AE145" s="234"/>
      <c r="AF145" s="234"/>
      <c r="AG145" s="234"/>
      <c r="AH145" s="366"/>
      <c r="AI145" s="366"/>
      <c r="AJ145" s="366"/>
      <c r="AK145" s="366"/>
      <c r="AL145" s="366"/>
      <c r="AM145" s="366"/>
      <c r="AN145" s="366"/>
      <c r="AO145" s="366"/>
      <c r="AP145" s="366"/>
      <c r="AQ145" s="366"/>
      <c r="AR145" s="366"/>
      <c r="AS145" s="366"/>
      <c r="AT145" s="366"/>
      <c r="AU145" s="366"/>
      <c r="AV145" s="366"/>
      <c r="AW145" s="366"/>
      <c r="AX145" s="366"/>
      <c r="AY145" s="366"/>
      <c r="AZ145" s="366"/>
      <c r="BA145" s="366"/>
      <c r="BB145" s="366"/>
      <c r="BC145" s="366"/>
      <c r="BD145" s="366"/>
      <c r="BE145" s="366"/>
      <c r="BF145" s="366"/>
      <c r="BG145" s="366"/>
      <c r="BH145" s="366"/>
      <c r="BI145" s="366"/>
      <c r="BJ145" s="366"/>
      <c r="BK145" s="366"/>
      <c r="BL145" s="366"/>
      <c r="BM145" s="366"/>
      <c r="BN145" s="366"/>
      <c r="BO145" s="366"/>
      <c r="BP145" s="366"/>
      <c r="BQ145" s="366"/>
      <c r="BR145" s="366"/>
      <c r="BS145" s="366"/>
      <c r="BT145" s="366"/>
      <c r="BU145" s="366"/>
      <c r="BV145" s="366"/>
      <c r="BW145" s="366"/>
      <c r="BX145" s="381"/>
      <c r="BY145" s="381"/>
      <c r="BZ145" s="381"/>
      <c r="CA145" s="381"/>
      <c r="CB145" s="638">
        <f t="shared" si="190"/>
        <v>144</v>
      </c>
      <c r="CC145" s="638"/>
      <c r="CD145" s="382"/>
      <c r="CE145" s="522">
        <f ca="1">VLOOKUP(CA144,Cross_cat_sexe,CE$7,0)+900003</f>
        <v>3900003</v>
      </c>
      <c r="CF145" s="892"/>
      <c r="CG145" s="366"/>
      <c r="CH145" s="947">
        <f>IF(CG$13="S",  "",  IF(CG$13="P",  2,  NA()))</f>
        <v>2</v>
      </c>
      <c r="CI145" s="767">
        <f t="shared" ca="1" si="200"/>
        <v>1</v>
      </c>
      <c r="CJ145" s="892"/>
    </row>
    <row r="146" spans="1:88" s="94" customFormat="1">
      <c r="A146" s="459" t="s">
        <v>201</v>
      </c>
      <c r="B146" s="200" t="s">
        <v>0</v>
      </c>
      <c r="C146" s="94" t="s">
        <v>1</v>
      </c>
      <c r="D146" s="93" t="s">
        <v>26</v>
      </c>
      <c r="E146" s="209" t="s">
        <v>4</v>
      </c>
      <c r="F146" s="375" t="s">
        <v>200</v>
      </c>
      <c r="G146" s="212" t="s">
        <v>144</v>
      </c>
      <c r="H146" s="212" t="s">
        <v>144</v>
      </c>
      <c r="I146" s="532" t="s">
        <v>351</v>
      </c>
      <c r="J146" s="532" t="s">
        <v>351</v>
      </c>
      <c r="K146" s="532" t="s">
        <v>351</v>
      </c>
      <c r="L146" s="532" t="s">
        <v>351</v>
      </c>
      <c r="M146" s="581" t="s">
        <v>317</v>
      </c>
      <c r="N146" s="532" t="s">
        <v>351</v>
      </c>
      <c r="O146" s="532" t="s">
        <v>351</v>
      </c>
      <c r="P146" s="532" t="s">
        <v>351</v>
      </c>
      <c r="Q146" s="532" t="s">
        <v>351</v>
      </c>
      <c r="R146" s="581" t="s">
        <v>317</v>
      </c>
      <c r="S146" s="532" t="s">
        <v>351</v>
      </c>
      <c r="T146" s="581" t="s">
        <v>317</v>
      </c>
      <c r="U146" s="532" t="s">
        <v>351</v>
      </c>
      <c r="V146" s="532" t="s">
        <v>351</v>
      </c>
      <c r="W146" s="532" t="s">
        <v>351</v>
      </c>
      <c r="X146" s="532" t="s">
        <v>351</v>
      </c>
      <c r="Y146" s="532" t="s">
        <v>351</v>
      </c>
      <c r="Z146" s="581" t="s">
        <v>317</v>
      </c>
      <c r="AA146" s="210" t="s">
        <v>1</v>
      </c>
      <c r="AB146" s="214" t="s">
        <v>195</v>
      </c>
      <c r="AC146" s="200" t="s">
        <v>212</v>
      </c>
      <c r="AD146" s="200" t="s">
        <v>213</v>
      </c>
      <c r="AE146" s="200" t="s">
        <v>214</v>
      </c>
      <c r="AF146" s="200" t="s">
        <v>215</v>
      </c>
      <c r="AG146" s="200" t="s">
        <v>215</v>
      </c>
      <c r="AH146" s="367"/>
      <c r="AI146" s="366"/>
      <c r="AJ146" s="366"/>
      <c r="AK146" s="366"/>
      <c r="AL146" s="366"/>
      <c r="AM146" s="366"/>
      <c r="AN146" s="366"/>
      <c r="AO146" s="366"/>
      <c r="AP146" s="366"/>
      <c r="AQ146" s="366"/>
      <c r="AR146" s="366"/>
      <c r="AS146" s="366"/>
      <c r="AT146" s="366"/>
      <c r="AU146" s="369"/>
      <c r="AV146" s="367"/>
      <c r="AW146" s="366"/>
      <c r="AX146" s="366"/>
      <c r="AY146" s="366"/>
      <c r="AZ146" s="366"/>
      <c r="BA146" s="366"/>
      <c r="BB146" s="366"/>
      <c r="BC146" s="366"/>
      <c r="BD146" s="366"/>
      <c r="BE146" s="366"/>
      <c r="BF146" s="366"/>
      <c r="BG146" s="366"/>
      <c r="BH146" s="366"/>
      <c r="BI146" s="369"/>
      <c r="BJ146" s="367"/>
      <c r="BK146" s="366"/>
      <c r="BL146" s="366"/>
      <c r="BM146" s="366"/>
      <c r="BN146" s="366"/>
      <c r="BO146" s="366"/>
      <c r="BP146" s="366"/>
      <c r="BQ146" s="366"/>
      <c r="BR146" s="366"/>
      <c r="BS146" s="366"/>
      <c r="BT146" s="366"/>
      <c r="BU146" s="366"/>
      <c r="BV146" s="366"/>
      <c r="BW146" s="369"/>
      <c r="BX146" s="599" t="s">
        <v>466</v>
      </c>
      <c r="BY146" s="525" t="s">
        <v>196</v>
      </c>
      <c r="BZ146" s="525" t="s">
        <v>0</v>
      </c>
      <c r="CA146" s="383" t="s">
        <v>170</v>
      </c>
      <c r="CB146" s="929">
        <f t="shared" si="190"/>
        <v>144</v>
      </c>
      <c r="CC146" s="929"/>
      <c r="CD146" s="383" t="s">
        <v>196</v>
      </c>
      <c r="CE146" s="522">
        <f ca="1">VLOOKUP(CA144,Cross_cat_sexe,CE$7,0)+900002</f>
        <v>3900002</v>
      </c>
      <c r="CF146" s="892"/>
      <c r="CG146" s="366"/>
      <c r="CH146" s="949">
        <f>IF(CG$13="S",  "",  IF(CG$13="P",  4,  NA()))</f>
        <v>4</v>
      </c>
      <c r="CI146" s="767">
        <f t="shared" ca="1" si="200"/>
        <v>1</v>
      </c>
      <c r="CJ146" s="892"/>
    </row>
    <row r="147" spans="1:88" s="94" customFormat="1">
      <c r="A147" s="461">
        <v>0</v>
      </c>
      <c r="B147" s="201">
        <v>0</v>
      </c>
      <c r="C147" s="95" t="s">
        <v>123</v>
      </c>
      <c r="D147" s="93" t="s">
        <v>7</v>
      </c>
      <c r="E147" s="209"/>
      <c r="F147" s="376" t="s">
        <v>207</v>
      </c>
      <c r="G147" s="213" t="s">
        <v>207</v>
      </c>
      <c r="H147" s="213" t="s">
        <v>23</v>
      </c>
      <c r="I147" s="533" t="s">
        <v>352</v>
      </c>
      <c r="J147" s="533" t="s">
        <v>352</v>
      </c>
      <c r="K147" s="533" t="s">
        <v>352</v>
      </c>
      <c r="L147" s="533" t="s">
        <v>352</v>
      </c>
      <c r="M147" s="531" t="str">
        <f ca="1">M$23</f>
        <v/>
      </c>
      <c r="N147" s="533" t="s">
        <v>352</v>
      </c>
      <c r="O147" s="533" t="s">
        <v>352</v>
      </c>
      <c r="P147" s="533" t="s">
        <v>352</v>
      </c>
      <c r="Q147" s="533" t="s">
        <v>352</v>
      </c>
      <c r="R147" s="531" t="str">
        <f ca="1">R$23</f>
        <v/>
      </c>
      <c r="S147" s="533" t="s">
        <v>352</v>
      </c>
      <c r="T147" s="531" t="str">
        <f ca="1">T$23</f>
        <v/>
      </c>
      <c r="U147" s="533" t="s">
        <v>352</v>
      </c>
      <c r="V147" s="533" t="s">
        <v>352</v>
      </c>
      <c r="W147" s="533" t="s">
        <v>352</v>
      </c>
      <c r="X147" s="533" t="s">
        <v>352</v>
      </c>
      <c r="Y147" s="533" t="s">
        <v>352</v>
      </c>
      <c r="Z147" s="531" t="str">
        <f ca="1">Z$23</f>
        <v/>
      </c>
      <c r="AA147" s="211" t="s">
        <v>123</v>
      </c>
      <c r="AB147" s="582" t="s">
        <v>207</v>
      </c>
      <c r="AC147" s="201" t="s">
        <v>207</v>
      </c>
      <c r="AD147" s="201" t="s">
        <v>212</v>
      </c>
      <c r="AE147" s="201" t="s">
        <v>212</v>
      </c>
      <c r="AF147" s="201" t="s">
        <v>216</v>
      </c>
      <c r="AG147" s="201" t="s">
        <v>219</v>
      </c>
      <c r="AH147" s="368"/>
      <c r="AI147" s="365"/>
      <c r="AJ147" s="365"/>
      <c r="AK147" s="365"/>
      <c r="AL147" s="365"/>
      <c r="AM147" s="365"/>
      <c r="AN147" s="365"/>
      <c r="AO147" s="365"/>
      <c r="AP147" s="365"/>
      <c r="AQ147" s="365"/>
      <c r="AR147" s="365"/>
      <c r="AS147" s="365"/>
      <c r="AT147" s="365"/>
      <c r="AU147" s="370"/>
      <c r="AV147" s="368"/>
      <c r="AW147" s="365"/>
      <c r="AX147" s="365"/>
      <c r="AY147" s="365"/>
      <c r="AZ147" s="365"/>
      <c r="BA147" s="365"/>
      <c r="BB147" s="365"/>
      <c r="BC147" s="365"/>
      <c r="BD147" s="365"/>
      <c r="BE147" s="365"/>
      <c r="BF147" s="365"/>
      <c r="BG147" s="365"/>
      <c r="BH147" s="365"/>
      <c r="BI147" s="370"/>
      <c r="BJ147" s="368"/>
      <c r="BK147" s="365"/>
      <c r="BL147" s="365"/>
      <c r="BM147" s="365"/>
      <c r="BN147" s="365"/>
      <c r="BO147" s="365"/>
      <c r="BP147" s="365"/>
      <c r="BQ147" s="365"/>
      <c r="BR147" s="365"/>
      <c r="BS147" s="365"/>
      <c r="BT147" s="365"/>
      <c r="BU147" s="365"/>
      <c r="BV147" s="365"/>
      <c r="BW147" s="370"/>
      <c r="BX147" s="600" t="s">
        <v>467</v>
      </c>
      <c r="BY147" s="526" t="s">
        <v>201</v>
      </c>
      <c r="BZ147" s="526" t="s">
        <v>342</v>
      </c>
      <c r="CA147" s="386"/>
      <c r="CB147" s="930">
        <f t="shared" si="190"/>
        <v>144</v>
      </c>
      <c r="CC147" s="930"/>
      <c r="CD147" s="386" t="s">
        <v>197</v>
      </c>
      <c r="CE147" s="522">
        <f ca="1">VLOOKUP(CA144,Cross_cat_sexe,CE$7,0)+900001</f>
        <v>3900001</v>
      </c>
      <c r="CF147" s="892"/>
      <c r="CG147" s="366"/>
      <c r="CH147" s="949">
        <f>IF(CG$13="S",  "",  IF(CG$13="P",  4,  NA()))</f>
        <v>4</v>
      </c>
      <c r="CI147" s="767">
        <f t="shared" ca="1" si="200"/>
        <v>1</v>
      </c>
      <c r="CJ147" s="892"/>
    </row>
    <row r="148" spans="1:88" s="703" customFormat="1">
      <c r="A148" s="704">
        <v>1</v>
      </c>
      <c r="B148" s="705">
        <v>4031</v>
      </c>
      <c r="C148" s="703" t="str">
        <f ca="1">IF($B148="","",VLOOKUP($B148,Athlètes,C$5,0))</f>
        <v>PHILIPPRON</v>
      </c>
      <c r="D148" s="698" t="str">
        <f ca="1">IF($B148="","",VLOOKUP($B148,Athlètes,D$5,0))</f>
        <v>P</v>
      </c>
      <c r="E148" s="706">
        <f ca="1">IF($B148="","",VLOOKUP($B148,Athlètes,E$5,0))</f>
        <v>2000</v>
      </c>
      <c r="F148" s="707"/>
      <c r="G148" s="708"/>
      <c r="H148" s="708"/>
      <c r="I148" s="696">
        <v>2</v>
      </c>
      <c r="J148" s="696">
        <v>1</v>
      </c>
      <c r="K148" s="696"/>
      <c r="L148" s="696">
        <v>5</v>
      </c>
      <c r="M148" s="722">
        <f ca="1">IF(L148&gt;0,VLOOKUP(M$2&amp;IF(VLOOKUP(M$2,cal_Cross,L$9,0)&lt;&gt;2,"","-"&amp;VLOOKUP($E148,année_1ou2,M$9,0)),cal_Cross,VLOOKUP($D148&amp;"_"&amp;$D149,Cross_cat_sexe,$B$7,0),0),"")</f>
        <v>55</v>
      </c>
      <c r="N148" s="696"/>
      <c r="O148" s="696"/>
      <c r="P148" s="696"/>
      <c r="Q148" s="696"/>
      <c r="R148" s="722" t="str">
        <f>IF(Q148&gt;0,VLOOKUP(R$2&amp;IF(VLOOKUP(R$2,cal_Cross,Q$9,0)&lt;&gt;2,"","-"&amp;VLOOKUP($E148,année_1ou2,R$9,0)),cal_Cross,VLOOKUP($D148&amp;"_"&amp;$D149,Cross_cat_sexe,$B$7,0),0),"")</f>
        <v/>
      </c>
      <c r="S148" s="696"/>
      <c r="T148" s="722" t="str">
        <f>IF(S148&gt;0,VLOOKUP(T$2&amp;IF(VLOOKUP(T$2,cal_Cross,S$9,0)&lt;&gt;2,"","-"&amp;VLOOKUP($E148,année_1ou2,T$9,0)),cal_Cross,VLOOKUP($D148&amp;"_"&amp;$D149,Cross_cat_sexe,$B$7,0),0),"")</f>
        <v/>
      </c>
      <c r="U148" s="696"/>
      <c r="V148" s="696"/>
      <c r="W148" s="696"/>
      <c r="X148" s="696"/>
      <c r="Y148" s="696"/>
      <c r="Z148" s="722" t="str">
        <f>IF(Y148&gt;0,VLOOKUP(Z$2&amp;IF(VLOOKUP(Z$2,cal_Cross,Y$9,0)&lt;&gt;2,"","-"&amp;VLOOKUP($E148,année_1ou2,Z$9,0)),cal_Cross,VLOOKUP($D148&amp;"_"&amp;$D149,Cross_cat_sexe,$B$7,0),0),"")</f>
        <v/>
      </c>
      <c r="AA148" s="843" t="str">
        <f ca="1">IF($B148="","",VLOOKUP($B148,Athlètes,AA$5,0))</f>
        <v>PHILIPPRON</v>
      </c>
      <c r="AB148" s="697"/>
      <c r="AC148" s="698"/>
      <c r="AD148" s="698"/>
      <c r="AE148" s="698"/>
      <c r="AF148" s="698"/>
      <c r="AG148" s="698"/>
      <c r="AH148" s="699"/>
      <c r="AI148" s="698"/>
      <c r="AJ148" s="698"/>
      <c r="AK148" s="698"/>
      <c r="AL148" s="698"/>
      <c r="AM148" s="698"/>
      <c r="AN148" s="698"/>
      <c r="AO148" s="698"/>
      <c r="AP148" s="698"/>
      <c r="AQ148" s="698"/>
      <c r="AR148" s="698"/>
      <c r="AS148" s="698"/>
      <c r="AT148" s="698"/>
      <c r="AU148" s="700"/>
      <c r="AV148" s="699"/>
      <c r="AW148" s="698"/>
      <c r="AX148" s="698"/>
      <c r="AY148" s="698"/>
      <c r="AZ148" s="698"/>
      <c r="BA148" s="698"/>
      <c r="BB148" s="698"/>
      <c r="BC148" s="698"/>
      <c r="BD148" s="698"/>
      <c r="BE148" s="698"/>
      <c r="BF148" s="698"/>
      <c r="BG148" s="698"/>
      <c r="BH148" s="698"/>
      <c r="BI148" s="700"/>
      <c r="BJ148" s="699"/>
      <c r="BK148" s="698"/>
      <c r="BL148" s="698"/>
      <c r="BM148" s="698"/>
      <c r="BN148" s="698"/>
      <c r="BO148" s="698"/>
      <c r="BP148" s="698"/>
      <c r="BQ148" s="698"/>
      <c r="BR148" s="698"/>
      <c r="BS148" s="698"/>
      <c r="BT148" s="698"/>
      <c r="BU148" s="698"/>
      <c r="BV148" s="698"/>
      <c r="BW148" s="700"/>
      <c r="BX148" s="697">
        <f t="shared" ref="BX148:BX189" ca="1" si="210">IF(CELL("row",B148)=ODD(CELL("row",B148)),1,0)</f>
        <v>0</v>
      </c>
      <c r="BY148" s="995">
        <f t="shared" ref="BY148:BY189" ca="1" si="211">SUM(I148:AA148)</f>
        <v>63</v>
      </c>
      <c r="BZ148" s="697">
        <f t="shared" ref="BZ148:BZ189" si="212">IF(B148&gt;99,B148,A148)</f>
        <v>4031</v>
      </c>
      <c r="CA148" s="698" t="str">
        <f t="shared" ref="CA148:CA189" ca="1" si="213">IF(D148="",   INDIRECT(ADDRESS(CB148,COLUMN(CA148),2,1)),   IF(BX148=1, D147&amp;"_"&amp;D148, D148&amp;"_"&amp;D149))</f>
        <v>P_H</v>
      </c>
      <c r="CB148" s="698">
        <f t="shared" ca="1" si="190"/>
        <v>144</v>
      </c>
      <c r="CC148" s="698">
        <f t="shared" ref="CC148:CC189" ca="1" si="214">CELL("row",CC148)-CC$9+1</f>
        <v>127</v>
      </c>
      <c r="CD148" s="698">
        <f t="shared" ref="CD148:CD189" ca="1" si="215">IF(CA148=INDIRECT(ADDRESS(CB148,COLUMN(CA148),2,1)),  0,  1)    +     IF(BX148=1,IF(B147+0.1=B148,0,1),IF(B148+0.1=B149,0,1))     +     IF(ISNA(IF(BX148=1,BY148,BY149)),1,0)</f>
        <v>0</v>
      </c>
      <c r="CE148" s="701">
        <f t="shared" ref="CE148:CE189" ca="1" si="216">IF(BX148=1,F148+CLASSES*AB148*100000,F149+CLASSES*AB149*100000)+IF(CA148="_",0,VLOOKUP(CA148,Cross_cat_sexe,CE$7,0))+IF(BX148=1,IF(AND(B148&gt;0.1,F148=0),0.1,0),IF(AND(B149&gt;0.1,F149=0),0.1,0))</f>
        <v>3101388</v>
      </c>
      <c r="CF148" s="894"/>
      <c r="CG148" s="885"/>
      <c r="CH148" s="694">
        <f t="shared" ref="CH148:CH189" ca="1" si="217">IF(B148&gt;0.1,IF(BX148=1,1.1,1),0)</f>
        <v>1</v>
      </c>
      <c r="CI148" s="702">
        <f t="shared" ca="1" si="200"/>
        <v>0</v>
      </c>
      <c r="CJ148" s="894"/>
    </row>
    <row r="149" spans="1:88" s="695" customFormat="1">
      <c r="A149" s="681">
        <v>1.1000000000000001</v>
      </c>
      <c r="B149" s="682">
        <f>B148+0.1</f>
        <v>4031.1</v>
      </c>
      <c r="C149" s="683" t="str">
        <f ca="1">IF($B148="","",VLOOKUP($B148,Athlètes,C$7,0))</f>
        <v>Tyson</v>
      </c>
      <c r="D149" s="684" t="str">
        <f ca="1">IF($B148="","",VLOOKUP($B148,Athlètes,D$7,0))</f>
        <v>H</v>
      </c>
      <c r="E149" s="685"/>
      <c r="F149" s="936">
        <f ca="1">IF(G149=0,0,SUMIF(AC149:AD149,"&gt;0")/MIN(2,G149))+IF(ISNA(BY149),NA(),0)</f>
        <v>1388</v>
      </c>
      <c r="G149" s="686">
        <f>COUNTA(I148:L148,N148:Q148,S148,Y148)</f>
        <v>3</v>
      </c>
      <c r="H149" s="686">
        <f>IF(ISNA(VLOOKUP($B149,__Indoor,H$7,0)),   0,VLOOKUP($B149,__Indoor,H$7,0))</f>
        <v>0</v>
      </c>
      <c r="I149" s="932">
        <f ca="1">IF(AND(I148&gt;0,INDIRECT(ADDRESS($CB148,COLUMN(I148),2,1))=0),NA(),IF(I148&gt;INDIRECT(ADDRESS($CB148,COLUMN(I148),2,1)),  NA(),  IF(OR(I148="",INDIRECT(ADDRESS($CB148,COLUMN(I148),2,1))=""),"",     (1+I$5)  *  ROUND((1-(I148-1)/(  INDIRECT(ADDRESS($CB148,COLUMN(I148),2,1))  -1))  *  (VLOOKUP($D148&amp;"_"&amp;$D149,Cross_cat_sexe,$B$5+1,0)  -  VLOOKUP($D148&amp;"_"&amp;$D149,Cross_cat_sexe,$B$5,0))     +  VLOOKUP($D148&amp;"_"&amp;$D149,Cross_cat_sexe,$B$5,0),0))))</f>
        <v>1376</v>
      </c>
      <c r="J149" s="932">
        <f ca="1">IF(AND(J148&gt;0,INDIRECT(ADDRESS($CB148,COLUMN(J148),2,1))=0),NA(),IF(J148&gt;INDIRECT(ADDRESS($CB148,COLUMN(J148),2,1)),  NA(),  IF(OR(J148="",INDIRECT(ADDRESS($CB148,COLUMN(J148),2,1))=""),"",     (1+J$5)  *  ROUND((1-(J148-1)/(  INDIRECT(ADDRESS($CB148,COLUMN(J148),2,1))  -1))  *  (VLOOKUP($D148&amp;"_"&amp;$D149,Cross_cat_sexe,$B$5+1,0)  -  VLOOKUP($D148&amp;"_"&amp;$D149,Cross_cat_sexe,$B$5,0))     +  VLOOKUP($D148&amp;"_"&amp;$D149,Cross_cat_sexe,$B$5,0),0))))</f>
        <v>1400</v>
      </c>
      <c r="K149" s="932" t="str">
        <f ca="1">IF(AND(K148&gt;0,INDIRECT(ADDRESS($CB148,COLUMN(K148),2,1))=0),NA(),IF(K148&gt;INDIRECT(ADDRESS($CB148,COLUMN(K148),2,1)),  NA(),  IF(OR(K148="",INDIRECT(ADDRESS($CB148,COLUMN(K148),2,1))=""),"",     (1+K$5)  *  ROUND((1-(K148-1)/(  INDIRECT(ADDRESS($CB148,COLUMN(K148),2,1))  -1))  *  (VLOOKUP($D148&amp;"_"&amp;$D149,Cross_cat_sexe,$B$5+1,0)  -  VLOOKUP($D148&amp;"_"&amp;$D149,Cross_cat_sexe,$B$5,0))     +  VLOOKUP($D148&amp;"_"&amp;$D149,Cross_cat_sexe,$B$5,0),0))))</f>
        <v/>
      </c>
      <c r="L149" s="687">
        <f ca="1">IF(AND(L148&gt;0,M148=0),NA(),IF(L148&gt;M148,NA(),IF(M148="","",     (1+M$5)  *  ROUND((1-(L148-1)/(M148-1))  *  (VLOOKUP($D148&amp;"_"&amp;$D149,Cross_cat_sexe,$B$5+1,0)  -  VLOOKUP($D148&amp;"_"&amp;$D149,Cross_cat_sexe,$B$5,0))     +  VLOOKUP($D148&amp;"_"&amp;$D149,Cross_cat_sexe,$B$5,0),0))))</f>
        <v>1322</v>
      </c>
      <c r="M149" s="841">
        <f ca="1">IF(L148&gt;0,M$5,0)</f>
        <v>0</v>
      </c>
      <c r="N149" s="932" t="str">
        <f ca="1">IF(AND(N148&gt;0,INDIRECT(ADDRESS($CB148,COLUMN(N148),2,1))=0),NA(),IF(N148&gt;INDIRECT(ADDRESS($CB148,COLUMN(N148),2,1)),  NA(),  IF(OR(N148="",INDIRECT(ADDRESS($CB148,COLUMN(N148),2,1))=""),"",     (1+N$5)  *  ROUND((1-(N148-1)/(  INDIRECT(ADDRESS($CB148,COLUMN(N148),2,1))  -1))  *  (VLOOKUP($D148&amp;"_"&amp;$D149,Cross_cat_sexe,$B$5+1,0)  -  VLOOKUP($D148&amp;"_"&amp;$D149,Cross_cat_sexe,$B$5,0))     +  VLOOKUP($D148&amp;"_"&amp;$D149,Cross_cat_sexe,$B$5,0),0))))</f>
        <v/>
      </c>
      <c r="O149" s="932" t="str">
        <f ca="1">IF(AND(O148&gt;0,INDIRECT(ADDRESS($CB148,COLUMN(O148),2,1))=0),NA(),IF(O148&gt;INDIRECT(ADDRESS($CB148,COLUMN(O148),2,1)),  NA(),  IF(OR(O148="",INDIRECT(ADDRESS($CB148,COLUMN(O148),2,1))=""),"",     (1+O$5)  *  ROUND((1-(O148-1)/(  INDIRECT(ADDRESS($CB148,COLUMN(O148),2,1))  -1))  *  (VLOOKUP($D148&amp;"_"&amp;$D149,Cross_cat_sexe,$B$5+1,0)  -  VLOOKUP($D148&amp;"_"&amp;$D149,Cross_cat_sexe,$B$5,0))     +  VLOOKUP($D148&amp;"_"&amp;$D149,Cross_cat_sexe,$B$5,0),0))))</f>
        <v/>
      </c>
      <c r="P149" s="932" t="str">
        <f ca="1">IF(AND(P148&gt;0,INDIRECT(ADDRESS($CB148,COLUMN(P148),2,1))=0),NA(),IF(P148&gt;INDIRECT(ADDRESS($CB148,COLUMN(P148),2,1)),  NA(),  IF(OR(P148="",INDIRECT(ADDRESS($CB148,COLUMN(P148),2,1))=""),"",     (1+P$5)  *  ROUND((1-(P148-1)/(  INDIRECT(ADDRESS($CB148,COLUMN(P148),2,1))  -1))  *  (VLOOKUP($D148&amp;"_"&amp;$D149,Cross_cat_sexe,$B$5+1,0)  -  VLOOKUP($D148&amp;"_"&amp;$D149,Cross_cat_sexe,$B$5,0))     +  VLOOKUP($D148&amp;"_"&amp;$D149,Cross_cat_sexe,$B$5,0),0))))</f>
        <v/>
      </c>
      <c r="Q149" s="687" t="str">
        <f>IF(AND(Q148&gt;0,R148=0),NA(),IF(Q148&gt;R148,NA(),IF(R148="","",     (1+R$5)  *  ROUND((1-(Q148-1)/(R148-1))  *  (VLOOKUP($D148&amp;"_"&amp;$D149,Cross_cat_sexe,$B$5+1,0)  -  VLOOKUP($D148&amp;"_"&amp;$D149,Cross_cat_sexe,$B$5,0))     +  VLOOKUP($D148&amp;"_"&amp;$D149,Cross_cat_sexe,$B$5,0),0))))</f>
        <v/>
      </c>
      <c r="R149" s="841">
        <f>IF(Q148&gt;0,R$5,0)</f>
        <v>0</v>
      </c>
      <c r="S149" s="687" t="str">
        <f>IF(AND(S148&gt;0,T148=0),NA(),IF(S148&gt;T148,NA(),IF(T148="","",     (1+T$5)  *  ROUND((1-(S148-1)/(T148-1))  *  (VLOOKUP($D148&amp;"_"&amp;$D149,Cross_cat_sexe,$B$5+1,0)  -  VLOOKUP($D148&amp;"_"&amp;$D149,Cross_cat_sexe,$B$5,0))     +  VLOOKUP($D148&amp;"_"&amp;$D149,Cross_cat_sexe,$B$5,0),0))))</f>
        <v/>
      </c>
      <c r="T149" s="841">
        <f>IF(S148&gt;0,T$5,0)</f>
        <v>0</v>
      </c>
      <c r="U149" s="932" t="str">
        <f ca="1">IF(AND(U148&gt;0,INDIRECT(ADDRESS($CB148,COLUMN(U148),2,1))=0),NA(),IF(U148&gt;INDIRECT(ADDRESS($CB148,COLUMN(U148),2,1)),  NA(),  IF(OR(U148="",INDIRECT(ADDRESS($CB148,COLUMN(U148),2,1))=""),"",     (1+U$5)  *  ROUND((1-(U148-1)/(  INDIRECT(ADDRESS($CB148,COLUMN(U148),2,1))  -1))  *  (VLOOKUP($D148&amp;"_"&amp;$D149,Cross_cat_sexe,$B$5+1,0)  -  VLOOKUP($D148&amp;"_"&amp;$D149,Cross_cat_sexe,$B$5,0))     +  VLOOKUP($D148&amp;"_"&amp;$D149,Cross_cat_sexe,$B$5,0),0))))</f>
        <v/>
      </c>
      <c r="V149" s="932" t="str">
        <f ca="1">IF(AND(V148&gt;0,INDIRECT(ADDRESS($CB148,COLUMN(V148),2,1))=0),NA(),IF(V148&gt;INDIRECT(ADDRESS($CB148,COLUMN(V148),2,1)),  NA(),  IF(OR(V148="",INDIRECT(ADDRESS($CB148,COLUMN(V148),2,1))=""),"",     (1+V$5)  *  ROUND((1-(V148-1)/(  INDIRECT(ADDRESS($CB148,COLUMN(V148),2,1))  -1))  *  (VLOOKUP($D148&amp;"_"&amp;$D149,Cross_cat_sexe,$B$5+1,0)  -  VLOOKUP($D148&amp;"_"&amp;$D149,Cross_cat_sexe,$B$5,0))     +  VLOOKUP($D148&amp;"_"&amp;$D149,Cross_cat_sexe,$B$5,0),0))))</f>
        <v/>
      </c>
      <c r="W149" s="932" t="str">
        <f ca="1">IF(AND(W148&gt;0,INDIRECT(ADDRESS($CB148,COLUMN(W148),2,1))=0),NA(),IF(W148&gt;INDIRECT(ADDRESS($CB148,COLUMN(W148),2,1)),  NA(),  IF(OR(W148="",INDIRECT(ADDRESS($CB148,COLUMN(W148),2,1))=""),"",     (1+W$5)  *  ROUND((1-(W148-1)/(  INDIRECT(ADDRESS($CB148,COLUMN(W148),2,1))  -1))  *  (VLOOKUP($D148&amp;"_"&amp;$D149,Cross_cat_sexe,$B$5+1,0)  -  VLOOKUP($D148&amp;"_"&amp;$D149,Cross_cat_sexe,$B$5,0))     +  VLOOKUP($D148&amp;"_"&amp;$D149,Cross_cat_sexe,$B$5,0),0))))</f>
        <v/>
      </c>
      <c r="X149" s="932" t="str">
        <f ca="1">IF(AND(X148&gt;0,INDIRECT(ADDRESS($CB148,COLUMN(X148),2,1))=0),NA(),IF(X148&gt;INDIRECT(ADDRESS($CB148,COLUMN(X148),2,1)),  NA(),  IF(OR(X148="",INDIRECT(ADDRESS($CB148,COLUMN(X148),2,1))=""),"",     (1+X$5)  *  ROUND((1-(X148-1)/(  INDIRECT(ADDRESS($CB148,COLUMN(X148),2,1))  -1))  *  (VLOOKUP($D148&amp;"_"&amp;$D149,Cross_cat_sexe,$B$5+1,0)  -  VLOOKUP($D148&amp;"_"&amp;$D149,Cross_cat_sexe,$B$5,0))     +  VLOOKUP($D148&amp;"_"&amp;$D149,Cross_cat_sexe,$B$5,0),0))))</f>
        <v/>
      </c>
      <c r="Y149" s="687" t="str">
        <f>IF(AND(Y148&gt;0,Z148=0),NA(),IF(Y148&gt;Z148,NA(),IF(Z148="","",     (1+Z$5)  *  ROUND((1-(Y148-1)/(Z148-1))  *  (VLOOKUP($D148&amp;"_"&amp;$D149,Cross_cat_sexe,$B$5+1,0)  -  VLOOKUP($D148&amp;"_"&amp;$D149,Cross_cat_sexe,$B$5,0))     +  VLOOKUP($D148&amp;"_"&amp;$D149,Cross_cat_sexe,$B$5,0),0))))</f>
        <v/>
      </c>
      <c r="Z149" s="841">
        <f>IF(Y148&gt;0,Z$5,0)</f>
        <v>0</v>
      </c>
      <c r="AA149" s="688" t="str">
        <f ca="1">IF($B148="","",VLOOKUP($B148,Athlètes,AA$7,0))</f>
        <v>Tyson</v>
      </c>
      <c r="AB149" s="689">
        <f ca="1">IF(OR(G149&gt;=2,    F148=IF(D149="F","classée","classé")),   1,   0)</f>
        <v>1</v>
      </c>
      <c r="AC149" s="690">
        <f ca="1">MAX(AH149:AU149)</f>
        <v>1400</v>
      </c>
      <c r="AD149" s="684">
        <f ca="1">IF(AF149&gt;=2,AC149,MAX(AV149:BI149))</f>
        <v>1376</v>
      </c>
      <c r="AE149" s="684">
        <f ca="1">IF(AF149&gt;=3,AC149,IF(AG149&gt;=2,AD149,MAX(BJ149:BW149)))</f>
        <v>1322</v>
      </c>
      <c r="AF149" s="684">
        <f ca="1">COUNTIF(AV149:BI149,"=-1")</f>
        <v>1</v>
      </c>
      <c r="AG149" s="684">
        <f ca="1">COUNTIF(BJ149:BW149,"=-2")</f>
        <v>1</v>
      </c>
      <c r="AH149" s="691">
        <f t="shared" ref="AH149:AU149" ca="1" si="218">INDEX(__Cross,  $CC149,  AH$5)</f>
        <v>1376</v>
      </c>
      <c r="AI149" s="684">
        <f t="shared" ca="1" si="218"/>
        <v>1400</v>
      </c>
      <c r="AJ149" s="684" t="str">
        <f t="shared" ca="1" si="218"/>
        <v/>
      </c>
      <c r="AK149" s="684">
        <f t="shared" ca="1" si="218"/>
        <v>1322</v>
      </c>
      <c r="AL149" s="684" t="str">
        <f t="shared" ca="1" si="218"/>
        <v/>
      </c>
      <c r="AM149" s="684" t="str">
        <f t="shared" ca="1" si="218"/>
        <v/>
      </c>
      <c r="AN149" s="684" t="str">
        <f t="shared" ca="1" si="218"/>
        <v/>
      </c>
      <c r="AO149" s="684" t="str">
        <f t="shared" ca="1" si="218"/>
        <v/>
      </c>
      <c r="AP149" s="684" t="str">
        <f t="shared" ca="1" si="218"/>
        <v/>
      </c>
      <c r="AQ149" s="684" t="str">
        <f t="shared" ca="1" si="218"/>
        <v/>
      </c>
      <c r="AR149" s="684" t="str">
        <f t="shared" ca="1" si="218"/>
        <v/>
      </c>
      <c r="AS149" s="684" t="str">
        <f t="shared" ca="1" si="218"/>
        <v/>
      </c>
      <c r="AT149" s="684" t="str">
        <f t="shared" ca="1" si="218"/>
        <v/>
      </c>
      <c r="AU149" s="692" t="str">
        <f t="shared" ca="1" si="218"/>
        <v/>
      </c>
      <c r="AV149" s="691">
        <f t="shared" ref="AV149:BI149" ca="1" si="219">IF(AH149=$AC149,-1,AH149)</f>
        <v>1376</v>
      </c>
      <c r="AW149" s="684">
        <f t="shared" ca="1" si="219"/>
        <v>-1</v>
      </c>
      <c r="AX149" s="684" t="str">
        <f t="shared" ca="1" si="219"/>
        <v/>
      </c>
      <c r="AY149" s="684">
        <f t="shared" ca="1" si="219"/>
        <v>1322</v>
      </c>
      <c r="AZ149" s="684" t="str">
        <f t="shared" ca="1" si="219"/>
        <v/>
      </c>
      <c r="BA149" s="684" t="str">
        <f t="shared" ca="1" si="219"/>
        <v/>
      </c>
      <c r="BB149" s="684" t="str">
        <f t="shared" ca="1" si="219"/>
        <v/>
      </c>
      <c r="BC149" s="684" t="str">
        <f t="shared" ca="1" si="219"/>
        <v/>
      </c>
      <c r="BD149" s="684" t="str">
        <f t="shared" ca="1" si="219"/>
        <v/>
      </c>
      <c r="BE149" s="684" t="str">
        <f t="shared" ca="1" si="219"/>
        <v/>
      </c>
      <c r="BF149" s="684" t="str">
        <f t="shared" ca="1" si="219"/>
        <v/>
      </c>
      <c r="BG149" s="684" t="str">
        <f t="shared" ca="1" si="219"/>
        <v/>
      </c>
      <c r="BH149" s="684" t="str">
        <f t="shared" ca="1" si="219"/>
        <v/>
      </c>
      <c r="BI149" s="692" t="str">
        <f t="shared" ca="1" si="219"/>
        <v/>
      </c>
      <c r="BJ149" s="691">
        <f t="shared" ref="BJ149:BW149" ca="1" si="220">IF(AV149=$AD149,-2,AV149)</f>
        <v>-2</v>
      </c>
      <c r="BK149" s="684">
        <f t="shared" ca="1" si="220"/>
        <v>-1</v>
      </c>
      <c r="BL149" s="684" t="str">
        <f t="shared" ca="1" si="220"/>
        <v/>
      </c>
      <c r="BM149" s="684">
        <f t="shared" ca="1" si="220"/>
        <v>1322</v>
      </c>
      <c r="BN149" s="684" t="str">
        <f t="shared" ca="1" si="220"/>
        <v/>
      </c>
      <c r="BO149" s="684" t="str">
        <f t="shared" ca="1" si="220"/>
        <v/>
      </c>
      <c r="BP149" s="684" t="str">
        <f t="shared" ca="1" si="220"/>
        <v/>
      </c>
      <c r="BQ149" s="684" t="str">
        <f t="shared" ca="1" si="220"/>
        <v/>
      </c>
      <c r="BR149" s="684" t="str">
        <f t="shared" ca="1" si="220"/>
        <v/>
      </c>
      <c r="BS149" s="684" t="str">
        <f t="shared" ca="1" si="220"/>
        <v/>
      </c>
      <c r="BT149" s="684" t="str">
        <f t="shared" ca="1" si="220"/>
        <v/>
      </c>
      <c r="BU149" s="684" t="str">
        <f t="shared" ca="1" si="220"/>
        <v/>
      </c>
      <c r="BV149" s="684" t="str">
        <f t="shared" ca="1" si="220"/>
        <v/>
      </c>
      <c r="BW149" s="692" t="str">
        <f t="shared" ca="1" si="220"/>
        <v/>
      </c>
      <c r="BX149" s="689">
        <f t="shared" ca="1" si="210"/>
        <v>1</v>
      </c>
      <c r="BY149" s="996">
        <f t="shared" ca="1" si="211"/>
        <v>4098</v>
      </c>
      <c r="BZ149" s="689">
        <f t="shared" si="212"/>
        <v>4031.1</v>
      </c>
      <c r="CA149" s="684" t="str">
        <f t="shared" ca="1" si="213"/>
        <v>P_H</v>
      </c>
      <c r="CB149" s="684">
        <f t="shared" ca="1" si="190"/>
        <v>144</v>
      </c>
      <c r="CC149" s="684">
        <f t="shared" ca="1" si="214"/>
        <v>128</v>
      </c>
      <c r="CD149" s="684">
        <f t="shared" ca="1" si="215"/>
        <v>0</v>
      </c>
      <c r="CE149" s="693">
        <f t="shared" ca="1" si="216"/>
        <v>3101388</v>
      </c>
      <c r="CF149" s="895"/>
      <c r="CG149" s="886"/>
      <c r="CH149" s="694">
        <f t="shared" ca="1" si="217"/>
        <v>1.1000000000000001</v>
      </c>
      <c r="CI149" s="694">
        <f t="shared" ca="1" si="200"/>
        <v>0</v>
      </c>
      <c r="CJ149" s="895"/>
    </row>
    <row r="150" spans="1:88" s="703" customFormat="1">
      <c r="A150" s="704">
        <v>2</v>
      </c>
      <c r="B150" s="705">
        <v>4032</v>
      </c>
      <c r="C150" s="703" t="str">
        <f ca="1">IF($B150="","",VLOOKUP($B150,Athlètes,C$5,0))</f>
        <v>CRUYPENNINCK</v>
      </c>
      <c r="D150" s="698" t="str">
        <f ca="1">IF($B150="","",VLOOKUP($B150,Athlètes,D$5,0))</f>
        <v>P</v>
      </c>
      <c r="E150" s="706">
        <f ca="1">IF($B150="","",VLOOKUP($B150,Athlètes,E$5,0))</f>
        <v>2000</v>
      </c>
      <c r="F150" s="707"/>
      <c r="G150" s="708"/>
      <c r="H150" s="708"/>
      <c r="I150" s="696"/>
      <c r="J150" s="696">
        <v>9</v>
      </c>
      <c r="K150" s="696">
        <v>1</v>
      </c>
      <c r="L150" s="696">
        <v>6</v>
      </c>
      <c r="M150" s="722">
        <f ca="1">IF(L150&gt;0,VLOOKUP(M$2&amp;IF(VLOOKUP(M$2,cal_Cross,L$9,0)&lt;&gt;2,"","-"&amp;VLOOKUP($E150,année_1ou2,M$9,0)),cal_Cross,VLOOKUP($D150&amp;"_"&amp;$D151,Cross_cat_sexe,$B$7,0),0),"")</f>
        <v>55</v>
      </c>
      <c r="N150" s="696"/>
      <c r="O150" s="696"/>
      <c r="P150" s="696"/>
      <c r="Q150" s="696"/>
      <c r="R150" s="722" t="str">
        <f>IF(Q150&gt;0,VLOOKUP(R$2&amp;IF(VLOOKUP(R$2,cal_Cross,Q$9,0)&lt;&gt;2,"","-"&amp;VLOOKUP($E150,année_1ou2,R$9,0)),cal_Cross,VLOOKUP($D150&amp;"_"&amp;$D151,Cross_cat_sexe,$B$7,0),0),"")</f>
        <v/>
      </c>
      <c r="S150" s="696"/>
      <c r="T150" s="722" t="str">
        <f>IF(S150&gt;0,VLOOKUP(T$2&amp;IF(VLOOKUP(T$2,cal_Cross,S$9,0)&lt;&gt;2,"","-"&amp;VLOOKUP($E150,année_1ou2,T$9,0)),cal_Cross,VLOOKUP($D150&amp;"_"&amp;$D151,Cross_cat_sexe,$B$7,0),0),"")</f>
        <v/>
      </c>
      <c r="U150" s="696"/>
      <c r="V150" s="696"/>
      <c r="W150" s="696"/>
      <c r="X150" s="696"/>
      <c r="Y150" s="696"/>
      <c r="Z150" s="722" t="str">
        <f>IF(Y150&gt;0,VLOOKUP(Z$2&amp;IF(VLOOKUP(Z$2,cal_Cross,Y$9,0)&lt;&gt;2,"","-"&amp;VLOOKUP($E150,année_1ou2,Z$9,0)),cal_Cross,VLOOKUP($D150&amp;"_"&amp;$D151,Cross_cat_sexe,$B$7,0),0),"")</f>
        <v/>
      </c>
      <c r="AA150" s="843" t="str">
        <f ca="1">IF($B150="","",VLOOKUP($B150,Athlètes,AA$5,0))</f>
        <v>CRUYPENNINCK</v>
      </c>
      <c r="AB150" s="697"/>
      <c r="AC150" s="698"/>
      <c r="AD150" s="698"/>
      <c r="AE150" s="698"/>
      <c r="AF150" s="698"/>
      <c r="AG150" s="698"/>
      <c r="AH150" s="699"/>
      <c r="AI150" s="698"/>
      <c r="AJ150" s="698"/>
      <c r="AK150" s="698"/>
      <c r="AL150" s="698"/>
      <c r="AM150" s="698"/>
      <c r="AN150" s="698"/>
      <c r="AO150" s="698"/>
      <c r="AP150" s="698"/>
      <c r="AQ150" s="698"/>
      <c r="AR150" s="698"/>
      <c r="AS150" s="698"/>
      <c r="AT150" s="698"/>
      <c r="AU150" s="700"/>
      <c r="AV150" s="699"/>
      <c r="AW150" s="698"/>
      <c r="AX150" s="698"/>
      <c r="AY150" s="698"/>
      <c r="AZ150" s="698"/>
      <c r="BA150" s="698"/>
      <c r="BB150" s="698"/>
      <c r="BC150" s="698"/>
      <c r="BD150" s="698"/>
      <c r="BE150" s="698"/>
      <c r="BF150" s="698"/>
      <c r="BG150" s="698"/>
      <c r="BH150" s="698"/>
      <c r="BI150" s="700"/>
      <c r="BJ150" s="699"/>
      <c r="BK150" s="698"/>
      <c r="BL150" s="698"/>
      <c r="BM150" s="698"/>
      <c r="BN150" s="698"/>
      <c r="BO150" s="698"/>
      <c r="BP150" s="698"/>
      <c r="BQ150" s="698"/>
      <c r="BR150" s="698"/>
      <c r="BS150" s="698"/>
      <c r="BT150" s="698"/>
      <c r="BU150" s="698"/>
      <c r="BV150" s="698"/>
      <c r="BW150" s="700"/>
      <c r="BX150" s="697">
        <f t="shared" ca="1" si="210"/>
        <v>0</v>
      </c>
      <c r="BY150" s="995">
        <f t="shared" ca="1" si="211"/>
        <v>71</v>
      </c>
      <c r="BZ150" s="697">
        <f t="shared" si="212"/>
        <v>4032</v>
      </c>
      <c r="CA150" s="698" t="str">
        <f t="shared" ca="1" si="213"/>
        <v>P_H</v>
      </c>
      <c r="CB150" s="698">
        <f t="shared" ca="1" si="190"/>
        <v>144</v>
      </c>
      <c r="CC150" s="698">
        <f t="shared" ca="1" si="214"/>
        <v>129</v>
      </c>
      <c r="CD150" s="698">
        <f t="shared" ca="1" si="215"/>
        <v>0</v>
      </c>
      <c r="CE150" s="701">
        <f t="shared" ca="1" si="216"/>
        <v>3101351.5</v>
      </c>
      <c r="CF150" s="894"/>
      <c r="CG150" s="885"/>
      <c r="CH150" s="694">
        <f t="shared" ca="1" si="217"/>
        <v>1</v>
      </c>
      <c r="CI150" s="702">
        <f t="shared" ca="1" si="200"/>
        <v>0</v>
      </c>
      <c r="CJ150" s="894"/>
    </row>
    <row r="151" spans="1:88" s="695" customFormat="1">
      <c r="A151" s="681">
        <v>2.1</v>
      </c>
      <c r="B151" s="682">
        <f>B150+0.1</f>
        <v>4032.1</v>
      </c>
      <c r="C151" s="683" t="str">
        <f ca="1">IF($B150="","",VLOOKUP($B150,Athlètes,C$7,0))</f>
        <v>Zakaria</v>
      </c>
      <c r="D151" s="684" t="str">
        <f ca="1">IF($B150="","",VLOOKUP($B150,Athlètes,D$7,0))</f>
        <v>H</v>
      </c>
      <c r="E151" s="685"/>
      <c r="F151" s="936">
        <f ca="1">IF(G151=0,0,SUMIF(AC151:AD151,"&gt;0")/MIN(2,G151))+IF(ISNA(BY151),NA(),0)</f>
        <v>1351.5</v>
      </c>
      <c r="G151" s="686">
        <f>COUNTA(I150:L150,N150:Q150,S150,Y150)</f>
        <v>3</v>
      </c>
      <c r="H151" s="686">
        <f>IF(ISNA(VLOOKUP($B151,__Indoor,H$7,0)),   0,VLOOKUP($B151,__Indoor,H$7,0))</f>
        <v>0</v>
      </c>
      <c r="I151" s="932" t="str">
        <f ca="1">IF(AND(I150&gt;0,INDIRECT(ADDRESS($CB150,COLUMN(I150),2,1))=0),NA(),IF(I150&gt;INDIRECT(ADDRESS($CB150,COLUMN(I150),2,1)),  NA(),  IF(OR(I150="",INDIRECT(ADDRESS($CB150,COLUMN(I150),2,1))=""),"",     (1+I$5)  *  ROUND((1-(I150-1)/(  INDIRECT(ADDRESS($CB150,COLUMN(I150),2,1))  -1))  *  (VLOOKUP($D150&amp;"_"&amp;$D151,Cross_cat_sexe,$B$5+1,0)  -  VLOOKUP($D150&amp;"_"&amp;$D151,Cross_cat_sexe,$B$5,0))     +  VLOOKUP($D150&amp;"_"&amp;$D151,Cross_cat_sexe,$B$5,0),0))))</f>
        <v/>
      </c>
      <c r="J151" s="932">
        <f ca="1">IF(AND(J150&gt;0,INDIRECT(ADDRESS($CB150,COLUMN(J150),2,1))=0),NA(),IF(J150&gt;INDIRECT(ADDRESS($CB150,COLUMN(J150),2,1)),  NA(),  IF(OR(J150="",INDIRECT(ADDRESS($CB150,COLUMN(J150),2,1))=""),"",     (1+J$5)  *  ROUND((1-(J150-1)/(  INDIRECT(ADDRESS($CB150,COLUMN(J150),2,1))  -1))  *  (VLOOKUP($D150&amp;"_"&amp;$D151,Cross_cat_sexe,$B$5+1,0)  -  VLOOKUP($D150&amp;"_"&amp;$D151,Cross_cat_sexe,$B$5,0))     +  VLOOKUP($D150&amp;"_"&amp;$D151,Cross_cat_sexe,$B$5,0),0))))</f>
        <v>1232</v>
      </c>
      <c r="K151" s="932">
        <f ca="1">IF(AND(K150&gt;0,INDIRECT(ADDRESS($CB150,COLUMN(K150),2,1))=0),NA(),IF(K150&gt;INDIRECT(ADDRESS($CB150,COLUMN(K150),2,1)),  NA(),  IF(OR(K150="",INDIRECT(ADDRESS($CB150,COLUMN(K150),2,1))=""),"",     (1+K$5)  *  ROUND((1-(K150-1)/(  INDIRECT(ADDRESS($CB150,COLUMN(K150),2,1))  -1))  *  (VLOOKUP($D150&amp;"_"&amp;$D151,Cross_cat_sexe,$B$5+1,0)  -  VLOOKUP($D150&amp;"_"&amp;$D151,Cross_cat_sexe,$B$5,0))     +  VLOOKUP($D150&amp;"_"&amp;$D151,Cross_cat_sexe,$B$5,0),0))))</f>
        <v>1400</v>
      </c>
      <c r="L151" s="687">
        <f ca="1">IF(AND(L150&gt;0,M150=0),NA(),IF(L150&gt;M150,NA(),IF(M150="","",     (1+M$5)  *  ROUND((1-(L150-1)/(M150-1))  *  (VLOOKUP($D150&amp;"_"&amp;$D151,Cross_cat_sexe,$B$5+1,0)  -  VLOOKUP($D150&amp;"_"&amp;$D151,Cross_cat_sexe,$B$5,0))     +  VLOOKUP($D150&amp;"_"&amp;$D151,Cross_cat_sexe,$B$5,0),0))))</f>
        <v>1303</v>
      </c>
      <c r="M151" s="841">
        <f ca="1">IF(L150&gt;0,M$5,0)</f>
        <v>0</v>
      </c>
      <c r="N151" s="932" t="str">
        <f ca="1">IF(AND(N150&gt;0,INDIRECT(ADDRESS($CB150,COLUMN(N150),2,1))=0),NA(),IF(N150&gt;INDIRECT(ADDRESS($CB150,COLUMN(N150),2,1)),  NA(),  IF(OR(N150="",INDIRECT(ADDRESS($CB150,COLUMN(N150),2,1))=""),"",     (1+N$5)  *  ROUND((1-(N150-1)/(  INDIRECT(ADDRESS($CB150,COLUMN(N150),2,1))  -1))  *  (VLOOKUP($D150&amp;"_"&amp;$D151,Cross_cat_sexe,$B$5+1,0)  -  VLOOKUP($D150&amp;"_"&amp;$D151,Cross_cat_sexe,$B$5,0))     +  VLOOKUP($D150&amp;"_"&amp;$D151,Cross_cat_sexe,$B$5,0),0))))</f>
        <v/>
      </c>
      <c r="O151" s="932" t="str">
        <f ca="1">IF(AND(O150&gt;0,INDIRECT(ADDRESS($CB150,COLUMN(O150),2,1))=0),NA(),IF(O150&gt;INDIRECT(ADDRESS($CB150,COLUMN(O150),2,1)),  NA(),  IF(OR(O150="",INDIRECT(ADDRESS($CB150,COLUMN(O150),2,1))=""),"",     (1+O$5)  *  ROUND((1-(O150-1)/(  INDIRECT(ADDRESS($CB150,COLUMN(O150),2,1))  -1))  *  (VLOOKUP($D150&amp;"_"&amp;$D151,Cross_cat_sexe,$B$5+1,0)  -  VLOOKUP($D150&amp;"_"&amp;$D151,Cross_cat_sexe,$B$5,0))     +  VLOOKUP($D150&amp;"_"&amp;$D151,Cross_cat_sexe,$B$5,0),0))))</f>
        <v/>
      </c>
      <c r="P151" s="932" t="str">
        <f ca="1">IF(AND(P150&gt;0,INDIRECT(ADDRESS($CB150,COLUMN(P150),2,1))=0),NA(),IF(P150&gt;INDIRECT(ADDRESS($CB150,COLUMN(P150),2,1)),  NA(),  IF(OR(P150="",INDIRECT(ADDRESS($CB150,COLUMN(P150),2,1))=""),"",     (1+P$5)  *  ROUND((1-(P150-1)/(  INDIRECT(ADDRESS($CB150,COLUMN(P150),2,1))  -1))  *  (VLOOKUP($D150&amp;"_"&amp;$D151,Cross_cat_sexe,$B$5+1,0)  -  VLOOKUP($D150&amp;"_"&amp;$D151,Cross_cat_sexe,$B$5,0))     +  VLOOKUP($D150&amp;"_"&amp;$D151,Cross_cat_sexe,$B$5,0),0))))</f>
        <v/>
      </c>
      <c r="Q151" s="687" t="str">
        <f>IF(AND(Q150&gt;0,R150=0),NA(),IF(Q150&gt;R150,NA(),IF(R150="","",     (1+R$5)  *  ROUND((1-(Q150-1)/(R150-1))  *  (VLOOKUP($D150&amp;"_"&amp;$D151,Cross_cat_sexe,$B$5+1,0)  -  VLOOKUP($D150&amp;"_"&amp;$D151,Cross_cat_sexe,$B$5,0))     +  VLOOKUP($D150&amp;"_"&amp;$D151,Cross_cat_sexe,$B$5,0),0))))</f>
        <v/>
      </c>
      <c r="R151" s="841">
        <f>IF(Q150&gt;0,R$5,0)</f>
        <v>0</v>
      </c>
      <c r="S151" s="687" t="str">
        <f>IF(AND(S150&gt;0,T150=0),NA(),IF(S150&gt;T150,NA(),IF(T150="","",     (1+T$5)  *  ROUND((1-(S150-1)/(T150-1))  *  (VLOOKUP($D150&amp;"_"&amp;$D151,Cross_cat_sexe,$B$5+1,0)  -  VLOOKUP($D150&amp;"_"&amp;$D151,Cross_cat_sexe,$B$5,0))     +  VLOOKUP($D150&amp;"_"&amp;$D151,Cross_cat_sexe,$B$5,0),0))))</f>
        <v/>
      </c>
      <c r="T151" s="841">
        <f>IF(S150&gt;0,T$5,0)</f>
        <v>0</v>
      </c>
      <c r="U151" s="932" t="str">
        <f ca="1">IF(AND(U150&gt;0,INDIRECT(ADDRESS($CB150,COLUMN(U150),2,1))=0),NA(),IF(U150&gt;INDIRECT(ADDRESS($CB150,COLUMN(U150),2,1)),  NA(),  IF(OR(U150="",INDIRECT(ADDRESS($CB150,COLUMN(U150),2,1))=""),"",     (1+U$5)  *  ROUND((1-(U150-1)/(  INDIRECT(ADDRESS($CB150,COLUMN(U150),2,1))  -1))  *  (VLOOKUP($D150&amp;"_"&amp;$D151,Cross_cat_sexe,$B$5+1,0)  -  VLOOKUP($D150&amp;"_"&amp;$D151,Cross_cat_sexe,$B$5,0))     +  VLOOKUP($D150&amp;"_"&amp;$D151,Cross_cat_sexe,$B$5,0),0))))</f>
        <v/>
      </c>
      <c r="V151" s="932" t="str">
        <f ca="1">IF(AND(V150&gt;0,INDIRECT(ADDRESS($CB150,COLUMN(V150),2,1))=0),NA(),IF(V150&gt;INDIRECT(ADDRESS($CB150,COLUMN(V150),2,1)),  NA(),  IF(OR(V150="",INDIRECT(ADDRESS($CB150,COLUMN(V150),2,1))=""),"",     (1+V$5)  *  ROUND((1-(V150-1)/(  INDIRECT(ADDRESS($CB150,COLUMN(V150),2,1))  -1))  *  (VLOOKUP($D150&amp;"_"&amp;$D151,Cross_cat_sexe,$B$5+1,0)  -  VLOOKUP($D150&amp;"_"&amp;$D151,Cross_cat_sexe,$B$5,0))     +  VLOOKUP($D150&amp;"_"&amp;$D151,Cross_cat_sexe,$B$5,0),0))))</f>
        <v/>
      </c>
      <c r="W151" s="932" t="str">
        <f ca="1">IF(AND(W150&gt;0,INDIRECT(ADDRESS($CB150,COLUMN(W150),2,1))=0),NA(),IF(W150&gt;INDIRECT(ADDRESS($CB150,COLUMN(W150),2,1)),  NA(),  IF(OR(W150="",INDIRECT(ADDRESS($CB150,COLUMN(W150),2,1))=""),"",     (1+W$5)  *  ROUND((1-(W150-1)/(  INDIRECT(ADDRESS($CB150,COLUMN(W150),2,1))  -1))  *  (VLOOKUP($D150&amp;"_"&amp;$D151,Cross_cat_sexe,$B$5+1,0)  -  VLOOKUP($D150&amp;"_"&amp;$D151,Cross_cat_sexe,$B$5,0))     +  VLOOKUP($D150&amp;"_"&amp;$D151,Cross_cat_sexe,$B$5,0),0))))</f>
        <v/>
      </c>
      <c r="X151" s="932" t="str">
        <f ca="1">IF(AND(X150&gt;0,INDIRECT(ADDRESS($CB150,COLUMN(X150),2,1))=0),NA(),IF(X150&gt;INDIRECT(ADDRESS($CB150,COLUMN(X150),2,1)),  NA(),  IF(OR(X150="",INDIRECT(ADDRESS($CB150,COLUMN(X150),2,1))=""),"",     (1+X$5)  *  ROUND((1-(X150-1)/(  INDIRECT(ADDRESS($CB150,COLUMN(X150),2,1))  -1))  *  (VLOOKUP($D150&amp;"_"&amp;$D151,Cross_cat_sexe,$B$5+1,0)  -  VLOOKUP($D150&amp;"_"&amp;$D151,Cross_cat_sexe,$B$5,0))     +  VLOOKUP($D150&amp;"_"&amp;$D151,Cross_cat_sexe,$B$5,0),0))))</f>
        <v/>
      </c>
      <c r="Y151" s="687" t="str">
        <f>IF(AND(Y150&gt;0,Z150=0),NA(),IF(Y150&gt;Z150,NA(),IF(Z150="","",     (1+Z$5)  *  ROUND((1-(Y150-1)/(Z150-1))  *  (VLOOKUP($D150&amp;"_"&amp;$D151,Cross_cat_sexe,$B$5+1,0)  -  VLOOKUP($D150&amp;"_"&amp;$D151,Cross_cat_sexe,$B$5,0))     +  VLOOKUP($D150&amp;"_"&amp;$D151,Cross_cat_sexe,$B$5,0),0))))</f>
        <v/>
      </c>
      <c r="Z151" s="841">
        <f>IF(Y150&gt;0,Z$5,0)</f>
        <v>0</v>
      </c>
      <c r="AA151" s="688" t="str">
        <f ca="1">IF($B150="","",VLOOKUP($B150,Athlètes,AA$7,0))</f>
        <v>Zakaria</v>
      </c>
      <c r="AB151" s="689">
        <f ca="1">IF(OR(G151&gt;=2,    F150=IF(D151="F","classée","classé")),   1,   0)</f>
        <v>1</v>
      </c>
      <c r="AC151" s="690">
        <f ca="1">MAX(AH151:AU151)</f>
        <v>1400</v>
      </c>
      <c r="AD151" s="684">
        <f ca="1">IF(AF151&gt;=2,AC151,MAX(AV151:BI151))</f>
        <v>1303</v>
      </c>
      <c r="AE151" s="684">
        <f ca="1">IF(AF151&gt;=3,AC151,IF(AG151&gt;=2,AD151,MAX(BJ151:BW151)))</f>
        <v>1232</v>
      </c>
      <c r="AF151" s="684">
        <f ca="1">COUNTIF(AV151:BI151,"=-1")</f>
        <v>1</v>
      </c>
      <c r="AG151" s="684">
        <f ca="1">COUNTIF(BJ151:BW151,"=-2")</f>
        <v>1</v>
      </c>
      <c r="AH151" s="691" t="str">
        <f t="shared" ref="AH151:AU151" ca="1" si="221">INDEX(__Cross,  $CC151,  AH$5)</f>
        <v/>
      </c>
      <c r="AI151" s="684">
        <f t="shared" ca="1" si="221"/>
        <v>1232</v>
      </c>
      <c r="AJ151" s="684">
        <f t="shared" ca="1" si="221"/>
        <v>1400</v>
      </c>
      <c r="AK151" s="684">
        <f t="shared" ca="1" si="221"/>
        <v>1303</v>
      </c>
      <c r="AL151" s="684" t="str">
        <f t="shared" ca="1" si="221"/>
        <v/>
      </c>
      <c r="AM151" s="684" t="str">
        <f t="shared" ca="1" si="221"/>
        <v/>
      </c>
      <c r="AN151" s="684" t="str">
        <f t="shared" ca="1" si="221"/>
        <v/>
      </c>
      <c r="AO151" s="684" t="str">
        <f t="shared" ca="1" si="221"/>
        <v/>
      </c>
      <c r="AP151" s="684" t="str">
        <f t="shared" ca="1" si="221"/>
        <v/>
      </c>
      <c r="AQ151" s="684" t="str">
        <f t="shared" ca="1" si="221"/>
        <v/>
      </c>
      <c r="AR151" s="684" t="str">
        <f t="shared" ca="1" si="221"/>
        <v/>
      </c>
      <c r="AS151" s="684" t="str">
        <f t="shared" ca="1" si="221"/>
        <v/>
      </c>
      <c r="AT151" s="684" t="str">
        <f t="shared" ca="1" si="221"/>
        <v/>
      </c>
      <c r="AU151" s="692" t="str">
        <f t="shared" ca="1" si="221"/>
        <v/>
      </c>
      <c r="AV151" s="691" t="str">
        <f t="shared" ref="AV151:BI151" ca="1" si="222">IF(AH151=$AC151,-1,AH151)</f>
        <v/>
      </c>
      <c r="AW151" s="684">
        <f t="shared" ca="1" si="222"/>
        <v>1232</v>
      </c>
      <c r="AX151" s="684">
        <f t="shared" ca="1" si="222"/>
        <v>-1</v>
      </c>
      <c r="AY151" s="684">
        <f t="shared" ca="1" si="222"/>
        <v>1303</v>
      </c>
      <c r="AZ151" s="684" t="str">
        <f t="shared" ca="1" si="222"/>
        <v/>
      </c>
      <c r="BA151" s="684" t="str">
        <f t="shared" ca="1" si="222"/>
        <v/>
      </c>
      <c r="BB151" s="684" t="str">
        <f t="shared" ca="1" si="222"/>
        <v/>
      </c>
      <c r="BC151" s="684" t="str">
        <f t="shared" ca="1" si="222"/>
        <v/>
      </c>
      <c r="BD151" s="684" t="str">
        <f t="shared" ca="1" si="222"/>
        <v/>
      </c>
      <c r="BE151" s="684" t="str">
        <f t="shared" ca="1" si="222"/>
        <v/>
      </c>
      <c r="BF151" s="684" t="str">
        <f t="shared" ca="1" si="222"/>
        <v/>
      </c>
      <c r="BG151" s="684" t="str">
        <f t="shared" ca="1" si="222"/>
        <v/>
      </c>
      <c r="BH151" s="684" t="str">
        <f t="shared" ca="1" si="222"/>
        <v/>
      </c>
      <c r="BI151" s="692" t="str">
        <f t="shared" ca="1" si="222"/>
        <v/>
      </c>
      <c r="BJ151" s="691" t="str">
        <f t="shared" ref="BJ151:BW151" ca="1" si="223">IF(AV151=$AD151,-2,AV151)</f>
        <v/>
      </c>
      <c r="BK151" s="684">
        <f t="shared" ca="1" si="223"/>
        <v>1232</v>
      </c>
      <c r="BL151" s="684">
        <f t="shared" ca="1" si="223"/>
        <v>-1</v>
      </c>
      <c r="BM151" s="684">
        <f t="shared" ca="1" si="223"/>
        <v>-2</v>
      </c>
      <c r="BN151" s="684" t="str">
        <f t="shared" ca="1" si="223"/>
        <v/>
      </c>
      <c r="BO151" s="684" t="str">
        <f t="shared" ca="1" si="223"/>
        <v/>
      </c>
      <c r="BP151" s="684" t="str">
        <f t="shared" ca="1" si="223"/>
        <v/>
      </c>
      <c r="BQ151" s="684" t="str">
        <f t="shared" ca="1" si="223"/>
        <v/>
      </c>
      <c r="BR151" s="684" t="str">
        <f t="shared" ca="1" si="223"/>
        <v/>
      </c>
      <c r="BS151" s="684" t="str">
        <f t="shared" ca="1" si="223"/>
        <v/>
      </c>
      <c r="BT151" s="684" t="str">
        <f t="shared" ca="1" si="223"/>
        <v/>
      </c>
      <c r="BU151" s="684" t="str">
        <f t="shared" ca="1" si="223"/>
        <v/>
      </c>
      <c r="BV151" s="684" t="str">
        <f t="shared" ca="1" si="223"/>
        <v/>
      </c>
      <c r="BW151" s="692" t="str">
        <f t="shared" ca="1" si="223"/>
        <v/>
      </c>
      <c r="BX151" s="689">
        <f t="shared" ca="1" si="210"/>
        <v>1</v>
      </c>
      <c r="BY151" s="996">
        <f t="shared" ca="1" si="211"/>
        <v>3935</v>
      </c>
      <c r="BZ151" s="689">
        <f t="shared" si="212"/>
        <v>4032.1</v>
      </c>
      <c r="CA151" s="684" t="str">
        <f t="shared" ca="1" si="213"/>
        <v>P_H</v>
      </c>
      <c r="CB151" s="684">
        <f t="shared" ca="1" si="190"/>
        <v>144</v>
      </c>
      <c r="CC151" s="684">
        <f t="shared" ca="1" si="214"/>
        <v>130</v>
      </c>
      <c r="CD151" s="684">
        <f t="shared" ca="1" si="215"/>
        <v>0</v>
      </c>
      <c r="CE151" s="693">
        <f t="shared" ca="1" si="216"/>
        <v>3101351.5</v>
      </c>
      <c r="CF151" s="895"/>
      <c r="CG151" s="886"/>
      <c r="CH151" s="694">
        <f t="shared" ca="1" si="217"/>
        <v>1.1000000000000001</v>
      </c>
      <c r="CI151" s="694">
        <f t="shared" ca="1" si="200"/>
        <v>0</v>
      </c>
      <c r="CJ151" s="895"/>
    </row>
    <row r="152" spans="1:88" s="703" customFormat="1">
      <c r="A152" s="704">
        <v>3</v>
      </c>
      <c r="B152" s="705">
        <v>3782</v>
      </c>
      <c r="C152" s="703" t="str">
        <f ca="1">IF($B152="","",VLOOKUP($B152,Athlètes,C$5,0))</f>
        <v>SOLBREUX</v>
      </c>
      <c r="D152" s="698" t="str">
        <f ca="1">IF($B152="","",VLOOKUP($B152,Athlètes,D$5,0))</f>
        <v>P</v>
      </c>
      <c r="E152" s="706">
        <f ca="1">IF($B152="","",VLOOKUP($B152,Athlètes,E$5,0))</f>
        <v>2001</v>
      </c>
      <c r="F152" s="707"/>
      <c r="G152" s="708"/>
      <c r="H152" s="708"/>
      <c r="I152" s="696">
        <v>6</v>
      </c>
      <c r="J152" s="696">
        <v>6</v>
      </c>
      <c r="K152" s="696">
        <v>7</v>
      </c>
      <c r="L152" s="696">
        <v>8</v>
      </c>
      <c r="M152" s="722">
        <f ca="1">IF(L152&gt;0,VLOOKUP(M$2&amp;IF(VLOOKUP(M$2,cal_Cross,L$9,0)&lt;&gt;2,"","-"&amp;VLOOKUP($E152,année_1ou2,M$9,0)),cal_Cross,VLOOKUP($D152&amp;"_"&amp;$D153,Cross_cat_sexe,$B$7,0),0),"")</f>
        <v>43</v>
      </c>
      <c r="N152" s="696"/>
      <c r="O152" s="696"/>
      <c r="P152" s="696"/>
      <c r="Q152" s="696"/>
      <c r="R152" s="722" t="str">
        <f>IF(Q152&gt;0,VLOOKUP(R$2&amp;IF(VLOOKUP(R$2,cal_Cross,Q$9,0)&lt;&gt;2,"","-"&amp;VLOOKUP($E152,année_1ou2,R$9,0)),cal_Cross,VLOOKUP($D152&amp;"_"&amp;$D153,Cross_cat_sexe,$B$7,0),0),"")</f>
        <v/>
      </c>
      <c r="S152" s="696"/>
      <c r="T152" s="722" t="str">
        <f>IF(S152&gt;0,VLOOKUP(T$2&amp;IF(VLOOKUP(T$2,cal_Cross,S$9,0)&lt;&gt;2,"","-"&amp;VLOOKUP($E152,année_1ou2,T$9,0)),cal_Cross,VLOOKUP($D152&amp;"_"&amp;$D153,Cross_cat_sexe,$B$7,0),0),"")</f>
        <v/>
      </c>
      <c r="U152" s="696"/>
      <c r="V152" s="696"/>
      <c r="W152" s="696"/>
      <c r="X152" s="696"/>
      <c r="Y152" s="696"/>
      <c r="Z152" s="722" t="str">
        <f>IF(Y152&gt;0,VLOOKUP(Z$2&amp;IF(VLOOKUP(Z$2,cal_Cross,Y$9,0)&lt;&gt;2,"","-"&amp;VLOOKUP($E152,année_1ou2,Z$9,0)),cal_Cross,VLOOKUP($D152&amp;"_"&amp;$D153,Cross_cat_sexe,$B$7,0),0),"")</f>
        <v/>
      </c>
      <c r="AA152" s="843" t="str">
        <f ca="1">IF($B152="","",VLOOKUP($B152,Athlètes,AA$5,0))</f>
        <v>SOLBREUX</v>
      </c>
      <c r="AB152" s="697"/>
      <c r="AC152" s="698"/>
      <c r="AD152" s="698"/>
      <c r="AE152" s="698"/>
      <c r="AF152" s="698"/>
      <c r="AG152" s="698"/>
      <c r="AH152" s="699"/>
      <c r="AI152" s="698"/>
      <c r="AJ152" s="698"/>
      <c r="AK152" s="698"/>
      <c r="AL152" s="698"/>
      <c r="AM152" s="698"/>
      <c r="AN152" s="698"/>
      <c r="AO152" s="698"/>
      <c r="AP152" s="698"/>
      <c r="AQ152" s="698"/>
      <c r="AR152" s="698"/>
      <c r="AS152" s="698"/>
      <c r="AT152" s="698"/>
      <c r="AU152" s="700"/>
      <c r="AV152" s="699"/>
      <c r="AW152" s="698"/>
      <c r="AX152" s="698"/>
      <c r="AY152" s="698"/>
      <c r="AZ152" s="698"/>
      <c r="BA152" s="698"/>
      <c r="BB152" s="698"/>
      <c r="BC152" s="698"/>
      <c r="BD152" s="698"/>
      <c r="BE152" s="698"/>
      <c r="BF152" s="698"/>
      <c r="BG152" s="698"/>
      <c r="BH152" s="698"/>
      <c r="BI152" s="700"/>
      <c r="BJ152" s="699"/>
      <c r="BK152" s="698"/>
      <c r="BL152" s="698"/>
      <c r="BM152" s="698"/>
      <c r="BN152" s="698"/>
      <c r="BO152" s="698"/>
      <c r="BP152" s="698"/>
      <c r="BQ152" s="698"/>
      <c r="BR152" s="698"/>
      <c r="BS152" s="698"/>
      <c r="BT152" s="698"/>
      <c r="BU152" s="698"/>
      <c r="BV152" s="698"/>
      <c r="BW152" s="700"/>
      <c r="BX152" s="697">
        <f t="shared" ca="1" si="210"/>
        <v>0</v>
      </c>
      <c r="BY152" s="995">
        <f t="shared" ca="1" si="211"/>
        <v>70</v>
      </c>
      <c r="BZ152" s="697">
        <f t="shared" si="212"/>
        <v>3782</v>
      </c>
      <c r="CA152" s="698" t="str">
        <f t="shared" ca="1" si="213"/>
        <v>P_H</v>
      </c>
      <c r="CB152" s="698">
        <f t="shared" ca="1" si="190"/>
        <v>144</v>
      </c>
      <c r="CC152" s="698">
        <f t="shared" ca="1" si="214"/>
        <v>131</v>
      </c>
      <c r="CD152" s="698">
        <f t="shared" ca="1" si="215"/>
        <v>0</v>
      </c>
      <c r="CE152" s="701">
        <f t="shared" ca="1" si="216"/>
        <v>3101286.5</v>
      </c>
      <c r="CF152" s="894"/>
      <c r="CG152" s="885"/>
      <c r="CH152" s="694">
        <f t="shared" ca="1" si="217"/>
        <v>1</v>
      </c>
      <c r="CI152" s="702">
        <f t="shared" ca="1" si="200"/>
        <v>0</v>
      </c>
      <c r="CJ152" s="894"/>
    </row>
    <row r="153" spans="1:88" s="695" customFormat="1">
      <c r="A153" s="681">
        <v>3.1</v>
      </c>
      <c r="B153" s="682">
        <f>B152+0.1</f>
        <v>3782.1</v>
      </c>
      <c r="C153" s="683" t="str">
        <f ca="1">IF($B152="","",VLOOKUP($B152,Athlètes,C$7,0))</f>
        <v>Antoine</v>
      </c>
      <c r="D153" s="684" t="str">
        <f ca="1">IF($B152="","",VLOOKUP($B152,Athlètes,D$7,0))</f>
        <v>H</v>
      </c>
      <c r="E153" s="685"/>
      <c r="F153" s="936">
        <f ca="1">IF(G153=0,0,SUMIF(AC153:AD153,"&gt;0")/MIN(2,G153))+IF(ISNA(BY153),NA(),0)</f>
        <v>1286.5</v>
      </c>
      <c r="G153" s="686">
        <f>COUNTA(I152:L152,N152:Q152,S152,Y152)</f>
        <v>4</v>
      </c>
      <c r="H153" s="686">
        <f ca="1">IF(ISNA(VLOOKUP($B153,__Indoor,H$7,0)),   0,VLOOKUP($B153,__Indoor,H$7,0))</f>
        <v>3</v>
      </c>
      <c r="I153" s="932">
        <f ca="1">IF(AND(I152&gt;0,INDIRECT(ADDRESS($CB152,COLUMN(I152),2,1))=0),NA(),IF(I152&gt;INDIRECT(ADDRESS($CB152,COLUMN(I152),2,1)),  NA(),  IF(OR(I152="",INDIRECT(ADDRESS($CB152,COLUMN(I152),2,1))=""),"",     (1+I$5)  *  ROUND((1-(I152-1)/(  INDIRECT(ADDRESS($CB152,COLUMN(I152),2,1))  -1))  *  (VLOOKUP($D152&amp;"_"&amp;$D153,Cross_cat_sexe,$B$5+1,0)  -  VLOOKUP($D152&amp;"_"&amp;$D153,Cross_cat_sexe,$B$5,0))     +  VLOOKUP($D152&amp;"_"&amp;$D153,Cross_cat_sexe,$B$5,0),0))))</f>
        <v>1278</v>
      </c>
      <c r="J153" s="932">
        <f ca="1">IF(AND(J152&gt;0,INDIRECT(ADDRESS($CB152,COLUMN(J152),2,1))=0),NA(),IF(J152&gt;INDIRECT(ADDRESS($CB152,COLUMN(J152),2,1)),  NA(),  IF(OR(J152="",INDIRECT(ADDRESS($CB152,COLUMN(J152),2,1))=""),"",     (1+J$5)  *  ROUND((1-(J152-1)/(  INDIRECT(ADDRESS($CB152,COLUMN(J152),2,1))  -1))  *  (VLOOKUP($D152&amp;"_"&amp;$D153,Cross_cat_sexe,$B$5+1,0)  -  VLOOKUP($D152&amp;"_"&amp;$D153,Cross_cat_sexe,$B$5,0))     +  VLOOKUP($D152&amp;"_"&amp;$D153,Cross_cat_sexe,$B$5,0),0))))</f>
        <v>1295</v>
      </c>
      <c r="K153" s="932">
        <f ca="1">IF(AND(K152&gt;0,INDIRECT(ADDRESS($CB152,COLUMN(K152),2,1))=0),NA(),IF(K152&gt;INDIRECT(ADDRESS($CB152,COLUMN(K152),2,1)),  NA(),  IF(OR(K152="",INDIRECT(ADDRESS($CB152,COLUMN(K152),2,1))=""),"",     (1+K$5)  *  ROUND((1-(K152-1)/(  INDIRECT(ADDRESS($CB152,COLUMN(K152),2,1))  -1))  *  (VLOOKUP($D152&amp;"_"&amp;$D153,Cross_cat_sexe,$B$5+1,0)  -  VLOOKUP($D152&amp;"_"&amp;$D153,Cross_cat_sexe,$B$5,0))     +  VLOOKUP($D152&amp;"_"&amp;$D153,Cross_cat_sexe,$B$5,0),0))))</f>
        <v>1276</v>
      </c>
      <c r="L153" s="687">
        <f ca="1">IF(AND(L152&gt;0,M152=0),NA(),IF(L152&gt;M152,NA(),IF(M152="","",     (1+M$5)  *  ROUND((1-(L152-1)/(M152-1))  *  (VLOOKUP($D152&amp;"_"&amp;$D153,Cross_cat_sexe,$B$5+1,0)  -  VLOOKUP($D152&amp;"_"&amp;$D153,Cross_cat_sexe,$B$5,0))     +  VLOOKUP($D152&amp;"_"&amp;$D153,Cross_cat_sexe,$B$5,0),0))))</f>
        <v>1225</v>
      </c>
      <c r="M153" s="841">
        <f ca="1">IF(L152&gt;0,M$5,0)</f>
        <v>0</v>
      </c>
      <c r="N153" s="932" t="str">
        <f ca="1">IF(AND(N152&gt;0,INDIRECT(ADDRESS($CB152,COLUMN(N152),2,1))=0),NA(),IF(N152&gt;INDIRECT(ADDRESS($CB152,COLUMN(N152),2,1)),  NA(),  IF(OR(N152="",INDIRECT(ADDRESS($CB152,COLUMN(N152),2,1))=""),"",     (1+N$5)  *  ROUND((1-(N152-1)/(  INDIRECT(ADDRESS($CB152,COLUMN(N152),2,1))  -1))  *  (VLOOKUP($D152&amp;"_"&amp;$D153,Cross_cat_sexe,$B$5+1,0)  -  VLOOKUP($D152&amp;"_"&amp;$D153,Cross_cat_sexe,$B$5,0))     +  VLOOKUP($D152&amp;"_"&amp;$D153,Cross_cat_sexe,$B$5,0),0))))</f>
        <v/>
      </c>
      <c r="O153" s="932" t="str">
        <f ca="1">IF(AND(O152&gt;0,INDIRECT(ADDRESS($CB152,COLUMN(O152),2,1))=0),NA(),IF(O152&gt;INDIRECT(ADDRESS($CB152,COLUMN(O152),2,1)),  NA(),  IF(OR(O152="",INDIRECT(ADDRESS($CB152,COLUMN(O152),2,1))=""),"",     (1+O$5)  *  ROUND((1-(O152-1)/(  INDIRECT(ADDRESS($CB152,COLUMN(O152),2,1))  -1))  *  (VLOOKUP($D152&amp;"_"&amp;$D153,Cross_cat_sexe,$B$5+1,0)  -  VLOOKUP($D152&amp;"_"&amp;$D153,Cross_cat_sexe,$B$5,0))     +  VLOOKUP($D152&amp;"_"&amp;$D153,Cross_cat_sexe,$B$5,0),0))))</f>
        <v/>
      </c>
      <c r="P153" s="932" t="str">
        <f ca="1">IF(AND(P152&gt;0,INDIRECT(ADDRESS($CB152,COLUMN(P152),2,1))=0),NA(),IF(P152&gt;INDIRECT(ADDRESS($CB152,COLUMN(P152),2,1)),  NA(),  IF(OR(P152="",INDIRECT(ADDRESS($CB152,COLUMN(P152),2,1))=""),"",     (1+P$5)  *  ROUND((1-(P152-1)/(  INDIRECT(ADDRESS($CB152,COLUMN(P152),2,1))  -1))  *  (VLOOKUP($D152&amp;"_"&amp;$D153,Cross_cat_sexe,$B$5+1,0)  -  VLOOKUP($D152&amp;"_"&amp;$D153,Cross_cat_sexe,$B$5,0))     +  VLOOKUP($D152&amp;"_"&amp;$D153,Cross_cat_sexe,$B$5,0),0))))</f>
        <v/>
      </c>
      <c r="Q153" s="687" t="str">
        <f>IF(AND(Q152&gt;0,R152=0),NA(),IF(Q152&gt;R152,NA(),IF(R152="","",     (1+R$5)  *  ROUND((1-(Q152-1)/(R152-1))  *  (VLOOKUP($D152&amp;"_"&amp;$D153,Cross_cat_sexe,$B$5+1,0)  -  VLOOKUP($D152&amp;"_"&amp;$D153,Cross_cat_sexe,$B$5,0))     +  VLOOKUP($D152&amp;"_"&amp;$D153,Cross_cat_sexe,$B$5,0),0))))</f>
        <v/>
      </c>
      <c r="R153" s="841">
        <f>IF(Q152&gt;0,R$5,0)</f>
        <v>0</v>
      </c>
      <c r="S153" s="687" t="str">
        <f>IF(AND(S152&gt;0,T152=0),NA(),IF(S152&gt;T152,NA(),IF(T152="","",     (1+T$5)  *  ROUND((1-(S152-1)/(T152-1))  *  (VLOOKUP($D152&amp;"_"&amp;$D153,Cross_cat_sexe,$B$5+1,0)  -  VLOOKUP($D152&amp;"_"&amp;$D153,Cross_cat_sexe,$B$5,0))     +  VLOOKUP($D152&amp;"_"&amp;$D153,Cross_cat_sexe,$B$5,0),0))))</f>
        <v/>
      </c>
      <c r="T153" s="841">
        <f>IF(S152&gt;0,T$5,0)</f>
        <v>0</v>
      </c>
      <c r="U153" s="932" t="str">
        <f ca="1">IF(AND(U152&gt;0,INDIRECT(ADDRESS($CB152,COLUMN(U152),2,1))=0),NA(),IF(U152&gt;INDIRECT(ADDRESS($CB152,COLUMN(U152),2,1)),  NA(),  IF(OR(U152="",INDIRECT(ADDRESS($CB152,COLUMN(U152),2,1))=""),"",     (1+U$5)  *  ROUND((1-(U152-1)/(  INDIRECT(ADDRESS($CB152,COLUMN(U152),2,1))  -1))  *  (VLOOKUP($D152&amp;"_"&amp;$D153,Cross_cat_sexe,$B$5+1,0)  -  VLOOKUP($D152&amp;"_"&amp;$D153,Cross_cat_sexe,$B$5,0))     +  VLOOKUP($D152&amp;"_"&amp;$D153,Cross_cat_sexe,$B$5,0),0))))</f>
        <v/>
      </c>
      <c r="V153" s="932" t="str">
        <f ca="1">IF(AND(V152&gt;0,INDIRECT(ADDRESS($CB152,COLUMN(V152),2,1))=0),NA(),IF(V152&gt;INDIRECT(ADDRESS($CB152,COLUMN(V152),2,1)),  NA(),  IF(OR(V152="",INDIRECT(ADDRESS($CB152,COLUMN(V152),2,1))=""),"",     (1+V$5)  *  ROUND((1-(V152-1)/(  INDIRECT(ADDRESS($CB152,COLUMN(V152),2,1))  -1))  *  (VLOOKUP($D152&amp;"_"&amp;$D153,Cross_cat_sexe,$B$5+1,0)  -  VLOOKUP($D152&amp;"_"&amp;$D153,Cross_cat_sexe,$B$5,0))     +  VLOOKUP($D152&amp;"_"&amp;$D153,Cross_cat_sexe,$B$5,0),0))))</f>
        <v/>
      </c>
      <c r="W153" s="932" t="str">
        <f ca="1">IF(AND(W152&gt;0,INDIRECT(ADDRESS($CB152,COLUMN(W152),2,1))=0),NA(),IF(W152&gt;INDIRECT(ADDRESS($CB152,COLUMN(W152),2,1)),  NA(),  IF(OR(W152="",INDIRECT(ADDRESS($CB152,COLUMN(W152),2,1))=""),"",     (1+W$5)  *  ROUND((1-(W152-1)/(  INDIRECT(ADDRESS($CB152,COLUMN(W152),2,1))  -1))  *  (VLOOKUP($D152&amp;"_"&amp;$D153,Cross_cat_sexe,$B$5+1,0)  -  VLOOKUP($D152&amp;"_"&amp;$D153,Cross_cat_sexe,$B$5,0))     +  VLOOKUP($D152&amp;"_"&amp;$D153,Cross_cat_sexe,$B$5,0),0))))</f>
        <v/>
      </c>
      <c r="X153" s="932" t="str">
        <f ca="1">IF(AND(X152&gt;0,INDIRECT(ADDRESS($CB152,COLUMN(X152),2,1))=0),NA(),IF(X152&gt;INDIRECT(ADDRESS($CB152,COLUMN(X152),2,1)),  NA(),  IF(OR(X152="",INDIRECT(ADDRESS($CB152,COLUMN(X152),2,1))=""),"",     (1+X$5)  *  ROUND((1-(X152-1)/(  INDIRECT(ADDRESS($CB152,COLUMN(X152),2,1))  -1))  *  (VLOOKUP($D152&amp;"_"&amp;$D153,Cross_cat_sexe,$B$5+1,0)  -  VLOOKUP($D152&amp;"_"&amp;$D153,Cross_cat_sexe,$B$5,0))     +  VLOOKUP($D152&amp;"_"&amp;$D153,Cross_cat_sexe,$B$5,0),0))))</f>
        <v/>
      </c>
      <c r="Y153" s="687" t="str">
        <f>IF(AND(Y152&gt;0,Z152=0),NA(),IF(Y152&gt;Z152,NA(),IF(Z152="","",     (1+Z$5)  *  ROUND((1-(Y152-1)/(Z152-1))  *  (VLOOKUP($D152&amp;"_"&amp;$D153,Cross_cat_sexe,$B$5+1,0)  -  VLOOKUP($D152&amp;"_"&amp;$D153,Cross_cat_sexe,$B$5,0))     +  VLOOKUP($D152&amp;"_"&amp;$D153,Cross_cat_sexe,$B$5,0),0))))</f>
        <v/>
      </c>
      <c r="Z153" s="841">
        <f>IF(Y152&gt;0,Z$5,0)</f>
        <v>0</v>
      </c>
      <c r="AA153" s="688" t="str">
        <f ca="1">IF($B152="","",VLOOKUP($B152,Athlètes,AA$7,0))</f>
        <v>Antoine</v>
      </c>
      <c r="AB153" s="689">
        <f ca="1">IF(OR(G153&gt;=2,    F152=IF(D153="F","classée","classé")),   1,   0)</f>
        <v>1</v>
      </c>
      <c r="AC153" s="690">
        <f ca="1">MAX(AH153:AU153)</f>
        <v>1295</v>
      </c>
      <c r="AD153" s="684">
        <f ca="1">IF(AF153&gt;=2,AC153,MAX(AV153:BI153))</f>
        <v>1278</v>
      </c>
      <c r="AE153" s="684">
        <f ca="1">IF(AF153&gt;=3,AC153,IF(AG153&gt;=2,AD153,MAX(BJ153:BW153)))</f>
        <v>1276</v>
      </c>
      <c r="AF153" s="684">
        <f ca="1">COUNTIF(AV153:BI153,"=-1")</f>
        <v>1</v>
      </c>
      <c r="AG153" s="684">
        <f ca="1">COUNTIF(BJ153:BW153,"=-2")</f>
        <v>1</v>
      </c>
      <c r="AH153" s="691">
        <f t="shared" ref="AH153:AU153" ca="1" si="224">INDEX(__Cross,  $CC153,  AH$5)</f>
        <v>1278</v>
      </c>
      <c r="AI153" s="684">
        <f t="shared" ca="1" si="224"/>
        <v>1295</v>
      </c>
      <c r="AJ153" s="684">
        <f t="shared" ca="1" si="224"/>
        <v>1276</v>
      </c>
      <c r="AK153" s="684">
        <f t="shared" ca="1" si="224"/>
        <v>1225</v>
      </c>
      <c r="AL153" s="684" t="str">
        <f t="shared" ca="1" si="224"/>
        <v/>
      </c>
      <c r="AM153" s="684" t="str">
        <f t="shared" ca="1" si="224"/>
        <v/>
      </c>
      <c r="AN153" s="684" t="str">
        <f t="shared" ca="1" si="224"/>
        <v/>
      </c>
      <c r="AO153" s="684" t="str">
        <f t="shared" ca="1" si="224"/>
        <v/>
      </c>
      <c r="AP153" s="684" t="str">
        <f t="shared" ca="1" si="224"/>
        <v/>
      </c>
      <c r="AQ153" s="684" t="str">
        <f t="shared" ca="1" si="224"/>
        <v/>
      </c>
      <c r="AR153" s="684" t="str">
        <f t="shared" ca="1" si="224"/>
        <v/>
      </c>
      <c r="AS153" s="684" t="str">
        <f t="shared" ca="1" si="224"/>
        <v/>
      </c>
      <c r="AT153" s="684" t="str">
        <f t="shared" ca="1" si="224"/>
        <v/>
      </c>
      <c r="AU153" s="692" t="str">
        <f t="shared" ca="1" si="224"/>
        <v/>
      </c>
      <c r="AV153" s="691">
        <f t="shared" ref="AV153:BI153" ca="1" si="225">IF(AH153=$AC153,-1,AH153)</f>
        <v>1278</v>
      </c>
      <c r="AW153" s="684">
        <f t="shared" ca="1" si="225"/>
        <v>-1</v>
      </c>
      <c r="AX153" s="684">
        <f t="shared" ca="1" si="225"/>
        <v>1276</v>
      </c>
      <c r="AY153" s="684">
        <f t="shared" ca="1" si="225"/>
        <v>1225</v>
      </c>
      <c r="AZ153" s="684" t="str">
        <f t="shared" ca="1" si="225"/>
        <v/>
      </c>
      <c r="BA153" s="684" t="str">
        <f t="shared" ca="1" si="225"/>
        <v/>
      </c>
      <c r="BB153" s="684" t="str">
        <f t="shared" ca="1" si="225"/>
        <v/>
      </c>
      <c r="BC153" s="684" t="str">
        <f t="shared" ca="1" si="225"/>
        <v/>
      </c>
      <c r="BD153" s="684" t="str">
        <f t="shared" ca="1" si="225"/>
        <v/>
      </c>
      <c r="BE153" s="684" t="str">
        <f t="shared" ca="1" si="225"/>
        <v/>
      </c>
      <c r="BF153" s="684" t="str">
        <f t="shared" ca="1" si="225"/>
        <v/>
      </c>
      <c r="BG153" s="684" t="str">
        <f t="shared" ca="1" si="225"/>
        <v/>
      </c>
      <c r="BH153" s="684" t="str">
        <f t="shared" ca="1" si="225"/>
        <v/>
      </c>
      <c r="BI153" s="692" t="str">
        <f t="shared" ca="1" si="225"/>
        <v/>
      </c>
      <c r="BJ153" s="691">
        <f t="shared" ref="BJ153:BW153" ca="1" si="226">IF(AV153=$AD153,-2,AV153)</f>
        <v>-2</v>
      </c>
      <c r="BK153" s="684">
        <f t="shared" ca="1" si="226"/>
        <v>-1</v>
      </c>
      <c r="BL153" s="684">
        <f t="shared" ca="1" si="226"/>
        <v>1276</v>
      </c>
      <c r="BM153" s="684">
        <f t="shared" ca="1" si="226"/>
        <v>1225</v>
      </c>
      <c r="BN153" s="684" t="str">
        <f t="shared" ca="1" si="226"/>
        <v/>
      </c>
      <c r="BO153" s="684" t="str">
        <f t="shared" ca="1" si="226"/>
        <v/>
      </c>
      <c r="BP153" s="684" t="str">
        <f t="shared" ca="1" si="226"/>
        <v/>
      </c>
      <c r="BQ153" s="684" t="str">
        <f t="shared" ca="1" si="226"/>
        <v/>
      </c>
      <c r="BR153" s="684" t="str">
        <f t="shared" ca="1" si="226"/>
        <v/>
      </c>
      <c r="BS153" s="684" t="str">
        <f t="shared" ca="1" si="226"/>
        <v/>
      </c>
      <c r="BT153" s="684" t="str">
        <f t="shared" ca="1" si="226"/>
        <v/>
      </c>
      <c r="BU153" s="684" t="str">
        <f t="shared" ca="1" si="226"/>
        <v/>
      </c>
      <c r="BV153" s="684" t="str">
        <f t="shared" ca="1" si="226"/>
        <v/>
      </c>
      <c r="BW153" s="692" t="str">
        <f t="shared" ca="1" si="226"/>
        <v/>
      </c>
      <c r="BX153" s="689">
        <f t="shared" ca="1" si="210"/>
        <v>1</v>
      </c>
      <c r="BY153" s="996">
        <f t="shared" ca="1" si="211"/>
        <v>5074</v>
      </c>
      <c r="BZ153" s="689">
        <f t="shared" si="212"/>
        <v>3782.1</v>
      </c>
      <c r="CA153" s="684" t="str">
        <f t="shared" ca="1" si="213"/>
        <v>P_H</v>
      </c>
      <c r="CB153" s="684">
        <f t="shared" ca="1" si="190"/>
        <v>144</v>
      </c>
      <c r="CC153" s="684">
        <f t="shared" ca="1" si="214"/>
        <v>132</v>
      </c>
      <c r="CD153" s="684">
        <f t="shared" ca="1" si="215"/>
        <v>0</v>
      </c>
      <c r="CE153" s="693">
        <f t="shared" ca="1" si="216"/>
        <v>3101286.5</v>
      </c>
      <c r="CF153" s="895"/>
      <c r="CG153" s="886"/>
      <c r="CH153" s="694">
        <f t="shared" ca="1" si="217"/>
        <v>1.1000000000000001</v>
      </c>
      <c r="CI153" s="694">
        <f t="shared" ca="1" si="200"/>
        <v>0</v>
      </c>
      <c r="CJ153" s="895"/>
    </row>
    <row r="154" spans="1:88" s="703" customFormat="1">
      <c r="A154" s="704">
        <v>4</v>
      </c>
      <c r="B154" s="705">
        <v>3779</v>
      </c>
      <c r="C154" s="703" t="str">
        <f ca="1">IF($B154="","",VLOOKUP($B154,Athlètes,C$5,0))</f>
        <v>BESEME</v>
      </c>
      <c r="D154" s="698" t="str">
        <f ca="1">IF($B154="","",VLOOKUP($B154,Athlètes,D$5,0))</f>
        <v>P</v>
      </c>
      <c r="E154" s="706">
        <f ca="1">IF($B154="","",VLOOKUP($B154,Athlètes,E$5,0))</f>
        <v>2000</v>
      </c>
      <c r="F154" s="707"/>
      <c r="G154" s="708"/>
      <c r="H154" s="708"/>
      <c r="I154" s="696">
        <v>9</v>
      </c>
      <c r="J154" s="696">
        <v>8</v>
      </c>
      <c r="K154" s="696">
        <v>6</v>
      </c>
      <c r="L154" s="696">
        <v>17</v>
      </c>
      <c r="M154" s="722">
        <f ca="1">IF(L154&gt;0,VLOOKUP(M$2&amp;IF(VLOOKUP(M$2,cal_Cross,L$9,0)&lt;&gt;2,"","-"&amp;VLOOKUP($E154,année_1ou2,M$9,0)),cal_Cross,VLOOKUP($D154&amp;"_"&amp;$D155,Cross_cat_sexe,$B$7,0),0),"")</f>
        <v>55</v>
      </c>
      <c r="N154" s="696"/>
      <c r="O154" s="696"/>
      <c r="P154" s="696"/>
      <c r="Q154" s="696"/>
      <c r="R154" s="722" t="str">
        <f>IF(Q154&gt;0,VLOOKUP(R$2&amp;IF(VLOOKUP(R$2,cal_Cross,Q$9,0)&lt;&gt;2,"","-"&amp;VLOOKUP($E154,année_1ou2,R$9,0)),cal_Cross,VLOOKUP($D154&amp;"_"&amp;$D155,Cross_cat_sexe,$B$7,0),0),"")</f>
        <v/>
      </c>
      <c r="S154" s="696"/>
      <c r="T154" s="722" t="str">
        <f>IF(S154&gt;0,VLOOKUP(T$2&amp;IF(VLOOKUP(T$2,cal_Cross,S$9,0)&lt;&gt;2,"","-"&amp;VLOOKUP($E154,année_1ou2,T$9,0)),cal_Cross,VLOOKUP($D154&amp;"_"&amp;$D155,Cross_cat_sexe,$B$7,0),0),"")</f>
        <v/>
      </c>
      <c r="U154" s="696"/>
      <c r="V154" s="696"/>
      <c r="W154" s="696"/>
      <c r="X154" s="696"/>
      <c r="Y154" s="696"/>
      <c r="Z154" s="722" t="str">
        <f>IF(Y154&gt;0,VLOOKUP(Z$2&amp;IF(VLOOKUP(Z$2,cal_Cross,Y$9,0)&lt;&gt;2,"","-"&amp;VLOOKUP($E154,année_1ou2,Z$9,0)),cal_Cross,VLOOKUP($D154&amp;"_"&amp;$D155,Cross_cat_sexe,$B$7,0),0),"")</f>
        <v/>
      </c>
      <c r="AA154" s="843" t="str">
        <f ca="1">IF($B154="","",VLOOKUP($B154,Athlètes,AA$5,0))</f>
        <v>BESEME</v>
      </c>
      <c r="AB154" s="697"/>
      <c r="AC154" s="698"/>
      <c r="AD154" s="698"/>
      <c r="AE154" s="698"/>
      <c r="AF154" s="698"/>
      <c r="AG154" s="698"/>
      <c r="AH154" s="699"/>
      <c r="AI154" s="698"/>
      <c r="AJ154" s="698"/>
      <c r="AK154" s="698"/>
      <c r="AL154" s="698"/>
      <c r="AM154" s="698"/>
      <c r="AN154" s="698"/>
      <c r="AO154" s="698"/>
      <c r="AP154" s="698"/>
      <c r="AQ154" s="698"/>
      <c r="AR154" s="698"/>
      <c r="AS154" s="698"/>
      <c r="AT154" s="698"/>
      <c r="AU154" s="700"/>
      <c r="AV154" s="699"/>
      <c r="AW154" s="698"/>
      <c r="AX154" s="698"/>
      <c r="AY154" s="698"/>
      <c r="AZ154" s="698"/>
      <c r="BA154" s="698"/>
      <c r="BB154" s="698"/>
      <c r="BC154" s="698"/>
      <c r="BD154" s="698"/>
      <c r="BE154" s="698"/>
      <c r="BF154" s="698"/>
      <c r="BG154" s="698"/>
      <c r="BH154" s="698"/>
      <c r="BI154" s="700"/>
      <c r="BJ154" s="699"/>
      <c r="BK154" s="698"/>
      <c r="BL154" s="698"/>
      <c r="BM154" s="698"/>
      <c r="BN154" s="698"/>
      <c r="BO154" s="698"/>
      <c r="BP154" s="698"/>
      <c r="BQ154" s="698"/>
      <c r="BR154" s="698"/>
      <c r="BS154" s="698"/>
      <c r="BT154" s="698"/>
      <c r="BU154" s="698"/>
      <c r="BV154" s="698"/>
      <c r="BW154" s="700"/>
      <c r="BX154" s="697">
        <f t="shared" ca="1" si="210"/>
        <v>0</v>
      </c>
      <c r="BY154" s="995">
        <f t="shared" ca="1" si="211"/>
        <v>95</v>
      </c>
      <c r="BZ154" s="697">
        <f t="shared" si="212"/>
        <v>3779</v>
      </c>
      <c r="CA154" s="698" t="str">
        <f t="shared" ca="1" si="213"/>
        <v>P_H</v>
      </c>
      <c r="CB154" s="698">
        <f t="shared" ca="1" si="190"/>
        <v>144</v>
      </c>
      <c r="CC154" s="698">
        <f t="shared" ca="1" si="214"/>
        <v>133</v>
      </c>
      <c r="CD154" s="698">
        <f t="shared" ca="1" si="215"/>
        <v>0</v>
      </c>
      <c r="CE154" s="701">
        <f t="shared" ca="1" si="216"/>
        <v>3101275</v>
      </c>
      <c r="CF154" s="894"/>
      <c r="CG154" s="885"/>
      <c r="CH154" s="694">
        <f t="shared" ca="1" si="217"/>
        <v>1</v>
      </c>
      <c r="CI154" s="702">
        <f t="shared" ca="1" si="200"/>
        <v>0</v>
      </c>
      <c r="CJ154" s="894"/>
    </row>
    <row r="155" spans="1:88" s="695" customFormat="1">
      <c r="A155" s="681">
        <v>4.0999999999999996</v>
      </c>
      <c r="B155" s="682">
        <f>B154+0.1</f>
        <v>3779.1</v>
      </c>
      <c r="C155" s="683" t="str">
        <f ca="1">IF($B154="","",VLOOKUP($B154,Athlètes,C$7,0))</f>
        <v>Cyprien</v>
      </c>
      <c r="D155" s="684" t="str">
        <f ca="1">IF($B154="","",VLOOKUP($B154,Athlètes,D$7,0))</f>
        <v>H</v>
      </c>
      <c r="E155" s="685"/>
      <c r="F155" s="936">
        <f ca="1">IF(G155=0,0,SUMIF(AC155:AD155,"&gt;0")/MIN(2,G155))+IF(ISNA(BY155),NA(),0)</f>
        <v>1275</v>
      </c>
      <c r="G155" s="686">
        <f>COUNTA(I154:L154,N154:Q154,S154,Y154)</f>
        <v>4</v>
      </c>
      <c r="H155" s="686">
        <f ca="1">IF(ISNA(VLOOKUP($B155,__Indoor,H$7,0)),   0,VLOOKUP($B155,__Indoor,H$7,0))</f>
        <v>4</v>
      </c>
      <c r="I155" s="932">
        <f ca="1">IF(AND(I154&gt;0,INDIRECT(ADDRESS($CB154,COLUMN(I154),2,1))=0),NA(),IF(I154&gt;INDIRECT(ADDRESS($CB154,COLUMN(I154),2,1)),  NA(),  IF(OR(I154="",INDIRECT(ADDRESS($CB154,COLUMN(I154),2,1))=""),"",     (1+I$5)  *  ROUND((1-(I154-1)/(  INDIRECT(ADDRESS($CB154,COLUMN(I154),2,1))  -1))  *  (VLOOKUP($D154&amp;"_"&amp;$D155,Cross_cat_sexe,$B$5+1,0)  -  VLOOKUP($D154&amp;"_"&amp;$D155,Cross_cat_sexe,$B$5,0))     +  VLOOKUP($D154&amp;"_"&amp;$D155,Cross_cat_sexe,$B$5,0),0))))</f>
        <v>1205</v>
      </c>
      <c r="J155" s="932">
        <f ca="1">IF(AND(J154&gt;0,INDIRECT(ADDRESS($CB154,COLUMN(J154),2,1))=0),NA(),IF(J154&gt;INDIRECT(ADDRESS($CB154,COLUMN(J154),2,1)),  NA(),  IF(OR(J154="",INDIRECT(ADDRESS($CB154,COLUMN(J154),2,1))=""),"",     (1+J$5)  *  ROUND((1-(J154-1)/(  INDIRECT(ADDRESS($CB154,COLUMN(J154),2,1))  -1))  *  (VLOOKUP($D154&amp;"_"&amp;$D155,Cross_cat_sexe,$B$5+1,0)  -  VLOOKUP($D154&amp;"_"&amp;$D155,Cross_cat_sexe,$B$5,0))     +  VLOOKUP($D154&amp;"_"&amp;$D155,Cross_cat_sexe,$B$5,0),0))))</f>
        <v>1253</v>
      </c>
      <c r="K155" s="932">
        <f ca="1">IF(AND(K154&gt;0,INDIRECT(ADDRESS($CB154,COLUMN(K154),2,1))=0),NA(),IF(K154&gt;INDIRECT(ADDRESS($CB154,COLUMN(K154),2,1)),  NA(),  IF(OR(K154="",INDIRECT(ADDRESS($CB154,COLUMN(K154),2,1))=""),"",     (1+K$5)  *  ROUND((1-(K154-1)/(  INDIRECT(ADDRESS($CB154,COLUMN(K154),2,1))  -1))  *  (VLOOKUP($D154&amp;"_"&amp;$D155,Cross_cat_sexe,$B$5+1,0)  -  VLOOKUP($D154&amp;"_"&amp;$D155,Cross_cat_sexe,$B$5,0))     +  VLOOKUP($D154&amp;"_"&amp;$D155,Cross_cat_sexe,$B$5,0),0))))</f>
        <v>1297</v>
      </c>
      <c r="L155" s="687">
        <f ca="1">IF(AND(L154&gt;0,M154=0),NA(),IF(L154&gt;M154,NA(),IF(M154="","",     (1+M$5)  *  ROUND((1-(L154-1)/(M154-1))  *  (VLOOKUP($D154&amp;"_"&amp;$D155,Cross_cat_sexe,$B$5+1,0)  -  VLOOKUP($D154&amp;"_"&amp;$D155,Cross_cat_sexe,$B$5,0))     +  VLOOKUP($D154&amp;"_"&amp;$D155,Cross_cat_sexe,$B$5,0),0))))</f>
        <v>1089</v>
      </c>
      <c r="M155" s="841">
        <f ca="1">IF(L154&gt;0,M$5,0)</f>
        <v>0</v>
      </c>
      <c r="N155" s="932" t="str">
        <f ca="1">IF(AND(N154&gt;0,INDIRECT(ADDRESS($CB154,COLUMN(N154),2,1))=0),NA(),IF(N154&gt;INDIRECT(ADDRESS($CB154,COLUMN(N154),2,1)),  NA(),  IF(OR(N154="",INDIRECT(ADDRESS($CB154,COLUMN(N154),2,1))=""),"",     (1+N$5)  *  ROUND((1-(N154-1)/(  INDIRECT(ADDRESS($CB154,COLUMN(N154),2,1))  -1))  *  (VLOOKUP($D154&amp;"_"&amp;$D155,Cross_cat_sexe,$B$5+1,0)  -  VLOOKUP($D154&amp;"_"&amp;$D155,Cross_cat_sexe,$B$5,0))     +  VLOOKUP($D154&amp;"_"&amp;$D155,Cross_cat_sexe,$B$5,0),0))))</f>
        <v/>
      </c>
      <c r="O155" s="932" t="str">
        <f ca="1">IF(AND(O154&gt;0,INDIRECT(ADDRESS($CB154,COLUMN(O154),2,1))=0),NA(),IF(O154&gt;INDIRECT(ADDRESS($CB154,COLUMN(O154),2,1)),  NA(),  IF(OR(O154="",INDIRECT(ADDRESS($CB154,COLUMN(O154),2,1))=""),"",     (1+O$5)  *  ROUND((1-(O154-1)/(  INDIRECT(ADDRESS($CB154,COLUMN(O154),2,1))  -1))  *  (VLOOKUP($D154&amp;"_"&amp;$D155,Cross_cat_sexe,$B$5+1,0)  -  VLOOKUP($D154&amp;"_"&amp;$D155,Cross_cat_sexe,$B$5,0))     +  VLOOKUP($D154&amp;"_"&amp;$D155,Cross_cat_sexe,$B$5,0),0))))</f>
        <v/>
      </c>
      <c r="P155" s="932" t="str">
        <f ca="1">IF(AND(P154&gt;0,INDIRECT(ADDRESS($CB154,COLUMN(P154),2,1))=0),NA(),IF(P154&gt;INDIRECT(ADDRESS($CB154,COLUMN(P154),2,1)),  NA(),  IF(OR(P154="",INDIRECT(ADDRESS($CB154,COLUMN(P154),2,1))=""),"",     (1+P$5)  *  ROUND((1-(P154-1)/(  INDIRECT(ADDRESS($CB154,COLUMN(P154),2,1))  -1))  *  (VLOOKUP($D154&amp;"_"&amp;$D155,Cross_cat_sexe,$B$5+1,0)  -  VLOOKUP($D154&amp;"_"&amp;$D155,Cross_cat_sexe,$B$5,0))     +  VLOOKUP($D154&amp;"_"&amp;$D155,Cross_cat_sexe,$B$5,0),0))))</f>
        <v/>
      </c>
      <c r="Q155" s="687" t="str">
        <f>IF(AND(Q154&gt;0,R154=0),NA(),IF(Q154&gt;R154,NA(),IF(R154="","",     (1+R$5)  *  ROUND((1-(Q154-1)/(R154-1))  *  (VLOOKUP($D154&amp;"_"&amp;$D155,Cross_cat_sexe,$B$5+1,0)  -  VLOOKUP($D154&amp;"_"&amp;$D155,Cross_cat_sexe,$B$5,0))     +  VLOOKUP($D154&amp;"_"&amp;$D155,Cross_cat_sexe,$B$5,0),0))))</f>
        <v/>
      </c>
      <c r="R155" s="841">
        <f>IF(Q154&gt;0,R$5,0)</f>
        <v>0</v>
      </c>
      <c r="S155" s="687" t="str">
        <f>IF(AND(S154&gt;0,T154=0),NA(),IF(S154&gt;T154,NA(),IF(T154="","",     (1+T$5)  *  ROUND((1-(S154-1)/(T154-1))  *  (VLOOKUP($D154&amp;"_"&amp;$D155,Cross_cat_sexe,$B$5+1,0)  -  VLOOKUP($D154&amp;"_"&amp;$D155,Cross_cat_sexe,$B$5,0))     +  VLOOKUP($D154&amp;"_"&amp;$D155,Cross_cat_sexe,$B$5,0),0))))</f>
        <v/>
      </c>
      <c r="T155" s="841">
        <f>IF(S154&gt;0,T$5,0)</f>
        <v>0</v>
      </c>
      <c r="U155" s="932" t="str">
        <f ca="1">IF(AND(U154&gt;0,INDIRECT(ADDRESS($CB154,COLUMN(U154),2,1))=0),NA(),IF(U154&gt;INDIRECT(ADDRESS($CB154,COLUMN(U154),2,1)),  NA(),  IF(OR(U154="",INDIRECT(ADDRESS($CB154,COLUMN(U154),2,1))=""),"",     (1+U$5)  *  ROUND((1-(U154-1)/(  INDIRECT(ADDRESS($CB154,COLUMN(U154),2,1))  -1))  *  (VLOOKUP($D154&amp;"_"&amp;$D155,Cross_cat_sexe,$B$5+1,0)  -  VLOOKUP($D154&amp;"_"&amp;$D155,Cross_cat_sexe,$B$5,0))     +  VLOOKUP($D154&amp;"_"&amp;$D155,Cross_cat_sexe,$B$5,0),0))))</f>
        <v/>
      </c>
      <c r="V155" s="932" t="str">
        <f ca="1">IF(AND(V154&gt;0,INDIRECT(ADDRESS($CB154,COLUMN(V154),2,1))=0),NA(),IF(V154&gt;INDIRECT(ADDRESS($CB154,COLUMN(V154),2,1)),  NA(),  IF(OR(V154="",INDIRECT(ADDRESS($CB154,COLUMN(V154),2,1))=""),"",     (1+V$5)  *  ROUND((1-(V154-1)/(  INDIRECT(ADDRESS($CB154,COLUMN(V154),2,1))  -1))  *  (VLOOKUP($D154&amp;"_"&amp;$D155,Cross_cat_sexe,$B$5+1,0)  -  VLOOKUP($D154&amp;"_"&amp;$D155,Cross_cat_sexe,$B$5,0))     +  VLOOKUP($D154&amp;"_"&amp;$D155,Cross_cat_sexe,$B$5,0),0))))</f>
        <v/>
      </c>
      <c r="W155" s="932" t="str">
        <f ca="1">IF(AND(W154&gt;0,INDIRECT(ADDRESS($CB154,COLUMN(W154),2,1))=0),NA(),IF(W154&gt;INDIRECT(ADDRESS($CB154,COLUMN(W154),2,1)),  NA(),  IF(OR(W154="",INDIRECT(ADDRESS($CB154,COLUMN(W154),2,1))=""),"",     (1+W$5)  *  ROUND((1-(W154-1)/(  INDIRECT(ADDRESS($CB154,COLUMN(W154),2,1))  -1))  *  (VLOOKUP($D154&amp;"_"&amp;$D155,Cross_cat_sexe,$B$5+1,0)  -  VLOOKUP($D154&amp;"_"&amp;$D155,Cross_cat_sexe,$B$5,0))     +  VLOOKUP($D154&amp;"_"&amp;$D155,Cross_cat_sexe,$B$5,0),0))))</f>
        <v/>
      </c>
      <c r="X155" s="932" t="str">
        <f ca="1">IF(AND(X154&gt;0,INDIRECT(ADDRESS($CB154,COLUMN(X154),2,1))=0),NA(),IF(X154&gt;INDIRECT(ADDRESS($CB154,COLUMN(X154),2,1)),  NA(),  IF(OR(X154="",INDIRECT(ADDRESS($CB154,COLUMN(X154),2,1))=""),"",     (1+X$5)  *  ROUND((1-(X154-1)/(  INDIRECT(ADDRESS($CB154,COLUMN(X154),2,1))  -1))  *  (VLOOKUP($D154&amp;"_"&amp;$D155,Cross_cat_sexe,$B$5+1,0)  -  VLOOKUP($D154&amp;"_"&amp;$D155,Cross_cat_sexe,$B$5,0))     +  VLOOKUP($D154&amp;"_"&amp;$D155,Cross_cat_sexe,$B$5,0),0))))</f>
        <v/>
      </c>
      <c r="Y155" s="687" t="str">
        <f>IF(AND(Y154&gt;0,Z154=0),NA(),IF(Y154&gt;Z154,NA(),IF(Z154="","",     (1+Z$5)  *  ROUND((1-(Y154-1)/(Z154-1))  *  (VLOOKUP($D154&amp;"_"&amp;$D155,Cross_cat_sexe,$B$5+1,0)  -  VLOOKUP($D154&amp;"_"&amp;$D155,Cross_cat_sexe,$B$5,0))     +  VLOOKUP($D154&amp;"_"&amp;$D155,Cross_cat_sexe,$B$5,0),0))))</f>
        <v/>
      </c>
      <c r="Z155" s="841">
        <f>IF(Y154&gt;0,Z$5,0)</f>
        <v>0</v>
      </c>
      <c r="AA155" s="688" t="str">
        <f ca="1">IF($B154="","",VLOOKUP($B154,Athlètes,AA$7,0))</f>
        <v>Cyprien</v>
      </c>
      <c r="AB155" s="689">
        <f ca="1">IF(OR(G155&gt;=2,    F154=IF(D155="F","classée","classé")),   1,   0)</f>
        <v>1</v>
      </c>
      <c r="AC155" s="690">
        <f ca="1">MAX(AH155:AU155)</f>
        <v>1297</v>
      </c>
      <c r="AD155" s="684">
        <f ca="1">IF(AF155&gt;=2,AC155,MAX(AV155:BI155))</f>
        <v>1253</v>
      </c>
      <c r="AE155" s="684">
        <f ca="1">IF(AF155&gt;=3,AC155,IF(AG155&gt;=2,AD155,MAX(BJ155:BW155)))</f>
        <v>1205</v>
      </c>
      <c r="AF155" s="684">
        <f ca="1">COUNTIF(AV155:BI155,"=-1")</f>
        <v>1</v>
      </c>
      <c r="AG155" s="684">
        <f ca="1">COUNTIF(BJ155:BW155,"=-2")</f>
        <v>1</v>
      </c>
      <c r="AH155" s="691">
        <f t="shared" ref="AH155:AU155" ca="1" si="227">INDEX(__Cross,  $CC155,  AH$5)</f>
        <v>1205</v>
      </c>
      <c r="AI155" s="684">
        <f t="shared" ca="1" si="227"/>
        <v>1253</v>
      </c>
      <c r="AJ155" s="684">
        <f t="shared" ca="1" si="227"/>
        <v>1297</v>
      </c>
      <c r="AK155" s="684">
        <f t="shared" ca="1" si="227"/>
        <v>1089</v>
      </c>
      <c r="AL155" s="684" t="str">
        <f t="shared" ca="1" si="227"/>
        <v/>
      </c>
      <c r="AM155" s="684" t="str">
        <f t="shared" ca="1" si="227"/>
        <v/>
      </c>
      <c r="AN155" s="684" t="str">
        <f t="shared" ca="1" si="227"/>
        <v/>
      </c>
      <c r="AO155" s="684" t="str">
        <f t="shared" ca="1" si="227"/>
        <v/>
      </c>
      <c r="AP155" s="684" t="str">
        <f t="shared" ca="1" si="227"/>
        <v/>
      </c>
      <c r="AQ155" s="684" t="str">
        <f t="shared" ca="1" si="227"/>
        <v/>
      </c>
      <c r="AR155" s="684" t="str">
        <f t="shared" ca="1" si="227"/>
        <v/>
      </c>
      <c r="AS155" s="684" t="str">
        <f t="shared" ca="1" si="227"/>
        <v/>
      </c>
      <c r="AT155" s="684" t="str">
        <f t="shared" ca="1" si="227"/>
        <v/>
      </c>
      <c r="AU155" s="692" t="str">
        <f t="shared" ca="1" si="227"/>
        <v/>
      </c>
      <c r="AV155" s="691">
        <f t="shared" ref="AV155:BI155" ca="1" si="228">IF(AH155=$AC155,-1,AH155)</f>
        <v>1205</v>
      </c>
      <c r="AW155" s="684">
        <f t="shared" ca="1" si="228"/>
        <v>1253</v>
      </c>
      <c r="AX155" s="684">
        <f t="shared" ca="1" si="228"/>
        <v>-1</v>
      </c>
      <c r="AY155" s="684">
        <f t="shared" ca="1" si="228"/>
        <v>1089</v>
      </c>
      <c r="AZ155" s="684" t="str">
        <f t="shared" ca="1" si="228"/>
        <v/>
      </c>
      <c r="BA155" s="684" t="str">
        <f t="shared" ca="1" si="228"/>
        <v/>
      </c>
      <c r="BB155" s="684" t="str">
        <f t="shared" ca="1" si="228"/>
        <v/>
      </c>
      <c r="BC155" s="684" t="str">
        <f t="shared" ca="1" si="228"/>
        <v/>
      </c>
      <c r="BD155" s="684" t="str">
        <f t="shared" ca="1" si="228"/>
        <v/>
      </c>
      <c r="BE155" s="684" t="str">
        <f t="shared" ca="1" si="228"/>
        <v/>
      </c>
      <c r="BF155" s="684" t="str">
        <f t="shared" ca="1" si="228"/>
        <v/>
      </c>
      <c r="BG155" s="684" t="str">
        <f t="shared" ca="1" si="228"/>
        <v/>
      </c>
      <c r="BH155" s="684" t="str">
        <f t="shared" ca="1" si="228"/>
        <v/>
      </c>
      <c r="BI155" s="692" t="str">
        <f t="shared" ca="1" si="228"/>
        <v/>
      </c>
      <c r="BJ155" s="691">
        <f t="shared" ref="BJ155:BW155" ca="1" si="229">IF(AV155=$AD155,-2,AV155)</f>
        <v>1205</v>
      </c>
      <c r="BK155" s="684">
        <f t="shared" ca="1" si="229"/>
        <v>-2</v>
      </c>
      <c r="BL155" s="684">
        <f t="shared" ca="1" si="229"/>
        <v>-1</v>
      </c>
      <c r="BM155" s="684">
        <f t="shared" ca="1" si="229"/>
        <v>1089</v>
      </c>
      <c r="BN155" s="684" t="str">
        <f t="shared" ca="1" si="229"/>
        <v/>
      </c>
      <c r="BO155" s="684" t="str">
        <f t="shared" ca="1" si="229"/>
        <v/>
      </c>
      <c r="BP155" s="684" t="str">
        <f t="shared" ca="1" si="229"/>
        <v/>
      </c>
      <c r="BQ155" s="684" t="str">
        <f t="shared" ca="1" si="229"/>
        <v/>
      </c>
      <c r="BR155" s="684" t="str">
        <f t="shared" ca="1" si="229"/>
        <v/>
      </c>
      <c r="BS155" s="684" t="str">
        <f t="shared" ca="1" si="229"/>
        <v/>
      </c>
      <c r="BT155" s="684" t="str">
        <f t="shared" ca="1" si="229"/>
        <v/>
      </c>
      <c r="BU155" s="684" t="str">
        <f t="shared" ca="1" si="229"/>
        <v/>
      </c>
      <c r="BV155" s="684" t="str">
        <f t="shared" ca="1" si="229"/>
        <v/>
      </c>
      <c r="BW155" s="692" t="str">
        <f t="shared" ca="1" si="229"/>
        <v/>
      </c>
      <c r="BX155" s="689">
        <f t="shared" ca="1" si="210"/>
        <v>1</v>
      </c>
      <c r="BY155" s="996">
        <f t="shared" ca="1" si="211"/>
        <v>4844</v>
      </c>
      <c r="BZ155" s="689">
        <f t="shared" si="212"/>
        <v>3779.1</v>
      </c>
      <c r="CA155" s="684" t="str">
        <f t="shared" ca="1" si="213"/>
        <v>P_H</v>
      </c>
      <c r="CB155" s="684">
        <f t="shared" ca="1" si="190"/>
        <v>144</v>
      </c>
      <c r="CC155" s="684">
        <f t="shared" ca="1" si="214"/>
        <v>134</v>
      </c>
      <c r="CD155" s="684">
        <f t="shared" ca="1" si="215"/>
        <v>0</v>
      </c>
      <c r="CE155" s="693">
        <f t="shared" ca="1" si="216"/>
        <v>3101275</v>
      </c>
      <c r="CF155" s="895"/>
      <c r="CG155" s="886"/>
      <c r="CH155" s="694">
        <f t="shared" ca="1" si="217"/>
        <v>1.1000000000000001</v>
      </c>
      <c r="CI155" s="694">
        <f t="shared" ca="1" si="200"/>
        <v>0</v>
      </c>
      <c r="CJ155" s="895"/>
    </row>
    <row r="156" spans="1:88" s="703" customFormat="1">
      <c r="A156" s="704">
        <v>5</v>
      </c>
      <c r="B156" s="705">
        <v>1038</v>
      </c>
      <c r="C156" s="703" t="str">
        <f ca="1">IF($B156="","",VLOOKUP($B156,Athlètes,C$5,0))</f>
        <v>JARBATH</v>
      </c>
      <c r="D156" s="698" t="str">
        <f ca="1">IF($B156="","",VLOOKUP($B156,Athlètes,D$5,0))</f>
        <v>P</v>
      </c>
      <c r="E156" s="706" t="str">
        <f ca="1">IF($B156="","",VLOOKUP($B156,Athlètes,E$5,0))</f>
        <v/>
      </c>
      <c r="F156" s="707"/>
      <c r="G156" s="708"/>
      <c r="H156" s="708"/>
      <c r="I156" s="696">
        <v>16</v>
      </c>
      <c r="J156" s="696">
        <v>27</v>
      </c>
      <c r="K156" s="696">
        <v>8</v>
      </c>
      <c r="L156" s="696"/>
      <c r="M156" s="722" t="str">
        <f>IF(L156&gt;0,VLOOKUP(M$2&amp;IF(VLOOKUP(M$2,cal_Cross,L$9,0)&lt;&gt;2,"","-"&amp;VLOOKUP($E156,année_1ou2,M$9,0)),cal_Cross,VLOOKUP($D156&amp;"_"&amp;$D157,Cross_cat_sexe,$B$7,0),0),"")</f>
        <v/>
      </c>
      <c r="N156" s="696"/>
      <c r="O156" s="696"/>
      <c r="P156" s="696"/>
      <c r="Q156" s="696"/>
      <c r="R156" s="722" t="str">
        <f>IF(Q156&gt;0,VLOOKUP(R$2&amp;IF(VLOOKUP(R$2,cal_Cross,Q$9,0)&lt;&gt;2,"","-"&amp;VLOOKUP($E156,année_1ou2,R$9,0)),cal_Cross,VLOOKUP($D156&amp;"_"&amp;$D157,Cross_cat_sexe,$B$7,0),0),"")</f>
        <v/>
      </c>
      <c r="S156" s="696"/>
      <c r="T156" s="722" t="str">
        <f>IF(S156&gt;0,VLOOKUP(T$2&amp;IF(VLOOKUP(T$2,cal_Cross,S$9,0)&lt;&gt;2,"","-"&amp;VLOOKUP($E156,année_1ou2,T$9,0)),cal_Cross,VLOOKUP($D156&amp;"_"&amp;$D157,Cross_cat_sexe,$B$7,0),0),"")</f>
        <v/>
      </c>
      <c r="U156" s="696"/>
      <c r="V156" s="696"/>
      <c r="W156" s="696"/>
      <c r="X156" s="696"/>
      <c r="Y156" s="696"/>
      <c r="Z156" s="722" t="str">
        <f>IF(Y156&gt;0,VLOOKUP(Z$2&amp;IF(VLOOKUP(Z$2,cal_Cross,Y$9,0)&lt;&gt;2,"","-"&amp;VLOOKUP($E156,année_1ou2,Z$9,0)),cal_Cross,VLOOKUP($D156&amp;"_"&amp;$D157,Cross_cat_sexe,$B$7,0),0),"")</f>
        <v/>
      </c>
      <c r="AA156" s="843" t="str">
        <f ca="1">IF($B156="","",VLOOKUP($B156,Athlètes,AA$5,0))</f>
        <v>JARBATH</v>
      </c>
      <c r="AB156" s="697"/>
      <c r="AC156" s="698"/>
      <c r="AD156" s="698"/>
      <c r="AE156" s="698"/>
      <c r="AF156" s="698"/>
      <c r="AG156" s="698"/>
      <c r="AH156" s="699"/>
      <c r="AI156" s="698"/>
      <c r="AJ156" s="698"/>
      <c r="AK156" s="698"/>
      <c r="AL156" s="698"/>
      <c r="AM156" s="698"/>
      <c r="AN156" s="698"/>
      <c r="AO156" s="698"/>
      <c r="AP156" s="698"/>
      <c r="AQ156" s="698"/>
      <c r="AR156" s="698"/>
      <c r="AS156" s="698"/>
      <c r="AT156" s="698"/>
      <c r="AU156" s="700"/>
      <c r="AV156" s="699"/>
      <c r="AW156" s="698"/>
      <c r="AX156" s="698"/>
      <c r="AY156" s="698"/>
      <c r="AZ156" s="698"/>
      <c r="BA156" s="698"/>
      <c r="BB156" s="698"/>
      <c r="BC156" s="698"/>
      <c r="BD156" s="698"/>
      <c r="BE156" s="698"/>
      <c r="BF156" s="698"/>
      <c r="BG156" s="698"/>
      <c r="BH156" s="698"/>
      <c r="BI156" s="700"/>
      <c r="BJ156" s="699"/>
      <c r="BK156" s="698"/>
      <c r="BL156" s="698"/>
      <c r="BM156" s="698"/>
      <c r="BN156" s="698"/>
      <c r="BO156" s="698"/>
      <c r="BP156" s="698"/>
      <c r="BQ156" s="698"/>
      <c r="BR156" s="698"/>
      <c r="BS156" s="698"/>
      <c r="BT156" s="698"/>
      <c r="BU156" s="698"/>
      <c r="BV156" s="698"/>
      <c r="BW156" s="700"/>
      <c r="BX156" s="697">
        <f t="shared" ca="1" si="210"/>
        <v>0</v>
      </c>
      <c r="BY156" s="995">
        <f t="shared" ca="1" si="211"/>
        <v>51</v>
      </c>
      <c r="BZ156" s="697">
        <f t="shared" si="212"/>
        <v>1038</v>
      </c>
      <c r="CA156" s="698" t="str">
        <f t="shared" ca="1" si="213"/>
        <v>P_H</v>
      </c>
      <c r="CB156" s="698">
        <f t="shared" ca="1" si="190"/>
        <v>144</v>
      </c>
      <c r="CC156" s="698">
        <f t="shared" ca="1" si="214"/>
        <v>135</v>
      </c>
      <c r="CD156" s="698">
        <f t="shared" ca="1" si="215"/>
        <v>0</v>
      </c>
      <c r="CE156" s="701">
        <f t="shared" ca="1" si="216"/>
        <v>3101145</v>
      </c>
      <c r="CF156" s="894"/>
      <c r="CG156" s="885"/>
      <c r="CH156" s="694">
        <f t="shared" ca="1" si="217"/>
        <v>1</v>
      </c>
      <c r="CI156" s="702">
        <f t="shared" ca="1" si="200"/>
        <v>0</v>
      </c>
      <c r="CJ156" s="894"/>
    </row>
    <row r="157" spans="1:88" s="695" customFormat="1">
      <c r="A157" s="681">
        <v>5.0999999999999996</v>
      </c>
      <c r="B157" s="682">
        <f>B156+0.1</f>
        <v>1038.0999999999999</v>
      </c>
      <c r="C157" s="683" t="str">
        <f ca="1">IF($B156="","",VLOOKUP($B156,Athlètes,C$7,0))</f>
        <v>Danielo</v>
      </c>
      <c r="D157" s="684" t="str">
        <f ca="1">IF($B156="","",VLOOKUP($B156,Athlètes,D$7,0))</f>
        <v>H</v>
      </c>
      <c r="E157" s="685"/>
      <c r="F157" s="936">
        <f ca="1">IF(G157=0,0,SUMIF(AC157:AD157,"&gt;0")/MIN(2,G157))+IF(ISNA(BY157),NA(),0)</f>
        <v>1145</v>
      </c>
      <c r="G157" s="686">
        <f>COUNTA(I156:L156,N156:Q156,S156,Y156)</f>
        <v>3</v>
      </c>
      <c r="H157" s="686">
        <f>IF(ISNA(VLOOKUP($B157,__Indoor,H$7,0)),   0,VLOOKUP($B157,__Indoor,H$7,0))</f>
        <v>0</v>
      </c>
      <c r="I157" s="932">
        <f ca="1">IF(AND(I156&gt;0,INDIRECT(ADDRESS($CB156,COLUMN(I156),2,1))=0),NA(),IF(I156&gt;INDIRECT(ADDRESS($CB156,COLUMN(I156),2,1)),  NA(),  IF(OR(I156="",INDIRECT(ADDRESS($CB156,COLUMN(I156),2,1))=""),"",     (1+I$5)  *  ROUND((1-(I156-1)/(  INDIRECT(ADDRESS($CB156,COLUMN(I156),2,1))  -1))  *  (VLOOKUP($D156&amp;"_"&amp;$D157,Cross_cat_sexe,$B$5+1,0)  -  VLOOKUP($D156&amp;"_"&amp;$D157,Cross_cat_sexe,$B$5,0))     +  VLOOKUP($D156&amp;"_"&amp;$D157,Cross_cat_sexe,$B$5,0),0))))</f>
        <v>1034</v>
      </c>
      <c r="J157" s="932">
        <f ca="1">IF(AND(J156&gt;0,INDIRECT(ADDRESS($CB156,COLUMN(J156),2,1))=0),NA(),IF(J156&gt;INDIRECT(ADDRESS($CB156,COLUMN(J156),2,1)),  NA(),  IF(OR(J156="",INDIRECT(ADDRESS($CB156,COLUMN(J156),2,1))=""),"",     (1+J$5)  *  ROUND((1-(J156-1)/(  INDIRECT(ADDRESS($CB156,COLUMN(J156),2,1))  -1))  *  (VLOOKUP($D156&amp;"_"&amp;$D157,Cross_cat_sexe,$B$5+1,0)  -  VLOOKUP($D156&amp;"_"&amp;$D157,Cross_cat_sexe,$B$5,0))     +  VLOOKUP($D156&amp;"_"&amp;$D157,Cross_cat_sexe,$B$5,0),0))))</f>
        <v>854</v>
      </c>
      <c r="K157" s="932">
        <f ca="1">IF(AND(K156&gt;0,INDIRECT(ADDRESS($CB156,COLUMN(K156),2,1))=0),NA(),IF(K156&gt;INDIRECT(ADDRESS($CB156,COLUMN(K156),2,1)),  NA(),  IF(OR(K156="",INDIRECT(ADDRESS($CB156,COLUMN(K156),2,1))=""),"",     (1+K$5)  *  ROUND((1-(K156-1)/(  INDIRECT(ADDRESS($CB156,COLUMN(K156),2,1))  -1))  *  (VLOOKUP($D156&amp;"_"&amp;$D157,Cross_cat_sexe,$B$5+1,0)  -  VLOOKUP($D156&amp;"_"&amp;$D157,Cross_cat_sexe,$B$5,0))     +  VLOOKUP($D156&amp;"_"&amp;$D157,Cross_cat_sexe,$B$5,0),0))))</f>
        <v>1256</v>
      </c>
      <c r="L157" s="687" t="str">
        <f>IF(AND(L156&gt;0,M156=0),NA(),IF(L156&gt;M156,NA(),IF(M156="","",     (1+M$5)  *  ROUND((1-(L156-1)/(M156-1))  *  (VLOOKUP($D156&amp;"_"&amp;$D157,Cross_cat_sexe,$B$5+1,0)  -  VLOOKUP($D156&amp;"_"&amp;$D157,Cross_cat_sexe,$B$5,0))     +  VLOOKUP($D156&amp;"_"&amp;$D157,Cross_cat_sexe,$B$5,0),0))))</f>
        <v/>
      </c>
      <c r="M157" s="841">
        <f>IF(L156&gt;0,M$5,0)</f>
        <v>0</v>
      </c>
      <c r="N157" s="932" t="str">
        <f ca="1">IF(AND(N156&gt;0,INDIRECT(ADDRESS($CB156,COLUMN(N156),2,1))=0),NA(),IF(N156&gt;INDIRECT(ADDRESS($CB156,COLUMN(N156),2,1)),  NA(),  IF(OR(N156="",INDIRECT(ADDRESS($CB156,COLUMN(N156),2,1))=""),"",     (1+N$5)  *  ROUND((1-(N156-1)/(  INDIRECT(ADDRESS($CB156,COLUMN(N156),2,1))  -1))  *  (VLOOKUP($D156&amp;"_"&amp;$D157,Cross_cat_sexe,$B$5+1,0)  -  VLOOKUP($D156&amp;"_"&amp;$D157,Cross_cat_sexe,$B$5,0))     +  VLOOKUP($D156&amp;"_"&amp;$D157,Cross_cat_sexe,$B$5,0),0))))</f>
        <v/>
      </c>
      <c r="O157" s="932" t="str">
        <f ca="1">IF(AND(O156&gt;0,INDIRECT(ADDRESS($CB156,COLUMN(O156),2,1))=0),NA(),IF(O156&gt;INDIRECT(ADDRESS($CB156,COLUMN(O156),2,1)),  NA(),  IF(OR(O156="",INDIRECT(ADDRESS($CB156,COLUMN(O156),2,1))=""),"",     (1+O$5)  *  ROUND((1-(O156-1)/(  INDIRECT(ADDRESS($CB156,COLUMN(O156),2,1))  -1))  *  (VLOOKUP($D156&amp;"_"&amp;$D157,Cross_cat_sexe,$B$5+1,0)  -  VLOOKUP($D156&amp;"_"&amp;$D157,Cross_cat_sexe,$B$5,0))     +  VLOOKUP($D156&amp;"_"&amp;$D157,Cross_cat_sexe,$B$5,0),0))))</f>
        <v/>
      </c>
      <c r="P157" s="932" t="str">
        <f ca="1">IF(AND(P156&gt;0,INDIRECT(ADDRESS($CB156,COLUMN(P156),2,1))=0),NA(),IF(P156&gt;INDIRECT(ADDRESS($CB156,COLUMN(P156),2,1)),  NA(),  IF(OR(P156="",INDIRECT(ADDRESS($CB156,COLUMN(P156),2,1))=""),"",     (1+P$5)  *  ROUND((1-(P156-1)/(  INDIRECT(ADDRESS($CB156,COLUMN(P156),2,1))  -1))  *  (VLOOKUP($D156&amp;"_"&amp;$D157,Cross_cat_sexe,$B$5+1,0)  -  VLOOKUP($D156&amp;"_"&amp;$D157,Cross_cat_sexe,$B$5,0))     +  VLOOKUP($D156&amp;"_"&amp;$D157,Cross_cat_sexe,$B$5,0),0))))</f>
        <v/>
      </c>
      <c r="Q157" s="687" t="str">
        <f>IF(AND(Q156&gt;0,R156=0),NA(),IF(Q156&gt;R156,NA(),IF(R156="","",     (1+R$5)  *  ROUND((1-(Q156-1)/(R156-1))  *  (VLOOKUP($D156&amp;"_"&amp;$D157,Cross_cat_sexe,$B$5+1,0)  -  VLOOKUP($D156&amp;"_"&amp;$D157,Cross_cat_sexe,$B$5,0))     +  VLOOKUP($D156&amp;"_"&amp;$D157,Cross_cat_sexe,$B$5,0),0))))</f>
        <v/>
      </c>
      <c r="R157" s="841">
        <f>IF(Q156&gt;0,R$5,0)</f>
        <v>0</v>
      </c>
      <c r="S157" s="687" t="str">
        <f>IF(AND(S156&gt;0,T156=0),NA(),IF(S156&gt;T156,NA(),IF(T156="","",     (1+T$5)  *  ROUND((1-(S156-1)/(T156-1))  *  (VLOOKUP($D156&amp;"_"&amp;$D157,Cross_cat_sexe,$B$5+1,0)  -  VLOOKUP($D156&amp;"_"&amp;$D157,Cross_cat_sexe,$B$5,0))     +  VLOOKUP($D156&amp;"_"&amp;$D157,Cross_cat_sexe,$B$5,0),0))))</f>
        <v/>
      </c>
      <c r="T157" s="841">
        <f>IF(S156&gt;0,T$5,0)</f>
        <v>0</v>
      </c>
      <c r="U157" s="932" t="str">
        <f ca="1">IF(AND(U156&gt;0,INDIRECT(ADDRESS($CB156,COLUMN(U156),2,1))=0),NA(),IF(U156&gt;INDIRECT(ADDRESS($CB156,COLUMN(U156),2,1)),  NA(),  IF(OR(U156="",INDIRECT(ADDRESS($CB156,COLUMN(U156),2,1))=""),"",     (1+U$5)  *  ROUND((1-(U156-1)/(  INDIRECT(ADDRESS($CB156,COLUMN(U156),2,1))  -1))  *  (VLOOKUP($D156&amp;"_"&amp;$D157,Cross_cat_sexe,$B$5+1,0)  -  VLOOKUP($D156&amp;"_"&amp;$D157,Cross_cat_sexe,$B$5,0))     +  VLOOKUP($D156&amp;"_"&amp;$D157,Cross_cat_sexe,$B$5,0),0))))</f>
        <v/>
      </c>
      <c r="V157" s="932" t="str">
        <f ca="1">IF(AND(V156&gt;0,INDIRECT(ADDRESS($CB156,COLUMN(V156),2,1))=0),NA(),IF(V156&gt;INDIRECT(ADDRESS($CB156,COLUMN(V156),2,1)),  NA(),  IF(OR(V156="",INDIRECT(ADDRESS($CB156,COLUMN(V156),2,1))=""),"",     (1+V$5)  *  ROUND((1-(V156-1)/(  INDIRECT(ADDRESS($CB156,COLUMN(V156),2,1))  -1))  *  (VLOOKUP($D156&amp;"_"&amp;$D157,Cross_cat_sexe,$B$5+1,0)  -  VLOOKUP($D156&amp;"_"&amp;$D157,Cross_cat_sexe,$B$5,0))     +  VLOOKUP($D156&amp;"_"&amp;$D157,Cross_cat_sexe,$B$5,0),0))))</f>
        <v/>
      </c>
      <c r="W157" s="932" t="str">
        <f ca="1">IF(AND(W156&gt;0,INDIRECT(ADDRESS($CB156,COLUMN(W156),2,1))=0),NA(),IF(W156&gt;INDIRECT(ADDRESS($CB156,COLUMN(W156),2,1)),  NA(),  IF(OR(W156="",INDIRECT(ADDRESS($CB156,COLUMN(W156),2,1))=""),"",     (1+W$5)  *  ROUND((1-(W156-1)/(  INDIRECT(ADDRESS($CB156,COLUMN(W156),2,1))  -1))  *  (VLOOKUP($D156&amp;"_"&amp;$D157,Cross_cat_sexe,$B$5+1,0)  -  VLOOKUP($D156&amp;"_"&amp;$D157,Cross_cat_sexe,$B$5,0))     +  VLOOKUP($D156&amp;"_"&amp;$D157,Cross_cat_sexe,$B$5,0),0))))</f>
        <v/>
      </c>
      <c r="X157" s="932" t="str">
        <f ca="1">IF(AND(X156&gt;0,INDIRECT(ADDRESS($CB156,COLUMN(X156),2,1))=0),NA(),IF(X156&gt;INDIRECT(ADDRESS($CB156,COLUMN(X156),2,1)),  NA(),  IF(OR(X156="",INDIRECT(ADDRESS($CB156,COLUMN(X156),2,1))=""),"",     (1+X$5)  *  ROUND((1-(X156-1)/(  INDIRECT(ADDRESS($CB156,COLUMN(X156),2,1))  -1))  *  (VLOOKUP($D156&amp;"_"&amp;$D157,Cross_cat_sexe,$B$5+1,0)  -  VLOOKUP($D156&amp;"_"&amp;$D157,Cross_cat_sexe,$B$5,0))     +  VLOOKUP($D156&amp;"_"&amp;$D157,Cross_cat_sexe,$B$5,0),0))))</f>
        <v/>
      </c>
      <c r="Y157" s="687" t="str">
        <f>IF(AND(Y156&gt;0,Z156=0),NA(),IF(Y156&gt;Z156,NA(),IF(Z156="","",     (1+Z$5)  *  ROUND((1-(Y156-1)/(Z156-1))  *  (VLOOKUP($D156&amp;"_"&amp;$D157,Cross_cat_sexe,$B$5+1,0)  -  VLOOKUP($D156&amp;"_"&amp;$D157,Cross_cat_sexe,$B$5,0))     +  VLOOKUP($D156&amp;"_"&amp;$D157,Cross_cat_sexe,$B$5,0),0))))</f>
        <v/>
      </c>
      <c r="Z157" s="841">
        <f>IF(Y156&gt;0,Z$5,0)</f>
        <v>0</v>
      </c>
      <c r="AA157" s="688" t="str">
        <f ca="1">IF($B156="","",VLOOKUP($B156,Athlètes,AA$7,0))</f>
        <v>Danielo</v>
      </c>
      <c r="AB157" s="689">
        <f ca="1">IF(OR(G157&gt;=2,    F156=IF(D157="F","classée","classé")),   1,   0)</f>
        <v>1</v>
      </c>
      <c r="AC157" s="690">
        <f ca="1">MAX(AH157:AU157)</f>
        <v>1256</v>
      </c>
      <c r="AD157" s="684">
        <f ca="1">IF(AF157&gt;=2,AC157,MAX(AV157:BI157))</f>
        <v>1034</v>
      </c>
      <c r="AE157" s="684">
        <f ca="1">IF(AF157&gt;=3,AC157,IF(AG157&gt;=2,AD157,MAX(BJ157:BW157)))</f>
        <v>854</v>
      </c>
      <c r="AF157" s="684">
        <f ca="1">COUNTIF(AV157:BI157,"=-1")</f>
        <v>1</v>
      </c>
      <c r="AG157" s="684">
        <f ca="1">COUNTIF(BJ157:BW157,"=-2")</f>
        <v>1</v>
      </c>
      <c r="AH157" s="691">
        <f t="shared" ref="AH157:AU157" ca="1" si="230">INDEX(__Cross,  $CC157,  AH$5)</f>
        <v>1034</v>
      </c>
      <c r="AI157" s="684">
        <f t="shared" ca="1" si="230"/>
        <v>854</v>
      </c>
      <c r="AJ157" s="684">
        <f t="shared" ca="1" si="230"/>
        <v>1256</v>
      </c>
      <c r="AK157" s="684" t="str">
        <f t="shared" ca="1" si="230"/>
        <v/>
      </c>
      <c r="AL157" s="684" t="str">
        <f t="shared" ca="1" si="230"/>
        <v/>
      </c>
      <c r="AM157" s="684" t="str">
        <f t="shared" ca="1" si="230"/>
        <v/>
      </c>
      <c r="AN157" s="684" t="str">
        <f t="shared" ca="1" si="230"/>
        <v/>
      </c>
      <c r="AO157" s="684" t="str">
        <f t="shared" ca="1" si="230"/>
        <v/>
      </c>
      <c r="AP157" s="684" t="str">
        <f t="shared" ca="1" si="230"/>
        <v/>
      </c>
      <c r="AQ157" s="684" t="str">
        <f t="shared" ca="1" si="230"/>
        <v/>
      </c>
      <c r="AR157" s="684" t="str">
        <f t="shared" ca="1" si="230"/>
        <v/>
      </c>
      <c r="AS157" s="684" t="str">
        <f t="shared" ca="1" si="230"/>
        <v/>
      </c>
      <c r="AT157" s="684" t="str">
        <f t="shared" ca="1" si="230"/>
        <v/>
      </c>
      <c r="AU157" s="692" t="str">
        <f t="shared" ca="1" si="230"/>
        <v/>
      </c>
      <c r="AV157" s="691">
        <f t="shared" ref="AV157:BI157" ca="1" si="231">IF(AH157=$AC157,-1,AH157)</f>
        <v>1034</v>
      </c>
      <c r="AW157" s="684">
        <f t="shared" ca="1" si="231"/>
        <v>854</v>
      </c>
      <c r="AX157" s="684">
        <f t="shared" ca="1" si="231"/>
        <v>-1</v>
      </c>
      <c r="AY157" s="684" t="str">
        <f t="shared" ca="1" si="231"/>
        <v/>
      </c>
      <c r="AZ157" s="684" t="str">
        <f t="shared" ca="1" si="231"/>
        <v/>
      </c>
      <c r="BA157" s="684" t="str">
        <f t="shared" ca="1" si="231"/>
        <v/>
      </c>
      <c r="BB157" s="684" t="str">
        <f t="shared" ca="1" si="231"/>
        <v/>
      </c>
      <c r="BC157" s="684" t="str">
        <f t="shared" ca="1" si="231"/>
        <v/>
      </c>
      <c r="BD157" s="684" t="str">
        <f t="shared" ca="1" si="231"/>
        <v/>
      </c>
      <c r="BE157" s="684" t="str">
        <f t="shared" ca="1" si="231"/>
        <v/>
      </c>
      <c r="BF157" s="684" t="str">
        <f t="shared" ca="1" si="231"/>
        <v/>
      </c>
      <c r="BG157" s="684" t="str">
        <f t="shared" ca="1" si="231"/>
        <v/>
      </c>
      <c r="BH157" s="684" t="str">
        <f t="shared" ca="1" si="231"/>
        <v/>
      </c>
      <c r="BI157" s="692" t="str">
        <f t="shared" ca="1" si="231"/>
        <v/>
      </c>
      <c r="BJ157" s="691">
        <f t="shared" ref="BJ157:BW157" ca="1" si="232">IF(AV157=$AD157,-2,AV157)</f>
        <v>-2</v>
      </c>
      <c r="BK157" s="684">
        <f t="shared" ca="1" si="232"/>
        <v>854</v>
      </c>
      <c r="BL157" s="684">
        <f t="shared" ca="1" si="232"/>
        <v>-1</v>
      </c>
      <c r="BM157" s="684" t="str">
        <f t="shared" ca="1" si="232"/>
        <v/>
      </c>
      <c r="BN157" s="684" t="str">
        <f t="shared" ca="1" si="232"/>
        <v/>
      </c>
      <c r="BO157" s="684" t="str">
        <f t="shared" ca="1" si="232"/>
        <v/>
      </c>
      <c r="BP157" s="684" t="str">
        <f t="shared" ca="1" si="232"/>
        <v/>
      </c>
      <c r="BQ157" s="684" t="str">
        <f t="shared" ca="1" si="232"/>
        <v/>
      </c>
      <c r="BR157" s="684" t="str">
        <f t="shared" ca="1" si="232"/>
        <v/>
      </c>
      <c r="BS157" s="684" t="str">
        <f t="shared" ca="1" si="232"/>
        <v/>
      </c>
      <c r="BT157" s="684" t="str">
        <f t="shared" ca="1" si="232"/>
        <v/>
      </c>
      <c r="BU157" s="684" t="str">
        <f t="shared" ca="1" si="232"/>
        <v/>
      </c>
      <c r="BV157" s="684" t="str">
        <f t="shared" ca="1" si="232"/>
        <v/>
      </c>
      <c r="BW157" s="692" t="str">
        <f t="shared" ca="1" si="232"/>
        <v/>
      </c>
      <c r="BX157" s="689">
        <f t="shared" ca="1" si="210"/>
        <v>1</v>
      </c>
      <c r="BY157" s="996">
        <f t="shared" ca="1" si="211"/>
        <v>3144</v>
      </c>
      <c r="BZ157" s="689">
        <f t="shared" si="212"/>
        <v>1038.0999999999999</v>
      </c>
      <c r="CA157" s="684" t="str">
        <f t="shared" ca="1" si="213"/>
        <v>P_H</v>
      </c>
      <c r="CB157" s="684">
        <f t="shared" ca="1" si="190"/>
        <v>144</v>
      </c>
      <c r="CC157" s="684">
        <f t="shared" ca="1" si="214"/>
        <v>136</v>
      </c>
      <c r="CD157" s="684">
        <f t="shared" ca="1" si="215"/>
        <v>0</v>
      </c>
      <c r="CE157" s="693">
        <f t="shared" ca="1" si="216"/>
        <v>3101145</v>
      </c>
      <c r="CF157" s="895"/>
      <c r="CG157" s="886"/>
      <c r="CH157" s="694">
        <f t="shared" ca="1" si="217"/>
        <v>1.1000000000000001</v>
      </c>
      <c r="CI157" s="694">
        <f t="shared" ca="1" si="200"/>
        <v>0</v>
      </c>
      <c r="CJ157" s="895"/>
    </row>
    <row r="158" spans="1:88" s="703" customFormat="1">
      <c r="A158" s="704">
        <v>6</v>
      </c>
      <c r="B158" s="705">
        <v>9621</v>
      </c>
      <c r="C158" s="703" t="str">
        <f ca="1">IF($B158="","",VLOOKUP($B158,Athlètes,C$5,0))</f>
        <v>DE LISSNYDER</v>
      </c>
      <c r="D158" s="698" t="str">
        <f ca="1">IF($B158="","",VLOOKUP($B158,Athlètes,D$5,0))</f>
        <v>P</v>
      </c>
      <c r="E158" s="706">
        <f ca="1">IF($B158="","",VLOOKUP($B158,Athlètes,E$5,0))</f>
        <v>2000</v>
      </c>
      <c r="F158" s="707"/>
      <c r="G158" s="708"/>
      <c r="H158" s="708"/>
      <c r="I158" s="696"/>
      <c r="J158" s="696">
        <v>13</v>
      </c>
      <c r="K158" s="696">
        <v>15</v>
      </c>
      <c r="L158" s="696">
        <v>33</v>
      </c>
      <c r="M158" s="722">
        <f ca="1">IF(L158&gt;0,VLOOKUP(M$2&amp;IF(VLOOKUP(M$2,cal_Cross,L$9,0)&lt;&gt;2,"","-"&amp;VLOOKUP($E158,année_1ou2,M$9,0)),cal_Cross,VLOOKUP($D158&amp;"_"&amp;$D159,Cross_cat_sexe,$B$7,0),0),"")</f>
        <v>55</v>
      </c>
      <c r="N158" s="696"/>
      <c r="O158" s="696"/>
      <c r="P158" s="696"/>
      <c r="Q158" s="696"/>
      <c r="R158" s="722" t="str">
        <f>IF(Q158&gt;0,VLOOKUP(R$2&amp;IF(VLOOKUP(R$2,cal_Cross,Q$9,0)&lt;&gt;2,"","-"&amp;VLOOKUP($E158,année_1ou2,R$9,0)),cal_Cross,VLOOKUP($D158&amp;"_"&amp;$D159,Cross_cat_sexe,$B$7,0),0),"")</f>
        <v/>
      </c>
      <c r="S158" s="696"/>
      <c r="T158" s="722" t="str">
        <f>IF(S158&gt;0,VLOOKUP(T$2&amp;IF(VLOOKUP(T$2,cal_Cross,S$9,0)&lt;&gt;2,"","-"&amp;VLOOKUP($E158,année_1ou2,T$9,0)),cal_Cross,VLOOKUP($D158&amp;"_"&amp;$D159,Cross_cat_sexe,$B$7,0),0),"")</f>
        <v/>
      </c>
      <c r="U158" s="696"/>
      <c r="V158" s="696"/>
      <c r="W158" s="696"/>
      <c r="X158" s="696"/>
      <c r="Y158" s="696"/>
      <c r="Z158" s="722" t="str">
        <f>IF(Y158&gt;0,VLOOKUP(Z$2&amp;IF(VLOOKUP(Z$2,cal_Cross,Y$9,0)&lt;&gt;2,"","-"&amp;VLOOKUP($E158,année_1ou2,Z$9,0)),cal_Cross,VLOOKUP($D158&amp;"_"&amp;$D159,Cross_cat_sexe,$B$7,0),0),"")</f>
        <v/>
      </c>
      <c r="AA158" s="843" t="str">
        <f ca="1">IF($B158="","",VLOOKUP($B158,Athlètes,AA$5,0))</f>
        <v>DE LISSNYDER</v>
      </c>
      <c r="AB158" s="697"/>
      <c r="AC158" s="698"/>
      <c r="AD158" s="698"/>
      <c r="AE158" s="698"/>
      <c r="AF158" s="698"/>
      <c r="AG158" s="698"/>
      <c r="AH158" s="699"/>
      <c r="AI158" s="698"/>
      <c r="AJ158" s="698"/>
      <c r="AK158" s="698"/>
      <c r="AL158" s="698"/>
      <c r="AM158" s="698"/>
      <c r="AN158" s="698"/>
      <c r="AO158" s="698"/>
      <c r="AP158" s="698"/>
      <c r="AQ158" s="698"/>
      <c r="AR158" s="698"/>
      <c r="AS158" s="698"/>
      <c r="AT158" s="698"/>
      <c r="AU158" s="700"/>
      <c r="AV158" s="699"/>
      <c r="AW158" s="698"/>
      <c r="AX158" s="698"/>
      <c r="AY158" s="698"/>
      <c r="AZ158" s="698"/>
      <c r="BA158" s="698"/>
      <c r="BB158" s="698"/>
      <c r="BC158" s="698"/>
      <c r="BD158" s="698"/>
      <c r="BE158" s="698"/>
      <c r="BF158" s="698"/>
      <c r="BG158" s="698"/>
      <c r="BH158" s="698"/>
      <c r="BI158" s="700"/>
      <c r="BJ158" s="699"/>
      <c r="BK158" s="698"/>
      <c r="BL158" s="698"/>
      <c r="BM158" s="698"/>
      <c r="BN158" s="698"/>
      <c r="BO158" s="698"/>
      <c r="BP158" s="698"/>
      <c r="BQ158" s="698"/>
      <c r="BR158" s="698"/>
      <c r="BS158" s="698"/>
      <c r="BT158" s="698"/>
      <c r="BU158" s="698"/>
      <c r="BV158" s="698"/>
      <c r="BW158" s="700"/>
      <c r="BX158" s="697">
        <f t="shared" ca="1" si="210"/>
        <v>0</v>
      </c>
      <c r="BY158" s="995">
        <f t="shared" ca="1" si="211"/>
        <v>116</v>
      </c>
      <c r="BZ158" s="697">
        <f t="shared" si="212"/>
        <v>9621</v>
      </c>
      <c r="CA158" s="698" t="str">
        <f t="shared" ca="1" si="213"/>
        <v>P_H</v>
      </c>
      <c r="CB158" s="698">
        <f t="shared" ca="1" si="190"/>
        <v>144</v>
      </c>
      <c r="CC158" s="698">
        <f t="shared" ca="1" si="214"/>
        <v>137</v>
      </c>
      <c r="CD158" s="698">
        <f t="shared" ca="1" si="215"/>
        <v>0</v>
      </c>
      <c r="CE158" s="701">
        <f t="shared" ca="1" si="216"/>
        <v>3101130</v>
      </c>
      <c r="CF158" s="894"/>
      <c r="CG158" s="885"/>
      <c r="CH158" s="694">
        <f t="shared" ca="1" si="217"/>
        <v>1</v>
      </c>
      <c r="CI158" s="702">
        <f t="shared" ca="1" si="200"/>
        <v>0</v>
      </c>
      <c r="CJ158" s="894"/>
    </row>
    <row r="159" spans="1:88" s="695" customFormat="1">
      <c r="A159" s="681">
        <v>6.1</v>
      </c>
      <c r="B159" s="682">
        <f>B158+0.1</f>
        <v>9621.1</v>
      </c>
      <c r="C159" s="683" t="str">
        <f ca="1">IF($B158="","",VLOOKUP($B158,Athlètes,C$7,0))</f>
        <v>Nathan</v>
      </c>
      <c r="D159" s="684" t="str">
        <f ca="1">IF($B158="","",VLOOKUP($B158,Athlètes,D$7,0))</f>
        <v>H</v>
      </c>
      <c r="E159" s="685"/>
      <c r="F159" s="936">
        <f ca="1">IF(G159=0,0,SUMIF(AC159:AD159,"&gt;0")/MIN(2,G159))+IF(ISNA(BY159),NA(),0)</f>
        <v>1130</v>
      </c>
      <c r="G159" s="686">
        <f>COUNTA(I158:L158,N158:Q158,S158,Y158)</f>
        <v>3</v>
      </c>
      <c r="H159" s="686">
        <f ca="1">IF(ISNA(VLOOKUP($B159,__Indoor,H$7,0)),   0,VLOOKUP($B159,__Indoor,H$7,0))</f>
        <v>3</v>
      </c>
      <c r="I159" s="932" t="str">
        <f ca="1">IF(AND(I158&gt;0,INDIRECT(ADDRESS($CB158,COLUMN(I158),2,1))=0),NA(),IF(I158&gt;INDIRECT(ADDRESS($CB158,COLUMN(I158),2,1)),  NA(),  IF(OR(I158="",INDIRECT(ADDRESS($CB158,COLUMN(I158),2,1))=""),"",     (1+I$5)  *  ROUND((1-(I158-1)/(  INDIRECT(ADDRESS($CB158,COLUMN(I158),2,1))  -1))  *  (VLOOKUP($D158&amp;"_"&amp;$D159,Cross_cat_sexe,$B$5+1,0)  -  VLOOKUP($D158&amp;"_"&amp;$D159,Cross_cat_sexe,$B$5,0))     +  VLOOKUP($D158&amp;"_"&amp;$D159,Cross_cat_sexe,$B$5,0),0))))</f>
        <v/>
      </c>
      <c r="J159" s="932">
        <f ca="1">IF(AND(J158&gt;0,INDIRECT(ADDRESS($CB158,COLUMN(J158),2,1))=0),NA(),IF(J158&gt;INDIRECT(ADDRESS($CB158,COLUMN(J158),2,1)),  NA(),  IF(OR(J158="",INDIRECT(ADDRESS($CB158,COLUMN(J158),2,1))=""),"",     (1+J$5)  *  ROUND((1-(J158-1)/(  INDIRECT(ADDRESS($CB158,COLUMN(J158),2,1))  -1))  *  (VLOOKUP($D158&amp;"_"&amp;$D159,Cross_cat_sexe,$B$5+1,0)  -  VLOOKUP($D158&amp;"_"&amp;$D159,Cross_cat_sexe,$B$5,0))     +  VLOOKUP($D158&amp;"_"&amp;$D159,Cross_cat_sexe,$B$5,0),0))))</f>
        <v>1148</v>
      </c>
      <c r="K159" s="932">
        <f ca="1">IF(AND(K158&gt;0,INDIRECT(ADDRESS($CB158,COLUMN(K158),2,1))=0),NA(),IF(K158&gt;INDIRECT(ADDRESS($CB158,COLUMN(K158),2,1)),  NA(),  IF(OR(K158="",INDIRECT(ADDRESS($CB158,COLUMN(K158),2,1))=""),"",     (1+K$5)  *  ROUND((1-(K158-1)/(  INDIRECT(ADDRESS($CB158,COLUMN(K158),2,1))  -1))  *  (VLOOKUP($D158&amp;"_"&amp;$D159,Cross_cat_sexe,$B$5+1,0)  -  VLOOKUP($D158&amp;"_"&amp;$D159,Cross_cat_sexe,$B$5,0))     +  VLOOKUP($D158&amp;"_"&amp;$D159,Cross_cat_sexe,$B$5,0),0))))</f>
        <v>1112</v>
      </c>
      <c r="L159" s="687">
        <f ca="1">IF(AND(L158&gt;0,M158=0),NA(),IF(L158&gt;M158,NA(),IF(M158="","",     (1+M$5)  *  ROUND((1-(L158-1)/(M158-1))  *  (VLOOKUP($D158&amp;"_"&amp;$D159,Cross_cat_sexe,$B$5+1,0)  -  VLOOKUP($D158&amp;"_"&amp;$D159,Cross_cat_sexe,$B$5,0))     +  VLOOKUP($D158&amp;"_"&amp;$D159,Cross_cat_sexe,$B$5,0),0))))</f>
        <v>778</v>
      </c>
      <c r="M159" s="841">
        <f ca="1">IF(L158&gt;0,M$5,0)</f>
        <v>0</v>
      </c>
      <c r="N159" s="932" t="str">
        <f ca="1">IF(AND(N158&gt;0,INDIRECT(ADDRESS($CB158,COLUMN(N158),2,1))=0),NA(),IF(N158&gt;INDIRECT(ADDRESS($CB158,COLUMN(N158),2,1)),  NA(),  IF(OR(N158="",INDIRECT(ADDRESS($CB158,COLUMN(N158),2,1))=""),"",     (1+N$5)  *  ROUND((1-(N158-1)/(  INDIRECT(ADDRESS($CB158,COLUMN(N158),2,1))  -1))  *  (VLOOKUP($D158&amp;"_"&amp;$D159,Cross_cat_sexe,$B$5+1,0)  -  VLOOKUP($D158&amp;"_"&amp;$D159,Cross_cat_sexe,$B$5,0))     +  VLOOKUP($D158&amp;"_"&amp;$D159,Cross_cat_sexe,$B$5,0),0))))</f>
        <v/>
      </c>
      <c r="O159" s="932" t="str">
        <f ca="1">IF(AND(O158&gt;0,INDIRECT(ADDRESS($CB158,COLUMN(O158),2,1))=0),NA(),IF(O158&gt;INDIRECT(ADDRESS($CB158,COLUMN(O158),2,1)),  NA(),  IF(OR(O158="",INDIRECT(ADDRESS($CB158,COLUMN(O158),2,1))=""),"",     (1+O$5)  *  ROUND((1-(O158-1)/(  INDIRECT(ADDRESS($CB158,COLUMN(O158),2,1))  -1))  *  (VLOOKUP($D158&amp;"_"&amp;$D159,Cross_cat_sexe,$B$5+1,0)  -  VLOOKUP($D158&amp;"_"&amp;$D159,Cross_cat_sexe,$B$5,0))     +  VLOOKUP($D158&amp;"_"&amp;$D159,Cross_cat_sexe,$B$5,0),0))))</f>
        <v/>
      </c>
      <c r="P159" s="932" t="str">
        <f ca="1">IF(AND(P158&gt;0,INDIRECT(ADDRESS($CB158,COLUMN(P158),2,1))=0),NA(),IF(P158&gt;INDIRECT(ADDRESS($CB158,COLUMN(P158),2,1)),  NA(),  IF(OR(P158="",INDIRECT(ADDRESS($CB158,COLUMN(P158),2,1))=""),"",     (1+P$5)  *  ROUND((1-(P158-1)/(  INDIRECT(ADDRESS($CB158,COLUMN(P158),2,1))  -1))  *  (VLOOKUP($D158&amp;"_"&amp;$D159,Cross_cat_sexe,$B$5+1,0)  -  VLOOKUP($D158&amp;"_"&amp;$D159,Cross_cat_sexe,$B$5,0))     +  VLOOKUP($D158&amp;"_"&amp;$D159,Cross_cat_sexe,$B$5,0),0))))</f>
        <v/>
      </c>
      <c r="Q159" s="687" t="str">
        <f>IF(AND(Q158&gt;0,R158=0),NA(),IF(Q158&gt;R158,NA(),IF(R158="","",     (1+R$5)  *  ROUND((1-(Q158-1)/(R158-1))  *  (VLOOKUP($D158&amp;"_"&amp;$D159,Cross_cat_sexe,$B$5+1,0)  -  VLOOKUP($D158&amp;"_"&amp;$D159,Cross_cat_sexe,$B$5,0))     +  VLOOKUP($D158&amp;"_"&amp;$D159,Cross_cat_sexe,$B$5,0),0))))</f>
        <v/>
      </c>
      <c r="R159" s="841">
        <f>IF(Q158&gt;0,R$5,0)</f>
        <v>0</v>
      </c>
      <c r="S159" s="687" t="str">
        <f>IF(AND(S158&gt;0,T158=0),NA(),IF(S158&gt;T158,NA(),IF(T158="","",     (1+T$5)  *  ROUND((1-(S158-1)/(T158-1))  *  (VLOOKUP($D158&amp;"_"&amp;$D159,Cross_cat_sexe,$B$5+1,0)  -  VLOOKUP($D158&amp;"_"&amp;$D159,Cross_cat_sexe,$B$5,0))     +  VLOOKUP($D158&amp;"_"&amp;$D159,Cross_cat_sexe,$B$5,0),0))))</f>
        <v/>
      </c>
      <c r="T159" s="841">
        <f>IF(S158&gt;0,T$5,0)</f>
        <v>0</v>
      </c>
      <c r="U159" s="932" t="str">
        <f ca="1">IF(AND(U158&gt;0,INDIRECT(ADDRESS($CB158,COLUMN(U158),2,1))=0),NA(),IF(U158&gt;INDIRECT(ADDRESS($CB158,COLUMN(U158),2,1)),  NA(),  IF(OR(U158="",INDIRECT(ADDRESS($CB158,COLUMN(U158),2,1))=""),"",     (1+U$5)  *  ROUND((1-(U158-1)/(  INDIRECT(ADDRESS($CB158,COLUMN(U158),2,1))  -1))  *  (VLOOKUP($D158&amp;"_"&amp;$D159,Cross_cat_sexe,$B$5+1,0)  -  VLOOKUP($D158&amp;"_"&amp;$D159,Cross_cat_sexe,$B$5,0))     +  VLOOKUP($D158&amp;"_"&amp;$D159,Cross_cat_sexe,$B$5,0),0))))</f>
        <v/>
      </c>
      <c r="V159" s="932" t="str">
        <f ca="1">IF(AND(V158&gt;0,INDIRECT(ADDRESS($CB158,COLUMN(V158),2,1))=0),NA(),IF(V158&gt;INDIRECT(ADDRESS($CB158,COLUMN(V158),2,1)),  NA(),  IF(OR(V158="",INDIRECT(ADDRESS($CB158,COLUMN(V158),2,1))=""),"",     (1+V$5)  *  ROUND((1-(V158-1)/(  INDIRECT(ADDRESS($CB158,COLUMN(V158),2,1))  -1))  *  (VLOOKUP($D158&amp;"_"&amp;$D159,Cross_cat_sexe,$B$5+1,0)  -  VLOOKUP($D158&amp;"_"&amp;$D159,Cross_cat_sexe,$B$5,0))     +  VLOOKUP($D158&amp;"_"&amp;$D159,Cross_cat_sexe,$B$5,0),0))))</f>
        <v/>
      </c>
      <c r="W159" s="932" t="str">
        <f ca="1">IF(AND(W158&gt;0,INDIRECT(ADDRESS($CB158,COLUMN(W158),2,1))=0),NA(),IF(W158&gt;INDIRECT(ADDRESS($CB158,COLUMN(W158),2,1)),  NA(),  IF(OR(W158="",INDIRECT(ADDRESS($CB158,COLUMN(W158),2,1))=""),"",     (1+W$5)  *  ROUND((1-(W158-1)/(  INDIRECT(ADDRESS($CB158,COLUMN(W158),2,1))  -1))  *  (VLOOKUP($D158&amp;"_"&amp;$D159,Cross_cat_sexe,$B$5+1,0)  -  VLOOKUP($D158&amp;"_"&amp;$D159,Cross_cat_sexe,$B$5,0))     +  VLOOKUP($D158&amp;"_"&amp;$D159,Cross_cat_sexe,$B$5,0),0))))</f>
        <v/>
      </c>
      <c r="X159" s="932" t="str">
        <f ca="1">IF(AND(X158&gt;0,INDIRECT(ADDRESS($CB158,COLUMN(X158),2,1))=0),NA(),IF(X158&gt;INDIRECT(ADDRESS($CB158,COLUMN(X158),2,1)),  NA(),  IF(OR(X158="",INDIRECT(ADDRESS($CB158,COLUMN(X158),2,1))=""),"",     (1+X$5)  *  ROUND((1-(X158-1)/(  INDIRECT(ADDRESS($CB158,COLUMN(X158),2,1))  -1))  *  (VLOOKUP($D158&amp;"_"&amp;$D159,Cross_cat_sexe,$B$5+1,0)  -  VLOOKUP($D158&amp;"_"&amp;$D159,Cross_cat_sexe,$B$5,0))     +  VLOOKUP($D158&amp;"_"&amp;$D159,Cross_cat_sexe,$B$5,0),0))))</f>
        <v/>
      </c>
      <c r="Y159" s="687" t="str">
        <f>IF(AND(Y158&gt;0,Z158=0),NA(),IF(Y158&gt;Z158,NA(),IF(Z158="","",     (1+Z$5)  *  ROUND((1-(Y158-1)/(Z158-1))  *  (VLOOKUP($D158&amp;"_"&amp;$D159,Cross_cat_sexe,$B$5+1,0)  -  VLOOKUP($D158&amp;"_"&amp;$D159,Cross_cat_sexe,$B$5,0))     +  VLOOKUP($D158&amp;"_"&amp;$D159,Cross_cat_sexe,$B$5,0),0))))</f>
        <v/>
      </c>
      <c r="Z159" s="841">
        <f>IF(Y158&gt;0,Z$5,0)</f>
        <v>0</v>
      </c>
      <c r="AA159" s="688" t="str">
        <f ca="1">IF($B158="","",VLOOKUP($B158,Athlètes,AA$7,0))</f>
        <v>Nathan</v>
      </c>
      <c r="AB159" s="689">
        <f ca="1">IF(OR(G159&gt;=2,    F158=IF(D159="F","classée","classé")),   1,   0)</f>
        <v>1</v>
      </c>
      <c r="AC159" s="690">
        <f ca="1">MAX(AH159:AU159)</f>
        <v>1148</v>
      </c>
      <c r="AD159" s="684">
        <f ca="1">IF(AF159&gt;=2,AC159,MAX(AV159:BI159))</f>
        <v>1112</v>
      </c>
      <c r="AE159" s="684">
        <f ca="1">IF(AF159&gt;=3,AC159,IF(AG159&gt;=2,AD159,MAX(BJ159:BW159)))</f>
        <v>778</v>
      </c>
      <c r="AF159" s="684">
        <f ca="1">COUNTIF(AV159:BI159,"=-1")</f>
        <v>1</v>
      </c>
      <c r="AG159" s="684">
        <f ca="1">COUNTIF(BJ159:BW159,"=-2")</f>
        <v>1</v>
      </c>
      <c r="AH159" s="691" t="str">
        <f t="shared" ref="AH159:AU159" ca="1" si="233">INDEX(__Cross,  $CC159,  AH$5)</f>
        <v/>
      </c>
      <c r="AI159" s="684">
        <f t="shared" ca="1" si="233"/>
        <v>1148</v>
      </c>
      <c r="AJ159" s="684">
        <f t="shared" ca="1" si="233"/>
        <v>1112</v>
      </c>
      <c r="AK159" s="684">
        <f t="shared" ca="1" si="233"/>
        <v>778</v>
      </c>
      <c r="AL159" s="684" t="str">
        <f t="shared" ca="1" si="233"/>
        <v/>
      </c>
      <c r="AM159" s="684" t="str">
        <f t="shared" ca="1" si="233"/>
        <v/>
      </c>
      <c r="AN159" s="684" t="str">
        <f t="shared" ca="1" si="233"/>
        <v/>
      </c>
      <c r="AO159" s="684" t="str">
        <f t="shared" ca="1" si="233"/>
        <v/>
      </c>
      <c r="AP159" s="684" t="str">
        <f t="shared" ca="1" si="233"/>
        <v/>
      </c>
      <c r="AQ159" s="684" t="str">
        <f t="shared" ca="1" si="233"/>
        <v/>
      </c>
      <c r="AR159" s="684" t="str">
        <f t="shared" ca="1" si="233"/>
        <v/>
      </c>
      <c r="AS159" s="684" t="str">
        <f t="shared" ca="1" si="233"/>
        <v/>
      </c>
      <c r="AT159" s="684" t="str">
        <f t="shared" ca="1" si="233"/>
        <v/>
      </c>
      <c r="AU159" s="692" t="str">
        <f t="shared" ca="1" si="233"/>
        <v/>
      </c>
      <c r="AV159" s="691" t="str">
        <f t="shared" ref="AV159:BI159" ca="1" si="234">IF(AH159=$AC159,-1,AH159)</f>
        <v/>
      </c>
      <c r="AW159" s="684">
        <f t="shared" ca="1" si="234"/>
        <v>-1</v>
      </c>
      <c r="AX159" s="684">
        <f t="shared" ca="1" si="234"/>
        <v>1112</v>
      </c>
      <c r="AY159" s="684">
        <f t="shared" ca="1" si="234"/>
        <v>778</v>
      </c>
      <c r="AZ159" s="684" t="str">
        <f t="shared" ca="1" si="234"/>
        <v/>
      </c>
      <c r="BA159" s="684" t="str">
        <f t="shared" ca="1" si="234"/>
        <v/>
      </c>
      <c r="BB159" s="684" t="str">
        <f t="shared" ca="1" si="234"/>
        <v/>
      </c>
      <c r="BC159" s="684" t="str">
        <f t="shared" ca="1" si="234"/>
        <v/>
      </c>
      <c r="BD159" s="684" t="str">
        <f t="shared" ca="1" si="234"/>
        <v/>
      </c>
      <c r="BE159" s="684" t="str">
        <f t="shared" ca="1" si="234"/>
        <v/>
      </c>
      <c r="BF159" s="684" t="str">
        <f t="shared" ca="1" si="234"/>
        <v/>
      </c>
      <c r="BG159" s="684" t="str">
        <f t="shared" ca="1" si="234"/>
        <v/>
      </c>
      <c r="BH159" s="684" t="str">
        <f t="shared" ca="1" si="234"/>
        <v/>
      </c>
      <c r="BI159" s="692" t="str">
        <f t="shared" ca="1" si="234"/>
        <v/>
      </c>
      <c r="BJ159" s="691" t="str">
        <f t="shared" ref="BJ159:BW159" ca="1" si="235">IF(AV159=$AD159,-2,AV159)</f>
        <v/>
      </c>
      <c r="BK159" s="684">
        <f t="shared" ca="1" si="235"/>
        <v>-1</v>
      </c>
      <c r="BL159" s="684">
        <f t="shared" ca="1" si="235"/>
        <v>-2</v>
      </c>
      <c r="BM159" s="684">
        <f t="shared" ca="1" si="235"/>
        <v>778</v>
      </c>
      <c r="BN159" s="684" t="str">
        <f t="shared" ca="1" si="235"/>
        <v/>
      </c>
      <c r="BO159" s="684" t="str">
        <f t="shared" ca="1" si="235"/>
        <v/>
      </c>
      <c r="BP159" s="684" t="str">
        <f t="shared" ca="1" si="235"/>
        <v/>
      </c>
      <c r="BQ159" s="684" t="str">
        <f t="shared" ca="1" si="235"/>
        <v/>
      </c>
      <c r="BR159" s="684" t="str">
        <f t="shared" ca="1" si="235"/>
        <v/>
      </c>
      <c r="BS159" s="684" t="str">
        <f t="shared" ca="1" si="235"/>
        <v/>
      </c>
      <c r="BT159" s="684" t="str">
        <f t="shared" ca="1" si="235"/>
        <v/>
      </c>
      <c r="BU159" s="684" t="str">
        <f t="shared" ca="1" si="235"/>
        <v/>
      </c>
      <c r="BV159" s="684" t="str">
        <f t="shared" ca="1" si="235"/>
        <v/>
      </c>
      <c r="BW159" s="692" t="str">
        <f t="shared" ca="1" si="235"/>
        <v/>
      </c>
      <c r="BX159" s="689">
        <f t="shared" ca="1" si="210"/>
        <v>1</v>
      </c>
      <c r="BY159" s="996">
        <f t="shared" ca="1" si="211"/>
        <v>3038</v>
      </c>
      <c r="BZ159" s="689">
        <f t="shared" si="212"/>
        <v>9621.1</v>
      </c>
      <c r="CA159" s="684" t="str">
        <f t="shared" ca="1" si="213"/>
        <v>P_H</v>
      </c>
      <c r="CB159" s="684">
        <f t="shared" ca="1" si="190"/>
        <v>144</v>
      </c>
      <c r="CC159" s="684">
        <f t="shared" ca="1" si="214"/>
        <v>138</v>
      </c>
      <c r="CD159" s="684">
        <f t="shared" ca="1" si="215"/>
        <v>0</v>
      </c>
      <c r="CE159" s="693">
        <f t="shared" ca="1" si="216"/>
        <v>3101130</v>
      </c>
      <c r="CF159" s="895"/>
      <c r="CG159" s="886"/>
      <c r="CH159" s="694">
        <f t="shared" ca="1" si="217"/>
        <v>1.1000000000000001</v>
      </c>
      <c r="CI159" s="694">
        <f t="shared" ca="1" si="200"/>
        <v>0</v>
      </c>
      <c r="CJ159" s="895"/>
    </row>
    <row r="160" spans="1:88" s="703" customFormat="1">
      <c r="A160" s="704">
        <v>7</v>
      </c>
      <c r="B160" s="705">
        <v>4011</v>
      </c>
      <c r="C160" s="703" t="str">
        <f ca="1">IF($B160="","",VLOOKUP($B160,Athlètes,C$5,0))</f>
        <v>ADENS</v>
      </c>
      <c r="D160" s="698" t="str">
        <f ca="1">IF($B160="","",VLOOKUP($B160,Athlètes,D$5,0))</f>
        <v>P</v>
      </c>
      <c r="E160" s="706">
        <f ca="1">IF($B160="","",VLOOKUP($B160,Athlètes,E$5,0))</f>
        <v>2000</v>
      </c>
      <c r="F160" s="707"/>
      <c r="G160" s="708"/>
      <c r="H160" s="708"/>
      <c r="I160" s="696"/>
      <c r="J160" s="696">
        <v>20</v>
      </c>
      <c r="K160" s="696">
        <v>26</v>
      </c>
      <c r="L160" s="696">
        <v>40</v>
      </c>
      <c r="M160" s="722">
        <f ca="1">IF(L160&gt;0,VLOOKUP(M$2&amp;IF(VLOOKUP(M$2,cal_Cross,L$9,0)&lt;&gt;2,"","-"&amp;VLOOKUP($E160,année_1ou2,M$9,0)),cal_Cross,VLOOKUP($D160&amp;"_"&amp;$D161,Cross_cat_sexe,$B$7,0),0),"")</f>
        <v>55</v>
      </c>
      <c r="N160" s="696"/>
      <c r="O160" s="696"/>
      <c r="P160" s="696"/>
      <c r="Q160" s="696"/>
      <c r="R160" s="722" t="str">
        <f>IF(Q160&gt;0,VLOOKUP(R$2&amp;IF(VLOOKUP(R$2,cal_Cross,Q$9,0)&lt;&gt;2,"","-"&amp;VLOOKUP($E160,année_1ou2,R$9,0)),cal_Cross,VLOOKUP($D160&amp;"_"&amp;$D161,Cross_cat_sexe,$B$7,0),0),"")</f>
        <v/>
      </c>
      <c r="S160" s="696"/>
      <c r="T160" s="722" t="str">
        <f>IF(S160&gt;0,VLOOKUP(T$2&amp;IF(VLOOKUP(T$2,cal_Cross,S$9,0)&lt;&gt;2,"","-"&amp;VLOOKUP($E160,année_1ou2,T$9,0)),cal_Cross,VLOOKUP($D160&amp;"_"&amp;$D161,Cross_cat_sexe,$B$7,0),0),"")</f>
        <v/>
      </c>
      <c r="U160" s="696"/>
      <c r="V160" s="696"/>
      <c r="W160" s="696"/>
      <c r="X160" s="696"/>
      <c r="Y160" s="696"/>
      <c r="Z160" s="722" t="str">
        <f>IF(Y160&gt;0,VLOOKUP(Z$2&amp;IF(VLOOKUP(Z$2,cal_Cross,Y$9,0)&lt;&gt;2,"","-"&amp;VLOOKUP($E160,année_1ou2,Z$9,0)),cal_Cross,VLOOKUP($D160&amp;"_"&amp;$D161,Cross_cat_sexe,$B$7,0),0),"")</f>
        <v/>
      </c>
      <c r="AA160" s="843" t="str">
        <f ca="1">IF($B160="","",VLOOKUP($B160,Athlètes,AA$5,0))</f>
        <v>ADENS</v>
      </c>
      <c r="AB160" s="697"/>
      <c r="AC160" s="698"/>
      <c r="AD160" s="698"/>
      <c r="AE160" s="698"/>
      <c r="AF160" s="698"/>
      <c r="AG160" s="698"/>
      <c r="AH160" s="699"/>
      <c r="AI160" s="698"/>
      <c r="AJ160" s="698"/>
      <c r="AK160" s="698"/>
      <c r="AL160" s="698"/>
      <c r="AM160" s="698"/>
      <c r="AN160" s="698"/>
      <c r="AO160" s="698"/>
      <c r="AP160" s="698"/>
      <c r="AQ160" s="698"/>
      <c r="AR160" s="698"/>
      <c r="AS160" s="698"/>
      <c r="AT160" s="698"/>
      <c r="AU160" s="700"/>
      <c r="AV160" s="699"/>
      <c r="AW160" s="698"/>
      <c r="AX160" s="698"/>
      <c r="AY160" s="698"/>
      <c r="AZ160" s="698"/>
      <c r="BA160" s="698"/>
      <c r="BB160" s="698"/>
      <c r="BC160" s="698"/>
      <c r="BD160" s="698"/>
      <c r="BE160" s="698"/>
      <c r="BF160" s="698"/>
      <c r="BG160" s="698"/>
      <c r="BH160" s="698"/>
      <c r="BI160" s="700"/>
      <c r="BJ160" s="699"/>
      <c r="BK160" s="698"/>
      <c r="BL160" s="698"/>
      <c r="BM160" s="698"/>
      <c r="BN160" s="698"/>
      <c r="BO160" s="698"/>
      <c r="BP160" s="698"/>
      <c r="BQ160" s="698"/>
      <c r="BR160" s="698"/>
      <c r="BS160" s="698"/>
      <c r="BT160" s="698"/>
      <c r="BU160" s="698"/>
      <c r="BV160" s="698"/>
      <c r="BW160" s="700"/>
      <c r="BX160" s="697">
        <f t="shared" ca="1" si="210"/>
        <v>0</v>
      </c>
      <c r="BY160" s="995">
        <f t="shared" ca="1" si="211"/>
        <v>141</v>
      </c>
      <c r="BZ160" s="697">
        <f t="shared" si="212"/>
        <v>4011</v>
      </c>
      <c r="CA160" s="698" t="str">
        <f t="shared" ca="1" si="213"/>
        <v>P_H</v>
      </c>
      <c r="CB160" s="698">
        <f t="shared" ca="1" si="190"/>
        <v>144</v>
      </c>
      <c r="CC160" s="698">
        <f t="shared" ca="1" si="214"/>
        <v>139</v>
      </c>
      <c r="CD160" s="698">
        <f t="shared" ca="1" si="215"/>
        <v>0</v>
      </c>
      <c r="CE160" s="701">
        <f t="shared" ca="1" si="216"/>
        <v>3100943</v>
      </c>
      <c r="CF160" s="894"/>
      <c r="CG160" s="885"/>
      <c r="CH160" s="694">
        <f t="shared" ca="1" si="217"/>
        <v>1</v>
      </c>
      <c r="CI160" s="702">
        <f t="shared" ca="1" si="200"/>
        <v>0</v>
      </c>
      <c r="CJ160" s="894"/>
    </row>
    <row r="161" spans="1:88" s="695" customFormat="1">
      <c r="A161" s="681">
        <v>7.1</v>
      </c>
      <c r="B161" s="682">
        <f>B160+0.1</f>
        <v>4011.1</v>
      </c>
      <c r="C161" s="683" t="str">
        <f ca="1">IF($B160="","",VLOOKUP($B160,Athlètes,C$7,0))</f>
        <v>Bastien</v>
      </c>
      <c r="D161" s="684" t="str">
        <f ca="1">IF($B160="","",VLOOKUP($B160,Athlètes,D$7,0))</f>
        <v>H</v>
      </c>
      <c r="E161" s="685"/>
      <c r="F161" s="936">
        <f ca="1">IF(G161=0,0,SUMIF(AC161:AD161,"&gt;0")/MIN(2,G161))+IF(ISNA(BY161),NA(),0)</f>
        <v>943</v>
      </c>
      <c r="G161" s="686">
        <f>COUNTA(I160:L160,N160:Q160,S160,Y160)</f>
        <v>3</v>
      </c>
      <c r="H161" s="686">
        <f ca="1">IF(ISNA(VLOOKUP($B161,__Indoor,H$7,0)),   0,VLOOKUP($B161,__Indoor,H$7,0))</f>
        <v>3</v>
      </c>
      <c r="I161" s="932" t="str">
        <f ca="1">IF(AND(I160&gt;0,INDIRECT(ADDRESS($CB160,COLUMN(I160),2,1))=0),NA(),IF(I160&gt;INDIRECT(ADDRESS($CB160,COLUMN(I160),2,1)),  NA(),  IF(OR(I160="",INDIRECT(ADDRESS($CB160,COLUMN(I160),2,1))=""),"",     (1+I$5)  *  ROUND((1-(I160-1)/(  INDIRECT(ADDRESS($CB160,COLUMN(I160),2,1))  -1))  *  (VLOOKUP($D160&amp;"_"&amp;$D161,Cross_cat_sexe,$B$5+1,0)  -  VLOOKUP($D160&amp;"_"&amp;$D161,Cross_cat_sexe,$B$5,0))     +  VLOOKUP($D160&amp;"_"&amp;$D161,Cross_cat_sexe,$B$5,0),0))))</f>
        <v/>
      </c>
      <c r="J161" s="932">
        <f ca="1">IF(AND(J160&gt;0,INDIRECT(ADDRESS($CB160,COLUMN(J160),2,1))=0),NA(),IF(J160&gt;INDIRECT(ADDRESS($CB160,COLUMN(J160),2,1)),  NA(),  IF(OR(J160="",INDIRECT(ADDRESS($CB160,COLUMN(J160),2,1))=""),"",     (1+J$5)  *  ROUND((1-(J160-1)/(  INDIRECT(ADDRESS($CB160,COLUMN(J160),2,1))  -1))  *  (VLOOKUP($D160&amp;"_"&amp;$D161,Cross_cat_sexe,$B$5+1,0)  -  VLOOKUP($D160&amp;"_"&amp;$D161,Cross_cat_sexe,$B$5,0))     +  VLOOKUP($D160&amp;"_"&amp;$D161,Cross_cat_sexe,$B$5,0),0))))</f>
        <v>1001</v>
      </c>
      <c r="K161" s="932">
        <f ca="1">IF(AND(K160&gt;0,INDIRECT(ADDRESS($CB160,COLUMN(K160),2,1))=0),NA(),IF(K160&gt;INDIRECT(ADDRESS($CB160,COLUMN(K160),2,1)),  NA(),  IF(OR(K160="",INDIRECT(ADDRESS($CB160,COLUMN(K160),2,1))=""),"",     (1+K$5)  *  ROUND((1-(K160-1)/(  INDIRECT(ADDRESS($CB160,COLUMN(K160),2,1))  -1))  *  (VLOOKUP($D160&amp;"_"&amp;$D161,Cross_cat_sexe,$B$5+1,0)  -  VLOOKUP($D160&amp;"_"&amp;$D161,Cross_cat_sexe,$B$5,0))     +  VLOOKUP($D160&amp;"_"&amp;$D161,Cross_cat_sexe,$B$5,0),0))))</f>
        <v>885</v>
      </c>
      <c r="L161" s="687">
        <f ca="1">IF(AND(L160&gt;0,M160=0),NA(),IF(L160&gt;M160,NA(),IF(M160="","",     (1+M$5)  *  ROUND((1-(L160-1)/(M160-1))  *  (VLOOKUP($D160&amp;"_"&amp;$D161,Cross_cat_sexe,$B$5+1,0)  -  VLOOKUP($D160&amp;"_"&amp;$D161,Cross_cat_sexe,$B$5,0))     +  VLOOKUP($D160&amp;"_"&amp;$D161,Cross_cat_sexe,$B$5,0),0))))</f>
        <v>642</v>
      </c>
      <c r="M161" s="841">
        <f ca="1">IF(L160&gt;0,M$5,0)</f>
        <v>0</v>
      </c>
      <c r="N161" s="932" t="str">
        <f ca="1">IF(AND(N160&gt;0,INDIRECT(ADDRESS($CB160,COLUMN(N160),2,1))=0),NA(),IF(N160&gt;INDIRECT(ADDRESS($CB160,COLUMN(N160),2,1)),  NA(),  IF(OR(N160="",INDIRECT(ADDRESS($CB160,COLUMN(N160),2,1))=""),"",     (1+N$5)  *  ROUND((1-(N160-1)/(  INDIRECT(ADDRESS($CB160,COLUMN(N160),2,1))  -1))  *  (VLOOKUP($D160&amp;"_"&amp;$D161,Cross_cat_sexe,$B$5+1,0)  -  VLOOKUP($D160&amp;"_"&amp;$D161,Cross_cat_sexe,$B$5,0))     +  VLOOKUP($D160&amp;"_"&amp;$D161,Cross_cat_sexe,$B$5,0),0))))</f>
        <v/>
      </c>
      <c r="O161" s="932" t="str">
        <f ca="1">IF(AND(O160&gt;0,INDIRECT(ADDRESS($CB160,COLUMN(O160),2,1))=0),NA(),IF(O160&gt;INDIRECT(ADDRESS($CB160,COLUMN(O160),2,1)),  NA(),  IF(OR(O160="",INDIRECT(ADDRESS($CB160,COLUMN(O160),2,1))=""),"",     (1+O$5)  *  ROUND((1-(O160-1)/(  INDIRECT(ADDRESS($CB160,COLUMN(O160),2,1))  -1))  *  (VLOOKUP($D160&amp;"_"&amp;$D161,Cross_cat_sexe,$B$5+1,0)  -  VLOOKUP($D160&amp;"_"&amp;$D161,Cross_cat_sexe,$B$5,0))     +  VLOOKUP($D160&amp;"_"&amp;$D161,Cross_cat_sexe,$B$5,0),0))))</f>
        <v/>
      </c>
      <c r="P161" s="932" t="str">
        <f ca="1">IF(AND(P160&gt;0,INDIRECT(ADDRESS($CB160,COLUMN(P160),2,1))=0),NA(),IF(P160&gt;INDIRECT(ADDRESS($CB160,COLUMN(P160),2,1)),  NA(),  IF(OR(P160="",INDIRECT(ADDRESS($CB160,COLUMN(P160),2,1))=""),"",     (1+P$5)  *  ROUND((1-(P160-1)/(  INDIRECT(ADDRESS($CB160,COLUMN(P160),2,1))  -1))  *  (VLOOKUP($D160&amp;"_"&amp;$D161,Cross_cat_sexe,$B$5+1,0)  -  VLOOKUP($D160&amp;"_"&amp;$D161,Cross_cat_sexe,$B$5,0))     +  VLOOKUP($D160&amp;"_"&amp;$D161,Cross_cat_sexe,$B$5,0),0))))</f>
        <v/>
      </c>
      <c r="Q161" s="687" t="str">
        <f>IF(AND(Q160&gt;0,R160=0),NA(),IF(Q160&gt;R160,NA(),IF(R160="","",     (1+R$5)  *  ROUND((1-(Q160-1)/(R160-1))  *  (VLOOKUP($D160&amp;"_"&amp;$D161,Cross_cat_sexe,$B$5+1,0)  -  VLOOKUP($D160&amp;"_"&amp;$D161,Cross_cat_sexe,$B$5,0))     +  VLOOKUP($D160&amp;"_"&amp;$D161,Cross_cat_sexe,$B$5,0),0))))</f>
        <v/>
      </c>
      <c r="R161" s="841">
        <f>IF(Q160&gt;0,R$5,0)</f>
        <v>0</v>
      </c>
      <c r="S161" s="687" t="str">
        <f>IF(AND(S160&gt;0,T160=0),NA(),IF(S160&gt;T160,NA(),IF(T160="","",     (1+T$5)  *  ROUND((1-(S160-1)/(T160-1))  *  (VLOOKUP($D160&amp;"_"&amp;$D161,Cross_cat_sexe,$B$5+1,0)  -  VLOOKUP($D160&amp;"_"&amp;$D161,Cross_cat_sexe,$B$5,0))     +  VLOOKUP($D160&amp;"_"&amp;$D161,Cross_cat_sexe,$B$5,0),0))))</f>
        <v/>
      </c>
      <c r="T161" s="841">
        <f>IF(S160&gt;0,T$5,0)</f>
        <v>0</v>
      </c>
      <c r="U161" s="932" t="str">
        <f ca="1">IF(AND(U160&gt;0,INDIRECT(ADDRESS($CB160,COLUMN(U160),2,1))=0),NA(),IF(U160&gt;INDIRECT(ADDRESS($CB160,COLUMN(U160),2,1)),  NA(),  IF(OR(U160="",INDIRECT(ADDRESS($CB160,COLUMN(U160),2,1))=""),"",     (1+U$5)  *  ROUND((1-(U160-1)/(  INDIRECT(ADDRESS($CB160,COLUMN(U160),2,1))  -1))  *  (VLOOKUP($D160&amp;"_"&amp;$D161,Cross_cat_sexe,$B$5+1,0)  -  VLOOKUP($D160&amp;"_"&amp;$D161,Cross_cat_sexe,$B$5,0))     +  VLOOKUP($D160&amp;"_"&amp;$D161,Cross_cat_sexe,$B$5,0),0))))</f>
        <v/>
      </c>
      <c r="V161" s="932" t="str">
        <f ca="1">IF(AND(V160&gt;0,INDIRECT(ADDRESS($CB160,COLUMN(V160),2,1))=0),NA(),IF(V160&gt;INDIRECT(ADDRESS($CB160,COLUMN(V160),2,1)),  NA(),  IF(OR(V160="",INDIRECT(ADDRESS($CB160,COLUMN(V160),2,1))=""),"",     (1+V$5)  *  ROUND((1-(V160-1)/(  INDIRECT(ADDRESS($CB160,COLUMN(V160),2,1))  -1))  *  (VLOOKUP($D160&amp;"_"&amp;$D161,Cross_cat_sexe,$B$5+1,0)  -  VLOOKUP($D160&amp;"_"&amp;$D161,Cross_cat_sexe,$B$5,0))     +  VLOOKUP($D160&amp;"_"&amp;$D161,Cross_cat_sexe,$B$5,0),0))))</f>
        <v/>
      </c>
      <c r="W161" s="932" t="str">
        <f ca="1">IF(AND(W160&gt;0,INDIRECT(ADDRESS($CB160,COLUMN(W160),2,1))=0),NA(),IF(W160&gt;INDIRECT(ADDRESS($CB160,COLUMN(W160),2,1)),  NA(),  IF(OR(W160="",INDIRECT(ADDRESS($CB160,COLUMN(W160),2,1))=""),"",     (1+W$5)  *  ROUND((1-(W160-1)/(  INDIRECT(ADDRESS($CB160,COLUMN(W160),2,1))  -1))  *  (VLOOKUP($D160&amp;"_"&amp;$D161,Cross_cat_sexe,$B$5+1,0)  -  VLOOKUP($D160&amp;"_"&amp;$D161,Cross_cat_sexe,$B$5,0))     +  VLOOKUP($D160&amp;"_"&amp;$D161,Cross_cat_sexe,$B$5,0),0))))</f>
        <v/>
      </c>
      <c r="X161" s="932" t="str">
        <f ca="1">IF(AND(X160&gt;0,INDIRECT(ADDRESS($CB160,COLUMN(X160),2,1))=0),NA(),IF(X160&gt;INDIRECT(ADDRESS($CB160,COLUMN(X160),2,1)),  NA(),  IF(OR(X160="",INDIRECT(ADDRESS($CB160,COLUMN(X160),2,1))=""),"",     (1+X$5)  *  ROUND((1-(X160-1)/(  INDIRECT(ADDRESS($CB160,COLUMN(X160),2,1))  -1))  *  (VLOOKUP($D160&amp;"_"&amp;$D161,Cross_cat_sexe,$B$5+1,0)  -  VLOOKUP($D160&amp;"_"&amp;$D161,Cross_cat_sexe,$B$5,0))     +  VLOOKUP($D160&amp;"_"&amp;$D161,Cross_cat_sexe,$B$5,0),0))))</f>
        <v/>
      </c>
      <c r="Y161" s="687" t="str">
        <f>IF(AND(Y160&gt;0,Z160=0),NA(),IF(Y160&gt;Z160,NA(),IF(Z160="","",     (1+Z$5)  *  ROUND((1-(Y160-1)/(Z160-1))  *  (VLOOKUP($D160&amp;"_"&amp;$D161,Cross_cat_sexe,$B$5+1,0)  -  VLOOKUP($D160&amp;"_"&amp;$D161,Cross_cat_sexe,$B$5,0))     +  VLOOKUP($D160&amp;"_"&amp;$D161,Cross_cat_sexe,$B$5,0),0))))</f>
        <v/>
      </c>
      <c r="Z161" s="841">
        <f>IF(Y160&gt;0,Z$5,0)</f>
        <v>0</v>
      </c>
      <c r="AA161" s="688" t="str">
        <f ca="1">IF($B160="","",VLOOKUP($B160,Athlètes,AA$7,0))</f>
        <v>Bastien</v>
      </c>
      <c r="AB161" s="689">
        <f ca="1">IF(OR(G161&gt;=2,    F160=IF(D161="F","classée","classé")),   1,   0)</f>
        <v>1</v>
      </c>
      <c r="AC161" s="690">
        <f ca="1">MAX(AH161:AU161)</f>
        <v>1001</v>
      </c>
      <c r="AD161" s="684">
        <f ca="1">IF(AF161&gt;=2,AC161,MAX(AV161:BI161))</f>
        <v>885</v>
      </c>
      <c r="AE161" s="684">
        <f ca="1">IF(AF161&gt;=3,AC161,IF(AG161&gt;=2,AD161,MAX(BJ161:BW161)))</f>
        <v>642</v>
      </c>
      <c r="AF161" s="684">
        <f ca="1">COUNTIF(AV161:BI161,"=-1")</f>
        <v>1</v>
      </c>
      <c r="AG161" s="684">
        <f ca="1">COUNTIF(BJ161:BW161,"=-2")</f>
        <v>1</v>
      </c>
      <c r="AH161" s="691" t="str">
        <f t="shared" ref="AH161:AU161" ca="1" si="236">INDEX(__Cross,  $CC161,  AH$5)</f>
        <v/>
      </c>
      <c r="AI161" s="684">
        <f t="shared" ca="1" si="236"/>
        <v>1001</v>
      </c>
      <c r="AJ161" s="684">
        <f t="shared" ca="1" si="236"/>
        <v>885</v>
      </c>
      <c r="AK161" s="684">
        <f t="shared" ca="1" si="236"/>
        <v>642</v>
      </c>
      <c r="AL161" s="684" t="str">
        <f t="shared" ca="1" si="236"/>
        <v/>
      </c>
      <c r="AM161" s="684" t="str">
        <f t="shared" ca="1" si="236"/>
        <v/>
      </c>
      <c r="AN161" s="684" t="str">
        <f t="shared" ca="1" si="236"/>
        <v/>
      </c>
      <c r="AO161" s="684" t="str">
        <f t="shared" ca="1" si="236"/>
        <v/>
      </c>
      <c r="AP161" s="684" t="str">
        <f t="shared" ca="1" si="236"/>
        <v/>
      </c>
      <c r="AQ161" s="684" t="str">
        <f t="shared" ca="1" si="236"/>
        <v/>
      </c>
      <c r="AR161" s="684" t="str">
        <f t="shared" ca="1" si="236"/>
        <v/>
      </c>
      <c r="AS161" s="684" t="str">
        <f t="shared" ca="1" si="236"/>
        <v/>
      </c>
      <c r="AT161" s="684" t="str">
        <f t="shared" ca="1" si="236"/>
        <v/>
      </c>
      <c r="AU161" s="692" t="str">
        <f t="shared" ca="1" si="236"/>
        <v/>
      </c>
      <c r="AV161" s="691" t="str">
        <f t="shared" ref="AV161:BI161" ca="1" si="237">IF(AH161=$AC161,-1,AH161)</f>
        <v/>
      </c>
      <c r="AW161" s="684">
        <f t="shared" ca="1" si="237"/>
        <v>-1</v>
      </c>
      <c r="AX161" s="684">
        <f t="shared" ca="1" si="237"/>
        <v>885</v>
      </c>
      <c r="AY161" s="684">
        <f t="shared" ca="1" si="237"/>
        <v>642</v>
      </c>
      <c r="AZ161" s="684" t="str">
        <f t="shared" ca="1" si="237"/>
        <v/>
      </c>
      <c r="BA161" s="684" t="str">
        <f t="shared" ca="1" si="237"/>
        <v/>
      </c>
      <c r="BB161" s="684" t="str">
        <f t="shared" ca="1" si="237"/>
        <v/>
      </c>
      <c r="BC161" s="684" t="str">
        <f t="shared" ca="1" si="237"/>
        <v/>
      </c>
      <c r="BD161" s="684" t="str">
        <f t="shared" ca="1" si="237"/>
        <v/>
      </c>
      <c r="BE161" s="684" t="str">
        <f t="shared" ca="1" si="237"/>
        <v/>
      </c>
      <c r="BF161" s="684" t="str">
        <f t="shared" ca="1" si="237"/>
        <v/>
      </c>
      <c r="BG161" s="684" t="str">
        <f t="shared" ca="1" si="237"/>
        <v/>
      </c>
      <c r="BH161" s="684" t="str">
        <f t="shared" ca="1" si="237"/>
        <v/>
      </c>
      <c r="BI161" s="692" t="str">
        <f t="shared" ca="1" si="237"/>
        <v/>
      </c>
      <c r="BJ161" s="691" t="str">
        <f t="shared" ref="BJ161:BW161" ca="1" si="238">IF(AV161=$AD161,-2,AV161)</f>
        <v/>
      </c>
      <c r="BK161" s="684">
        <f t="shared" ca="1" si="238"/>
        <v>-1</v>
      </c>
      <c r="BL161" s="684">
        <f t="shared" ca="1" si="238"/>
        <v>-2</v>
      </c>
      <c r="BM161" s="684">
        <f t="shared" ca="1" si="238"/>
        <v>642</v>
      </c>
      <c r="BN161" s="684" t="str">
        <f t="shared" ca="1" si="238"/>
        <v/>
      </c>
      <c r="BO161" s="684" t="str">
        <f t="shared" ca="1" si="238"/>
        <v/>
      </c>
      <c r="BP161" s="684" t="str">
        <f t="shared" ca="1" si="238"/>
        <v/>
      </c>
      <c r="BQ161" s="684" t="str">
        <f t="shared" ca="1" si="238"/>
        <v/>
      </c>
      <c r="BR161" s="684" t="str">
        <f t="shared" ca="1" si="238"/>
        <v/>
      </c>
      <c r="BS161" s="684" t="str">
        <f t="shared" ca="1" si="238"/>
        <v/>
      </c>
      <c r="BT161" s="684" t="str">
        <f t="shared" ca="1" si="238"/>
        <v/>
      </c>
      <c r="BU161" s="684" t="str">
        <f t="shared" ca="1" si="238"/>
        <v/>
      </c>
      <c r="BV161" s="684" t="str">
        <f t="shared" ca="1" si="238"/>
        <v/>
      </c>
      <c r="BW161" s="692" t="str">
        <f t="shared" ca="1" si="238"/>
        <v/>
      </c>
      <c r="BX161" s="689">
        <f t="shared" ca="1" si="210"/>
        <v>1</v>
      </c>
      <c r="BY161" s="996">
        <f t="shared" ca="1" si="211"/>
        <v>2528</v>
      </c>
      <c r="BZ161" s="689">
        <f t="shared" si="212"/>
        <v>4011.1</v>
      </c>
      <c r="CA161" s="684" t="str">
        <f t="shared" ca="1" si="213"/>
        <v>P_H</v>
      </c>
      <c r="CB161" s="684">
        <f t="shared" ca="1" si="190"/>
        <v>144</v>
      </c>
      <c r="CC161" s="684">
        <f t="shared" ca="1" si="214"/>
        <v>140</v>
      </c>
      <c r="CD161" s="684">
        <f t="shared" ca="1" si="215"/>
        <v>0</v>
      </c>
      <c r="CE161" s="693">
        <f t="shared" ca="1" si="216"/>
        <v>3100943</v>
      </c>
      <c r="CF161" s="895"/>
      <c r="CG161" s="886"/>
      <c r="CH161" s="694">
        <f t="shared" ca="1" si="217"/>
        <v>1.1000000000000001</v>
      </c>
      <c r="CI161" s="694">
        <f t="shared" ca="1" si="200"/>
        <v>0</v>
      </c>
      <c r="CJ161" s="895"/>
    </row>
    <row r="162" spans="1:88" s="703" customFormat="1">
      <c r="A162" s="704">
        <v>8</v>
      </c>
      <c r="B162" s="705">
        <v>9640</v>
      </c>
      <c r="C162" s="703" t="str">
        <f ca="1">IF($B162="","",VLOOKUP($B162,Athlètes,C$5,0))</f>
        <v>POURCHAUX</v>
      </c>
      <c r="D162" s="698" t="str">
        <f ca="1">IF($B162="","",VLOOKUP($B162,Athlètes,D$5,0))</f>
        <v>P</v>
      </c>
      <c r="E162" s="706" t="str">
        <f ca="1">IF($B162="","",VLOOKUP($B162,Athlètes,E$5,0))</f>
        <v/>
      </c>
      <c r="F162" s="707"/>
      <c r="G162" s="708"/>
      <c r="H162" s="708"/>
      <c r="I162" s="696"/>
      <c r="J162" s="696">
        <v>17</v>
      </c>
      <c r="K162" s="696"/>
      <c r="L162" s="696"/>
      <c r="M162" s="722" t="str">
        <f>IF(L162&gt;0,VLOOKUP(M$2&amp;IF(VLOOKUP(M$2,cal_Cross,L$9,0)&lt;&gt;2,"","-"&amp;VLOOKUP($E162,année_1ou2,M$9,0)),cal_Cross,VLOOKUP($D162&amp;"_"&amp;$D163,Cross_cat_sexe,$B$7,0),0),"")</f>
        <v/>
      </c>
      <c r="N162" s="696"/>
      <c r="O162" s="696"/>
      <c r="P162" s="696"/>
      <c r="Q162" s="696"/>
      <c r="R162" s="722" t="str">
        <f>IF(Q162&gt;0,VLOOKUP(R$2&amp;IF(VLOOKUP(R$2,cal_Cross,Q$9,0)&lt;&gt;2,"","-"&amp;VLOOKUP($E162,année_1ou2,R$9,0)),cal_Cross,VLOOKUP($D162&amp;"_"&amp;$D163,Cross_cat_sexe,$B$7,0),0),"")</f>
        <v/>
      </c>
      <c r="S162" s="696"/>
      <c r="T162" s="722" t="str">
        <f>IF(S162&gt;0,VLOOKUP(T$2&amp;IF(VLOOKUP(T$2,cal_Cross,S$9,0)&lt;&gt;2,"","-"&amp;VLOOKUP($E162,année_1ou2,T$9,0)),cal_Cross,VLOOKUP($D162&amp;"_"&amp;$D163,Cross_cat_sexe,$B$7,0),0),"")</f>
        <v/>
      </c>
      <c r="U162" s="696"/>
      <c r="V162" s="696"/>
      <c r="W162" s="696"/>
      <c r="X162" s="696"/>
      <c r="Y162" s="696"/>
      <c r="Z162" s="722" t="str">
        <f>IF(Y162&gt;0,VLOOKUP(Z$2&amp;IF(VLOOKUP(Z$2,cal_Cross,Y$9,0)&lt;&gt;2,"","-"&amp;VLOOKUP($E162,année_1ou2,Z$9,0)),cal_Cross,VLOOKUP($D162&amp;"_"&amp;$D163,Cross_cat_sexe,$B$7,0),0),"")</f>
        <v/>
      </c>
      <c r="AA162" s="843" t="str">
        <f ca="1">IF($B162="","",VLOOKUP($B162,Athlètes,AA$5,0))</f>
        <v>POURCHAUX</v>
      </c>
      <c r="AB162" s="697"/>
      <c r="AC162" s="698"/>
      <c r="AD162" s="698"/>
      <c r="AE162" s="698"/>
      <c r="AF162" s="698"/>
      <c r="AG162" s="698"/>
      <c r="AH162" s="699"/>
      <c r="AI162" s="698"/>
      <c r="AJ162" s="698"/>
      <c r="AK162" s="698"/>
      <c r="AL162" s="698"/>
      <c r="AM162" s="698"/>
      <c r="AN162" s="698"/>
      <c r="AO162" s="698"/>
      <c r="AP162" s="698"/>
      <c r="AQ162" s="698"/>
      <c r="AR162" s="698"/>
      <c r="AS162" s="698"/>
      <c r="AT162" s="698"/>
      <c r="AU162" s="700"/>
      <c r="AV162" s="699"/>
      <c r="AW162" s="698"/>
      <c r="AX162" s="698"/>
      <c r="AY162" s="698"/>
      <c r="AZ162" s="698"/>
      <c r="BA162" s="698"/>
      <c r="BB162" s="698"/>
      <c r="BC162" s="698"/>
      <c r="BD162" s="698"/>
      <c r="BE162" s="698"/>
      <c r="BF162" s="698"/>
      <c r="BG162" s="698"/>
      <c r="BH162" s="698"/>
      <c r="BI162" s="700"/>
      <c r="BJ162" s="699"/>
      <c r="BK162" s="698"/>
      <c r="BL162" s="698"/>
      <c r="BM162" s="698"/>
      <c r="BN162" s="698"/>
      <c r="BO162" s="698"/>
      <c r="BP162" s="698"/>
      <c r="BQ162" s="698"/>
      <c r="BR162" s="698"/>
      <c r="BS162" s="698"/>
      <c r="BT162" s="698"/>
      <c r="BU162" s="698"/>
      <c r="BV162" s="698"/>
      <c r="BW162" s="700"/>
      <c r="BX162" s="697">
        <f t="shared" ca="1" si="210"/>
        <v>0</v>
      </c>
      <c r="BY162" s="995">
        <f t="shared" ca="1" si="211"/>
        <v>17</v>
      </c>
      <c r="BZ162" s="697">
        <f t="shared" si="212"/>
        <v>9640</v>
      </c>
      <c r="CA162" s="698" t="str">
        <f t="shared" ca="1" si="213"/>
        <v>P_H</v>
      </c>
      <c r="CB162" s="698">
        <f t="shared" ca="1" si="190"/>
        <v>144</v>
      </c>
      <c r="CC162" s="698">
        <f t="shared" ca="1" si="214"/>
        <v>141</v>
      </c>
      <c r="CD162" s="698">
        <f t="shared" ca="1" si="215"/>
        <v>0</v>
      </c>
      <c r="CE162" s="701">
        <f t="shared" ca="1" si="216"/>
        <v>3001064</v>
      </c>
      <c r="CF162" s="894"/>
      <c r="CG162" s="885"/>
      <c r="CH162" s="694">
        <f t="shared" ca="1" si="217"/>
        <v>1</v>
      </c>
      <c r="CI162" s="702">
        <f t="shared" ca="1" si="200"/>
        <v>0</v>
      </c>
      <c r="CJ162" s="894"/>
    </row>
    <row r="163" spans="1:88" s="695" customFormat="1">
      <c r="A163" s="681">
        <v>8.1</v>
      </c>
      <c r="B163" s="682">
        <f>B162+0.1</f>
        <v>9640.1</v>
      </c>
      <c r="C163" s="683" t="str">
        <f ca="1">IF($B162="","",VLOOKUP($B162,Athlètes,C$7,0))</f>
        <v>Alexis</v>
      </c>
      <c r="D163" s="684" t="str">
        <f ca="1">IF($B162="","",VLOOKUP($B162,Athlètes,D$7,0))</f>
        <v>H</v>
      </c>
      <c r="E163" s="685"/>
      <c r="F163" s="936">
        <f ca="1">IF(G163=0,0,SUMIF(AC163:AD163,"&gt;0")/MIN(2,G163))+IF(ISNA(BY163),NA(),0)</f>
        <v>1064</v>
      </c>
      <c r="G163" s="686">
        <f>COUNTA(I162:L162,N162:Q162,S162,Y162)</f>
        <v>1</v>
      </c>
      <c r="H163" s="686">
        <f>IF(ISNA(VLOOKUP($B163,__Indoor,H$7,0)),   0,VLOOKUP($B163,__Indoor,H$7,0))</f>
        <v>0</v>
      </c>
      <c r="I163" s="932" t="str">
        <f ca="1">IF(AND(I162&gt;0,INDIRECT(ADDRESS($CB162,COLUMN(I162),2,1))=0),NA(),IF(I162&gt;INDIRECT(ADDRESS($CB162,COLUMN(I162),2,1)),  NA(),  IF(OR(I162="",INDIRECT(ADDRESS($CB162,COLUMN(I162),2,1))=""),"",     (1+I$5)  *  ROUND((1-(I162-1)/(  INDIRECT(ADDRESS($CB162,COLUMN(I162),2,1))  -1))  *  (VLOOKUP($D162&amp;"_"&amp;$D163,Cross_cat_sexe,$B$5+1,0)  -  VLOOKUP($D162&amp;"_"&amp;$D163,Cross_cat_sexe,$B$5,0))     +  VLOOKUP($D162&amp;"_"&amp;$D163,Cross_cat_sexe,$B$5,0),0))))</f>
        <v/>
      </c>
      <c r="J163" s="932">
        <f ca="1">IF(AND(J162&gt;0,INDIRECT(ADDRESS($CB162,COLUMN(J162),2,1))=0),NA(),IF(J162&gt;INDIRECT(ADDRESS($CB162,COLUMN(J162),2,1)),  NA(),  IF(OR(J162="",INDIRECT(ADDRESS($CB162,COLUMN(J162),2,1))=""),"",     (1+J$5)  *  ROUND((1-(J162-1)/(  INDIRECT(ADDRESS($CB162,COLUMN(J162),2,1))  -1))  *  (VLOOKUP($D162&amp;"_"&amp;$D163,Cross_cat_sexe,$B$5+1,0)  -  VLOOKUP($D162&amp;"_"&amp;$D163,Cross_cat_sexe,$B$5,0))     +  VLOOKUP($D162&amp;"_"&amp;$D163,Cross_cat_sexe,$B$5,0),0))))</f>
        <v>1064</v>
      </c>
      <c r="K163" s="932" t="str">
        <f ca="1">IF(AND(K162&gt;0,INDIRECT(ADDRESS($CB162,COLUMN(K162),2,1))=0),NA(),IF(K162&gt;INDIRECT(ADDRESS($CB162,COLUMN(K162),2,1)),  NA(),  IF(OR(K162="",INDIRECT(ADDRESS($CB162,COLUMN(K162),2,1))=""),"",     (1+K$5)  *  ROUND((1-(K162-1)/(  INDIRECT(ADDRESS($CB162,COLUMN(K162),2,1))  -1))  *  (VLOOKUP($D162&amp;"_"&amp;$D163,Cross_cat_sexe,$B$5+1,0)  -  VLOOKUP($D162&amp;"_"&amp;$D163,Cross_cat_sexe,$B$5,0))     +  VLOOKUP($D162&amp;"_"&amp;$D163,Cross_cat_sexe,$B$5,0),0))))</f>
        <v/>
      </c>
      <c r="L163" s="687" t="str">
        <f>IF(AND(L162&gt;0,M162=0),NA(),IF(L162&gt;M162,NA(),IF(M162="","",     (1+M$5)  *  ROUND((1-(L162-1)/(M162-1))  *  (VLOOKUP($D162&amp;"_"&amp;$D163,Cross_cat_sexe,$B$5+1,0)  -  VLOOKUP($D162&amp;"_"&amp;$D163,Cross_cat_sexe,$B$5,0))     +  VLOOKUP($D162&amp;"_"&amp;$D163,Cross_cat_sexe,$B$5,0),0))))</f>
        <v/>
      </c>
      <c r="M163" s="841">
        <f>IF(L162&gt;0,M$5,0)</f>
        <v>0</v>
      </c>
      <c r="N163" s="932" t="str">
        <f ca="1">IF(AND(N162&gt;0,INDIRECT(ADDRESS($CB162,COLUMN(N162),2,1))=0),NA(),IF(N162&gt;INDIRECT(ADDRESS($CB162,COLUMN(N162),2,1)),  NA(),  IF(OR(N162="",INDIRECT(ADDRESS($CB162,COLUMN(N162),2,1))=""),"",     (1+N$5)  *  ROUND((1-(N162-1)/(  INDIRECT(ADDRESS($CB162,COLUMN(N162),2,1))  -1))  *  (VLOOKUP($D162&amp;"_"&amp;$D163,Cross_cat_sexe,$B$5+1,0)  -  VLOOKUP($D162&amp;"_"&amp;$D163,Cross_cat_sexe,$B$5,0))     +  VLOOKUP($D162&amp;"_"&amp;$D163,Cross_cat_sexe,$B$5,0),0))))</f>
        <v/>
      </c>
      <c r="O163" s="932" t="str">
        <f ca="1">IF(AND(O162&gt;0,INDIRECT(ADDRESS($CB162,COLUMN(O162),2,1))=0),NA(),IF(O162&gt;INDIRECT(ADDRESS($CB162,COLUMN(O162),2,1)),  NA(),  IF(OR(O162="",INDIRECT(ADDRESS($CB162,COLUMN(O162),2,1))=""),"",     (1+O$5)  *  ROUND((1-(O162-1)/(  INDIRECT(ADDRESS($CB162,COLUMN(O162),2,1))  -1))  *  (VLOOKUP($D162&amp;"_"&amp;$D163,Cross_cat_sexe,$B$5+1,0)  -  VLOOKUP($D162&amp;"_"&amp;$D163,Cross_cat_sexe,$B$5,0))     +  VLOOKUP($D162&amp;"_"&amp;$D163,Cross_cat_sexe,$B$5,0),0))))</f>
        <v/>
      </c>
      <c r="P163" s="932" t="str">
        <f ca="1">IF(AND(P162&gt;0,INDIRECT(ADDRESS($CB162,COLUMN(P162),2,1))=0),NA(),IF(P162&gt;INDIRECT(ADDRESS($CB162,COLUMN(P162),2,1)),  NA(),  IF(OR(P162="",INDIRECT(ADDRESS($CB162,COLUMN(P162),2,1))=""),"",     (1+P$5)  *  ROUND((1-(P162-1)/(  INDIRECT(ADDRESS($CB162,COLUMN(P162),2,1))  -1))  *  (VLOOKUP($D162&amp;"_"&amp;$D163,Cross_cat_sexe,$B$5+1,0)  -  VLOOKUP($D162&amp;"_"&amp;$D163,Cross_cat_sexe,$B$5,0))     +  VLOOKUP($D162&amp;"_"&amp;$D163,Cross_cat_sexe,$B$5,0),0))))</f>
        <v/>
      </c>
      <c r="Q163" s="687" t="str">
        <f>IF(AND(Q162&gt;0,R162=0),NA(),IF(Q162&gt;R162,NA(),IF(R162="","",     (1+R$5)  *  ROUND((1-(Q162-1)/(R162-1))  *  (VLOOKUP($D162&amp;"_"&amp;$D163,Cross_cat_sexe,$B$5+1,0)  -  VLOOKUP($D162&amp;"_"&amp;$D163,Cross_cat_sexe,$B$5,0))     +  VLOOKUP($D162&amp;"_"&amp;$D163,Cross_cat_sexe,$B$5,0),0))))</f>
        <v/>
      </c>
      <c r="R163" s="841">
        <f>IF(Q162&gt;0,R$5,0)</f>
        <v>0</v>
      </c>
      <c r="S163" s="687" t="str">
        <f>IF(AND(S162&gt;0,T162=0),NA(),IF(S162&gt;T162,NA(),IF(T162="","",     (1+T$5)  *  ROUND((1-(S162-1)/(T162-1))  *  (VLOOKUP($D162&amp;"_"&amp;$D163,Cross_cat_sexe,$B$5+1,0)  -  VLOOKUP($D162&amp;"_"&amp;$D163,Cross_cat_sexe,$B$5,0))     +  VLOOKUP($D162&amp;"_"&amp;$D163,Cross_cat_sexe,$B$5,0),0))))</f>
        <v/>
      </c>
      <c r="T163" s="841">
        <f>IF(S162&gt;0,T$5,0)</f>
        <v>0</v>
      </c>
      <c r="U163" s="932" t="str">
        <f ca="1">IF(AND(U162&gt;0,INDIRECT(ADDRESS($CB162,COLUMN(U162),2,1))=0),NA(),IF(U162&gt;INDIRECT(ADDRESS($CB162,COLUMN(U162),2,1)),  NA(),  IF(OR(U162="",INDIRECT(ADDRESS($CB162,COLUMN(U162),2,1))=""),"",     (1+U$5)  *  ROUND((1-(U162-1)/(  INDIRECT(ADDRESS($CB162,COLUMN(U162),2,1))  -1))  *  (VLOOKUP($D162&amp;"_"&amp;$D163,Cross_cat_sexe,$B$5+1,0)  -  VLOOKUP($D162&amp;"_"&amp;$D163,Cross_cat_sexe,$B$5,0))     +  VLOOKUP($D162&amp;"_"&amp;$D163,Cross_cat_sexe,$B$5,0),0))))</f>
        <v/>
      </c>
      <c r="V163" s="932" t="str">
        <f ca="1">IF(AND(V162&gt;0,INDIRECT(ADDRESS($CB162,COLUMN(V162),2,1))=0),NA(),IF(V162&gt;INDIRECT(ADDRESS($CB162,COLUMN(V162),2,1)),  NA(),  IF(OR(V162="",INDIRECT(ADDRESS($CB162,COLUMN(V162),2,1))=""),"",     (1+V$5)  *  ROUND((1-(V162-1)/(  INDIRECT(ADDRESS($CB162,COLUMN(V162),2,1))  -1))  *  (VLOOKUP($D162&amp;"_"&amp;$D163,Cross_cat_sexe,$B$5+1,0)  -  VLOOKUP($D162&amp;"_"&amp;$D163,Cross_cat_sexe,$B$5,0))     +  VLOOKUP($D162&amp;"_"&amp;$D163,Cross_cat_sexe,$B$5,0),0))))</f>
        <v/>
      </c>
      <c r="W163" s="932" t="str">
        <f ca="1">IF(AND(W162&gt;0,INDIRECT(ADDRESS($CB162,COLUMN(W162),2,1))=0),NA(),IF(W162&gt;INDIRECT(ADDRESS($CB162,COLUMN(W162),2,1)),  NA(),  IF(OR(W162="",INDIRECT(ADDRESS($CB162,COLUMN(W162),2,1))=""),"",     (1+W$5)  *  ROUND((1-(W162-1)/(  INDIRECT(ADDRESS($CB162,COLUMN(W162),2,1))  -1))  *  (VLOOKUP($D162&amp;"_"&amp;$D163,Cross_cat_sexe,$B$5+1,0)  -  VLOOKUP($D162&amp;"_"&amp;$D163,Cross_cat_sexe,$B$5,0))     +  VLOOKUP($D162&amp;"_"&amp;$D163,Cross_cat_sexe,$B$5,0),0))))</f>
        <v/>
      </c>
      <c r="X163" s="932" t="str">
        <f ca="1">IF(AND(X162&gt;0,INDIRECT(ADDRESS($CB162,COLUMN(X162),2,1))=0),NA(),IF(X162&gt;INDIRECT(ADDRESS($CB162,COLUMN(X162),2,1)),  NA(),  IF(OR(X162="",INDIRECT(ADDRESS($CB162,COLUMN(X162),2,1))=""),"",     (1+X$5)  *  ROUND((1-(X162-1)/(  INDIRECT(ADDRESS($CB162,COLUMN(X162),2,1))  -1))  *  (VLOOKUP($D162&amp;"_"&amp;$D163,Cross_cat_sexe,$B$5+1,0)  -  VLOOKUP($D162&amp;"_"&amp;$D163,Cross_cat_sexe,$B$5,0))     +  VLOOKUP($D162&amp;"_"&amp;$D163,Cross_cat_sexe,$B$5,0),0))))</f>
        <v/>
      </c>
      <c r="Y163" s="687" t="str">
        <f>IF(AND(Y162&gt;0,Z162=0),NA(),IF(Y162&gt;Z162,NA(),IF(Z162="","",     (1+Z$5)  *  ROUND((1-(Y162-1)/(Z162-1))  *  (VLOOKUP($D162&amp;"_"&amp;$D163,Cross_cat_sexe,$B$5+1,0)  -  VLOOKUP($D162&amp;"_"&amp;$D163,Cross_cat_sexe,$B$5,0))     +  VLOOKUP($D162&amp;"_"&amp;$D163,Cross_cat_sexe,$B$5,0),0))))</f>
        <v/>
      </c>
      <c r="Z163" s="841">
        <f>IF(Y162&gt;0,Z$5,0)</f>
        <v>0</v>
      </c>
      <c r="AA163" s="688" t="str">
        <f ca="1">IF($B162="","",VLOOKUP($B162,Athlètes,AA$7,0))</f>
        <v>Alexis</v>
      </c>
      <c r="AB163" s="689">
        <f ca="1">IF(OR(G163&gt;=2,    F162=IF(D163="F","classée","classé")),   1,   0)</f>
        <v>0</v>
      </c>
      <c r="AC163" s="690">
        <f ca="1">MAX(AH163:AU163)</f>
        <v>1064</v>
      </c>
      <c r="AD163" s="684">
        <f ca="1">IF(AF163&gt;=2,AC163,MAX(AV163:BI163))</f>
        <v>-1</v>
      </c>
      <c r="AE163" s="684">
        <f ca="1">IF(AF163&gt;=3,AC163,IF(AG163&gt;=2,AD163,MAX(BJ163:BW163)))</f>
        <v>-2</v>
      </c>
      <c r="AF163" s="684">
        <f ca="1">COUNTIF(AV163:BI163,"=-1")</f>
        <v>1</v>
      </c>
      <c r="AG163" s="684">
        <f ca="1">COUNTIF(BJ163:BW163,"=-2")</f>
        <v>1</v>
      </c>
      <c r="AH163" s="691" t="str">
        <f t="shared" ref="AH163:AU163" ca="1" si="239">INDEX(__Cross,  $CC163,  AH$5)</f>
        <v/>
      </c>
      <c r="AI163" s="684">
        <f t="shared" ca="1" si="239"/>
        <v>1064</v>
      </c>
      <c r="AJ163" s="684" t="str">
        <f t="shared" ca="1" si="239"/>
        <v/>
      </c>
      <c r="AK163" s="684" t="str">
        <f t="shared" ca="1" si="239"/>
        <v/>
      </c>
      <c r="AL163" s="684" t="str">
        <f t="shared" ca="1" si="239"/>
        <v/>
      </c>
      <c r="AM163" s="684" t="str">
        <f t="shared" ca="1" si="239"/>
        <v/>
      </c>
      <c r="AN163" s="684" t="str">
        <f t="shared" ca="1" si="239"/>
        <v/>
      </c>
      <c r="AO163" s="684" t="str">
        <f t="shared" ca="1" si="239"/>
        <v/>
      </c>
      <c r="AP163" s="684" t="str">
        <f t="shared" ca="1" si="239"/>
        <v/>
      </c>
      <c r="AQ163" s="684" t="str">
        <f t="shared" ca="1" si="239"/>
        <v/>
      </c>
      <c r="AR163" s="684" t="str">
        <f t="shared" ca="1" si="239"/>
        <v/>
      </c>
      <c r="AS163" s="684" t="str">
        <f t="shared" ca="1" si="239"/>
        <v/>
      </c>
      <c r="AT163" s="684" t="str">
        <f t="shared" ca="1" si="239"/>
        <v/>
      </c>
      <c r="AU163" s="692" t="str">
        <f t="shared" ca="1" si="239"/>
        <v/>
      </c>
      <c r="AV163" s="691" t="str">
        <f t="shared" ref="AV163:BI163" ca="1" si="240">IF(AH163=$AC163,-1,AH163)</f>
        <v/>
      </c>
      <c r="AW163" s="684">
        <f t="shared" ca="1" si="240"/>
        <v>-1</v>
      </c>
      <c r="AX163" s="684" t="str">
        <f t="shared" ca="1" si="240"/>
        <v/>
      </c>
      <c r="AY163" s="684" t="str">
        <f t="shared" ca="1" si="240"/>
        <v/>
      </c>
      <c r="AZ163" s="684" t="str">
        <f t="shared" ca="1" si="240"/>
        <v/>
      </c>
      <c r="BA163" s="684" t="str">
        <f t="shared" ca="1" si="240"/>
        <v/>
      </c>
      <c r="BB163" s="684" t="str">
        <f t="shared" ca="1" si="240"/>
        <v/>
      </c>
      <c r="BC163" s="684" t="str">
        <f t="shared" ca="1" si="240"/>
        <v/>
      </c>
      <c r="BD163" s="684" t="str">
        <f t="shared" ca="1" si="240"/>
        <v/>
      </c>
      <c r="BE163" s="684" t="str">
        <f t="shared" ca="1" si="240"/>
        <v/>
      </c>
      <c r="BF163" s="684" t="str">
        <f t="shared" ca="1" si="240"/>
        <v/>
      </c>
      <c r="BG163" s="684" t="str">
        <f t="shared" ca="1" si="240"/>
        <v/>
      </c>
      <c r="BH163" s="684" t="str">
        <f t="shared" ca="1" si="240"/>
        <v/>
      </c>
      <c r="BI163" s="692" t="str">
        <f t="shared" ca="1" si="240"/>
        <v/>
      </c>
      <c r="BJ163" s="691" t="str">
        <f t="shared" ref="BJ163:BW163" ca="1" si="241">IF(AV163=$AD163,-2,AV163)</f>
        <v/>
      </c>
      <c r="BK163" s="684">
        <f t="shared" ca="1" si="241"/>
        <v>-2</v>
      </c>
      <c r="BL163" s="684" t="str">
        <f t="shared" ca="1" si="241"/>
        <v/>
      </c>
      <c r="BM163" s="684" t="str">
        <f t="shared" ca="1" si="241"/>
        <v/>
      </c>
      <c r="BN163" s="684" t="str">
        <f t="shared" ca="1" si="241"/>
        <v/>
      </c>
      <c r="BO163" s="684" t="str">
        <f t="shared" ca="1" si="241"/>
        <v/>
      </c>
      <c r="BP163" s="684" t="str">
        <f t="shared" ca="1" si="241"/>
        <v/>
      </c>
      <c r="BQ163" s="684" t="str">
        <f t="shared" ca="1" si="241"/>
        <v/>
      </c>
      <c r="BR163" s="684" t="str">
        <f t="shared" ca="1" si="241"/>
        <v/>
      </c>
      <c r="BS163" s="684" t="str">
        <f t="shared" ca="1" si="241"/>
        <v/>
      </c>
      <c r="BT163" s="684" t="str">
        <f t="shared" ca="1" si="241"/>
        <v/>
      </c>
      <c r="BU163" s="684" t="str">
        <f t="shared" ca="1" si="241"/>
        <v/>
      </c>
      <c r="BV163" s="684" t="str">
        <f t="shared" ca="1" si="241"/>
        <v/>
      </c>
      <c r="BW163" s="692" t="str">
        <f t="shared" ca="1" si="241"/>
        <v/>
      </c>
      <c r="BX163" s="689">
        <f t="shared" ca="1" si="210"/>
        <v>1</v>
      </c>
      <c r="BY163" s="996">
        <f t="shared" ca="1" si="211"/>
        <v>1064</v>
      </c>
      <c r="BZ163" s="689">
        <f t="shared" si="212"/>
        <v>9640.1</v>
      </c>
      <c r="CA163" s="684" t="str">
        <f t="shared" ca="1" si="213"/>
        <v>P_H</v>
      </c>
      <c r="CB163" s="684">
        <f t="shared" ref="CB163:CB194" ca="1" si="242">IF($CH163=3,ROW(CA163),CB162)</f>
        <v>144</v>
      </c>
      <c r="CC163" s="684">
        <f t="shared" ca="1" si="214"/>
        <v>142</v>
      </c>
      <c r="CD163" s="684">
        <f t="shared" ca="1" si="215"/>
        <v>0</v>
      </c>
      <c r="CE163" s="693">
        <f t="shared" ca="1" si="216"/>
        <v>3001064</v>
      </c>
      <c r="CF163" s="895"/>
      <c r="CG163" s="886"/>
      <c r="CH163" s="694">
        <f t="shared" ca="1" si="217"/>
        <v>1.1000000000000001</v>
      </c>
      <c r="CI163" s="694">
        <f t="shared" ca="1" si="200"/>
        <v>0</v>
      </c>
      <c r="CJ163" s="895"/>
    </row>
    <row r="164" spans="1:88" s="703" customFormat="1">
      <c r="A164" s="704">
        <v>9</v>
      </c>
      <c r="B164" s="705">
        <v>4458</v>
      </c>
      <c r="C164" s="703" t="str">
        <f ca="1">IF($B164="","",VLOOKUP($B164,Athlètes,C$5,0))</f>
        <v>DELEBOIS</v>
      </c>
      <c r="D164" s="698" t="str">
        <f ca="1">IF($B164="","",VLOOKUP($B164,Athlètes,D$5,0))</f>
        <v>P</v>
      </c>
      <c r="E164" s="706">
        <f ca="1">IF($B164="","",VLOOKUP($B164,Athlètes,E$5,0))</f>
        <v>2001</v>
      </c>
      <c r="F164" s="707"/>
      <c r="G164" s="708"/>
      <c r="H164" s="708"/>
      <c r="I164" s="696"/>
      <c r="J164" s="696"/>
      <c r="K164" s="696"/>
      <c r="L164" s="696">
        <v>15</v>
      </c>
      <c r="M164" s="722">
        <f ca="1">IF(L164&gt;0,VLOOKUP(M$2&amp;IF(VLOOKUP(M$2,cal_Cross,L$9,0)&lt;&gt;2,"","-"&amp;VLOOKUP($E164,année_1ou2,M$9,0)),cal_Cross,VLOOKUP($D164&amp;"_"&amp;$D165,Cross_cat_sexe,$B$7,0),0),"")</f>
        <v>43</v>
      </c>
      <c r="N164" s="696"/>
      <c r="O164" s="696"/>
      <c r="P164" s="696"/>
      <c r="Q164" s="696"/>
      <c r="R164" s="722" t="str">
        <f>IF(Q164&gt;0,VLOOKUP(R$2&amp;IF(VLOOKUP(R$2,cal_Cross,Q$9,0)&lt;&gt;2,"","-"&amp;VLOOKUP($E164,année_1ou2,R$9,0)),cal_Cross,VLOOKUP($D164&amp;"_"&amp;$D165,Cross_cat_sexe,$B$7,0),0),"")</f>
        <v/>
      </c>
      <c r="S164" s="696"/>
      <c r="T164" s="722" t="str">
        <f>IF(S164&gt;0,VLOOKUP(T$2&amp;IF(VLOOKUP(T$2,cal_Cross,S$9,0)&lt;&gt;2,"","-"&amp;VLOOKUP($E164,année_1ou2,T$9,0)),cal_Cross,VLOOKUP($D164&amp;"_"&amp;$D165,Cross_cat_sexe,$B$7,0),0),"")</f>
        <v/>
      </c>
      <c r="U164" s="696"/>
      <c r="V164" s="696"/>
      <c r="W164" s="696"/>
      <c r="X164" s="696"/>
      <c r="Y164" s="696"/>
      <c r="Z164" s="722" t="str">
        <f>IF(Y164&gt;0,VLOOKUP(Z$2&amp;IF(VLOOKUP(Z$2,cal_Cross,Y$9,0)&lt;&gt;2,"","-"&amp;VLOOKUP($E164,année_1ou2,Z$9,0)),cal_Cross,VLOOKUP($D164&amp;"_"&amp;$D165,Cross_cat_sexe,$B$7,0),0),"")</f>
        <v/>
      </c>
      <c r="AA164" s="843" t="str">
        <f ca="1">IF($B164="","",VLOOKUP($B164,Athlètes,AA$5,0))</f>
        <v>DELEBOIS</v>
      </c>
      <c r="AB164" s="697"/>
      <c r="AC164" s="698"/>
      <c r="AD164" s="698"/>
      <c r="AE164" s="698"/>
      <c r="AF164" s="698"/>
      <c r="AG164" s="698"/>
      <c r="AH164" s="699"/>
      <c r="AI164" s="698"/>
      <c r="AJ164" s="698"/>
      <c r="AK164" s="698"/>
      <c r="AL164" s="698"/>
      <c r="AM164" s="698"/>
      <c r="AN164" s="698"/>
      <c r="AO164" s="698"/>
      <c r="AP164" s="698"/>
      <c r="AQ164" s="698"/>
      <c r="AR164" s="698"/>
      <c r="AS164" s="698"/>
      <c r="AT164" s="698"/>
      <c r="AU164" s="700"/>
      <c r="AV164" s="699"/>
      <c r="AW164" s="698"/>
      <c r="AX164" s="698"/>
      <c r="AY164" s="698"/>
      <c r="AZ164" s="698"/>
      <c r="BA164" s="698"/>
      <c r="BB164" s="698"/>
      <c r="BC164" s="698"/>
      <c r="BD164" s="698"/>
      <c r="BE164" s="698"/>
      <c r="BF164" s="698"/>
      <c r="BG164" s="698"/>
      <c r="BH164" s="698"/>
      <c r="BI164" s="700"/>
      <c r="BJ164" s="699"/>
      <c r="BK164" s="698"/>
      <c r="BL164" s="698"/>
      <c r="BM164" s="698"/>
      <c r="BN164" s="698"/>
      <c r="BO164" s="698"/>
      <c r="BP164" s="698"/>
      <c r="BQ164" s="698"/>
      <c r="BR164" s="698"/>
      <c r="BS164" s="698"/>
      <c r="BT164" s="698"/>
      <c r="BU164" s="698"/>
      <c r="BV164" s="698"/>
      <c r="BW164" s="700"/>
      <c r="BX164" s="697">
        <f t="shared" ca="1" si="210"/>
        <v>0</v>
      </c>
      <c r="BY164" s="995">
        <f t="shared" ca="1" si="211"/>
        <v>58</v>
      </c>
      <c r="BZ164" s="697">
        <f t="shared" si="212"/>
        <v>4458</v>
      </c>
      <c r="CA164" s="698" t="str">
        <f t="shared" ca="1" si="213"/>
        <v>P_H</v>
      </c>
      <c r="CB164" s="698">
        <f t="shared" ca="1" si="242"/>
        <v>144</v>
      </c>
      <c r="CC164" s="698">
        <f t="shared" ca="1" si="214"/>
        <v>143</v>
      </c>
      <c r="CD164" s="698">
        <f t="shared" ca="1" si="215"/>
        <v>0</v>
      </c>
      <c r="CE164" s="701">
        <f t="shared" ca="1" si="216"/>
        <v>3001050</v>
      </c>
      <c r="CF164" s="894"/>
      <c r="CG164" s="885"/>
      <c r="CH164" s="694">
        <f t="shared" ca="1" si="217"/>
        <v>1</v>
      </c>
      <c r="CI164" s="702">
        <f t="shared" ref="CI164:CI207" ca="1" si="243">IF(INDEX(__Cross,  IF(BX164=1, $CC163, $CC164),  CI$2)&gt;0,  1,  0)</f>
        <v>0</v>
      </c>
      <c r="CJ164" s="894"/>
    </row>
    <row r="165" spans="1:88" s="695" customFormat="1">
      <c r="A165" s="681">
        <v>9.1</v>
      </c>
      <c r="B165" s="682">
        <f>B164+0.1</f>
        <v>4458.1000000000004</v>
      </c>
      <c r="C165" s="683" t="str">
        <f ca="1">IF($B164="","",VLOOKUP($B164,Athlètes,C$7,0))</f>
        <v>Louis</v>
      </c>
      <c r="D165" s="684" t="str">
        <f ca="1">IF($B164="","",VLOOKUP($B164,Athlètes,D$7,0))</f>
        <v>H</v>
      </c>
      <c r="E165" s="685"/>
      <c r="F165" s="936">
        <f ca="1">IF(G165=0,0,SUMIF(AC165:AD165,"&gt;0")/MIN(2,G165))+IF(ISNA(BY165),NA(),0)</f>
        <v>1050</v>
      </c>
      <c r="G165" s="686">
        <f>COUNTA(I164:L164,N164:Q164,S164,Y164)</f>
        <v>1</v>
      </c>
      <c r="H165" s="686">
        <f ca="1">IF(ISNA(VLOOKUP($B165,__Indoor,H$7,0)),   0,VLOOKUP($B165,__Indoor,H$7,0))</f>
        <v>1</v>
      </c>
      <c r="I165" s="932" t="str">
        <f ca="1">IF(AND(I164&gt;0,INDIRECT(ADDRESS($CB164,COLUMN(I164),2,1))=0),NA(),IF(I164&gt;INDIRECT(ADDRESS($CB164,COLUMN(I164),2,1)),  NA(),  IF(OR(I164="",INDIRECT(ADDRESS($CB164,COLUMN(I164),2,1))=""),"",     (1+I$5)  *  ROUND((1-(I164-1)/(  INDIRECT(ADDRESS($CB164,COLUMN(I164),2,1))  -1))  *  (VLOOKUP($D164&amp;"_"&amp;$D165,Cross_cat_sexe,$B$5+1,0)  -  VLOOKUP($D164&amp;"_"&amp;$D165,Cross_cat_sexe,$B$5,0))     +  VLOOKUP($D164&amp;"_"&amp;$D165,Cross_cat_sexe,$B$5,0),0))))</f>
        <v/>
      </c>
      <c r="J165" s="932" t="str">
        <f ca="1">IF(AND(J164&gt;0,INDIRECT(ADDRESS($CB164,COLUMN(J164),2,1))=0),NA(),IF(J164&gt;INDIRECT(ADDRESS($CB164,COLUMN(J164),2,1)),  NA(),  IF(OR(J164="",INDIRECT(ADDRESS($CB164,COLUMN(J164),2,1))=""),"",     (1+J$5)  *  ROUND((1-(J164-1)/(  INDIRECT(ADDRESS($CB164,COLUMN(J164),2,1))  -1))  *  (VLOOKUP($D164&amp;"_"&amp;$D165,Cross_cat_sexe,$B$5+1,0)  -  VLOOKUP($D164&amp;"_"&amp;$D165,Cross_cat_sexe,$B$5,0))     +  VLOOKUP($D164&amp;"_"&amp;$D165,Cross_cat_sexe,$B$5,0),0))))</f>
        <v/>
      </c>
      <c r="K165" s="932" t="str">
        <f ca="1">IF(AND(K164&gt;0,INDIRECT(ADDRESS($CB164,COLUMN(K164),2,1))=0),NA(),IF(K164&gt;INDIRECT(ADDRESS($CB164,COLUMN(K164),2,1)),  NA(),  IF(OR(K164="",INDIRECT(ADDRESS($CB164,COLUMN(K164),2,1))=""),"",     (1+K$5)  *  ROUND((1-(K164-1)/(  INDIRECT(ADDRESS($CB164,COLUMN(K164),2,1))  -1))  *  (VLOOKUP($D164&amp;"_"&amp;$D165,Cross_cat_sexe,$B$5+1,0)  -  VLOOKUP($D164&amp;"_"&amp;$D165,Cross_cat_sexe,$B$5,0))     +  VLOOKUP($D164&amp;"_"&amp;$D165,Cross_cat_sexe,$B$5,0),0))))</f>
        <v/>
      </c>
      <c r="L165" s="687">
        <f ca="1">IF(AND(L164&gt;0,M164=0),NA(),IF(L164&gt;M164,NA(),IF(M164="","",     (1+M$5)  *  ROUND((1-(L164-1)/(M164-1))  *  (VLOOKUP($D164&amp;"_"&amp;$D165,Cross_cat_sexe,$B$5+1,0)  -  VLOOKUP($D164&amp;"_"&amp;$D165,Cross_cat_sexe,$B$5,0))     +  VLOOKUP($D164&amp;"_"&amp;$D165,Cross_cat_sexe,$B$5,0),0))))</f>
        <v>1050</v>
      </c>
      <c r="M165" s="841">
        <f ca="1">IF(L164&gt;0,M$5,0)</f>
        <v>0</v>
      </c>
      <c r="N165" s="932" t="str">
        <f ca="1">IF(AND(N164&gt;0,INDIRECT(ADDRESS($CB164,COLUMN(N164),2,1))=0),NA(),IF(N164&gt;INDIRECT(ADDRESS($CB164,COLUMN(N164),2,1)),  NA(),  IF(OR(N164="",INDIRECT(ADDRESS($CB164,COLUMN(N164),2,1))=""),"",     (1+N$5)  *  ROUND((1-(N164-1)/(  INDIRECT(ADDRESS($CB164,COLUMN(N164),2,1))  -1))  *  (VLOOKUP($D164&amp;"_"&amp;$D165,Cross_cat_sexe,$B$5+1,0)  -  VLOOKUP($D164&amp;"_"&amp;$D165,Cross_cat_sexe,$B$5,0))     +  VLOOKUP($D164&amp;"_"&amp;$D165,Cross_cat_sexe,$B$5,0),0))))</f>
        <v/>
      </c>
      <c r="O165" s="932" t="str">
        <f ca="1">IF(AND(O164&gt;0,INDIRECT(ADDRESS($CB164,COLUMN(O164),2,1))=0),NA(),IF(O164&gt;INDIRECT(ADDRESS($CB164,COLUMN(O164),2,1)),  NA(),  IF(OR(O164="",INDIRECT(ADDRESS($CB164,COLUMN(O164),2,1))=""),"",     (1+O$5)  *  ROUND((1-(O164-1)/(  INDIRECT(ADDRESS($CB164,COLUMN(O164),2,1))  -1))  *  (VLOOKUP($D164&amp;"_"&amp;$D165,Cross_cat_sexe,$B$5+1,0)  -  VLOOKUP($D164&amp;"_"&amp;$D165,Cross_cat_sexe,$B$5,0))     +  VLOOKUP($D164&amp;"_"&amp;$D165,Cross_cat_sexe,$B$5,0),0))))</f>
        <v/>
      </c>
      <c r="P165" s="932" t="str">
        <f ca="1">IF(AND(P164&gt;0,INDIRECT(ADDRESS($CB164,COLUMN(P164),2,1))=0),NA(),IF(P164&gt;INDIRECT(ADDRESS($CB164,COLUMN(P164),2,1)),  NA(),  IF(OR(P164="",INDIRECT(ADDRESS($CB164,COLUMN(P164),2,1))=""),"",     (1+P$5)  *  ROUND((1-(P164-1)/(  INDIRECT(ADDRESS($CB164,COLUMN(P164),2,1))  -1))  *  (VLOOKUP($D164&amp;"_"&amp;$D165,Cross_cat_sexe,$B$5+1,0)  -  VLOOKUP($D164&amp;"_"&amp;$D165,Cross_cat_sexe,$B$5,0))     +  VLOOKUP($D164&amp;"_"&amp;$D165,Cross_cat_sexe,$B$5,0),0))))</f>
        <v/>
      </c>
      <c r="Q165" s="687" t="str">
        <f>IF(AND(Q164&gt;0,R164=0),NA(),IF(Q164&gt;R164,NA(),IF(R164="","",     (1+R$5)  *  ROUND((1-(Q164-1)/(R164-1))  *  (VLOOKUP($D164&amp;"_"&amp;$D165,Cross_cat_sexe,$B$5+1,0)  -  VLOOKUP($D164&amp;"_"&amp;$D165,Cross_cat_sexe,$B$5,0))     +  VLOOKUP($D164&amp;"_"&amp;$D165,Cross_cat_sexe,$B$5,0),0))))</f>
        <v/>
      </c>
      <c r="R165" s="841">
        <f>IF(Q164&gt;0,R$5,0)</f>
        <v>0</v>
      </c>
      <c r="S165" s="687" t="str">
        <f>IF(AND(S164&gt;0,T164=0),NA(),IF(S164&gt;T164,NA(),IF(T164="","",     (1+T$5)  *  ROUND((1-(S164-1)/(T164-1))  *  (VLOOKUP($D164&amp;"_"&amp;$D165,Cross_cat_sexe,$B$5+1,0)  -  VLOOKUP($D164&amp;"_"&amp;$D165,Cross_cat_sexe,$B$5,0))     +  VLOOKUP($D164&amp;"_"&amp;$D165,Cross_cat_sexe,$B$5,0),0))))</f>
        <v/>
      </c>
      <c r="T165" s="841">
        <f>IF(S164&gt;0,T$5,0)</f>
        <v>0</v>
      </c>
      <c r="U165" s="932" t="str">
        <f ca="1">IF(AND(U164&gt;0,INDIRECT(ADDRESS($CB164,COLUMN(U164),2,1))=0),NA(),IF(U164&gt;INDIRECT(ADDRESS($CB164,COLUMN(U164),2,1)),  NA(),  IF(OR(U164="",INDIRECT(ADDRESS($CB164,COLUMN(U164),2,1))=""),"",     (1+U$5)  *  ROUND((1-(U164-1)/(  INDIRECT(ADDRESS($CB164,COLUMN(U164),2,1))  -1))  *  (VLOOKUP($D164&amp;"_"&amp;$D165,Cross_cat_sexe,$B$5+1,0)  -  VLOOKUP($D164&amp;"_"&amp;$D165,Cross_cat_sexe,$B$5,0))     +  VLOOKUP($D164&amp;"_"&amp;$D165,Cross_cat_sexe,$B$5,0),0))))</f>
        <v/>
      </c>
      <c r="V165" s="932" t="str">
        <f ca="1">IF(AND(V164&gt;0,INDIRECT(ADDRESS($CB164,COLUMN(V164),2,1))=0),NA(),IF(V164&gt;INDIRECT(ADDRESS($CB164,COLUMN(V164),2,1)),  NA(),  IF(OR(V164="",INDIRECT(ADDRESS($CB164,COLUMN(V164),2,1))=""),"",     (1+V$5)  *  ROUND((1-(V164-1)/(  INDIRECT(ADDRESS($CB164,COLUMN(V164),2,1))  -1))  *  (VLOOKUP($D164&amp;"_"&amp;$D165,Cross_cat_sexe,$B$5+1,0)  -  VLOOKUP($D164&amp;"_"&amp;$D165,Cross_cat_sexe,$B$5,0))     +  VLOOKUP($D164&amp;"_"&amp;$D165,Cross_cat_sexe,$B$5,0),0))))</f>
        <v/>
      </c>
      <c r="W165" s="932" t="str">
        <f ca="1">IF(AND(W164&gt;0,INDIRECT(ADDRESS($CB164,COLUMN(W164),2,1))=0),NA(),IF(W164&gt;INDIRECT(ADDRESS($CB164,COLUMN(W164),2,1)),  NA(),  IF(OR(W164="",INDIRECT(ADDRESS($CB164,COLUMN(W164),2,1))=""),"",     (1+W$5)  *  ROUND((1-(W164-1)/(  INDIRECT(ADDRESS($CB164,COLUMN(W164),2,1))  -1))  *  (VLOOKUP($D164&amp;"_"&amp;$D165,Cross_cat_sexe,$B$5+1,0)  -  VLOOKUP($D164&amp;"_"&amp;$D165,Cross_cat_sexe,$B$5,0))     +  VLOOKUP($D164&amp;"_"&amp;$D165,Cross_cat_sexe,$B$5,0),0))))</f>
        <v/>
      </c>
      <c r="X165" s="932" t="str">
        <f ca="1">IF(AND(X164&gt;0,INDIRECT(ADDRESS($CB164,COLUMN(X164),2,1))=0),NA(),IF(X164&gt;INDIRECT(ADDRESS($CB164,COLUMN(X164),2,1)),  NA(),  IF(OR(X164="",INDIRECT(ADDRESS($CB164,COLUMN(X164),2,1))=""),"",     (1+X$5)  *  ROUND((1-(X164-1)/(  INDIRECT(ADDRESS($CB164,COLUMN(X164),2,1))  -1))  *  (VLOOKUP($D164&amp;"_"&amp;$D165,Cross_cat_sexe,$B$5+1,0)  -  VLOOKUP($D164&amp;"_"&amp;$D165,Cross_cat_sexe,$B$5,0))     +  VLOOKUP($D164&amp;"_"&amp;$D165,Cross_cat_sexe,$B$5,0),0))))</f>
        <v/>
      </c>
      <c r="Y165" s="687" t="str">
        <f>IF(AND(Y164&gt;0,Z164=0),NA(),IF(Y164&gt;Z164,NA(),IF(Z164="","",     (1+Z$5)  *  ROUND((1-(Y164-1)/(Z164-1))  *  (VLOOKUP($D164&amp;"_"&amp;$D165,Cross_cat_sexe,$B$5+1,0)  -  VLOOKUP($D164&amp;"_"&amp;$D165,Cross_cat_sexe,$B$5,0))     +  VLOOKUP($D164&amp;"_"&amp;$D165,Cross_cat_sexe,$B$5,0),0))))</f>
        <v/>
      </c>
      <c r="Z165" s="841">
        <f>IF(Y164&gt;0,Z$5,0)</f>
        <v>0</v>
      </c>
      <c r="AA165" s="688" t="str">
        <f ca="1">IF($B164="","",VLOOKUP($B164,Athlètes,AA$7,0))</f>
        <v>Louis</v>
      </c>
      <c r="AB165" s="689">
        <f ca="1">IF(OR(G165&gt;=2,    F164=IF(D165="F","classée","classé")),   1,   0)</f>
        <v>0</v>
      </c>
      <c r="AC165" s="690">
        <f ca="1">MAX(AH165:AU165)</f>
        <v>1050</v>
      </c>
      <c r="AD165" s="684">
        <f ca="1">IF(AF165&gt;=2,AC165,MAX(AV165:BI165))</f>
        <v>-1</v>
      </c>
      <c r="AE165" s="684">
        <f ca="1">IF(AF165&gt;=3,AC165,IF(AG165&gt;=2,AD165,MAX(BJ165:BW165)))</f>
        <v>-2</v>
      </c>
      <c r="AF165" s="684">
        <f ca="1">COUNTIF(AV165:BI165,"=-1")</f>
        <v>1</v>
      </c>
      <c r="AG165" s="684">
        <f ca="1">COUNTIF(BJ165:BW165,"=-2")</f>
        <v>1</v>
      </c>
      <c r="AH165" s="691" t="str">
        <f t="shared" ref="AH165:AU165" ca="1" si="244">INDEX(__Cross,  $CC165,  AH$5)</f>
        <v/>
      </c>
      <c r="AI165" s="684" t="str">
        <f t="shared" ca="1" si="244"/>
        <v/>
      </c>
      <c r="AJ165" s="684" t="str">
        <f t="shared" ca="1" si="244"/>
        <v/>
      </c>
      <c r="AK165" s="684">
        <f t="shared" ca="1" si="244"/>
        <v>1050</v>
      </c>
      <c r="AL165" s="684" t="str">
        <f t="shared" ca="1" si="244"/>
        <v/>
      </c>
      <c r="AM165" s="684" t="str">
        <f t="shared" ca="1" si="244"/>
        <v/>
      </c>
      <c r="AN165" s="684" t="str">
        <f t="shared" ca="1" si="244"/>
        <v/>
      </c>
      <c r="AO165" s="684" t="str">
        <f t="shared" ca="1" si="244"/>
        <v/>
      </c>
      <c r="AP165" s="684" t="str">
        <f t="shared" ca="1" si="244"/>
        <v/>
      </c>
      <c r="AQ165" s="684" t="str">
        <f t="shared" ca="1" si="244"/>
        <v/>
      </c>
      <c r="AR165" s="684" t="str">
        <f t="shared" ca="1" si="244"/>
        <v/>
      </c>
      <c r="AS165" s="684" t="str">
        <f t="shared" ca="1" si="244"/>
        <v/>
      </c>
      <c r="AT165" s="684" t="str">
        <f t="shared" ca="1" si="244"/>
        <v/>
      </c>
      <c r="AU165" s="692" t="str">
        <f t="shared" ca="1" si="244"/>
        <v/>
      </c>
      <c r="AV165" s="691" t="str">
        <f t="shared" ref="AV165:BI165" ca="1" si="245">IF(AH165=$AC165,-1,AH165)</f>
        <v/>
      </c>
      <c r="AW165" s="684" t="str">
        <f t="shared" ca="1" si="245"/>
        <v/>
      </c>
      <c r="AX165" s="684" t="str">
        <f t="shared" ca="1" si="245"/>
        <v/>
      </c>
      <c r="AY165" s="684">
        <f t="shared" ca="1" si="245"/>
        <v>-1</v>
      </c>
      <c r="AZ165" s="684" t="str">
        <f t="shared" ca="1" si="245"/>
        <v/>
      </c>
      <c r="BA165" s="684" t="str">
        <f t="shared" ca="1" si="245"/>
        <v/>
      </c>
      <c r="BB165" s="684" t="str">
        <f t="shared" ca="1" si="245"/>
        <v/>
      </c>
      <c r="BC165" s="684" t="str">
        <f t="shared" ca="1" si="245"/>
        <v/>
      </c>
      <c r="BD165" s="684" t="str">
        <f t="shared" ca="1" si="245"/>
        <v/>
      </c>
      <c r="BE165" s="684" t="str">
        <f t="shared" ca="1" si="245"/>
        <v/>
      </c>
      <c r="BF165" s="684" t="str">
        <f t="shared" ca="1" si="245"/>
        <v/>
      </c>
      <c r="BG165" s="684" t="str">
        <f t="shared" ca="1" si="245"/>
        <v/>
      </c>
      <c r="BH165" s="684" t="str">
        <f t="shared" ca="1" si="245"/>
        <v/>
      </c>
      <c r="BI165" s="692" t="str">
        <f t="shared" ca="1" si="245"/>
        <v/>
      </c>
      <c r="BJ165" s="691" t="str">
        <f t="shared" ref="BJ165:BW165" ca="1" si="246">IF(AV165=$AD165,-2,AV165)</f>
        <v/>
      </c>
      <c r="BK165" s="684" t="str">
        <f t="shared" ca="1" si="246"/>
        <v/>
      </c>
      <c r="BL165" s="684" t="str">
        <f t="shared" ca="1" si="246"/>
        <v/>
      </c>
      <c r="BM165" s="684">
        <f t="shared" ca="1" si="246"/>
        <v>-2</v>
      </c>
      <c r="BN165" s="684" t="str">
        <f t="shared" ca="1" si="246"/>
        <v/>
      </c>
      <c r="BO165" s="684" t="str">
        <f t="shared" ca="1" si="246"/>
        <v/>
      </c>
      <c r="BP165" s="684" t="str">
        <f t="shared" ca="1" si="246"/>
        <v/>
      </c>
      <c r="BQ165" s="684" t="str">
        <f t="shared" ca="1" si="246"/>
        <v/>
      </c>
      <c r="BR165" s="684" t="str">
        <f t="shared" ca="1" si="246"/>
        <v/>
      </c>
      <c r="BS165" s="684" t="str">
        <f t="shared" ca="1" si="246"/>
        <v/>
      </c>
      <c r="BT165" s="684" t="str">
        <f t="shared" ca="1" si="246"/>
        <v/>
      </c>
      <c r="BU165" s="684" t="str">
        <f t="shared" ca="1" si="246"/>
        <v/>
      </c>
      <c r="BV165" s="684" t="str">
        <f t="shared" ca="1" si="246"/>
        <v/>
      </c>
      <c r="BW165" s="692" t="str">
        <f t="shared" ca="1" si="246"/>
        <v/>
      </c>
      <c r="BX165" s="689">
        <f t="shared" ca="1" si="210"/>
        <v>1</v>
      </c>
      <c r="BY165" s="996">
        <f t="shared" ca="1" si="211"/>
        <v>1050</v>
      </c>
      <c r="BZ165" s="689">
        <f t="shared" si="212"/>
        <v>4458.1000000000004</v>
      </c>
      <c r="CA165" s="684" t="str">
        <f t="shared" ca="1" si="213"/>
        <v>P_H</v>
      </c>
      <c r="CB165" s="684">
        <f t="shared" ca="1" si="242"/>
        <v>144</v>
      </c>
      <c r="CC165" s="684">
        <f t="shared" ca="1" si="214"/>
        <v>144</v>
      </c>
      <c r="CD165" s="684">
        <f t="shared" ca="1" si="215"/>
        <v>0</v>
      </c>
      <c r="CE165" s="693">
        <f t="shared" ca="1" si="216"/>
        <v>3001050</v>
      </c>
      <c r="CF165" s="895"/>
      <c r="CG165" s="886"/>
      <c r="CH165" s="694">
        <f t="shared" ca="1" si="217"/>
        <v>1.1000000000000001</v>
      </c>
      <c r="CI165" s="694">
        <f t="shared" ca="1" si="243"/>
        <v>0</v>
      </c>
      <c r="CJ165" s="895"/>
    </row>
    <row r="166" spans="1:88" s="703" customFormat="1">
      <c r="A166" s="704">
        <v>10</v>
      </c>
      <c r="B166" s="705">
        <v>4487</v>
      </c>
      <c r="C166" s="703" t="str">
        <f ca="1">IF($B166="","",VLOOKUP($B166,Athlètes,C$5,0))</f>
        <v>MPANE ENKOBO</v>
      </c>
      <c r="D166" s="698" t="str">
        <f ca="1">IF($B166="","",VLOOKUP($B166,Athlètes,D$5,0))</f>
        <v>P</v>
      </c>
      <c r="E166" s="706">
        <f ca="1">IF($B166="","",VLOOKUP($B166,Athlètes,E$5,0))</f>
        <v>2000</v>
      </c>
      <c r="F166" s="707"/>
      <c r="G166" s="708"/>
      <c r="H166" s="708"/>
      <c r="I166" s="696"/>
      <c r="J166" s="696"/>
      <c r="K166" s="696">
        <v>30</v>
      </c>
      <c r="L166" s="696"/>
      <c r="M166" s="722" t="str">
        <f>IF(L166&gt;0,VLOOKUP(M$2&amp;IF(VLOOKUP(M$2,cal_Cross,L$9,0)&lt;&gt;2,"","-"&amp;VLOOKUP($E166,année_1ou2,M$9,0)),cal_Cross,VLOOKUP($D166&amp;"_"&amp;$D167,Cross_cat_sexe,$B$7,0),0),"")</f>
        <v/>
      </c>
      <c r="N166" s="696"/>
      <c r="O166" s="696"/>
      <c r="P166" s="696"/>
      <c r="Q166" s="696"/>
      <c r="R166" s="722" t="str">
        <f>IF(Q166&gt;0,VLOOKUP(R$2&amp;IF(VLOOKUP(R$2,cal_Cross,Q$9,0)&lt;&gt;2,"","-"&amp;VLOOKUP($E166,année_1ou2,R$9,0)),cal_Cross,VLOOKUP($D166&amp;"_"&amp;$D167,Cross_cat_sexe,$B$7,0),0),"")</f>
        <v/>
      </c>
      <c r="S166" s="696"/>
      <c r="T166" s="722" t="str">
        <f>IF(S166&gt;0,VLOOKUP(T$2&amp;IF(VLOOKUP(T$2,cal_Cross,S$9,0)&lt;&gt;2,"","-"&amp;VLOOKUP($E166,année_1ou2,T$9,0)),cal_Cross,VLOOKUP($D166&amp;"_"&amp;$D167,Cross_cat_sexe,$B$7,0),0),"")</f>
        <v/>
      </c>
      <c r="U166" s="696"/>
      <c r="V166" s="696"/>
      <c r="W166" s="696"/>
      <c r="X166" s="696"/>
      <c r="Y166" s="696"/>
      <c r="Z166" s="722" t="str">
        <f>IF(Y166&gt;0,VLOOKUP(Z$2&amp;IF(VLOOKUP(Z$2,cal_Cross,Y$9,0)&lt;&gt;2,"","-"&amp;VLOOKUP($E166,année_1ou2,Z$9,0)),cal_Cross,VLOOKUP($D166&amp;"_"&amp;$D167,Cross_cat_sexe,$B$7,0),0),"")</f>
        <v/>
      </c>
      <c r="AA166" s="843" t="str">
        <f ca="1">IF($B166="","",VLOOKUP($B166,Athlètes,AA$5,0))</f>
        <v>MPANE ENKOBO</v>
      </c>
      <c r="AB166" s="697"/>
      <c r="AC166" s="698"/>
      <c r="AD166" s="698"/>
      <c r="AE166" s="698"/>
      <c r="AF166" s="698"/>
      <c r="AG166" s="698"/>
      <c r="AH166" s="699"/>
      <c r="AI166" s="698"/>
      <c r="AJ166" s="698"/>
      <c r="AK166" s="698"/>
      <c r="AL166" s="698"/>
      <c r="AM166" s="698"/>
      <c r="AN166" s="698"/>
      <c r="AO166" s="698"/>
      <c r="AP166" s="698"/>
      <c r="AQ166" s="698"/>
      <c r="AR166" s="698"/>
      <c r="AS166" s="698"/>
      <c r="AT166" s="698"/>
      <c r="AU166" s="700"/>
      <c r="AV166" s="699"/>
      <c r="AW166" s="698"/>
      <c r="AX166" s="698"/>
      <c r="AY166" s="698"/>
      <c r="AZ166" s="698"/>
      <c r="BA166" s="698"/>
      <c r="BB166" s="698"/>
      <c r="BC166" s="698"/>
      <c r="BD166" s="698"/>
      <c r="BE166" s="698"/>
      <c r="BF166" s="698"/>
      <c r="BG166" s="698"/>
      <c r="BH166" s="698"/>
      <c r="BI166" s="700"/>
      <c r="BJ166" s="699"/>
      <c r="BK166" s="698"/>
      <c r="BL166" s="698"/>
      <c r="BM166" s="698"/>
      <c r="BN166" s="698"/>
      <c r="BO166" s="698"/>
      <c r="BP166" s="698"/>
      <c r="BQ166" s="698"/>
      <c r="BR166" s="698"/>
      <c r="BS166" s="698"/>
      <c r="BT166" s="698"/>
      <c r="BU166" s="698"/>
      <c r="BV166" s="698"/>
      <c r="BW166" s="700"/>
      <c r="BX166" s="697">
        <f t="shared" ca="1" si="210"/>
        <v>0</v>
      </c>
      <c r="BY166" s="995">
        <f t="shared" ca="1" si="211"/>
        <v>30</v>
      </c>
      <c r="BZ166" s="697">
        <f t="shared" si="212"/>
        <v>4487</v>
      </c>
      <c r="CA166" s="698" t="str">
        <f t="shared" ca="1" si="213"/>
        <v>P_H</v>
      </c>
      <c r="CB166" s="698">
        <f t="shared" ca="1" si="242"/>
        <v>144</v>
      </c>
      <c r="CC166" s="698">
        <f t="shared" ca="1" si="214"/>
        <v>145</v>
      </c>
      <c r="CD166" s="698">
        <f t="shared" ca="1" si="215"/>
        <v>0</v>
      </c>
      <c r="CE166" s="701">
        <f t="shared" ca="1" si="216"/>
        <v>3000803</v>
      </c>
      <c r="CF166" s="894"/>
      <c r="CG166" s="885"/>
      <c r="CH166" s="694">
        <f t="shared" ca="1" si="217"/>
        <v>1</v>
      </c>
      <c r="CI166" s="702">
        <f t="shared" ca="1" si="243"/>
        <v>0</v>
      </c>
      <c r="CJ166" s="894"/>
    </row>
    <row r="167" spans="1:88" s="695" customFormat="1">
      <c r="A167" s="681">
        <v>10.1</v>
      </c>
      <c r="B167" s="682">
        <f>B166+0.1</f>
        <v>4487.1000000000004</v>
      </c>
      <c r="C167" s="683" t="str">
        <f ca="1">IF($B166="","",VLOOKUP($B166,Athlètes,C$7,0))</f>
        <v>Mel</v>
      </c>
      <c r="D167" s="684" t="str">
        <f ca="1">IF($B166="","",VLOOKUP($B166,Athlètes,D$7,0))</f>
        <v>H</v>
      </c>
      <c r="E167" s="685"/>
      <c r="F167" s="936">
        <f ca="1">IF(G167=0,0,SUMIF(AC167:AD167,"&gt;0")/MIN(2,G167))+IF(ISNA(BY167),NA(),0)</f>
        <v>803</v>
      </c>
      <c r="G167" s="686">
        <f>COUNTA(I166:L166,N166:Q166,S166,Y166)</f>
        <v>1</v>
      </c>
      <c r="H167" s="686">
        <f ca="1">IF(ISNA(VLOOKUP($B167,__Indoor,H$7,0)),   0,VLOOKUP($B167,__Indoor,H$7,0))</f>
        <v>1</v>
      </c>
      <c r="I167" s="932" t="str">
        <f ca="1">IF(AND(I166&gt;0,INDIRECT(ADDRESS($CB166,COLUMN(I166),2,1))=0),NA(),IF(I166&gt;INDIRECT(ADDRESS($CB166,COLUMN(I166),2,1)),  NA(),  IF(OR(I166="",INDIRECT(ADDRESS($CB166,COLUMN(I166),2,1))=""),"",     (1+I$5)  *  ROUND((1-(I166-1)/(  INDIRECT(ADDRESS($CB166,COLUMN(I166),2,1))  -1))  *  (VLOOKUP($D166&amp;"_"&amp;$D167,Cross_cat_sexe,$B$5+1,0)  -  VLOOKUP($D166&amp;"_"&amp;$D167,Cross_cat_sexe,$B$5,0))     +  VLOOKUP($D166&amp;"_"&amp;$D167,Cross_cat_sexe,$B$5,0),0))))</f>
        <v/>
      </c>
      <c r="J167" s="932" t="str">
        <f ca="1">IF(AND(J166&gt;0,INDIRECT(ADDRESS($CB166,COLUMN(J166),2,1))=0),NA(),IF(J166&gt;INDIRECT(ADDRESS($CB166,COLUMN(J166),2,1)),  NA(),  IF(OR(J166="",INDIRECT(ADDRESS($CB166,COLUMN(J166),2,1))=""),"",     (1+J$5)  *  ROUND((1-(J166-1)/(  INDIRECT(ADDRESS($CB166,COLUMN(J166),2,1))  -1))  *  (VLOOKUP($D166&amp;"_"&amp;$D167,Cross_cat_sexe,$B$5+1,0)  -  VLOOKUP($D166&amp;"_"&amp;$D167,Cross_cat_sexe,$B$5,0))     +  VLOOKUP($D166&amp;"_"&amp;$D167,Cross_cat_sexe,$B$5,0),0))))</f>
        <v/>
      </c>
      <c r="K167" s="932">
        <f ca="1">IF(AND(K166&gt;0,INDIRECT(ADDRESS($CB166,COLUMN(K166),2,1))=0),NA(),IF(K166&gt;INDIRECT(ADDRESS($CB166,COLUMN(K166),2,1)),  NA(),  IF(OR(K166="",INDIRECT(ADDRESS($CB166,COLUMN(K166),2,1))=""),"",     (1+K$5)  *  ROUND((1-(K166-1)/(  INDIRECT(ADDRESS($CB166,COLUMN(K166),2,1))  -1))  *  (VLOOKUP($D166&amp;"_"&amp;$D167,Cross_cat_sexe,$B$5+1,0)  -  VLOOKUP($D166&amp;"_"&amp;$D167,Cross_cat_sexe,$B$5,0))     +  VLOOKUP($D166&amp;"_"&amp;$D167,Cross_cat_sexe,$B$5,0),0))))</f>
        <v>803</v>
      </c>
      <c r="L167" s="687" t="str">
        <f>IF(AND(L166&gt;0,M166=0),NA(),IF(L166&gt;M166,NA(),IF(M166="","",     (1+M$5)  *  ROUND((1-(L166-1)/(M166-1))  *  (VLOOKUP($D166&amp;"_"&amp;$D167,Cross_cat_sexe,$B$5+1,0)  -  VLOOKUP($D166&amp;"_"&amp;$D167,Cross_cat_sexe,$B$5,0))     +  VLOOKUP($D166&amp;"_"&amp;$D167,Cross_cat_sexe,$B$5,0),0))))</f>
        <v/>
      </c>
      <c r="M167" s="841">
        <f>IF(L166&gt;0,M$5,0)</f>
        <v>0</v>
      </c>
      <c r="N167" s="932" t="str">
        <f ca="1">IF(AND(N166&gt;0,INDIRECT(ADDRESS($CB166,COLUMN(N166),2,1))=0),NA(),IF(N166&gt;INDIRECT(ADDRESS($CB166,COLUMN(N166),2,1)),  NA(),  IF(OR(N166="",INDIRECT(ADDRESS($CB166,COLUMN(N166),2,1))=""),"",     (1+N$5)  *  ROUND((1-(N166-1)/(  INDIRECT(ADDRESS($CB166,COLUMN(N166),2,1))  -1))  *  (VLOOKUP($D166&amp;"_"&amp;$D167,Cross_cat_sexe,$B$5+1,0)  -  VLOOKUP($D166&amp;"_"&amp;$D167,Cross_cat_sexe,$B$5,0))     +  VLOOKUP($D166&amp;"_"&amp;$D167,Cross_cat_sexe,$B$5,0),0))))</f>
        <v/>
      </c>
      <c r="O167" s="932" t="str">
        <f ca="1">IF(AND(O166&gt;0,INDIRECT(ADDRESS($CB166,COLUMN(O166),2,1))=0),NA(),IF(O166&gt;INDIRECT(ADDRESS($CB166,COLUMN(O166),2,1)),  NA(),  IF(OR(O166="",INDIRECT(ADDRESS($CB166,COLUMN(O166),2,1))=""),"",     (1+O$5)  *  ROUND((1-(O166-1)/(  INDIRECT(ADDRESS($CB166,COLUMN(O166),2,1))  -1))  *  (VLOOKUP($D166&amp;"_"&amp;$D167,Cross_cat_sexe,$B$5+1,0)  -  VLOOKUP($D166&amp;"_"&amp;$D167,Cross_cat_sexe,$B$5,0))     +  VLOOKUP($D166&amp;"_"&amp;$D167,Cross_cat_sexe,$B$5,0),0))))</f>
        <v/>
      </c>
      <c r="P167" s="932" t="str">
        <f ca="1">IF(AND(P166&gt;0,INDIRECT(ADDRESS($CB166,COLUMN(P166),2,1))=0),NA(),IF(P166&gt;INDIRECT(ADDRESS($CB166,COLUMN(P166),2,1)),  NA(),  IF(OR(P166="",INDIRECT(ADDRESS($CB166,COLUMN(P166),2,1))=""),"",     (1+P$5)  *  ROUND((1-(P166-1)/(  INDIRECT(ADDRESS($CB166,COLUMN(P166),2,1))  -1))  *  (VLOOKUP($D166&amp;"_"&amp;$D167,Cross_cat_sexe,$B$5+1,0)  -  VLOOKUP($D166&amp;"_"&amp;$D167,Cross_cat_sexe,$B$5,0))     +  VLOOKUP($D166&amp;"_"&amp;$D167,Cross_cat_sexe,$B$5,0),0))))</f>
        <v/>
      </c>
      <c r="Q167" s="687" t="str">
        <f>IF(AND(Q166&gt;0,R166=0),NA(),IF(Q166&gt;R166,NA(),IF(R166="","",     (1+R$5)  *  ROUND((1-(Q166-1)/(R166-1))  *  (VLOOKUP($D166&amp;"_"&amp;$D167,Cross_cat_sexe,$B$5+1,0)  -  VLOOKUP($D166&amp;"_"&amp;$D167,Cross_cat_sexe,$B$5,0))     +  VLOOKUP($D166&amp;"_"&amp;$D167,Cross_cat_sexe,$B$5,0),0))))</f>
        <v/>
      </c>
      <c r="R167" s="841">
        <f>IF(Q166&gt;0,R$5,0)</f>
        <v>0</v>
      </c>
      <c r="S167" s="687" t="str">
        <f>IF(AND(S166&gt;0,T166=0),NA(),IF(S166&gt;T166,NA(),IF(T166="","",     (1+T$5)  *  ROUND((1-(S166-1)/(T166-1))  *  (VLOOKUP($D166&amp;"_"&amp;$D167,Cross_cat_sexe,$B$5+1,0)  -  VLOOKUP($D166&amp;"_"&amp;$D167,Cross_cat_sexe,$B$5,0))     +  VLOOKUP($D166&amp;"_"&amp;$D167,Cross_cat_sexe,$B$5,0),0))))</f>
        <v/>
      </c>
      <c r="T167" s="841">
        <f>IF(S166&gt;0,T$5,0)</f>
        <v>0</v>
      </c>
      <c r="U167" s="932" t="str">
        <f ca="1">IF(AND(U166&gt;0,INDIRECT(ADDRESS($CB166,COLUMN(U166),2,1))=0),NA(),IF(U166&gt;INDIRECT(ADDRESS($CB166,COLUMN(U166),2,1)),  NA(),  IF(OR(U166="",INDIRECT(ADDRESS($CB166,COLUMN(U166),2,1))=""),"",     (1+U$5)  *  ROUND((1-(U166-1)/(  INDIRECT(ADDRESS($CB166,COLUMN(U166),2,1))  -1))  *  (VLOOKUP($D166&amp;"_"&amp;$D167,Cross_cat_sexe,$B$5+1,0)  -  VLOOKUP($D166&amp;"_"&amp;$D167,Cross_cat_sexe,$B$5,0))     +  VLOOKUP($D166&amp;"_"&amp;$D167,Cross_cat_sexe,$B$5,0),0))))</f>
        <v/>
      </c>
      <c r="V167" s="932" t="str">
        <f ca="1">IF(AND(V166&gt;0,INDIRECT(ADDRESS($CB166,COLUMN(V166),2,1))=0),NA(),IF(V166&gt;INDIRECT(ADDRESS($CB166,COLUMN(V166),2,1)),  NA(),  IF(OR(V166="",INDIRECT(ADDRESS($CB166,COLUMN(V166),2,1))=""),"",     (1+V$5)  *  ROUND((1-(V166-1)/(  INDIRECT(ADDRESS($CB166,COLUMN(V166),2,1))  -1))  *  (VLOOKUP($D166&amp;"_"&amp;$D167,Cross_cat_sexe,$B$5+1,0)  -  VLOOKUP($D166&amp;"_"&amp;$D167,Cross_cat_sexe,$B$5,0))     +  VLOOKUP($D166&amp;"_"&amp;$D167,Cross_cat_sexe,$B$5,0),0))))</f>
        <v/>
      </c>
      <c r="W167" s="932" t="str">
        <f ca="1">IF(AND(W166&gt;0,INDIRECT(ADDRESS($CB166,COLUMN(W166),2,1))=0),NA(),IF(W166&gt;INDIRECT(ADDRESS($CB166,COLUMN(W166),2,1)),  NA(),  IF(OR(W166="",INDIRECT(ADDRESS($CB166,COLUMN(W166),2,1))=""),"",     (1+W$5)  *  ROUND((1-(W166-1)/(  INDIRECT(ADDRESS($CB166,COLUMN(W166),2,1))  -1))  *  (VLOOKUP($D166&amp;"_"&amp;$D167,Cross_cat_sexe,$B$5+1,0)  -  VLOOKUP($D166&amp;"_"&amp;$D167,Cross_cat_sexe,$B$5,0))     +  VLOOKUP($D166&amp;"_"&amp;$D167,Cross_cat_sexe,$B$5,0),0))))</f>
        <v/>
      </c>
      <c r="X167" s="932" t="str">
        <f ca="1">IF(AND(X166&gt;0,INDIRECT(ADDRESS($CB166,COLUMN(X166),2,1))=0),NA(),IF(X166&gt;INDIRECT(ADDRESS($CB166,COLUMN(X166),2,1)),  NA(),  IF(OR(X166="",INDIRECT(ADDRESS($CB166,COLUMN(X166),2,1))=""),"",     (1+X$5)  *  ROUND((1-(X166-1)/(  INDIRECT(ADDRESS($CB166,COLUMN(X166),2,1))  -1))  *  (VLOOKUP($D166&amp;"_"&amp;$D167,Cross_cat_sexe,$B$5+1,0)  -  VLOOKUP($D166&amp;"_"&amp;$D167,Cross_cat_sexe,$B$5,0))     +  VLOOKUP($D166&amp;"_"&amp;$D167,Cross_cat_sexe,$B$5,0),0))))</f>
        <v/>
      </c>
      <c r="Y167" s="687" t="str">
        <f>IF(AND(Y166&gt;0,Z166=0),NA(),IF(Y166&gt;Z166,NA(),IF(Z166="","",     (1+Z$5)  *  ROUND((1-(Y166-1)/(Z166-1))  *  (VLOOKUP($D166&amp;"_"&amp;$D167,Cross_cat_sexe,$B$5+1,0)  -  VLOOKUP($D166&amp;"_"&amp;$D167,Cross_cat_sexe,$B$5,0))     +  VLOOKUP($D166&amp;"_"&amp;$D167,Cross_cat_sexe,$B$5,0),0))))</f>
        <v/>
      </c>
      <c r="Z167" s="841">
        <f>IF(Y166&gt;0,Z$5,0)</f>
        <v>0</v>
      </c>
      <c r="AA167" s="688" t="str">
        <f ca="1">IF($B166="","",VLOOKUP($B166,Athlètes,AA$7,0))</f>
        <v>Mel</v>
      </c>
      <c r="AB167" s="689">
        <f ca="1">IF(OR(G167&gt;=2,    F166=IF(D167="F","classée","classé")),   1,   0)</f>
        <v>0</v>
      </c>
      <c r="AC167" s="690">
        <f ca="1">MAX(AH167:AU167)</f>
        <v>803</v>
      </c>
      <c r="AD167" s="684">
        <f ca="1">IF(AF167&gt;=2,AC167,MAX(AV167:BI167))</f>
        <v>-1</v>
      </c>
      <c r="AE167" s="684">
        <f ca="1">IF(AF167&gt;=3,AC167,IF(AG167&gt;=2,AD167,MAX(BJ167:BW167)))</f>
        <v>-2</v>
      </c>
      <c r="AF167" s="684">
        <f ca="1">COUNTIF(AV167:BI167,"=-1")</f>
        <v>1</v>
      </c>
      <c r="AG167" s="684">
        <f ca="1">COUNTIF(BJ167:BW167,"=-2")</f>
        <v>1</v>
      </c>
      <c r="AH167" s="691" t="str">
        <f t="shared" ref="AH167:AU167" ca="1" si="247">INDEX(__Cross,  $CC167,  AH$5)</f>
        <v/>
      </c>
      <c r="AI167" s="684" t="str">
        <f t="shared" ca="1" si="247"/>
        <v/>
      </c>
      <c r="AJ167" s="684">
        <f t="shared" ca="1" si="247"/>
        <v>803</v>
      </c>
      <c r="AK167" s="684" t="str">
        <f t="shared" ca="1" si="247"/>
        <v/>
      </c>
      <c r="AL167" s="684" t="str">
        <f t="shared" ca="1" si="247"/>
        <v/>
      </c>
      <c r="AM167" s="684" t="str">
        <f t="shared" ca="1" si="247"/>
        <v/>
      </c>
      <c r="AN167" s="684" t="str">
        <f t="shared" ca="1" si="247"/>
        <v/>
      </c>
      <c r="AO167" s="684" t="str">
        <f t="shared" ca="1" si="247"/>
        <v/>
      </c>
      <c r="AP167" s="684" t="str">
        <f t="shared" ca="1" si="247"/>
        <v/>
      </c>
      <c r="AQ167" s="684" t="str">
        <f t="shared" ca="1" si="247"/>
        <v/>
      </c>
      <c r="AR167" s="684" t="str">
        <f t="shared" ca="1" si="247"/>
        <v/>
      </c>
      <c r="AS167" s="684" t="str">
        <f t="shared" ca="1" si="247"/>
        <v/>
      </c>
      <c r="AT167" s="684" t="str">
        <f t="shared" ca="1" si="247"/>
        <v/>
      </c>
      <c r="AU167" s="692" t="str">
        <f t="shared" ca="1" si="247"/>
        <v/>
      </c>
      <c r="AV167" s="691" t="str">
        <f t="shared" ref="AV167:BI167" ca="1" si="248">IF(AH167=$AC167,-1,AH167)</f>
        <v/>
      </c>
      <c r="AW167" s="684" t="str">
        <f t="shared" ca="1" si="248"/>
        <v/>
      </c>
      <c r="AX167" s="684">
        <f t="shared" ca="1" si="248"/>
        <v>-1</v>
      </c>
      <c r="AY167" s="684" t="str">
        <f t="shared" ca="1" si="248"/>
        <v/>
      </c>
      <c r="AZ167" s="684" t="str">
        <f t="shared" ca="1" si="248"/>
        <v/>
      </c>
      <c r="BA167" s="684" t="str">
        <f t="shared" ca="1" si="248"/>
        <v/>
      </c>
      <c r="BB167" s="684" t="str">
        <f t="shared" ca="1" si="248"/>
        <v/>
      </c>
      <c r="BC167" s="684" t="str">
        <f t="shared" ca="1" si="248"/>
        <v/>
      </c>
      <c r="BD167" s="684" t="str">
        <f t="shared" ca="1" si="248"/>
        <v/>
      </c>
      <c r="BE167" s="684" t="str">
        <f t="shared" ca="1" si="248"/>
        <v/>
      </c>
      <c r="BF167" s="684" t="str">
        <f t="shared" ca="1" si="248"/>
        <v/>
      </c>
      <c r="BG167" s="684" t="str">
        <f t="shared" ca="1" si="248"/>
        <v/>
      </c>
      <c r="BH167" s="684" t="str">
        <f t="shared" ca="1" si="248"/>
        <v/>
      </c>
      <c r="BI167" s="692" t="str">
        <f t="shared" ca="1" si="248"/>
        <v/>
      </c>
      <c r="BJ167" s="691" t="str">
        <f t="shared" ref="BJ167:BW167" ca="1" si="249">IF(AV167=$AD167,-2,AV167)</f>
        <v/>
      </c>
      <c r="BK167" s="684" t="str">
        <f t="shared" ca="1" si="249"/>
        <v/>
      </c>
      <c r="BL167" s="684">
        <f t="shared" ca="1" si="249"/>
        <v>-2</v>
      </c>
      <c r="BM167" s="684" t="str">
        <f t="shared" ca="1" si="249"/>
        <v/>
      </c>
      <c r="BN167" s="684" t="str">
        <f t="shared" ca="1" si="249"/>
        <v/>
      </c>
      <c r="BO167" s="684" t="str">
        <f t="shared" ca="1" si="249"/>
        <v/>
      </c>
      <c r="BP167" s="684" t="str">
        <f t="shared" ca="1" si="249"/>
        <v/>
      </c>
      <c r="BQ167" s="684" t="str">
        <f t="shared" ca="1" si="249"/>
        <v/>
      </c>
      <c r="BR167" s="684" t="str">
        <f t="shared" ca="1" si="249"/>
        <v/>
      </c>
      <c r="BS167" s="684" t="str">
        <f t="shared" ca="1" si="249"/>
        <v/>
      </c>
      <c r="BT167" s="684" t="str">
        <f t="shared" ca="1" si="249"/>
        <v/>
      </c>
      <c r="BU167" s="684" t="str">
        <f t="shared" ca="1" si="249"/>
        <v/>
      </c>
      <c r="BV167" s="684" t="str">
        <f t="shared" ca="1" si="249"/>
        <v/>
      </c>
      <c r="BW167" s="692" t="str">
        <f t="shared" ca="1" si="249"/>
        <v/>
      </c>
      <c r="BX167" s="689">
        <f t="shared" ca="1" si="210"/>
        <v>1</v>
      </c>
      <c r="BY167" s="996">
        <f t="shared" ca="1" si="211"/>
        <v>803</v>
      </c>
      <c r="BZ167" s="689">
        <f t="shared" si="212"/>
        <v>4487.1000000000004</v>
      </c>
      <c r="CA167" s="684" t="str">
        <f t="shared" ca="1" si="213"/>
        <v>P_H</v>
      </c>
      <c r="CB167" s="684">
        <f t="shared" ca="1" si="242"/>
        <v>144</v>
      </c>
      <c r="CC167" s="684">
        <f t="shared" ca="1" si="214"/>
        <v>146</v>
      </c>
      <c r="CD167" s="684">
        <f t="shared" ca="1" si="215"/>
        <v>0</v>
      </c>
      <c r="CE167" s="693">
        <f t="shared" ca="1" si="216"/>
        <v>3000803</v>
      </c>
      <c r="CF167" s="895"/>
      <c r="CG167" s="886"/>
      <c r="CH167" s="694">
        <f t="shared" ca="1" si="217"/>
        <v>1.1000000000000001</v>
      </c>
      <c r="CI167" s="694">
        <f t="shared" ca="1" si="243"/>
        <v>0</v>
      </c>
      <c r="CJ167" s="895"/>
    </row>
    <row r="168" spans="1:88" s="703" customFormat="1">
      <c r="A168" s="704">
        <v>11</v>
      </c>
      <c r="B168" s="705">
        <v>4112</v>
      </c>
      <c r="C168" s="703" t="str">
        <f ca="1">IF($B168="","",VLOOKUP($B168,Athlètes,C$5,0))</f>
        <v>WARRANT</v>
      </c>
      <c r="D168" s="698" t="str">
        <f ca="1">IF($B168="","",VLOOKUP($B168,Athlètes,D$5,0))</f>
        <v>P</v>
      </c>
      <c r="E168" s="706" t="str">
        <f ca="1">IF($B168="","",VLOOKUP($B168,Athlètes,E$5,0))</f>
        <v/>
      </c>
      <c r="F168" s="707"/>
      <c r="G168" s="708"/>
      <c r="H168" s="708"/>
      <c r="I168" s="696"/>
      <c r="J168" s="696">
        <v>32</v>
      </c>
      <c r="K168" s="696"/>
      <c r="L168" s="696"/>
      <c r="M168" s="722" t="str">
        <f>IF(L168&gt;0,VLOOKUP(M$2&amp;IF(VLOOKUP(M$2,cal_Cross,L$9,0)&lt;&gt;2,"","-"&amp;VLOOKUP($E168,année_1ou2,M$9,0)),cal_Cross,VLOOKUP($D168&amp;"_"&amp;$D169,Cross_cat_sexe,$B$7,0),0),"")</f>
        <v/>
      </c>
      <c r="N168" s="696"/>
      <c r="O168" s="696"/>
      <c r="P168" s="696"/>
      <c r="Q168" s="696"/>
      <c r="R168" s="722" t="str">
        <f>IF(Q168&gt;0,VLOOKUP(R$2&amp;IF(VLOOKUP(R$2,cal_Cross,Q$9,0)&lt;&gt;2,"","-"&amp;VLOOKUP($E168,année_1ou2,R$9,0)),cal_Cross,VLOOKUP($D168&amp;"_"&amp;$D169,Cross_cat_sexe,$B$7,0),0),"")</f>
        <v/>
      </c>
      <c r="S168" s="696"/>
      <c r="T168" s="722" t="str">
        <f>IF(S168&gt;0,VLOOKUP(T$2&amp;IF(VLOOKUP(T$2,cal_Cross,S$9,0)&lt;&gt;2,"","-"&amp;VLOOKUP($E168,année_1ou2,T$9,0)),cal_Cross,VLOOKUP($D168&amp;"_"&amp;$D169,Cross_cat_sexe,$B$7,0),0),"")</f>
        <v/>
      </c>
      <c r="U168" s="696"/>
      <c r="V168" s="696"/>
      <c r="W168" s="696"/>
      <c r="X168" s="696"/>
      <c r="Y168" s="696"/>
      <c r="Z168" s="722" t="str">
        <f>IF(Y168&gt;0,VLOOKUP(Z$2&amp;IF(VLOOKUP(Z$2,cal_Cross,Y$9,0)&lt;&gt;2,"","-"&amp;VLOOKUP($E168,année_1ou2,Z$9,0)),cal_Cross,VLOOKUP($D168&amp;"_"&amp;$D169,Cross_cat_sexe,$B$7,0),0),"")</f>
        <v/>
      </c>
      <c r="AA168" s="843" t="str">
        <f ca="1">IF($B168="","",VLOOKUP($B168,Athlètes,AA$5,0))</f>
        <v>WARRANT</v>
      </c>
      <c r="AB168" s="697"/>
      <c r="AC168" s="698"/>
      <c r="AD168" s="698"/>
      <c r="AE168" s="698"/>
      <c r="AF168" s="698"/>
      <c r="AG168" s="698"/>
      <c r="AH168" s="699"/>
      <c r="AI168" s="698"/>
      <c r="AJ168" s="698"/>
      <c r="AK168" s="698"/>
      <c r="AL168" s="698"/>
      <c r="AM168" s="698"/>
      <c r="AN168" s="698"/>
      <c r="AO168" s="698"/>
      <c r="AP168" s="698"/>
      <c r="AQ168" s="698"/>
      <c r="AR168" s="698"/>
      <c r="AS168" s="698"/>
      <c r="AT168" s="698"/>
      <c r="AU168" s="700"/>
      <c r="AV168" s="699"/>
      <c r="AW168" s="698"/>
      <c r="AX168" s="698"/>
      <c r="AY168" s="698"/>
      <c r="AZ168" s="698"/>
      <c r="BA168" s="698"/>
      <c r="BB168" s="698"/>
      <c r="BC168" s="698"/>
      <c r="BD168" s="698"/>
      <c r="BE168" s="698"/>
      <c r="BF168" s="698"/>
      <c r="BG168" s="698"/>
      <c r="BH168" s="698"/>
      <c r="BI168" s="700"/>
      <c r="BJ168" s="699"/>
      <c r="BK168" s="698"/>
      <c r="BL168" s="698"/>
      <c r="BM168" s="698"/>
      <c r="BN168" s="698"/>
      <c r="BO168" s="698"/>
      <c r="BP168" s="698"/>
      <c r="BQ168" s="698"/>
      <c r="BR168" s="698"/>
      <c r="BS168" s="698"/>
      <c r="BT168" s="698"/>
      <c r="BU168" s="698"/>
      <c r="BV168" s="698"/>
      <c r="BW168" s="700"/>
      <c r="BX168" s="697">
        <f t="shared" ca="1" si="210"/>
        <v>0</v>
      </c>
      <c r="BY168" s="995">
        <f t="shared" ca="1" si="211"/>
        <v>32</v>
      </c>
      <c r="BZ168" s="697">
        <f t="shared" si="212"/>
        <v>4112</v>
      </c>
      <c r="CA168" s="698" t="str">
        <f t="shared" ca="1" si="213"/>
        <v>P_H</v>
      </c>
      <c r="CB168" s="698">
        <f t="shared" ca="1" si="242"/>
        <v>144</v>
      </c>
      <c r="CC168" s="698">
        <f t="shared" ca="1" si="214"/>
        <v>147</v>
      </c>
      <c r="CD168" s="698">
        <f t="shared" ca="1" si="215"/>
        <v>0</v>
      </c>
      <c r="CE168" s="701">
        <f t="shared" ca="1" si="216"/>
        <v>3000749</v>
      </c>
      <c r="CF168" s="894"/>
      <c r="CG168" s="885"/>
      <c r="CH168" s="694">
        <f t="shared" ca="1" si="217"/>
        <v>1</v>
      </c>
      <c r="CI168" s="702">
        <f t="shared" ca="1" si="243"/>
        <v>0</v>
      </c>
      <c r="CJ168" s="894"/>
    </row>
    <row r="169" spans="1:88" s="695" customFormat="1">
      <c r="A169" s="681">
        <v>11.1</v>
      </c>
      <c r="B169" s="682">
        <f>B168+0.1</f>
        <v>4112.1000000000004</v>
      </c>
      <c r="C169" s="683" t="str">
        <f ca="1">IF($B168="","",VLOOKUP($B168,Athlètes,C$7,0))</f>
        <v>Adrien</v>
      </c>
      <c r="D169" s="684" t="str">
        <f ca="1">IF($B168="","",VLOOKUP($B168,Athlètes,D$7,0))</f>
        <v>H</v>
      </c>
      <c r="E169" s="685"/>
      <c r="F169" s="936">
        <f ca="1">IF(G169=0,0,SUMIF(AC169:AD169,"&gt;0")/MIN(2,G169))+IF(ISNA(BY169),NA(),0)</f>
        <v>749</v>
      </c>
      <c r="G169" s="686">
        <f>COUNTA(I168:L168,N168:Q168,S168,Y168)</f>
        <v>1</v>
      </c>
      <c r="H169" s="686">
        <f>IF(ISNA(VLOOKUP($B169,__Indoor,H$7,0)),   0,VLOOKUP($B169,__Indoor,H$7,0))</f>
        <v>0</v>
      </c>
      <c r="I169" s="932" t="str">
        <f ca="1">IF(AND(I168&gt;0,INDIRECT(ADDRESS($CB168,COLUMN(I168),2,1))=0),NA(),IF(I168&gt;INDIRECT(ADDRESS($CB168,COLUMN(I168),2,1)),  NA(),  IF(OR(I168="",INDIRECT(ADDRESS($CB168,COLUMN(I168),2,1))=""),"",     (1+I$5)  *  ROUND((1-(I168-1)/(  INDIRECT(ADDRESS($CB168,COLUMN(I168),2,1))  -1))  *  (VLOOKUP($D168&amp;"_"&amp;$D169,Cross_cat_sexe,$B$5+1,0)  -  VLOOKUP($D168&amp;"_"&amp;$D169,Cross_cat_sexe,$B$5,0))     +  VLOOKUP($D168&amp;"_"&amp;$D169,Cross_cat_sexe,$B$5,0),0))))</f>
        <v/>
      </c>
      <c r="J169" s="932">
        <f ca="1">IF(AND(J168&gt;0,INDIRECT(ADDRESS($CB168,COLUMN(J168),2,1))=0),NA(),IF(J168&gt;INDIRECT(ADDRESS($CB168,COLUMN(J168),2,1)),  NA(),  IF(OR(J168="",INDIRECT(ADDRESS($CB168,COLUMN(J168),2,1))=""),"",     (1+J$5)  *  ROUND((1-(J168-1)/(  INDIRECT(ADDRESS($CB168,COLUMN(J168),2,1))  -1))  *  (VLOOKUP($D168&amp;"_"&amp;$D169,Cross_cat_sexe,$B$5+1,0)  -  VLOOKUP($D168&amp;"_"&amp;$D169,Cross_cat_sexe,$B$5,0))     +  VLOOKUP($D168&amp;"_"&amp;$D169,Cross_cat_sexe,$B$5,0),0))))</f>
        <v>749</v>
      </c>
      <c r="K169" s="932" t="str">
        <f ca="1">IF(AND(K168&gt;0,INDIRECT(ADDRESS($CB168,COLUMN(K168),2,1))=0),NA(),IF(K168&gt;INDIRECT(ADDRESS($CB168,COLUMN(K168),2,1)),  NA(),  IF(OR(K168="",INDIRECT(ADDRESS($CB168,COLUMN(K168),2,1))=""),"",     (1+K$5)  *  ROUND((1-(K168-1)/(  INDIRECT(ADDRESS($CB168,COLUMN(K168),2,1))  -1))  *  (VLOOKUP($D168&amp;"_"&amp;$D169,Cross_cat_sexe,$B$5+1,0)  -  VLOOKUP($D168&amp;"_"&amp;$D169,Cross_cat_sexe,$B$5,0))     +  VLOOKUP($D168&amp;"_"&amp;$D169,Cross_cat_sexe,$B$5,0),0))))</f>
        <v/>
      </c>
      <c r="L169" s="687" t="str">
        <f>IF(AND(L168&gt;0,M168=0),NA(),IF(L168&gt;M168,NA(),IF(M168="","",     (1+M$5)  *  ROUND((1-(L168-1)/(M168-1))  *  (VLOOKUP($D168&amp;"_"&amp;$D169,Cross_cat_sexe,$B$5+1,0)  -  VLOOKUP($D168&amp;"_"&amp;$D169,Cross_cat_sexe,$B$5,0))     +  VLOOKUP($D168&amp;"_"&amp;$D169,Cross_cat_sexe,$B$5,0),0))))</f>
        <v/>
      </c>
      <c r="M169" s="841">
        <f>IF(L168&gt;0,M$5,0)</f>
        <v>0</v>
      </c>
      <c r="N169" s="932" t="str">
        <f ca="1">IF(AND(N168&gt;0,INDIRECT(ADDRESS($CB168,COLUMN(N168),2,1))=0),NA(),IF(N168&gt;INDIRECT(ADDRESS($CB168,COLUMN(N168),2,1)),  NA(),  IF(OR(N168="",INDIRECT(ADDRESS($CB168,COLUMN(N168),2,1))=""),"",     (1+N$5)  *  ROUND((1-(N168-1)/(  INDIRECT(ADDRESS($CB168,COLUMN(N168),2,1))  -1))  *  (VLOOKUP($D168&amp;"_"&amp;$D169,Cross_cat_sexe,$B$5+1,0)  -  VLOOKUP($D168&amp;"_"&amp;$D169,Cross_cat_sexe,$B$5,0))     +  VLOOKUP($D168&amp;"_"&amp;$D169,Cross_cat_sexe,$B$5,0),0))))</f>
        <v/>
      </c>
      <c r="O169" s="932" t="str">
        <f ca="1">IF(AND(O168&gt;0,INDIRECT(ADDRESS($CB168,COLUMN(O168),2,1))=0),NA(),IF(O168&gt;INDIRECT(ADDRESS($CB168,COLUMN(O168),2,1)),  NA(),  IF(OR(O168="",INDIRECT(ADDRESS($CB168,COLUMN(O168),2,1))=""),"",     (1+O$5)  *  ROUND((1-(O168-1)/(  INDIRECT(ADDRESS($CB168,COLUMN(O168),2,1))  -1))  *  (VLOOKUP($D168&amp;"_"&amp;$D169,Cross_cat_sexe,$B$5+1,0)  -  VLOOKUP($D168&amp;"_"&amp;$D169,Cross_cat_sexe,$B$5,0))     +  VLOOKUP($D168&amp;"_"&amp;$D169,Cross_cat_sexe,$B$5,0),0))))</f>
        <v/>
      </c>
      <c r="P169" s="932" t="str">
        <f ca="1">IF(AND(P168&gt;0,INDIRECT(ADDRESS($CB168,COLUMN(P168),2,1))=0),NA(),IF(P168&gt;INDIRECT(ADDRESS($CB168,COLUMN(P168),2,1)),  NA(),  IF(OR(P168="",INDIRECT(ADDRESS($CB168,COLUMN(P168),2,1))=""),"",     (1+P$5)  *  ROUND((1-(P168-1)/(  INDIRECT(ADDRESS($CB168,COLUMN(P168),2,1))  -1))  *  (VLOOKUP($D168&amp;"_"&amp;$D169,Cross_cat_sexe,$B$5+1,0)  -  VLOOKUP($D168&amp;"_"&amp;$D169,Cross_cat_sexe,$B$5,0))     +  VLOOKUP($D168&amp;"_"&amp;$D169,Cross_cat_sexe,$B$5,0),0))))</f>
        <v/>
      </c>
      <c r="Q169" s="687" t="str">
        <f>IF(AND(Q168&gt;0,R168=0),NA(),IF(Q168&gt;R168,NA(),IF(R168="","",     (1+R$5)  *  ROUND((1-(Q168-1)/(R168-1))  *  (VLOOKUP($D168&amp;"_"&amp;$D169,Cross_cat_sexe,$B$5+1,0)  -  VLOOKUP($D168&amp;"_"&amp;$D169,Cross_cat_sexe,$B$5,0))     +  VLOOKUP($D168&amp;"_"&amp;$D169,Cross_cat_sexe,$B$5,0),0))))</f>
        <v/>
      </c>
      <c r="R169" s="841">
        <f>IF(Q168&gt;0,R$5,0)</f>
        <v>0</v>
      </c>
      <c r="S169" s="687" t="str">
        <f>IF(AND(S168&gt;0,T168=0),NA(),IF(S168&gt;T168,NA(),IF(T168="","",     (1+T$5)  *  ROUND((1-(S168-1)/(T168-1))  *  (VLOOKUP($D168&amp;"_"&amp;$D169,Cross_cat_sexe,$B$5+1,0)  -  VLOOKUP($D168&amp;"_"&amp;$D169,Cross_cat_sexe,$B$5,0))     +  VLOOKUP($D168&amp;"_"&amp;$D169,Cross_cat_sexe,$B$5,0),0))))</f>
        <v/>
      </c>
      <c r="T169" s="841">
        <f>IF(S168&gt;0,T$5,0)</f>
        <v>0</v>
      </c>
      <c r="U169" s="932" t="str">
        <f ca="1">IF(AND(U168&gt;0,INDIRECT(ADDRESS($CB168,COLUMN(U168),2,1))=0),NA(),IF(U168&gt;INDIRECT(ADDRESS($CB168,COLUMN(U168),2,1)),  NA(),  IF(OR(U168="",INDIRECT(ADDRESS($CB168,COLUMN(U168),2,1))=""),"",     (1+U$5)  *  ROUND((1-(U168-1)/(  INDIRECT(ADDRESS($CB168,COLUMN(U168),2,1))  -1))  *  (VLOOKUP($D168&amp;"_"&amp;$D169,Cross_cat_sexe,$B$5+1,0)  -  VLOOKUP($D168&amp;"_"&amp;$D169,Cross_cat_sexe,$B$5,0))     +  VLOOKUP($D168&amp;"_"&amp;$D169,Cross_cat_sexe,$B$5,0),0))))</f>
        <v/>
      </c>
      <c r="V169" s="932" t="str">
        <f ca="1">IF(AND(V168&gt;0,INDIRECT(ADDRESS($CB168,COLUMN(V168),2,1))=0),NA(),IF(V168&gt;INDIRECT(ADDRESS($CB168,COLUMN(V168),2,1)),  NA(),  IF(OR(V168="",INDIRECT(ADDRESS($CB168,COLUMN(V168),2,1))=""),"",     (1+V$5)  *  ROUND((1-(V168-1)/(  INDIRECT(ADDRESS($CB168,COLUMN(V168),2,1))  -1))  *  (VLOOKUP($D168&amp;"_"&amp;$D169,Cross_cat_sexe,$B$5+1,0)  -  VLOOKUP($D168&amp;"_"&amp;$D169,Cross_cat_sexe,$B$5,0))     +  VLOOKUP($D168&amp;"_"&amp;$D169,Cross_cat_sexe,$B$5,0),0))))</f>
        <v/>
      </c>
      <c r="W169" s="932" t="str">
        <f ca="1">IF(AND(W168&gt;0,INDIRECT(ADDRESS($CB168,COLUMN(W168),2,1))=0),NA(),IF(W168&gt;INDIRECT(ADDRESS($CB168,COLUMN(W168),2,1)),  NA(),  IF(OR(W168="",INDIRECT(ADDRESS($CB168,COLUMN(W168),2,1))=""),"",     (1+W$5)  *  ROUND((1-(W168-1)/(  INDIRECT(ADDRESS($CB168,COLUMN(W168),2,1))  -1))  *  (VLOOKUP($D168&amp;"_"&amp;$D169,Cross_cat_sexe,$B$5+1,0)  -  VLOOKUP($D168&amp;"_"&amp;$D169,Cross_cat_sexe,$B$5,0))     +  VLOOKUP($D168&amp;"_"&amp;$D169,Cross_cat_sexe,$B$5,0),0))))</f>
        <v/>
      </c>
      <c r="X169" s="932" t="str">
        <f ca="1">IF(AND(X168&gt;0,INDIRECT(ADDRESS($CB168,COLUMN(X168),2,1))=0),NA(),IF(X168&gt;INDIRECT(ADDRESS($CB168,COLUMN(X168),2,1)),  NA(),  IF(OR(X168="",INDIRECT(ADDRESS($CB168,COLUMN(X168),2,1))=""),"",     (1+X$5)  *  ROUND((1-(X168-1)/(  INDIRECT(ADDRESS($CB168,COLUMN(X168),2,1))  -1))  *  (VLOOKUP($D168&amp;"_"&amp;$D169,Cross_cat_sexe,$B$5+1,0)  -  VLOOKUP($D168&amp;"_"&amp;$D169,Cross_cat_sexe,$B$5,0))     +  VLOOKUP($D168&amp;"_"&amp;$D169,Cross_cat_sexe,$B$5,0),0))))</f>
        <v/>
      </c>
      <c r="Y169" s="687" t="str">
        <f>IF(AND(Y168&gt;0,Z168=0),NA(),IF(Y168&gt;Z168,NA(),IF(Z168="","",     (1+Z$5)  *  ROUND((1-(Y168-1)/(Z168-1))  *  (VLOOKUP($D168&amp;"_"&amp;$D169,Cross_cat_sexe,$B$5+1,0)  -  VLOOKUP($D168&amp;"_"&amp;$D169,Cross_cat_sexe,$B$5,0))     +  VLOOKUP($D168&amp;"_"&amp;$D169,Cross_cat_sexe,$B$5,0),0))))</f>
        <v/>
      </c>
      <c r="Z169" s="841">
        <f>IF(Y168&gt;0,Z$5,0)</f>
        <v>0</v>
      </c>
      <c r="AA169" s="688" t="str">
        <f ca="1">IF($B168="","",VLOOKUP($B168,Athlètes,AA$7,0))</f>
        <v>Adrien</v>
      </c>
      <c r="AB169" s="689">
        <f ca="1">IF(OR(G169&gt;=2,    F168=IF(D169="F","classée","classé")),   1,   0)</f>
        <v>0</v>
      </c>
      <c r="AC169" s="690">
        <f ca="1">MAX(AH169:AU169)</f>
        <v>749</v>
      </c>
      <c r="AD169" s="684">
        <f ca="1">IF(AF169&gt;=2,AC169,MAX(AV169:BI169))</f>
        <v>-1</v>
      </c>
      <c r="AE169" s="684">
        <f ca="1">IF(AF169&gt;=3,AC169,IF(AG169&gt;=2,AD169,MAX(BJ169:BW169)))</f>
        <v>-2</v>
      </c>
      <c r="AF169" s="684">
        <f ca="1">COUNTIF(AV169:BI169,"=-1")</f>
        <v>1</v>
      </c>
      <c r="AG169" s="684">
        <f ca="1">COUNTIF(BJ169:BW169,"=-2")</f>
        <v>1</v>
      </c>
      <c r="AH169" s="691" t="str">
        <f t="shared" ref="AH169:AU169" ca="1" si="250">INDEX(__Cross,  $CC169,  AH$5)</f>
        <v/>
      </c>
      <c r="AI169" s="684">
        <f t="shared" ca="1" si="250"/>
        <v>749</v>
      </c>
      <c r="AJ169" s="684" t="str">
        <f t="shared" ca="1" si="250"/>
        <v/>
      </c>
      <c r="AK169" s="684" t="str">
        <f t="shared" ca="1" si="250"/>
        <v/>
      </c>
      <c r="AL169" s="684" t="str">
        <f t="shared" ca="1" si="250"/>
        <v/>
      </c>
      <c r="AM169" s="684" t="str">
        <f t="shared" ca="1" si="250"/>
        <v/>
      </c>
      <c r="AN169" s="684" t="str">
        <f t="shared" ca="1" si="250"/>
        <v/>
      </c>
      <c r="AO169" s="684" t="str">
        <f t="shared" ca="1" si="250"/>
        <v/>
      </c>
      <c r="AP169" s="684" t="str">
        <f t="shared" ca="1" si="250"/>
        <v/>
      </c>
      <c r="AQ169" s="684" t="str">
        <f t="shared" ca="1" si="250"/>
        <v/>
      </c>
      <c r="AR169" s="684" t="str">
        <f t="shared" ca="1" si="250"/>
        <v/>
      </c>
      <c r="AS169" s="684" t="str">
        <f t="shared" ca="1" si="250"/>
        <v/>
      </c>
      <c r="AT169" s="684" t="str">
        <f t="shared" ca="1" si="250"/>
        <v/>
      </c>
      <c r="AU169" s="692" t="str">
        <f t="shared" ca="1" si="250"/>
        <v/>
      </c>
      <c r="AV169" s="691" t="str">
        <f t="shared" ref="AV169:BI169" ca="1" si="251">IF(AH169=$AC169,-1,AH169)</f>
        <v/>
      </c>
      <c r="AW169" s="684">
        <f t="shared" ca="1" si="251"/>
        <v>-1</v>
      </c>
      <c r="AX169" s="684" t="str">
        <f t="shared" ca="1" si="251"/>
        <v/>
      </c>
      <c r="AY169" s="684" t="str">
        <f t="shared" ca="1" si="251"/>
        <v/>
      </c>
      <c r="AZ169" s="684" t="str">
        <f t="shared" ca="1" si="251"/>
        <v/>
      </c>
      <c r="BA169" s="684" t="str">
        <f t="shared" ca="1" si="251"/>
        <v/>
      </c>
      <c r="BB169" s="684" t="str">
        <f t="shared" ca="1" si="251"/>
        <v/>
      </c>
      <c r="BC169" s="684" t="str">
        <f t="shared" ca="1" si="251"/>
        <v/>
      </c>
      <c r="BD169" s="684" t="str">
        <f t="shared" ca="1" si="251"/>
        <v/>
      </c>
      <c r="BE169" s="684" t="str">
        <f t="shared" ca="1" si="251"/>
        <v/>
      </c>
      <c r="BF169" s="684" t="str">
        <f t="shared" ca="1" si="251"/>
        <v/>
      </c>
      <c r="BG169" s="684" t="str">
        <f t="shared" ca="1" si="251"/>
        <v/>
      </c>
      <c r="BH169" s="684" t="str">
        <f t="shared" ca="1" si="251"/>
        <v/>
      </c>
      <c r="BI169" s="692" t="str">
        <f t="shared" ca="1" si="251"/>
        <v/>
      </c>
      <c r="BJ169" s="691" t="str">
        <f t="shared" ref="BJ169:BW169" ca="1" si="252">IF(AV169=$AD169,-2,AV169)</f>
        <v/>
      </c>
      <c r="BK169" s="684">
        <f t="shared" ca="1" si="252"/>
        <v>-2</v>
      </c>
      <c r="BL169" s="684" t="str">
        <f t="shared" ca="1" si="252"/>
        <v/>
      </c>
      <c r="BM169" s="684" t="str">
        <f t="shared" ca="1" si="252"/>
        <v/>
      </c>
      <c r="BN169" s="684" t="str">
        <f t="shared" ca="1" si="252"/>
        <v/>
      </c>
      <c r="BO169" s="684" t="str">
        <f t="shared" ca="1" si="252"/>
        <v/>
      </c>
      <c r="BP169" s="684" t="str">
        <f t="shared" ca="1" si="252"/>
        <v/>
      </c>
      <c r="BQ169" s="684" t="str">
        <f t="shared" ca="1" si="252"/>
        <v/>
      </c>
      <c r="BR169" s="684" t="str">
        <f t="shared" ca="1" si="252"/>
        <v/>
      </c>
      <c r="BS169" s="684" t="str">
        <f t="shared" ca="1" si="252"/>
        <v/>
      </c>
      <c r="BT169" s="684" t="str">
        <f t="shared" ca="1" si="252"/>
        <v/>
      </c>
      <c r="BU169" s="684" t="str">
        <f t="shared" ca="1" si="252"/>
        <v/>
      </c>
      <c r="BV169" s="684" t="str">
        <f t="shared" ca="1" si="252"/>
        <v/>
      </c>
      <c r="BW169" s="692" t="str">
        <f t="shared" ca="1" si="252"/>
        <v/>
      </c>
      <c r="BX169" s="689">
        <f t="shared" ca="1" si="210"/>
        <v>1</v>
      </c>
      <c r="BY169" s="996">
        <f t="shared" ca="1" si="211"/>
        <v>749</v>
      </c>
      <c r="BZ169" s="689">
        <f t="shared" si="212"/>
        <v>4112.1000000000004</v>
      </c>
      <c r="CA169" s="684" t="str">
        <f t="shared" ca="1" si="213"/>
        <v>P_H</v>
      </c>
      <c r="CB169" s="684">
        <f t="shared" ca="1" si="242"/>
        <v>144</v>
      </c>
      <c r="CC169" s="684">
        <f t="shared" ca="1" si="214"/>
        <v>148</v>
      </c>
      <c r="CD169" s="684">
        <f t="shared" ca="1" si="215"/>
        <v>0</v>
      </c>
      <c r="CE169" s="693">
        <f t="shared" ca="1" si="216"/>
        <v>3000749</v>
      </c>
      <c r="CF169" s="895"/>
      <c r="CG169" s="886"/>
      <c r="CH169" s="694">
        <f t="shared" ca="1" si="217"/>
        <v>1.1000000000000001</v>
      </c>
      <c r="CI169" s="694">
        <f t="shared" ca="1" si="243"/>
        <v>0</v>
      </c>
      <c r="CJ169" s="895"/>
    </row>
    <row r="170" spans="1:88" s="703" customFormat="1">
      <c r="A170" s="704">
        <v>12</v>
      </c>
      <c r="B170" s="705">
        <v>4328</v>
      </c>
      <c r="C170" s="703" t="str">
        <f ca="1">IF($B170="","",VLOOKUP($B170,Athlètes,C$5,0))</f>
        <v>PLUMIER</v>
      </c>
      <c r="D170" s="698" t="str">
        <f ca="1">IF($B170="","",VLOOKUP($B170,Athlètes,D$5,0))</f>
        <v>P</v>
      </c>
      <c r="E170" s="706" t="str">
        <f ca="1">IF($B170="","",VLOOKUP($B170,Athlètes,E$5,0))</f>
        <v/>
      </c>
      <c r="F170" s="707"/>
      <c r="G170" s="708"/>
      <c r="H170" s="708"/>
      <c r="I170" s="696"/>
      <c r="J170" s="696"/>
      <c r="K170" s="696">
        <v>41</v>
      </c>
      <c r="L170" s="696"/>
      <c r="M170" s="722" t="str">
        <f>IF(L170&gt;0,VLOOKUP(M$2&amp;IF(VLOOKUP(M$2,cal_Cross,L$9,0)&lt;&gt;2,"","-"&amp;VLOOKUP($E170,année_1ou2,M$9,0)),cal_Cross,VLOOKUP($D170&amp;"_"&amp;$D171,Cross_cat_sexe,$B$7,0),0),"")</f>
        <v/>
      </c>
      <c r="N170" s="696"/>
      <c r="O170" s="696"/>
      <c r="P170" s="696"/>
      <c r="Q170" s="696"/>
      <c r="R170" s="722" t="str">
        <f>IF(Q170&gt;0,VLOOKUP(R$2&amp;IF(VLOOKUP(R$2,cal_Cross,Q$9,0)&lt;&gt;2,"","-"&amp;VLOOKUP($E170,année_1ou2,R$9,0)),cal_Cross,VLOOKUP($D170&amp;"_"&amp;$D171,Cross_cat_sexe,$B$7,0),0),"")</f>
        <v/>
      </c>
      <c r="S170" s="696"/>
      <c r="T170" s="722" t="str">
        <f>IF(S170&gt;0,VLOOKUP(T$2&amp;IF(VLOOKUP(T$2,cal_Cross,S$9,0)&lt;&gt;2,"","-"&amp;VLOOKUP($E170,année_1ou2,T$9,0)),cal_Cross,VLOOKUP($D170&amp;"_"&amp;$D171,Cross_cat_sexe,$B$7,0),0),"")</f>
        <v/>
      </c>
      <c r="U170" s="696"/>
      <c r="V170" s="696"/>
      <c r="W170" s="696"/>
      <c r="X170" s="696"/>
      <c r="Y170" s="696"/>
      <c r="Z170" s="722" t="str">
        <f>IF(Y170&gt;0,VLOOKUP(Z$2&amp;IF(VLOOKUP(Z$2,cal_Cross,Y$9,0)&lt;&gt;2,"","-"&amp;VLOOKUP($E170,année_1ou2,Z$9,0)),cal_Cross,VLOOKUP($D170&amp;"_"&amp;$D171,Cross_cat_sexe,$B$7,0),0),"")</f>
        <v/>
      </c>
      <c r="AA170" s="843" t="str">
        <f ca="1">IF($B170="","",VLOOKUP($B170,Athlètes,AA$5,0))</f>
        <v>PLUMIER</v>
      </c>
      <c r="AB170" s="697"/>
      <c r="AC170" s="698"/>
      <c r="AD170" s="698"/>
      <c r="AE170" s="698"/>
      <c r="AF170" s="698"/>
      <c r="AG170" s="698"/>
      <c r="AH170" s="699"/>
      <c r="AI170" s="698"/>
      <c r="AJ170" s="698"/>
      <c r="AK170" s="698"/>
      <c r="AL170" s="698"/>
      <c r="AM170" s="698"/>
      <c r="AN170" s="698"/>
      <c r="AO170" s="698"/>
      <c r="AP170" s="698"/>
      <c r="AQ170" s="698"/>
      <c r="AR170" s="698"/>
      <c r="AS170" s="698"/>
      <c r="AT170" s="698"/>
      <c r="AU170" s="700"/>
      <c r="AV170" s="699"/>
      <c r="AW170" s="698"/>
      <c r="AX170" s="698"/>
      <c r="AY170" s="698"/>
      <c r="AZ170" s="698"/>
      <c r="BA170" s="698"/>
      <c r="BB170" s="698"/>
      <c r="BC170" s="698"/>
      <c r="BD170" s="698"/>
      <c r="BE170" s="698"/>
      <c r="BF170" s="698"/>
      <c r="BG170" s="698"/>
      <c r="BH170" s="698"/>
      <c r="BI170" s="700"/>
      <c r="BJ170" s="699"/>
      <c r="BK170" s="698"/>
      <c r="BL170" s="698"/>
      <c r="BM170" s="698"/>
      <c r="BN170" s="698"/>
      <c r="BO170" s="698"/>
      <c r="BP170" s="698"/>
      <c r="BQ170" s="698"/>
      <c r="BR170" s="698"/>
      <c r="BS170" s="698"/>
      <c r="BT170" s="698"/>
      <c r="BU170" s="698"/>
      <c r="BV170" s="698"/>
      <c r="BW170" s="700"/>
      <c r="BX170" s="697">
        <f t="shared" ca="1" si="210"/>
        <v>0</v>
      </c>
      <c r="BY170" s="995">
        <f t="shared" ca="1" si="211"/>
        <v>41</v>
      </c>
      <c r="BZ170" s="697">
        <f t="shared" si="212"/>
        <v>4328</v>
      </c>
      <c r="CA170" s="698" t="str">
        <f t="shared" ca="1" si="213"/>
        <v>P_H</v>
      </c>
      <c r="CB170" s="698">
        <f t="shared" ca="1" si="242"/>
        <v>144</v>
      </c>
      <c r="CC170" s="698">
        <f t="shared" ca="1" si="214"/>
        <v>149</v>
      </c>
      <c r="CD170" s="698">
        <f t="shared" ca="1" si="215"/>
        <v>0</v>
      </c>
      <c r="CE170" s="701">
        <f t="shared" ca="1" si="216"/>
        <v>3000576</v>
      </c>
      <c r="CF170" s="894"/>
      <c r="CG170" s="885"/>
      <c r="CH170" s="694">
        <f t="shared" ca="1" si="217"/>
        <v>1</v>
      </c>
      <c r="CI170" s="702">
        <f t="shared" ca="1" si="243"/>
        <v>0</v>
      </c>
      <c r="CJ170" s="894"/>
    </row>
    <row r="171" spans="1:88" s="695" customFormat="1">
      <c r="A171" s="681">
        <v>12.1</v>
      </c>
      <c r="B171" s="682">
        <f>B170+0.1</f>
        <v>4328.1000000000004</v>
      </c>
      <c r="C171" s="683" t="str">
        <f ca="1">IF($B170="","",VLOOKUP($B170,Athlètes,C$7,0))</f>
        <v>Merlin</v>
      </c>
      <c r="D171" s="684" t="str">
        <f ca="1">IF($B170="","",VLOOKUP($B170,Athlètes,D$7,0))</f>
        <v>H</v>
      </c>
      <c r="E171" s="685"/>
      <c r="F171" s="936">
        <f ca="1">IF(G171=0,0,SUMIF(AC171:AD171,"&gt;0")/MIN(2,G171))+IF(ISNA(BY171),NA(),0)</f>
        <v>576</v>
      </c>
      <c r="G171" s="686">
        <f>COUNTA(I170:L170,N170:Q170,S170,Y170)</f>
        <v>1</v>
      </c>
      <c r="H171" s="686">
        <f ca="1">IF(ISNA(VLOOKUP($B171,__Indoor,H$7,0)),   0,VLOOKUP($B171,__Indoor,H$7,0))</f>
        <v>2</v>
      </c>
      <c r="I171" s="932" t="str">
        <f ca="1">IF(AND(I170&gt;0,INDIRECT(ADDRESS($CB170,COLUMN(I170),2,1))=0),NA(),IF(I170&gt;INDIRECT(ADDRESS($CB170,COLUMN(I170),2,1)),  NA(),  IF(OR(I170="",INDIRECT(ADDRESS($CB170,COLUMN(I170),2,1))=""),"",     (1+I$5)  *  ROUND((1-(I170-1)/(  INDIRECT(ADDRESS($CB170,COLUMN(I170),2,1))  -1))  *  (VLOOKUP($D170&amp;"_"&amp;$D171,Cross_cat_sexe,$B$5+1,0)  -  VLOOKUP($D170&amp;"_"&amp;$D171,Cross_cat_sexe,$B$5,0))     +  VLOOKUP($D170&amp;"_"&amp;$D171,Cross_cat_sexe,$B$5,0),0))))</f>
        <v/>
      </c>
      <c r="J171" s="932" t="str">
        <f ca="1">IF(AND(J170&gt;0,INDIRECT(ADDRESS($CB170,COLUMN(J170),2,1))=0),NA(),IF(J170&gt;INDIRECT(ADDRESS($CB170,COLUMN(J170),2,1)),  NA(),  IF(OR(J170="",INDIRECT(ADDRESS($CB170,COLUMN(J170),2,1))=""),"",     (1+J$5)  *  ROUND((1-(J170-1)/(  INDIRECT(ADDRESS($CB170,COLUMN(J170),2,1))  -1))  *  (VLOOKUP($D170&amp;"_"&amp;$D171,Cross_cat_sexe,$B$5+1,0)  -  VLOOKUP($D170&amp;"_"&amp;$D171,Cross_cat_sexe,$B$5,0))     +  VLOOKUP($D170&amp;"_"&amp;$D171,Cross_cat_sexe,$B$5,0),0))))</f>
        <v/>
      </c>
      <c r="K171" s="932">
        <f ca="1">IF(AND(K170&gt;0,INDIRECT(ADDRESS($CB170,COLUMN(K170),2,1))=0),NA(),IF(K170&gt;INDIRECT(ADDRESS($CB170,COLUMN(K170),2,1)),  NA(),  IF(OR(K170="",INDIRECT(ADDRESS($CB170,COLUMN(K170),2,1))=""),"",     (1+K$5)  *  ROUND((1-(K170-1)/(  INDIRECT(ADDRESS($CB170,COLUMN(K170),2,1))  -1))  *  (VLOOKUP($D170&amp;"_"&amp;$D171,Cross_cat_sexe,$B$5+1,0)  -  VLOOKUP($D170&amp;"_"&amp;$D171,Cross_cat_sexe,$B$5,0))     +  VLOOKUP($D170&amp;"_"&amp;$D171,Cross_cat_sexe,$B$5,0),0))))</f>
        <v>576</v>
      </c>
      <c r="L171" s="687" t="str">
        <f>IF(AND(L170&gt;0,M170=0),NA(),IF(L170&gt;M170,NA(),IF(M170="","",     (1+M$5)  *  ROUND((1-(L170-1)/(M170-1))  *  (VLOOKUP($D170&amp;"_"&amp;$D171,Cross_cat_sexe,$B$5+1,0)  -  VLOOKUP($D170&amp;"_"&amp;$D171,Cross_cat_sexe,$B$5,0))     +  VLOOKUP($D170&amp;"_"&amp;$D171,Cross_cat_sexe,$B$5,0),0))))</f>
        <v/>
      </c>
      <c r="M171" s="841">
        <f>IF(L170&gt;0,M$5,0)</f>
        <v>0</v>
      </c>
      <c r="N171" s="932" t="str">
        <f ca="1">IF(AND(N170&gt;0,INDIRECT(ADDRESS($CB170,COLUMN(N170),2,1))=0),NA(),IF(N170&gt;INDIRECT(ADDRESS($CB170,COLUMN(N170),2,1)),  NA(),  IF(OR(N170="",INDIRECT(ADDRESS($CB170,COLUMN(N170),2,1))=""),"",     (1+N$5)  *  ROUND((1-(N170-1)/(  INDIRECT(ADDRESS($CB170,COLUMN(N170),2,1))  -1))  *  (VLOOKUP($D170&amp;"_"&amp;$D171,Cross_cat_sexe,$B$5+1,0)  -  VLOOKUP($D170&amp;"_"&amp;$D171,Cross_cat_sexe,$B$5,0))     +  VLOOKUP($D170&amp;"_"&amp;$D171,Cross_cat_sexe,$B$5,0),0))))</f>
        <v/>
      </c>
      <c r="O171" s="932" t="str">
        <f ca="1">IF(AND(O170&gt;0,INDIRECT(ADDRESS($CB170,COLUMN(O170),2,1))=0),NA(),IF(O170&gt;INDIRECT(ADDRESS($CB170,COLUMN(O170),2,1)),  NA(),  IF(OR(O170="",INDIRECT(ADDRESS($CB170,COLUMN(O170),2,1))=""),"",     (1+O$5)  *  ROUND((1-(O170-1)/(  INDIRECT(ADDRESS($CB170,COLUMN(O170),2,1))  -1))  *  (VLOOKUP($D170&amp;"_"&amp;$D171,Cross_cat_sexe,$B$5+1,0)  -  VLOOKUP($D170&amp;"_"&amp;$D171,Cross_cat_sexe,$B$5,0))     +  VLOOKUP($D170&amp;"_"&amp;$D171,Cross_cat_sexe,$B$5,0),0))))</f>
        <v/>
      </c>
      <c r="P171" s="932" t="str">
        <f ca="1">IF(AND(P170&gt;0,INDIRECT(ADDRESS($CB170,COLUMN(P170),2,1))=0),NA(),IF(P170&gt;INDIRECT(ADDRESS($CB170,COLUMN(P170),2,1)),  NA(),  IF(OR(P170="",INDIRECT(ADDRESS($CB170,COLUMN(P170),2,1))=""),"",     (1+P$5)  *  ROUND((1-(P170-1)/(  INDIRECT(ADDRESS($CB170,COLUMN(P170),2,1))  -1))  *  (VLOOKUP($D170&amp;"_"&amp;$D171,Cross_cat_sexe,$B$5+1,0)  -  VLOOKUP($D170&amp;"_"&amp;$D171,Cross_cat_sexe,$B$5,0))     +  VLOOKUP($D170&amp;"_"&amp;$D171,Cross_cat_sexe,$B$5,0),0))))</f>
        <v/>
      </c>
      <c r="Q171" s="687" t="str">
        <f>IF(AND(Q170&gt;0,R170=0),NA(),IF(Q170&gt;R170,NA(),IF(R170="","",     (1+R$5)  *  ROUND((1-(Q170-1)/(R170-1))  *  (VLOOKUP($D170&amp;"_"&amp;$D171,Cross_cat_sexe,$B$5+1,0)  -  VLOOKUP($D170&amp;"_"&amp;$D171,Cross_cat_sexe,$B$5,0))     +  VLOOKUP($D170&amp;"_"&amp;$D171,Cross_cat_sexe,$B$5,0),0))))</f>
        <v/>
      </c>
      <c r="R171" s="841">
        <f>IF(Q170&gt;0,R$5,0)</f>
        <v>0</v>
      </c>
      <c r="S171" s="687" t="str">
        <f>IF(AND(S170&gt;0,T170=0),NA(),IF(S170&gt;T170,NA(),IF(T170="","",     (1+T$5)  *  ROUND((1-(S170-1)/(T170-1))  *  (VLOOKUP($D170&amp;"_"&amp;$D171,Cross_cat_sexe,$B$5+1,0)  -  VLOOKUP($D170&amp;"_"&amp;$D171,Cross_cat_sexe,$B$5,0))     +  VLOOKUP($D170&amp;"_"&amp;$D171,Cross_cat_sexe,$B$5,0),0))))</f>
        <v/>
      </c>
      <c r="T171" s="841">
        <f>IF(S170&gt;0,T$5,0)</f>
        <v>0</v>
      </c>
      <c r="U171" s="932" t="str">
        <f ca="1">IF(AND(U170&gt;0,INDIRECT(ADDRESS($CB170,COLUMN(U170),2,1))=0),NA(),IF(U170&gt;INDIRECT(ADDRESS($CB170,COLUMN(U170),2,1)),  NA(),  IF(OR(U170="",INDIRECT(ADDRESS($CB170,COLUMN(U170),2,1))=""),"",     (1+U$5)  *  ROUND((1-(U170-1)/(  INDIRECT(ADDRESS($CB170,COLUMN(U170),2,1))  -1))  *  (VLOOKUP($D170&amp;"_"&amp;$D171,Cross_cat_sexe,$B$5+1,0)  -  VLOOKUP($D170&amp;"_"&amp;$D171,Cross_cat_sexe,$B$5,0))     +  VLOOKUP($D170&amp;"_"&amp;$D171,Cross_cat_sexe,$B$5,0),0))))</f>
        <v/>
      </c>
      <c r="V171" s="932" t="str">
        <f ca="1">IF(AND(V170&gt;0,INDIRECT(ADDRESS($CB170,COLUMN(V170),2,1))=0),NA(),IF(V170&gt;INDIRECT(ADDRESS($CB170,COLUMN(V170),2,1)),  NA(),  IF(OR(V170="",INDIRECT(ADDRESS($CB170,COLUMN(V170),2,1))=""),"",     (1+V$5)  *  ROUND((1-(V170-1)/(  INDIRECT(ADDRESS($CB170,COLUMN(V170),2,1))  -1))  *  (VLOOKUP($D170&amp;"_"&amp;$D171,Cross_cat_sexe,$B$5+1,0)  -  VLOOKUP($D170&amp;"_"&amp;$D171,Cross_cat_sexe,$B$5,0))     +  VLOOKUP($D170&amp;"_"&amp;$D171,Cross_cat_sexe,$B$5,0),0))))</f>
        <v/>
      </c>
      <c r="W171" s="932" t="str">
        <f ca="1">IF(AND(W170&gt;0,INDIRECT(ADDRESS($CB170,COLUMN(W170),2,1))=0),NA(),IF(W170&gt;INDIRECT(ADDRESS($CB170,COLUMN(W170),2,1)),  NA(),  IF(OR(W170="",INDIRECT(ADDRESS($CB170,COLUMN(W170),2,1))=""),"",     (1+W$5)  *  ROUND((1-(W170-1)/(  INDIRECT(ADDRESS($CB170,COLUMN(W170),2,1))  -1))  *  (VLOOKUP($D170&amp;"_"&amp;$D171,Cross_cat_sexe,$B$5+1,0)  -  VLOOKUP($D170&amp;"_"&amp;$D171,Cross_cat_sexe,$B$5,0))     +  VLOOKUP($D170&amp;"_"&amp;$D171,Cross_cat_sexe,$B$5,0),0))))</f>
        <v/>
      </c>
      <c r="X171" s="932" t="str">
        <f ca="1">IF(AND(X170&gt;0,INDIRECT(ADDRESS($CB170,COLUMN(X170),2,1))=0),NA(),IF(X170&gt;INDIRECT(ADDRESS($CB170,COLUMN(X170),2,1)),  NA(),  IF(OR(X170="",INDIRECT(ADDRESS($CB170,COLUMN(X170),2,1))=""),"",     (1+X$5)  *  ROUND((1-(X170-1)/(  INDIRECT(ADDRESS($CB170,COLUMN(X170),2,1))  -1))  *  (VLOOKUP($D170&amp;"_"&amp;$D171,Cross_cat_sexe,$B$5+1,0)  -  VLOOKUP($D170&amp;"_"&amp;$D171,Cross_cat_sexe,$B$5,0))     +  VLOOKUP($D170&amp;"_"&amp;$D171,Cross_cat_sexe,$B$5,0),0))))</f>
        <v/>
      </c>
      <c r="Y171" s="687" t="str">
        <f>IF(AND(Y170&gt;0,Z170=0),NA(),IF(Y170&gt;Z170,NA(),IF(Z170="","",     (1+Z$5)  *  ROUND((1-(Y170-1)/(Z170-1))  *  (VLOOKUP($D170&amp;"_"&amp;$D171,Cross_cat_sexe,$B$5+1,0)  -  VLOOKUP($D170&amp;"_"&amp;$D171,Cross_cat_sexe,$B$5,0))     +  VLOOKUP($D170&amp;"_"&amp;$D171,Cross_cat_sexe,$B$5,0),0))))</f>
        <v/>
      </c>
      <c r="Z171" s="841">
        <f>IF(Y170&gt;0,Z$5,0)</f>
        <v>0</v>
      </c>
      <c r="AA171" s="688" t="str">
        <f ca="1">IF($B170="","",VLOOKUP($B170,Athlètes,AA$7,0))</f>
        <v>Merlin</v>
      </c>
      <c r="AB171" s="689">
        <f ca="1">IF(OR(G171&gt;=2,    F170=IF(D171="F","classée","classé")),   1,   0)</f>
        <v>0</v>
      </c>
      <c r="AC171" s="690">
        <f ca="1">MAX(AH171:AU171)</f>
        <v>576</v>
      </c>
      <c r="AD171" s="684">
        <f ca="1">IF(AF171&gt;=2,AC171,MAX(AV171:BI171))</f>
        <v>-1</v>
      </c>
      <c r="AE171" s="684">
        <f ca="1">IF(AF171&gt;=3,AC171,IF(AG171&gt;=2,AD171,MAX(BJ171:BW171)))</f>
        <v>-2</v>
      </c>
      <c r="AF171" s="684">
        <f ca="1">COUNTIF(AV171:BI171,"=-1")</f>
        <v>1</v>
      </c>
      <c r="AG171" s="684">
        <f ca="1">COUNTIF(BJ171:BW171,"=-2")</f>
        <v>1</v>
      </c>
      <c r="AH171" s="691" t="str">
        <f t="shared" ref="AH171:AU171" ca="1" si="253">INDEX(__Cross,  $CC171,  AH$5)</f>
        <v/>
      </c>
      <c r="AI171" s="684" t="str">
        <f t="shared" ca="1" si="253"/>
        <v/>
      </c>
      <c r="AJ171" s="684">
        <f t="shared" ca="1" si="253"/>
        <v>576</v>
      </c>
      <c r="AK171" s="684" t="str">
        <f t="shared" ca="1" si="253"/>
        <v/>
      </c>
      <c r="AL171" s="684" t="str">
        <f t="shared" ca="1" si="253"/>
        <v/>
      </c>
      <c r="AM171" s="684" t="str">
        <f t="shared" ca="1" si="253"/>
        <v/>
      </c>
      <c r="AN171" s="684" t="str">
        <f t="shared" ca="1" si="253"/>
        <v/>
      </c>
      <c r="AO171" s="684" t="str">
        <f t="shared" ca="1" si="253"/>
        <v/>
      </c>
      <c r="AP171" s="684" t="str">
        <f t="shared" ca="1" si="253"/>
        <v/>
      </c>
      <c r="AQ171" s="684" t="str">
        <f t="shared" ca="1" si="253"/>
        <v/>
      </c>
      <c r="AR171" s="684" t="str">
        <f t="shared" ca="1" si="253"/>
        <v/>
      </c>
      <c r="AS171" s="684" t="str">
        <f t="shared" ca="1" si="253"/>
        <v/>
      </c>
      <c r="AT171" s="684" t="str">
        <f t="shared" ca="1" si="253"/>
        <v/>
      </c>
      <c r="AU171" s="692" t="str">
        <f t="shared" ca="1" si="253"/>
        <v/>
      </c>
      <c r="AV171" s="691" t="str">
        <f t="shared" ref="AV171:BI171" ca="1" si="254">IF(AH171=$AC171,-1,AH171)</f>
        <v/>
      </c>
      <c r="AW171" s="684" t="str">
        <f t="shared" ca="1" si="254"/>
        <v/>
      </c>
      <c r="AX171" s="684">
        <f t="shared" ca="1" si="254"/>
        <v>-1</v>
      </c>
      <c r="AY171" s="684" t="str">
        <f t="shared" ca="1" si="254"/>
        <v/>
      </c>
      <c r="AZ171" s="684" t="str">
        <f t="shared" ca="1" si="254"/>
        <v/>
      </c>
      <c r="BA171" s="684" t="str">
        <f t="shared" ca="1" si="254"/>
        <v/>
      </c>
      <c r="BB171" s="684" t="str">
        <f t="shared" ca="1" si="254"/>
        <v/>
      </c>
      <c r="BC171" s="684" t="str">
        <f t="shared" ca="1" si="254"/>
        <v/>
      </c>
      <c r="BD171" s="684" t="str">
        <f t="shared" ca="1" si="254"/>
        <v/>
      </c>
      <c r="BE171" s="684" t="str">
        <f t="shared" ca="1" si="254"/>
        <v/>
      </c>
      <c r="BF171" s="684" t="str">
        <f t="shared" ca="1" si="254"/>
        <v/>
      </c>
      <c r="BG171" s="684" t="str">
        <f t="shared" ca="1" si="254"/>
        <v/>
      </c>
      <c r="BH171" s="684" t="str">
        <f t="shared" ca="1" si="254"/>
        <v/>
      </c>
      <c r="BI171" s="692" t="str">
        <f t="shared" ca="1" si="254"/>
        <v/>
      </c>
      <c r="BJ171" s="691" t="str">
        <f t="shared" ref="BJ171:BW171" ca="1" si="255">IF(AV171=$AD171,-2,AV171)</f>
        <v/>
      </c>
      <c r="BK171" s="684" t="str">
        <f t="shared" ca="1" si="255"/>
        <v/>
      </c>
      <c r="BL171" s="684">
        <f t="shared" ca="1" si="255"/>
        <v>-2</v>
      </c>
      <c r="BM171" s="684" t="str">
        <f t="shared" ca="1" si="255"/>
        <v/>
      </c>
      <c r="BN171" s="684" t="str">
        <f t="shared" ca="1" si="255"/>
        <v/>
      </c>
      <c r="BO171" s="684" t="str">
        <f t="shared" ca="1" si="255"/>
        <v/>
      </c>
      <c r="BP171" s="684" t="str">
        <f t="shared" ca="1" si="255"/>
        <v/>
      </c>
      <c r="BQ171" s="684" t="str">
        <f t="shared" ca="1" si="255"/>
        <v/>
      </c>
      <c r="BR171" s="684" t="str">
        <f t="shared" ca="1" si="255"/>
        <v/>
      </c>
      <c r="BS171" s="684" t="str">
        <f t="shared" ca="1" si="255"/>
        <v/>
      </c>
      <c r="BT171" s="684" t="str">
        <f t="shared" ca="1" si="255"/>
        <v/>
      </c>
      <c r="BU171" s="684" t="str">
        <f t="shared" ca="1" si="255"/>
        <v/>
      </c>
      <c r="BV171" s="684" t="str">
        <f t="shared" ca="1" si="255"/>
        <v/>
      </c>
      <c r="BW171" s="692" t="str">
        <f t="shared" ca="1" si="255"/>
        <v/>
      </c>
      <c r="BX171" s="689">
        <f t="shared" ca="1" si="210"/>
        <v>1</v>
      </c>
      <c r="BY171" s="996">
        <f t="shared" ca="1" si="211"/>
        <v>576</v>
      </c>
      <c r="BZ171" s="689">
        <f t="shared" si="212"/>
        <v>4328.1000000000004</v>
      </c>
      <c r="CA171" s="684" t="str">
        <f t="shared" ca="1" si="213"/>
        <v>P_H</v>
      </c>
      <c r="CB171" s="684">
        <f t="shared" ca="1" si="242"/>
        <v>144</v>
      </c>
      <c r="CC171" s="684">
        <f t="shared" ca="1" si="214"/>
        <v>150</v>
      </c>
      <c r="CD171" s="684">
        <f t="shared" ca="1" si="215"/>
        <v>0</v>
      </c>
      <c r="CE171" s="693">
        <f t="shared" ca="1" si="216"/>
        <v>3000576</v>
      </c>
      <c r="CF171" s="895"/>
      <c r="CG171" s="886"/>
      <c r="CH171" s="694">
        <f t="shared" ca="1" si="217"/>
        <v>1.1000000000000001</v>
      </c>
      <c r="CI171" s="694">
        <f t="shared" ca="1" si="243"/>
        <v>0</v>
      </c>
      <c r="CJ171" s="895"/>
    </row>
    <row r="172" spans="1:88" s="703" customFormat="1">
      <c r="A172" s="704">
        <v>13</v>
      </c>
      <c r="B172" s="705">
        <v>3769</v>
      </c>
      <c r="C172" s="703" t="str">
        <f ca="1">IF($B172="","",VLOOKUP($B172,Athlètes,C$5,0))</f>
        <v>KHARIN</v>
      </c>
      <c r="D172" s="698" t="str">
        <f ca="1">IF($B172="","",VLOOKUP($B172,Athlètes,D$5,0))</f>
        <v>P</v>
      </c>
      <c r="E172" s="706" t="str">
        <f ca="1">IF($B172="","",VLOOKUP($B172,Athlètes,E$5,0))</f>
        <v/>
      </c>
      <c r="F172" s="707"/>
      <c r="G172" s="708"/>
      <c r="H172" s="708"/>
      <c r="I172" s="696"/>
      <c r="J172" s="696">
        <v>44</v>
      </c>
      <c r="K172" s="696"/>
      <c r="L172" s="696"/>
      <c r="M172" s="722" t="str">
        <f>IF(L172&gt;0,VLOOKUP(M$2&amp;IF(VLOOKUP(M$2,cal_Cross,L$9,0)&lt;&gt;2,"","-"&amp;VLOOKUP($E172,année_1ou2,M$9,0)),cal_Cross,VLOOKUP($D172&amp;"_"&amp;$D173,Cross_cat_sexe,$B$7,0),0),"")</f>
        <v/>
      </c>
      <c r="N172" s="696"/>
      <c r="O172" s="696"/>
      <c r="P172" s="696"/>
      <c r="Q172" s="696"/>
      <c r="R172" s="722" t="str">
        <f>IF(Q172&gt;0,VLOOKUP(R$2&amp;IF(VLOOKUP(R$2,cal_Cross,Q$9,0)&lt;&gt;2,"","-"&amp;VLOOKUP($E172,année_1ou2,R$9,0)),cal_Cross,VLOOKUP($D172&amp;"_"&amp;$D173,Cross_cat_sexe,$B$7,0),0),"")</f>
        <v/>
      </c>
      <c r="S172" s="696"/>
      <c r="T172" s="722" t="str">
        <f>IF(S172&gt;0,VLOOKUP(T$2&amp;IF(VLOOKUP(T$2,cal_Cross,S$9,0)&lt;&gt;2,"","-"&amp;VLOOKUP($E172,année_1ou2,T$9,0)),cal_Cross,VLOOKUP($D172&amp;"_"&amp;$D173,Cross_cat_sexe,$B$7,0),0),"")</f>
        <v/>
      </c>
      <c r="U172" s="696"/>
      <c r="V172" s="696"/>
      <c r="W172" s="696"/>
      <c r="X172" s="696"/>
      <c r="Y172" s="696"/>
      <c r="Z172" s="722" t="str">
        <f>IF(Y172&gt;0,VLOOKUP(Z$2&amp;IF(VLOOKUP(Z$2,cal_Cross,Y$9,0)&lt;&gt;2,"","-"&amp;VLOOKUP($E172,année_1ou2,Z$9,0)),cal_Cross,VLOOKUP($D172&amp;"_"&amp;$D173,Cross_cat_sexe,$B$7,0),0),"")</f>
        <v/>
      </c>
      <c r="AA172" s="843" t="str">
        <f ca="1">IF($B172="","",VLOOKUP($B172,Athlètes,AA$5,0))</f>
        <v>KHARIN</v>
      </c>
      <c r="AB172" s="697"/>
      <c r="AC172" s="698"/>
      <c r="AD172" s="698"/>
      <c r="AE172" s="698"/>
      <c r="AF172" s="698"/>
      <c r="AG172" s="698"/>
      <c r="AH172" s="699"/>
      <c r="AI172" s="698"/>
      <c r="AJ172" s="698"/>
      <c r="AK172" s="698"/>
      <c r="AL172" s="698"/>
      <c r="AM172" s="698"/>
      <c r="AN172" s="698"/>
      <c r="AO172" s="698"/>
      <c r="AP172" s="698"/>
      <c r="AQ172" s="698"/>
      <c r="AR172" s="698"/>
      <c r="AS172" s="698"/>
      <c r="AT172" s="698"/>
      <c r="AU172" s="700"/>
      <c r="AV172" s="699"/>
      <c r="AW172" s="698"/>
      <c r="AX172" s="698"/>
      <c r="AY172" s="698"/>
      <c r="AZ172" s="698"/>
      <c r="BA172" s="698"/>
      <c r="BB172" s="698"/>
      <c r="BC172" s="698"/>
      <c r="BD172" s="698"/>
      <c r="BE172" s="698"/>
      <c r="BF172" s="698"/>
      <c r="BG172" s="698"/>
      <c r="BH172" s="698"/>
      <c r="BI172" s="700"/>
      <c r="BJ172" s="699"/>
      <c r="BK172" s="698"/>
      <c r="BL172" s="698"/>
      <c r="BM172" s="698"/>
      <c r="BN172" s="698"/>
      <c r="BO172" s="698"/>
      <c r="BP172" s="698"/>
      <c r="BQ172" s="698"/>
      <c r="BR172" s="698"/>
      <c r="BS172" s="698"/>
      <c r="BT172" s="698"/>
      <c r="BU172" s="698"/>
      <c r="BV172" s="698"/>
      <c r="BW172" s="700"/>
      <c r="BX172" s="697">
        <f t="shared" ca="1" si="210"/>
        <v>0</v>
      </c>
      <c r="BY172" s="995">
        <f t="shared" ca="1" si="211"/>
        <v>44</v>
      </c>
      <c r="BZ172" s="697">
        <f t="shared" si="212"/>
        <v>3769</v>
      </c>
      <c r="CA172" s="698" t="str">
        <f t="shared" ca="1" si="213"/>
        <v>P_H</v>
      </c>
      <c r="CB172" s="698">
        <f t="shared" ca="1" si="242"/>
        <v>144</v>
      </c>
      <c r="CC172" s="698">
        <f t="shared" ca="1" si="214"/>
        <v>151</v>
      </c>
      <c r="CD172" s="698">
        <f t="shared" ca="1" si="215"/>
        <v>0</v>
      </c>
      <c r="CE172" s="701">
        <f t="shared" ca="1" si="216"/>
        <v>3000497</v>
      </c>
      <c r="CF172" s="894"/>
      <c r="CG172" s="885"/>
      <c r="CH172" s="694">
        <f t="shared" ca="1" si="217"/>
        <v>1</v>
      </c>
      <c r="CI172" s="702">
        <f t="shared" ca="1" si="243"/>
        <v>0</v>
      </c>
      <c r="CJ172" s="894"/>
    </row>
    <row r="173" spans="1:88" s="695" customFormat="1">
      <c r="A173" s="681">
        <v>13.1</v>
      </c>
      <c r="B173" s="682">
        <f>B172+0.1</f>
        <v>3769.1</v>
      </c>
      <c r="C173" s="683" t="str">
        <f ca="1">IF($B172="","",VLOOKUP($B172,Athlètes,C$7,0))</f>
        <v>Mikhail</v>
      </c>
      <c r="D173" s="684" t="str">
        <f ca="1">IF($B172="","",VLOOKUP($B172,Athlètes,D$7,0))</f>
        <v>H</v>
      </c>
      <c r="E173" s="685"/>
      <c r="F173" s="936">
        <f ca="1">IF(G173=0,0,SUMIF(AC173:AD173,"&gt;0")/MIN(2,G173))+IF(ISNA(BY173),NA(),0)</f>
        <v>497</v>
      </c>
      <c r="G173" s="686">
        <f>COUNTA(I172:L172,N172:Q172,S172,Y172)</f>
        <v>1</v>
      </c>
      <c r="H173" s="686">
        <f>IF(ISNA(VLOOKUP($B173,__Indoor,H$7,0)),   0,VLOOKUP($B173,__Indoor,H$7,0))</f>
        <v>0</v>
      </c>
      <c r="I173" s="932" t="str">
        <f ca="1">IF(AND(I172&gt;0,INDIRECT(ADDRESS($CB172,COLUMN(I172),2,1))=0),NA(),IF(I172&gt;INDIRECT(ADDRESS($CB172,COLUMN(I172),2,1)),  NA(),  IF(OR(I172="",INDIRECT(ADDRESS($CB172,COLUMN(I172),2,1))=""),"",     (1+I$5)  *  ROUND((1-(I172-1)/(  INDIRECT(ADDRESS($CB172,COLUMN(I172),2,1))  -1))  *  (VLOOKUP($D172&amp;"_"&amp;$D173,Cross_cat_sexe,$B$5+1,0)  -  VLOOKUP($D172&amp;"_"&amp;$D173,Cross_cat_sexe,$B$5,0))     +  VLOOKUP($D172&amp;"_"&amp;$D173,Cross_cat_sexe,$B$5,0),0))))</f>
        <v/>
      </c>
      <c r="J173" s="932">
        <f ca="1">IF(AND(J172&gt;0,INDIRECT(ADDRESS($CB172,COLUMN(J172),2,1))=0),NA(),IF(J172&gt;INDIRECT(ADDRESS($CB172,COLUMN(J172),2,1)),  NA(),  IF(OR(J172="",INDIRECT(ADDRESS($CB172,COLUMN(J172),2,1))=""),"",     (1+J$5)  *  ROUND((1-(J172-1)/(  INDIRECT(ADDRESS($CB172,COLUMN(J172),2,1))  -1))  *  (VLOOKUP($D172&amp;"_"&amp;$D173,Cross_cat_sexe,$B$5+1,0)  -  VLOOKUP($D172&amp;"_"&amp;$D173,Cross_cat_sexe,$B$5,0))     +  VLOOKUP($D172&amp;"_"&amp;$D173,Cross_cat_sexe,$B$5,0),0))))</f>
        <v>497</v>
      </c>
      <c r="K173" s="932" t="str">
        <f ca="1">IF(AND(K172&gt;0,INDIRECT(ADDRESS($CB172,COLUMN(K172),2,1))=0),NA(),IF(K172&gt;INDIRECT(ADDRESS($CB172,COLUMN(K172),2,1)),  NA(),  IF(OR(K172="",INDIRECT(ADDRESS($CB172,COLUMN(K172),2,1))=""),"",     (1+K$5)  *  ROUND((1-(K172-1)/(  INDIRECT(ADDRESS($CB172,COLUMN(K172),2,1))  -1))  *  (VLOOKUP($D172&amp;"_"&amp;$D173,Cross_cat_sexe,$B$5+1,0)  -  VLOOKUP($D172&amp;"_"&amp;$D173,Cross_cat_sexe,$B$5,0))     +  VLOOKUP($D172&amp;"_"&amp;$D173,Cross_cat_sexe,$B$5,0),0))))</f>
        <v/>
      </c>
      <c r="L173" s="687" t="str">
        <f>IF(AND(L172&gt;0,M172=0),NA(),IF(L172&gt;M172,NA(),IF(M172="","",     (1+M$5)  *  ROUND((1-(L172-1)/(M172-1))  *  (VLOOKUP($D172&amp;"_"&amp;$D173,Cross_cat_sexe,$B$5+1,0)  -  VLOOKUP($D172&amp;"_"&amp;$D173,Cross_cat_sexe,$B$5,0))     +  VLOOKUP($D172&amp;"_"&amp;$D173,Cross_cat_sexe,$B$5,0),0))))</f>
        <v/>
      </c>
      <c r="M173" s="841">
        <f>IF(L172&gt;0,M$5,0)</f>
        <v>0</v>
      </c>
      <c r="N173" s="932" t="str">
        <f ca="1">IF(AND(N172&gt;0,INDIRECT(ADDRESS($CB172,COLUMN(N172),2,1))=0),NA(),IF(N172&gt;INDIRECT(ADDRESS($CB172,COLUMN(N172),2,1)),  NA(),  IF(OR(N172="",INDIRECT(ADDRESS($CB172,COLUMN(N172),2,1))=""),"",     (1+N$5)  *  ROUND((1-(N172-1)/(  INDIRECT(ADDRESS($CB172,COLUMN(N172),2,1))  -1))  *  (VLOOKUP($D172&amp;"_"&amp;$D173,Cross_cat_sexe,$B$5+1,0)  -  VLOOKUP($D172&amp;"_"&amp;$D173,Cross_cat_sexe,$B$5,0))     +  VLOOKUP($D172&amp;"_"&amp;$D173,Cross_cat_sexe,$B$5,0),0))))</f>
        <v/>
      </c>
      <c r="O173" s="932" t="str">
        <f ca="1">IF(AND(O172&gt;0,INDIRECT(ADDRESS($CB172,COLUMN(O172),2,1))=0),NA(),IF(O172&gt;INDIRECT(ADDRESS($CB172,COLUMN(O172),2,1)),  NA(),  IF(OR(O172="",INDIRECT(ADDRESS($CB172,COLUMN(O172),2,1))=""),"",     (1+O$5)  *  ROUND((1-(O172-1)/(  INDIRECT(ADDRESS($CB172,COLUMN(O172),2,1))  -1))  *  (VLOOKUP($D172&amp;"_"&amp;$D173,Cross_cat_sexe,$B$5+1,0)  -  VLOOKUP($D172&amp;"_"&amp;$D173,Cross_cat_sexe,$B$5,0))     +  VLOOKUP($D172&amp;"_"&amp;$D173,Cross_cat_sexe,$B$5,0),0))))</f>
        <v/>
      </c>
      <c r="P173" s="932" t="str">
        <f ca="1">IF(AND(P172&gt;0,INDIRECT(ADDRESS($CB172,COLUMN(P172),2,1))=0),NA(),IF(P172&gt;INDIRECT(ADDRESS($CB172,COLUMN(P172),2,1)),  NA(),  IF(OR(P172="",INDIRECT(ADDRESS($CB172,COLUMN(P172),2,1))=""),"",     (1+P$5)  *  ROUND((1-(P172-1)/(  INDIRECT(ADDRESS($CB172,COLUMN(P172),2,1))  -1))  *  (VLOOKUP($D172&amp;"_"&amp;$D173,Cross_cat_sexe,$B$5+1,0)  -  VLOOKUP($D172&amp;"_"&amp;$D173,Cross_cat_sexe,$B$5,0))     +  VLOOKUP($D172&amp;"_"&amp;$D173,Cross_cat_sexe,$B$5,0),0))))</f>
        <v/>
      </c>
      <c r="Q173" s="687" t="str">
        <f>IF(AND(Q172&gt;0,R172=0),NA(),IF(Q172&gt;R172,NA(),IF(R172="","",     (1+R$5)  *  ROUND((1-(Q172-1)/(R172-1))  *  (VLOOKUP($D172&amp;"_"&amp;$D173,Cross_cat_sexe,$B$5+1,0)  -  VLOOKUP($D172&amp;"_"&amp;$D173,Cross_cat_sexe,$B$5,0))     +  VLOOKUP($D172&amp;"_"&amp;$D173,Cross_cat_sexe,$B$5,0),0))))</f>
        <v/>
      </c>
      <c r="R173" s="841">
        <f>IF(Q172&gt;0,R$5,0)</f>
        <v>0</v>
      </c>
      <c r="S173" s="687" t="str">
        <f>IF(AND(S172&gt;0,T172=0),NA(),IF(S172&gt;T172,NA(),IF(T172="","",     (1+T$5)  *  ROUND((1-(S172-1)/(T172-1))  *  (VLOOKUP($D172&amp;"_"&amp;$D173,Cross_cat_sexe,$B$5+1,0)  -  VLOOKUP($D172&amp;"_"&amp;$D173,Cross_cat_sexe,$B$5,0))     +  VLOOKUP($D172&amp;"_"&amp;$D173,Cross_cat_sexe,$B$5,0),0))))</f>
        <v/>
      </c>
      <c r="T173" s="841">
        <f>IF(S172&gt;0,T$5,0)</f>
        <v>0</v>
      </c>
      <c r="U173" s="932" t="str">
        <f ca="1">IF(AND(U172&gt;0,INDIRECT(ADDRESS($CB172,COLUMN(U172),2,1))=0),NA(),IF(U172&gt;INDIRECT(ADDRESS($CB172,COLUMN(U172),2,1)),  NA(),  IF(OR(U172="",INDIRECT(ADDRESS($CB172,COLUMN(U172),2,1))=""),"",     (1+U$5)  *  ROUND((1-(U172-1)/(  INDIRECT(ADDRESS($CB172,COLUMN(U172),2,1))  -1))  *  (VLOOKUP($D172&amp;"_"&amp;$D173,Cross_cat_sexe,$B$5+1,0)  -  VLOOKUP($D172&amp;"_"&amp;$D173,Cross_cat_sexe,$B$5,0))     +  VLOOKUP($D172&amp;"_"&amp;$D173,Cross_cat_sexe,$B$5,0),0))))</f>
        <v/>
      </c>
      <c r="V173" s="932" t="str">
        <f ca="1">IF(AND(V172&gt;0,INDIRECT(ADDRESS($CB172,COLUMN(V172),2,1))=0),NA(),IF(V172&gt;INDIRECT(ADDRESS($CB172,COLUMN(V172),2,1)),  NA(),  IF(OR(V172="",INDIRECT(ADDRESS($CB172,COLUMN(V172),2,1))=""),"",     (1+V$5)  *  ROUND((1-(V172-1)/(  INDIRECT(ADDRESS($CB172,COLUMN(V172),2,1))  -1))  *  (VLOOKUP($D172&amp;"_"&amp;$D173,Cross_cat_sexe,$B$5+1,0)  -  VLOOKUP($D172&amp;"_"&amp;$D173,Cross_cat_sexe,$B$5,0))     +  VLOOKUP($D172&amp;"_"&amp;$D173,Cross_cat_sexe,$B$5,0),0))))</f>
        <v/>
      </c>
      <c r="W173" s="932" t="str">
        <f ca="1">IF(AND(W172&gt;0,INDIRECT(ADDRESS($CB172,COLUMN(W172),2,1))=0),NA(),IF(W172&gt;INDIRECT(ADDRESS($CB172,COLUMN(W172),2,1)),  NA(),  IF(OR(W172="",INDIRECT(ADDRESS($CB172,COLUMN(W172),2,1))=""),"",     (1+W$5)  *  ROUND((1-(W172-1)/(  INDIRECT(ADDRESS($CB172,COLUMN(W172),2,1))  -1))  *  (VLOOKUP($D172&amp;"_"&amp;$D173,Cross_cat_sexe,$B$5+1,0)  -  VLOOKUP($D172&amp;"_"&amp;$D173,Cross_cat_sexe,$B$5,0))     +  VLOOKUP($D172&amp;"_"&amp;$D173,Cross_cat_sexe,$B$5,0),0))))</f>
        <v/>
      </c>
      <c r="X173" s="932" t="str">
        <f ca="1">IF(AND(X172&gt;0,INDIRECT(ADDRESS($CB172,COLUMN(X172),2,1))=0),NA(),IF(X172&gt;INDIRECT(ADDRESS($CB172,COLUMN(X172),2,1)),  NA(),  IF(OR(X172="",INDIRECT(ADDRESS($CB172,COLUMN(X172),2,1))=""),"",     (1+X$5)  *  ROUND((1-(X172-1)/(  INDIRECT(ADDRESS($CB172,COLUMN(X172),2,1))  -1))  *  (VLOOKUP($D172&amp;"_"&amp;$D173,Cross_cat_sexe,$B$5+1,0)  -  VLOOKUP($D172&amp;"_"&amp;$D173,Cross_cat_sexe,$B$5,0))     +  VLOOKUP($D172&amp;"_"&amp;$D173,Cross_cat_sexe,$B$5,0),0))))</f>
        <v/>
      </c>
      <c r="Y173" s="687" t="str">
        <f>IF(AND(Y172&gt;0,Z172=0),NA(),IF(Y172&gt;Z172,NA(),IF(Z172="","",     (1+Z$5)  *  ROUND((1-(Y172-1)/(Z172-1))  *  (VLOOKUP($D172&amp;"_"&amp;$D173,Cross_cat_sexe,$B$5+1,0)  -  VLOOKUP($D172&amp;"_"&amp;$D173,Cross_cat_sexe,$B$5,0))     +  VLOOKUP($D172&amp;"_"&amp;$D173,Cross_cat_sexe,$B$5,0),0))))</f>
        <v/>
      </c>
      <c r="Z173" s="841">
        <f>IF(Y172&gt;0,Z$5,0)</f>
        <v>0</v>
      </c>
      <c r="AA173" s="688" t="str">
        <f ca="1">IF($B172="","",VLOOKUP($B172,Athlètes,AA$7,0))</f>
        <v>Mikhail</v>
      </c>
      <c r="AB173" s="689">
        <f ca="1">IF(OR(G173&gt;=2,    F172=IF(D173="F","classée","classé")),   1,   0)</f>
        <v>0</v>
      </c>
      <c r="AC173" s="690">
        <f ca="1">MAX(AH173:AU173)</f>
        <v>497</v>
      </c>
      <c r="AD173" s="684">
        <f ca="1">IF(AF173&gt;=2,AC173,MAX(AV173:BI173))</f>
        <v>-1</v>
      </c>
      <c r="AE173" s="684">
        <f ca="1">IF(AF173&gt;=3,AC173,IF(AG173&gt;=2,AD173,MAX(BJ173:BW173)))</f>
        <v>-2</v>
      </c>
      <c r="AF173" s="684">
        <f ca="1">COUNTIF(AV173:BI173,"=-1")</f>
        <v>1</v>
      </c>
      <c r="AG173" s="684">
        <f ca="1">COUNTIF(BJ173:BW173,"=-2")</f>
        <v>1</v>
      </c>
      <c r="AH173" s="691" t="str">
        <f t="shared" ref="AH173:AU173" ca="1" si="256">INDEX(__Cross,  $CC173,  AH$5)</f>
        <v/>
      </c>
      <c r="AI173" s="684">
        <f t="shared" ca="1" si="256"/>
        <v>497</v>
      </c>
      <c r="AJ173" s="684" t="str">
        <f t="shared" ca="1" si="256"/>
        <v/>
      </c>
      <c r="AK173" s="684" t="str">
        <f t="shared" ca="1" si="256"/>
        <v/>
      </c>
      <c r="AL173" s="684" t="str">
        <f t="shared" ca="1" si="256"/>
        <v/>
      </c>
      <c r="AM173" s="684" t="str">
        <f t="shared" ca="1" si="256"/>
        <v/>
      </c>
      <c r="AN173" s="684" t="str">
        <f t="shared" ca="1" si="256"/>
        <v/>
      </c>
      <c r="AO173" s="684" t="str">
        <f t="shared" ca="1" si="256"/>
        <v/>
      </c>
      <c r="AP173" s="684" t="str">
        <f t="shared" ca="1" si="256"/>
        <v/>
      </c>
      <c r="AQ173" s="684" t="str">
        <f t="shared" ca="1" si="256"/>
        <v/>
      </c>
      <c r="AR173" s="684" t="str">
        <f t="shared" ca="1" si="256"/>
        <v/>
      </c>
      <c r="AS173" s="684" t="str">
        <f t="shared" ca="1" si="256"/>
        <v/>
      </c>
      <c r="AT173" s="684" t="str">
        <f t="shared" ca="1" si="256"/>
        <v/>
      </c>
      <c r="AU173" s="692" t="str">
        <f t="shared" ca="1" si="256"/>
        <v/>
      </c>
      <c r="AV173" s="691" t="str">
        <f t="shared" ref="AV173:BI173" ca="1" si="257">IF(AH173=$AC173,-1,AH173)</f>
        <v/>
      </c>
      <c r="AW173" s="684">
        <f t="shared" ca="1" si="257"/>
        <v>-1</v>
      </c>
      <c r="AX173" s="684" t="str">
        <f t="shared" ca="1" si="257"/>
        <v/>
      </c>
      <c r="AY173" s="684" t="str">
        <f t="shared" ca="1" si="257"/>
        <v/>
      </c>
      <c r="AZ173" s="684" t="str">
        <f t="shared" ca="1" si="257"/>
        <v/>
      </c>
      <c r="BA173" s="684" t="str">
        <f t="shared" ca="1" si="257"/>
        <v/>
      </c>
      <c r="BB173" s="684" t="str">
        <f t="shared" ca="1" si="257"/>
        <v/>
      </c>
      <c r="BC173" s="684" t="str">
        <f t="shared" ca="1" si="257"/>
        <v/>
      </c>
      <c r="BD173" s="684" t="str">
        <f t="shared" ca="1" si="257"/>
        <v/>
      </c>
      <c r="BE173" s="684" t="str">
        <f t="shared" ca="1" si="257"/>
        <v/>
      </c>
      <c r="BF173" s="684" t="str">
        <f t="shared" ca="1" si="257"/>
        <v/>
      </c>
      <c r="BG173" s="684" t="str">
        <f t="shared" ca="1" si="257"/>
        <v/>
      </c>
      <c r="BH173" s="684" t="str">
        <f t="shared" ca="1" si="257"/>
        <v/>
      </c>
      <c r="BI173" s="692" t="str">
        <f t="shared" ca="1" si="257"/>
        <v/>
      </c>
      <c r="BJ173" s="691" t="str">
        <f t="shared" ref="BJ173:BW173" ca="1" si="258">IF(AV173=$AD173,-2,AV173)</f>
        <v/>
      </c>
      <c r="BK173" s="684">
        <f t="shared" ca="1" si="258"/>
        <v>-2</v>
      </c>
      <c r="BL173" s="684" t="str">
        <f t="shared" ca="1" si="258"/>
        <v/>
      </c>
      <c r="BM173" s="684" t="str">
        <f t="shared" ca="1" si="258"/>
        <v/>
      </c>
      <c r="BN173" s="684" t="str">
        <f t="shared" ca="1" si="258"/>
        <v/>
      </c>
      <c r="BO173" s="684" t="str">
        <f t="shared" ca="1" si="258"/>
        <v/>
      </c>
      <c r="BP173" s="684" t="str">
        <f t="shared" ca="1" si="258"/>
        <v/>
      </c>
      <c r="BQ173" s="684" t="str">
        <f t="shared" ca="1" si="258"/>
        <v/>
      </c>
      <c r="BR173" s="684" t="str">
        <f t="shared" ca="1" si="258"/>
        <v/>
      </c>
      <c r="BS173" s="684" t="str">
        <f t="shared" ca="1" si="258"/>
        <v/>
      </c>
      <c r="BT173" s="684" t="str">
        <f t="shared" ca="1" si="258"/>
        <v/>
      </c>
      <c r="BU173" s="684" t="str">
        <f t="shared" ca="1" si="258"/>
        <v/>
      </c>
      <c r="BV173" s="684" t="str">
        <f t="shared" ca="1" si="258"/>
        <v/>
      </c>
      <c r="BW173" s="692" t="str">
        <f t="shared" ca="1" si="258"/>
        <v/>
      </c>
      <c r="BX173" s="689">
        <f t="shared" ca="1" si="210"/>
        <v>1</v>
      </c>
      <c r="BY173" s="996">
        <f t="shared" ca="1" si="211"/>
        <v>497</v>
      </c>
      <c r="BZ173" s="689">
        <f t="shared" si="212"/>
        <v>3769.1</v>
      </c>
      <c r="CA173" s="684" t="str">
        <f t="shared" ca="1" si="213"/>
        <v>P_H</v>
      </c>
      <c r="CB173" s="684">
        <f t="shared" ca="1" si="242"/>
        <v>144</v>
      </c>
      <c r="CC173" s="684">
        <f t="shared" ca="1" si="214"/>
        <v>152</v>
      </c>
      <c r="CD173" s="684">
        <f t="shared" ca="1" si="215"/>
        <v>0</v>
      </c>
      <c r="CE173" s="693">
        <f t="shared" ca="1" si="216"/>
        <v>3000497</v>
      </c>
      <c r="CF173" s="895"/>
      <c r="CG173" s="886"/>
      <c r="CH173" s="694">
        <f t="shared" ca="1" si="217"/>
        <v>1.1000000000000001</v>
      </c>
      <c r="CI173" s="694">
        <f t="shared" ca="1" si="243"/>
        <v>0</v>
      </c>
      <c r="CJ173" s="895"/>
    </row>
    <row r="174" spans="1:88" s="703" customFormat="1">
      <c r="A174" s="704">
        <v>14</v>
      </c>
      <c r="B174" s="705">
        <v>9629</v>
      </c>
      <c r="C174" s="703" t="str">
        <f ca="1">IF($B174="","",VLOOKUP($B174,Athlètes,C$5,0))</f>
        <v>LANCELLE</v>
      </c>
      <c r="D174" s="698" t="str">
        <f ca="1">IF($B174="","",VLOOKUP($B174,Athlètes,D$5,0))</f>
        <v>P</v>
      </c>
      <c r="E174" s="706" t="str">
        <f ca="1">IF($B174="","",VLOOKUP($B174,Athlètes,E$5,0))</f>
        <v/>
      </c>
      <c r="F174" s="707"/>
      <c r="G174" s="708"/>
      <c r="H174" s="708"/>
      <c r="I174" s="696"/>
      <c r="J174" s="696">
        <v>49</v>
      </c>
      <c r="K174" s="696"/>
      <c r="L174" s="696"/>
      <c r="M174" s="722" t="str">
        <f>IF(L174&gt;0,VLOOKUP(M$2&amp;IF(VLOOKUP(M$2,cal_Cross,L$9,0)&lt;&gt;2,"","-"&amp;VLOOKUP($E174,année_1ou2,M$9,0)),cal_Cross,VLOOKUP($D174&amp;"_"&amp;$D175,Cross_cat_sexe,$B$7,0),0),"")</f>
        <v/>
      </c>
      <c r="N174" s="696"/>
      <c r="O174" s="696"/>
      <c r="P174" s="696"/>
      <c r="Q174" s="696"/>
      <c r="R174" s="722" t="str">
        <f>IF(Q174&gt;0,VLOOKUP(R$2&amp;IF(VLOOKUP(R$2,cal_Cross,Q$9,0)&lt;&gt;2,"","-"&amp;VLOOKUP($E174,année_1ou2,R$9,0)),cal_Cross,VLOOKUP($D174&amp;"_"&amp;$D175,Cross_cat_sexe,$B$7,0),0),"")</f>
        <v/>
      </c>
      <c r="S174" s="696"/>
      <c r="T174" s="722" t="str">
        <f>IF(S174&gt;0,VLOOKUP(T$2&amp;IF(VLOOKUP(T$2,cal_Cross,S$9,0)&lt;&gt;2,"","-"&amp;VLOOKUP($E174,année_1ou2,T$9,0)),cal_Cross,VLOOKUP($D174&amp;"_"&amp;$D175,Cross_cat_sexe,$B$7,0),0),"")</f>
        <v/>
      </c>
      <c r="U174" s="696"/>
      <c r="V174" s="696"/>
      <c r="W174" s="696"/>
      <c r="X174" s="696"/>
      <c r="Y174" s="696"/>
      <c r="Z174" s="722" t="str">
        <f>IF(Y174&gt;0,VLOOKUP(Z$2&amp;IF(VLOOKUP(Z$2,cal_Cross,Y$9,0)&lt;&gt;2,"","-"&amp;VLOOKUP($E174,année_1ou2,Z$9,0)),cal_Cross,VLOOKUP($D174&amp;"_"&amp;$D175,Cross_cat_sexe,$B$7,0),0),"")</f>
        <v/>
      </c>
      <c r="AA174" s="843" t="str">
        <f ca="1">IF($B174="","",VLOOKUP($B174,Athlètes,AA$5,0))</f>
        <v>LANCELLE</v>
      </c>
      <c r="AB174" s="697"/>
      <c r="AC174" s="698"/>
      <c r="AD174" s="698"/>
      <c r="AE174" s="698"/>
      <c r="AF174" s="698"/>
      <c r="AG174" s="698"/>
      <c r="AH174" s="699"/>
      <c r="AI174" s="698"/>
      <c r="AJ174" s="698"/>
      <c r="AK174" s="698"/>
      <c r="AL174" s="698"/>
      <c r="AM174" s="698"/>
      <c r="AN174" s="698"/>
      <c r="AO174" s="698"/>
      <c r="AP174" s="698"/>
      <c r="AQ174" s="698"/>
      <c r="AR174" s="698"/>
      <c r="AS174" s="698"/>
      <c r="AT174" s="698"/>
      <c r="AU174" s="700"/>
      <c r="AV174" s="699"/>
      <c r="AW174" s="698"/>
      <c r="AX174" s="698"/>
      <c r="AY174" s="698"/>
      <c r="AZ174" s="698"/>
      <c r="BA174" s="698"/>
      <c r="BB174" s="698"/>
      <c r="BC174" s="698"/>
      <c r="BD174" s="698"/>
      <c r="BE174" s="698"/>
      <c r="BF174" s="698"/>
      <c r="BG174" s="698"/>
      <c r="BH174" s="698"/>
      <c r="BI174" s="700"/>
      <c r="BJ174" s="699"/>
      <c r="BK174" s="698"/>
      <c r="BL174" s="698"/>
      <c r="BM174" s="698"/>
      <c r="BN174" s="698"/>
      <c r="BO174" s="698"/>
      <c r="BP174" s="698"/>
      <c r="BQ174" s="698"/>
      <c r="BR174" s="698"/>
      <c r="BS174" s="698"/>
      <c r="BT174" s="698"/>
      <c r="BU174" s="698"/>
      <c r="BV174" s="698"/>
      <c r="BW174" s="700"/>
      <c r="BX174" s="697">
        <f t="shared" ca="1" si="210"/>
        <v>0</v>
      </c>
      <c r="BY174" s="995">
        <f t="shared" ca="1" si="211"/>
        <v>49</v>
      </c>
      <c r="BZ174" s="697">
        <f t="shared" si="212"/>
        <v>9629</v>
      </c>
      <c r="CA174" s="698" t="str">
        <f t="shared" ca="1" si="213"/>
        <v>P_H</v>
      </c>
      <c r="CB174" s="698">
        <f t="shared" ca="1" si="242"/>
        <v>144</v>
      </c>
      <c r="CC174" s="698">
        <f t="shared" ca="1" si="214"/>
        <v>153</v>
      </c>
      <c r="CD174" s="698">
        <f t="shared" ca="1" si="215"/>
        <v>0</v>
      </c>
      <c r="CE174" s="701">
        <f t="shared" ca="1" si="216"/>
        <v>3000392</v>
      </c>
      <c r="CF174" s="894"/>
      <c r="CG174" s="885"/>
      <c r="CH174" s="694">
        <f t="shared" ca="1" si="217"/>
        <v>1</v>
      </c>
      <c r="CI174" s="702">
        <f ca="1">IF(INDEX(__Cross,  IF(BX174=1, $CC161, $CC174),  CI$2)&gt;0,  1,  0)</f>
        <v>0</v>
      </c>
      <c r="CJ174" s="894"/>
    </row>
    <row r="175" spans="1:88" s="695" customFormat="1">
      <c r="A175" s="681">
        <v>14.1</v>
      </c>
      <c r="B175" s="682">
        <f>B174+0.1</f>
        <v>9629.1</v>
      </c>
      <c r="C175" s="683" t="str">
        <f ca="1">IF($B174="","",VLOOKUP($B174,Athlètes,C$7,0))</f>
        <v>Arthur</v>
      </c>
      <c r="D175" s="684" t="str">
        <f ca="1">IF($B174="","",VLOOKUP($B174,Athlètes,D$7,0))</f>
        <v>H</v>
      </c>
      <c r="E175" s="685"/>
      <c r="F175" s="936">
        <f ca="1">IF(G175=0,0,SUMIF(AC175:AD175,"&gt;0")/MIN(2,G175))+IF(ISNA(BY175),NA(),0)</f>
        <v>392</v>
      </c>
      <c r="G175" s="686">
        <f>COUNTA(I174:L174,N174:Q174,S174,Y174)</f>
        <v>1</v>
      </c>
      <c r="H175" s="686">
        <f ca="1">IF(ISNA(VLOOKUP($B175,__Indoor,H$7,0)),   0,VLOOKUP($B175,__Indoor,H$7,0))</f>
        <v>1</v>
      </c>
      <c r="I175" s="932" t="str">
        <f ca="1">IF(AND(I174&gt;0,INDIRECT(ADDRESS($CB174,COLUMN(I174),2,1))=0),NA(),IF(I174&gt;INDIRECT(ADDRESS($CB174,COLUMN(I174),2,1)),  NA(),  IF(OR(I174="",INDIRECT(ADDRESS($CB174,COLUMN(I174),2,1))=""),"",     (1+I$5)  *  ROUND((1-(I174-1)/(  INDIRECT(ADDRESS($CB174,COLUMN(I174),2,1))  -1))  *  (VLOOKUP($D174&amp;"_"&amp;$D175,Cross_cat_sexe,$B$5+1,0)  -  VLOOKUP($D174&amp;"_"&amp;$D175,Cross_cat_sexe,$B$5,0))     +  VLOOKUP($D174&amp;"_"&amp;$D175,Cross_cat_sexe,$B$5,0),0))))</f>
        <v/>
      </c>
      <c r="J175" s="932">
        <f ca="1">IF(AND(J174&gt;0,INDIRECT(ADDRESS($CB174,COLUMN(J174),2,1))=0),NA(),IF(J174&gt;INDIRECT(ADDRESS($CB174,COLUMN(J174),2,1)),  NA(),  IF(OR(J174="",INDIRECT(ADDRESS($CB174,COLUMN(J174),2,1))=""),"",     (1+J$5)  *  ROUND((1-(J174-1)/(  INDIRECT(ADDRESS($CB174,COLUMN(J174),2,1))  -1))  *  (VLOOKUP($D174&amp;"_"&amp;$D175,Cross_cat_sexe,$B$5+1,0)  -  VLOOKUP($D174&amp;"_"&amp;$D175,Cross_cat_sexe,$B$5,0))     +  VLOOKUP($D174&amp;"_"&amp;$D175,Cross_cat_sexe,$B$5,0),0))))</f>
        <v>392</v>
      </c>
      <c r="K175" s="932" t="str">
        <f ca="1">IF(AND(K174&gt;0,INDIRECT(ADDRESS($CB174,COLUMN(K174),2,1))=0),NA(),IF(K174&gt;INDIRECT(ADDRESS($CB174,COLUMN(K174),2,1)),  NA(),  IF(OR(K174="",INDIRECT(ADDRESS($CB174,COLUMN(K174),2,1))=""),"",     (1+K$5)  *  ROUND((1-(K174-1)/(  INDIRECT(ADDRESS($CB174,COLUMN(K174),2,1))  -1))  *  (VLOOKUP($D174&amp;"_"&amp;$D175,Cross_cat_sexe,$B$5+1,0)  -  VLOOKUP($D174&amp;"_"&amp;$D175,Cross_cat_sexe,$B$5,0))     +  VLOOKUP($D174&amp;"_"&amp;$D175,Cross_cat_sexe,$B$5,0),0))))</f>
        <v/>
      </c>
      <c r="L175" s="687" t="str">
        <f>IF(AND(L174&gt;0,M174=0),NA(),IF(L174&gt;M174,NA(),IF(M174="","",     (1+M$5)  *  ROUND((1-(L174-1)/(M174-1))  *  (VLOOKUP($D174&amp;"_"&amp;$D175,Cross_cat_sexe,$B$5+1,0)  -  VLOOKUP($D174&amp;"_"&amp;$D175,Cross_cat_sexe,$B$5,0))     +  VLOOKUP($D174&amp;"_"&amp;$D175,Cross_cat_sexe,$B$5,0),0))))</f>
        <v/>
      </c>
      <c r="M175" s="841">
        <f>IF(L174&gt;0,M$5,0)</f>
        <v>0</v>
      </c>
      <c r="N175" s="932" t="str">
        <f ca="1">IF(AND(N174&gt;0,INDIRECT(ADDRESS($CB174,COLUMN(N174),2,1))=0),NA(),IF(N174&gt;INDIRECT(ADDRESS($CB174,COLUMN(N174),2,1)),  NA(),  IF(OR(N174="",INDIRECT(ADDRESS($CB174,COLUMN(N174),2,1))=""),"",     (1+N$5)  *  ROUND((1-(N174-1)/(  INDIRECT(ADDRESS($CB174,COLUMN(N174),2,1))  -1))  *  (VLOOKUP($D174&amp;"_"&amp;$D175,Cross_cat_sexe,$B$5+1,0)  -  VLOOKUP($D174&amp;"_"&amp;$D175,Cross_cat_sexe,$B$5,0))     +  VLOOKUP($D174&amp;"_"&amp;$D175,Cross_cat_sexe,$B$5,0),0))))</f>
        <v/>
      </c>
      <c r="O175" s="932" t="str">
        <f ca="1">IF(AND(O174&gt;0,INDIRECT(ADDRESS($CB174,COLUMN(O174),2,1))=0),NA(),IF(O174&gt;INDIRECT(ADDRESS($CB174,COLUMN(O174),2,1)),  NA(),  IF(OR(O174="",INDIRECT(ADDRESS($CB174,COLUMN(O174),2,1))=""),"",     (1+O$5)  *  ROUND((1-(O174-1)/(  INDIRECT(ADDRESS($CB174,COLUMN(O174),2,1))  -1))  *  (VLOOKUP($D174&amp;"_"&amp;$D175,Cross_cat_sexe,$B$5+1,0)  -  VLOOKUP($D174&amp;"_"&amp;$D175,Cross_cat_sexe,$B$5,0))     +  VLOOKUP($D174&amp;"_"&amp;$D175,Cross_cat_sexe,$B$5,0),0))))</f>
        <v/>
      </c>
      <c r="P175" s="932" t="str">
        <f ca="1">IF(AND(P174&gt;0,INDIRECT(ADDRESS($CB174,COLUMN(P174),2,1))=0),NA(),IF(P174&gt;INDIRECT(ADDRESS($CB174,COLUMN(P174),2,1)),  NA(),  IF(OR(P174="",INDIRECT(ADDRESS($CB174,COLUMN(P174),2,1))=""),"",     (1+P$5)  *  ROUND((1-(P174-1)/(  INDIRECT(ADDRESS($CB174,COLUMN(P174),2,1))  -1))  *  (VLOOKUP($D174&amp;"_"&amp;$D175,Cross_cat_sexe,$B$5+1,0)  -  VLOOKUP($D174&amp;"_"&amp;$D175,Cross_cat_sexe,$B$5,0))     +  VLOOKUP($D174&amp;"_"&amp;$D175,Cross_cat_sexe,$B$5,0),0))))</f>
        <v/>
      </c>
      <c r="Q175" s="687" t="str">
        <f>IF(AND(Q174&gt;0,R174=0),NA(),IF(Q174&gt;R174,NA(),IF(R174="","",     (1+R$5)  *  ROUND((1-(Q174-1)/(R174-1))  *  (VLOOKUP($D174&amp;"_"&amp;$D175,Cross_cat_sexe,$B$5+1,0)  -  VLOOKUP($D174&amp;"_"&amp;$D175,Cross_cat_sexe,$B$5,0))     +  VLOOKUP($D174&amp;"_"&amp;$D175,Cross_cat_sexe,$B$5,0),0))))</f>
        <v/>
      </c>
      <c r="R175" s="841">
        <f>IF(Q174&gt;0,R$5,0)</f>
        <v>0</v>
      </c>
      <c r="S175" s="687" t="str">
        <f>IF(AND(S174&gt;0,T174=0),NA(),IF(S174&gt;T174,NA(),IF(T174="","",     (1+T$5)  *  ROUND((1-(S174-1)/(T174-1))  *  (VLOOKUP($D174&amp;"_"&amp;$D175,Cross_cat_sexe,$B$5+1,0)  -  VLOOKUP($D174&amp;"_"&amp;$D175,Cross_cat_sexe,$B$5,0))     +  VLOOKUP($D174&amp;"_"&amp;$D175,Cross_cat_sexe,$B$5,0),0))))</f>
        <v/>
      </c>
      <c r="T175" s="841">
        <f>IF(S174&gt;0,T$5,0)</f>
        <v>0</v>
      </c>
      <c r="U175" s="932" t="str">
        <f ca="1">IF(AND(U174&gt;0,INDIRECT(ADDRESS($CB174,COLUMN(U174),2,1))=0),NA(),IF(U174&gt;INDIRECT(ADDRESS($CB174,COLUMN(U174),2,1)),  NA(),  IF(OR(U174="",INDIRECT(ADDRESS($CB174,COLUMN(U174),2,1))=""),"",     (1+U$5)  *  ROUND((1-(U174-1)/(  INDIRECT(ADDRESS($CB174,COLUMN(U174),2,1))  -1))  *  (VLOOKUP($D174&amp;"_"&amp;$D175,Cross_cat_sexe,$B$5+1,0)  -  VLOOKUP($D174&amp;"_"&amp;$D175,Cross_cat_sexe,$B$5,0))     +  VLOOKUP($D174&amp;"_"&amp;$D175,Cross_cat_sexe,$B$5,0),0))))</f>
        <v/>
      </c>
      <c r="V175" s="932" t="str">
        <f ca="1">IF(AND(V174&gt;0,INDIRECT(ADDRESS($CB174,COLUMN(V174),2,1))=0),NA(),IF(V174&gt;INDIRECT(ADDRESS($CB174,COLUMN(V174),2,1)),  NA(),  IF(OR(V174="",INDIRECT(ADDRESS($CB174,COLUMN(V174),2,1))=""),"",     (1+V$5)  *  ROUND((1-(V174-1)/(  INDIRECT(ADDRESS($CB174,COLUMN(V174),2,1))  -1))  *  (VLOOKUP($D174&amp;"_"&amp;$D175,Cross_cat_sexe,$B$5+1,0)  -  VLOOKUP($D174&amp;"_"&amp;$D175,Cross_cat_sexe,$B$5,0))     +  VLOOKUP($D174&amp;"_"&amp;$D175,Cross_cat_sexe,$B$5,0),0))))</f>
        <v/>
      </c>
      <c r="W175" s="932" t="str">
        <f ca="1">IF(AND(W174&gt;0,INDIRECT(ADDRESS($CB174,COLUMN(W174),2,1))=0),NA(),IF(W174&gt;INDIRECT(ADDRESS($CB174,COLUMN(W174),2,1)),  NA(),  IF(OR(W174="",INDIRECT(ADDRESS($CB174,COLUMN(W174),2,1))=""),"",     (1+W$5)  *  ROUND((1-(W174-1)/(  INDIRECT(ADDRESS($CB174,COLUMN(W174),2,1))  -1))  *  (VLOOKUP($D174&amp;"_"&amp;$D175,Cross_cat_sexe,$B$5+1,0)  -  VLOOKUP($D174&amp;"_"&amp;$D175,Cross_cat_sexe,$B$5,0))     +  VLOOKUP($D174&amp;"_"&amp;$D175,Cross_cat_sexe,$B$5,0),0))))</f>
        <v/>
      </c>
      <c r="X175" s="932" t="str">
        <f ca="1">IF(AND(X174&gt;0,INDIRECT(ADDRESS($CB174,COLUMN(X174),2,1))=0),NA(),IF(X174&gt;INDIRECT(ADDRESS($CB174,COLUMN(X174),2,1)),  NA(),  IF(OR(X174="",INDIRECT(ADDRESS($CB174,COLUMN(X174),2,1))=""),"",     (1+X$5)  *  ROUND((1-(X174-1)/(  INDIRECT(ADDRESS($CB174,COLUMN(X174),2,1))  -1))  *  (VLOOKUP($D174&amp;"_"&amp;$D175,Cross_cat_sexe,$B$5+1,0)  -  VLOOKUP($D174&amp;"_"&amp;$D175,Cross_cat_sexe,$B$5,0))     +  VLOOKUP($D174&amp;"_"&amp;$D175,Cross_cat_sexe,$B$5,0),0))))</f>
        <v/>
      </c>
      <c r="Y175" s="687" t="str">
        <f>IF(AND(Y174&gt;0,Z174=0),NA(),IF(Y174&gt;Z174,NA(),IF(Z174="","",     (1+Z$5)  *  ROUND((1-(Y174-1)/(Z174-1))  *  (VLOOKUP($D174&amp;"_"&amp;$D175,Cross_cat_sexe,$B$5+1,0)  -  VLOOKUP($D174&amp;"_"&amp;$D175,Cross_cat_sexe,$B$5,0))     +  VLOOKUP($D174&amp;"_"&amp;$D175,Cross_cat_sexe,$B$5,0),0))))</f>
        <v/>
      </c>
      <c r="Z175" s="841">
        <f>IF(Y174&gt;0,Z$5,0)</f>
        <v>0</v>
      </c>
      <c r="AA175" s="688" t="str">
        <f ca="1">IF($B174="","",VLOOKUP($B174,Athlètes,AA$7,0))</f>
        <v>Arthur</v>
      </c>
      <c r="AB175" s="689">
        <f ca="1">IF(OR(G175&gt;=2,    F174=IF(D175="F","classée","classé")),   1,   0)</f>
        <v>0</v>
      </c>
      <c r="AC175" s="690">
        <f ca="1">MAX(AH175:AU175)</f>
        <v>392</v>
      </c>
      <c r="AD175" s="684">
        <f ca="1">IF(AF175&gt;=2,AC175,MAX(AV175:BI175))</f>
        <v>-1</v>
      </c>
      <c r="AE175" s="684">
        <f ca="1">IF(AF175&gt;=3,AC175,IF(AG175&gt;=2,AD175,MAX(BJ175:BW175)))</f>
        <v>-2</v>
      </c>
      <c r="AF175" s="684">
        <f ca="1">COUNTIF(AV175:BI175,"=-1")</f>
        <v>1</v>
      </c>
      <c r="AG175" s="684">
        <f ca="1">COUNTIF(BJ175:BW175,"=-2")</f>
        <v>1</v>
      </c>
      <c r="AH175" s="691" t="str">
        <f t="shared" ref="AH175:AU175" ca="1" si="259">INDEX(__Cross,  $CC175,  AH$5)</f>
        <v/>
      </c>
      <c r="AI175" s="684">
        <f t="shared" ca="1" si="259"/>
        <v>392</v>
      </c>
      <c r="AJ175" s="684" t="str">
        <f t="shared" ca="1" si="259"/>
        <v/>
      </c>
      <c r="AK175" s="684" t="str">
        <f t="shared" ca="1" si="259"/>
        <v/>
      </c>
      <c r="AL175" s="684" t="str">
        <f t="shared" ca="1" si="259"/>
        <v/>
      </c>
      <c r="AM175" s="684" t="str">
        <f t="shared" ca="1" si="259"/>
        <v/>
      </c>
      <c r="AN175" s="684" t="str">
        <f t="shared" ca="1" si="259"/>
        <v/>
      </c>
      <c r="AO175" s="684" t="str">
        <f t="shared" ca="1" si="259"/>
        <v/>
      </c>
      <c r="AP175" s="684" t="str">
        <f t="shared" ca="1" si="259"/>
        <v/>
      </c>
      <c r="AQ175" s="684" t="str">
        <f t="shared" ca="1" si="259"/>
        <v/>
      </c>
      <c r="AR175" s="684" t="str">
        <f t="shared" ca="1" si="259"/>
        <v/>
      </c>
      <c r="AS175" s="684" t="str">
        <f t="shared" ca="1" si="259"/>
        <v/>
      </c>
      <c r="AT175" s="684" t="str">
        <f t="shared" ca="1" si="259"/>
        <v/>
      </c>
      <c r="AU175" s="692" t="str">
        <f t="shared" ca="1" si="259"/>
        <v/>
      </c>
      <c r="AV175" s="691" t="str">
        <f t="shared" ref="AV175:BI175" ca="1" si="260">IF(AH175=$AC175,-1,AH175)</f>
        <v/>
      </c>
      <c r="AW175" s="684">
        <f t="shared" ca="1" si="260"/>
        <v>-1</v>
      </c>
      <c r="AX175" s="684" t="str">
        <f t="shared" ca="1" si="260"/>
        <v/>
      </c>
      <c r="AY175" s="684" t="str">
        <f t="shared" ca="1" si="260"/>
        <v/>
      </c>
      <c r="AZ175" s="684" t="str">
        <f t="shared" ca="1" si="260"/>
        <v/>
      </c>
      <c r="BA175" s="684" t="str">
        <f t="shared" ca="1" si="260"/>
        <v/>
      </c>
      <c r="BB175" s="684" t="str">
        <f t="shared" ca="1" si="260"/>
        <v/>
      </c>
      <c r="BC175" s="684" t="str">
        <f t="shared" ca="1" si="260"/>
        <v/>
      </c>
      <c r="BD175" s="684" t="str">
        <f t="shared" ca="1" si="260"/>
        <v/>
      </c>
      <c r="BE175" s="684" t="str">
        <f t="shared" ca="1" si="260"/>
        <v/>
      </c>
      <c r="BF175" s="684" t="str">
        <f t="shared" ca="1" si="260"/>
        <v/>
      </c>
      <c r="BG175" s="684" t="str">
        <f t="shared" ca="1" si="260"/>
        <v/>
      </c>
      <c r="BH175" s="684" t="str">
        <f t="shared" ca="1" si="260"/>
        <v/>
      </c>
      <c r="BI175" s="692" t="str">
        <f t="shared" ca="1" si="260"/>
        <v/>
      </c>
      <c r="BJ175" s="691" t="str">
        <f t="shared" ref="BJ175:BW175" ca="1" si="261">IF(AV175=$AD175,-2,AV175)</f>
        <v/>
      </c>
      <c r="BK175" s="684">
        <f t="shared" ca="1" si="261"/>
        <v>-2</v>
      </c>
      <c r="BL175" s="684" t="str">
        <f t="shared" ca="1" si="261"/>
        <v/>
      </c>
      <c r="BM175" s="684" t="str">
        <f t="shared" ca="1" si="261"/>
        <v/>
      </c>
      <c r="BN175" s="684" t="str">
        <f t="shared" ca="1" si="261"/>
        <v/>
      </c>
      <c r="BO175" s="684" t="str">
        <f t="shared" ca="1" si="261"/>
        <v/>
      </c>
      <c r="BP175" s="684" t="str">
        <f t="shared" ca="1" si="261"/>
        <v/>
      </c>
      <c r="BQ175" s="684" t="str">
        <f t="shared" ca="1" si="261"/>
        <v/>
      </c>
      <c r="BR175" s="684" t="str">
        <f t="shared" ca="1" si="261"/>
        <v/>
      </c>
      <c r="BS175" s="684" t="str">
        <f t="shared" ca="1" si="261"/>
        <v/>
      </c>
      <c r="BT175" s="684" t="str">
        <f t="shared" ca="1" si="261"/>
        <v/>
      </c>
      <c r="BU175" s="684" t="str">
        <f t="shared" ca="1" si="261"/>
        <v/>
      </c>
      <c r="BV175" s="684" t="str">
        <f t="shared" ca="1" si="261"/>
        <v/>
      </c>
      <c r="BW175" s="692" t="str">
        <f t="shared" ca="1" si="261"/>
        <v/>
      </c>
      <c r="BX175" s="689">
        <f t="shared" ca="1" si="210"/>
        <v>1</v>
      </c>
      <c r="BY175" s="996">
        <f t="shared" ca="1" si="211"/>
        <v>392</v>
      </c>
      <c r="BZ175" s="689">
        <f t="shared" si="212"/>
        <v>9629.1</v>
      </c>
      <c r="CA175" s="684" t="str">
        <f t="shared" ca="1" si="213"/>
        <v>P_H</v>
      </c>
      <c r="CB175" s="684">
        <f t="shared" ca="1" si="242"/>
        <v>144</v>
      </c>
      <c r="CC175" s="684">
        <f t="shared" ca="1" si="214"/>
        <v>154</v>
      </c>
      <c r="CD175" s="684">
        <f t="shared" ca="1" si="215"/>
        <v>0</v>
      </c>
      <c r="CE175" s="693">
        <f t="shared" ca="1" si="216"/>
        <v>3000392</v>
      </c>
      <c r="CF175" s="895"/>
      <c r="CG175" s="886"/>
      <c r="CH175" s="694">
        <f t="shared" ca="1" si="217"/>
        <v>1.1000000000000001</v>
      </c>
      <c r="CI175" s="694">
        <f ca="1">IF(INDEX(__Cross,  IF(BX175=1, $CC174, $CC175),  CI$2)&gt;0,  1,  0)</f>
        <v>0</v>
      </c>
      <c r="CJ175" s="895"/>
    </row>
    <row r="176" spans="1:88" s="703" customFormat="1" hidden="1">
      <c r="A176" s="704">
        <v>15</v>
      </c>
      <c r="B176" s="705"/>
      <c r="C176" s="703" t="str">
        <f>IF($B176="","",VLOOKUP($B176,Athlètes,C$5,0))</f>
        <v/>
      </c>
      <c r="D176" s="698" t="str">
        <f>IF($B176="","",VLOOKUP($B176,Athlètes,D$5,0))</f>
        <v/>
      </c>
      <c r="E176" s="706" t="str">
        <f>IF($B176="","",VLOOKUP($B176,Athlètes,E$5,0))</f>
        <v/>
      </c>
      <c r="F176" s="707"/>
      <c r="G176" s="708"/>
      <c r="H176" s="708"/>
      <c r="I176" s="696"/>
      <c r="J176" s="696"/>
      <c r="K176" s="696"/>
      <c r="L176" s="696"/>
      <c r="M176" s="722" t="str">
        <f>IF(L176&gt;0,VLOOKUP(M$2&amp;IF(VLOOKUP(M$2,cal_Cross,L$9,0)&lt;&gt;2,"","-"&amp;VLOOKUP($E176,année_1ou2,M$9,0)),cal_Cross,VLOOKUP($D176&amp;"_"&amp;$D177,Cross_cat_sexe,$B$7,0),0),"")</f>
        <v/>
      </c>
      <c r="N176" s="696"/>
      <c r="O176" s="696"/>
      <c r="P176" s="696"/>
      <c r="Q176" s="696"/>
      <c r="R176" s="722" t="str">
        <f>IF(Q176&gt;0,VLOOKUP(R$2&amp;IF(VLOOKUP(R$2,cal_Cross,Q$9,0)&lt;&gt;2,"","-"&amp;VLOOKUP($E176,année_1ou2,R$9,0)),cal_Cross,VLOOKUP($D176&amp;"_"&amp;$D177,Cross_cat_sexe,$B$7,0),0),"")</f>
        <v/>
      </c>
      <c r="S176" s="696"/>
      <c r="T176" s="722" t="str">
        <f>IF(S176&gt;0,VLOOKUP(T$2&amp;IF(VLOOKUP(T$2,cal_Cross,S$9,0)&lt;&gt;2,"","-"&amp;VLOOKUP($E176,année_1ou2,T$9,0)),cal_Cross,VLOOKUP($D176&amp;"_"&amp;$D177,Cross_cat_sexe,$B$7,0),0),"")</f>
        <v/>
      </c>
      <c r="U176" s="696"/>
      <c r="V176" s="696"/>
      <c r="W176" s="696"/>
      <c r="X176" s="696"/>
      <c r="Y176" s="696"/>
      <c r="Z176" s="722" t="str">
        <f>IF(Y176&gt;0,VLOOKUP(Z$2&amp;IF(VLOOKUP(Z$2,cal_Cross,Y$9,0)&lt;&gt;2,"","-"&amp;VLOOKUP($E176,année_1ou2,Z$9,0)),cal_Cross,VLOOKUP($D176&amp;"_"&amp;$D177,Cross_cat_sexe,$B$7,0),0),"")</f>
        <v/>
      </c>
      <c r="AA176" s="843" t="str">
        <f>IF($B176="","",VLOOKUP($B176,Athlètes,AA$5,0))</f>
        <v/>
      </c>
      <c r="AB176" s="697"/>
      <c r="AC176" s="698"/>
      <c r="AD176" s="698"/>
      <c r="AE176" s="698"/>
      <c r="AF176" s="698"/>
      <c r="AG176" s="698"/>
      <c r="AH176" s="699"/>
      <c r="AI176" s="698"/>
      <c r="AJ176" s="698"/>
      <c r="AK176" s="698"/>
      <c r="AL176" s="698"/>
      <c r="AM176" s="698"/>
      <c r="AN176" s="698"/>
      <c r="AO176" s="698"/>
      <c r="AP176" s="698"/>
      <c r="AQ176" s="698"/>
      <c r="AR176" s="698"/>
      <c r="AS176" s="698"/>
      <c r="AT176" s="698"/>
      <c r="AU176" s="700"/>
      <c r="AV176" s="699"/>
      <c r="AW176" s="698"/>
      <c r="AX176" s="698"/>
      <c r="AY176" s="698"/>
      <c r="AZ176" s="698"/>
      <c r="BA176" s="698"/>
      <c r="BB176" s="698"/>
      <c r="BC176" s="698"/>
      <c r="BD176" s="698"/>
      <c r="BE176" s="698"/>
      <c r="BF176" s="698"/>
      <c r="BG176" s="698"/>
      <c r="BH176" s="698"/>
      <c r="BI176" s="700"/>
      <c r="BJ176" s="699"/>
      <c r="BK176" s="698"/>
      <c r="BL176" s="698"/>
      <c r="BM176" s="698"/>
      <c r="BN176" s="698"/>
      <c r="BO176" s="698"/>
      <c r="BP176" s="698"/>
      <c r="BQ176" s="698"/>
      <c r="BR176" s="698"/>
      <c r="BS176" s="698"/>
      <c r="BT176" s="698"/>
      <c r="BU176" s="698"/>
      <c r="BV176" s="698"/>
      <c r="BW176" s="700"/>
      <c r="BX176" s="697">
        <f t="shared" ca="1" si="210"/>
        <v>0</v>
      </c>
      <c r="BY176" s="995">
        <f t="shared" si="211"/>
        <v>0</v>
      </c>
      <c r="BZ176" s="697">
        <f t="shared" si="212"/>
        <v>15</v>
      </c>
      <c r="CA176" s="698" t="str">
        <f t="shared" ca="1" si="213"/>
        <v>P_H</v>
      </c>
      <c r="CB176" s="698">
        <f t="shared" ca="1" si="242"/>
        <v>144</v>
      </c>
      <c r="CC176" s="698">
        <f t="shared" ca="1" si="214"/>
        <v>155</v>
      </c>
      <c r="CD176" s="698">
        <f t="shared" ca="1" si="215"/>
        <v>0</v>
      </c>
      <c r="CE176" s="701">
        <f t="shared" ca="1" si="216"/>
        <v>3000000</v>
      </c>
      <c r="CF176" s="894"/>
      <c r="CG176" s="885"/>
      <c r="CH176" s="694">
        <f t="shared" si="217"/>
        <v>0</v>
      </c>
      <c r="CI176" s="702">
        <f ca="1">IF(INDEX(__Cross,  IF(BX176=1, $CC175, $CC176),  CI$2)&gt;0,  1,  0)</f>
        <v>0</v>
      </c>
      <c r="CJ176" s="894"/>
    </row>
    <row r="177" spans="1:88" s="695" customFormat="1" hidden="1">
      <c r="A177" s="681">
        <v>15.1</v>
      </c>
      <c r="B177" s="682">
        <f>B176+0.1</f>
        <v>0.1</v>
      </c>
      <c r="C177" s="683" t="str">
        <f>IF($B176="","",VLOOKUP($B176,Athlètes,C$7,0))</f>
        <v/>
      </c>
      <c r="D177" s="684" t="str">
        <f>IF($B176="","",VLOOKUP($B176,Athlètes,D$7,0))</f>
        <v/>
      </c>
      <c r="E177" s="685"/>
      <c r="F177" s="936">
        <f ca="1">IF(G177=0,0,SUMIF(AC177:AD177,"&gt;0")/MIN(2,G177))+IF(ISNA(BY177),NA(),0)</f>
        <v>0</v>
      </c>
      <c r="G177" s="686">
        <f>COUNTA(I176:L176,N176:Q176,S176,Y176)</f>
        <v>0</v>
      </c>
      <c r="H177" s="686">
        <f ca="1">IF(ISNA(VLOOKUP($B177,__Indoor,H$7,0)),   0,VLOOKUP($B177,__Indoor,H$7,0))</f>
        <v>0</v>
      </c>
      <c r="I177" s="932" t="str">
        <f ca="1">IF(AND(I176&gt;0,INDIRECT(ADDRESS($CB176,COLUMN(I176),2,1))=0),NA(),IF(I176&gt;INDIRECT(ADDRESS($CB176,COLUMN(I176),2,1)),  NA(),  IF(OR(I176="",INDIRECT(ADDRESS($CB176,COLUMN(I176),2,1))=""),"",     (1+I$5)  *  ROUND((1-(I176-1)/(  INDIRECT(ADDRESS($CB176,COLUMN(I176),2,1))  -1))  *  (VLOOKUP($D176&amp;"_"&amp;$D177,Cross_cat_sexe,$B$5+1,0)  -  VLOOKUP($D176&amp;"_"&amp;$D177,Cross_cat_sexe,$B$5,0))     +  VLOOKUP($D176&amp;"_"&amp;$D177,Cross_cat_sexe,$B$5,0),0))))</f>
        <v/>
      </c>
      <c r="J177" s="932" t="str">
        <f ca="1">IF(AND(J176&gt;0,INDIRECT(ADDRESS($CB176,COLUMN(J176),2,1))=0),NA(),IF(J176&gt;INDIRECT(ADDRESS($CB176,COLUMN(J176),2,1)),  NA(),  IF(OR(J176="",INDIRECT(ADDRESS($CB176,COLUMN(J176),2,1))=""),"",     (1+J$5)  *  ROUND((1-(J176-1)/(  INDIRECT(ADDRESS($CB176,COLUMN(J176),2,1))  -1))  *  (VLOOKUP($D176&amp;"_"&amp;$D177,Cross_cat_sexe,$B$5+1,0)  -  VLOOKUP($D176&amp;"_"&amp;$D177,Cross_cat_sexe,$B$5,0))     +  VLOOKUP($D176&amp;"_"&amp;$D177,Cross_cat_sexe,$B$5,0),0))))</f>
        <v/>
      </c>
      <c r="K177" s="932" t="str">
        <f ca="1">IF(AND(K176&gt;0,INDIRECT(ADDRESS($CB176,COLUMN(K176),2,1))=0),NA(),IF(K176&gt;INDIRECT(ADDRESS($CB176,COLUMN(K176),2,1)),  NA(),  IF(OR(K176="",INDIRECT(ADDRESS($CB176,COLUMN(K176),2,1))=""),"",     (1+K$5)  *  ROUND((1-(K176-1)/(  INDIRECT(ADDRESS($CB176,COLUMN(K176),2,1))  -1))  *  (VLOOKUP($D176&amp;"_"&amp;$D177,Cross_cat_sexe,$B$5+1,0)  -  VLOOKUP($D176&amp;"_"&amp;$D177,Cross_cat_sexe,$B$5,0))     +  VLOOKUP($D176&amp;"_"&amp;$D177,Cross_cat_sexe,$B$5,0),0))))</f>
        <v/>
      </c>
      <c r="L177" s="687" t="str">
        <f>IF(AND(L176&gt;0,M176=0),NA(),IF(L176&gt;M176,NA(),IF(M176="","",     (1+M$5)  *  ROUND((1-(L176-1)/(M176-1))  *  (VLOOKUP($D176&amp;"_"&amp;$D177,Cross_cat_sexe,$B$5+1,0)  -  VLOOKUP($D176&amp;"_"&amp;$D177,Cross_cat_sexe,$B$5,0))     +  VLOOKUP($D176&amp;"_"&amp;$D177,Cross_cat_sexe,$B$5,0),0))))</f>
        <v/>
      </c>
      <c r="M177" s="841">
        <f>IF(L176&gt;0,M$5,0)</f>
        <v>0</v>
      </c>
      <c r="N177" s="932" t="str">
        <f ca="1">IF(AND(N176&gt;0,INDIRECT(ADDRESS($CB176,COLUMN(N176),2,1))=0),NA(),IF(N176&gt;INDIRECT(ADDRESS($CB176,COLUMN(N176),2,1)),  NA(),  IF(OR(N176="",INDIRECT(ADDRESS($CB176,COLUMN(N176),2,1))=""),"",     (1+N$5)  *  ROUND((1-(N176-1)/(  INDIRECT(ADDRESS($CB176,COLUMN(N176),2,1))  -1))  *  (VLOOKUP($D176&amp;"_"&amp;$D177,Cross_cat_sexe,$B$5+1,0)  -  VLOOKUP($D176&amp;"_"&amp;$D177,Cross_cat_sexe,$B$5,0))     +  VLOOKUP($D176&amp;"_"&amp;$D177,Cross_cat_sexe,$B$5,0),0))))</f>
        <v/>
      </c>
      <c r="O177" s="932" t="str">
        <f ca="1">IF(AND(O176&gt;0,INDIRECT(ADDRESS($CB176,COLUMN(O176),2,1))=0),NA(),IF(O176&gt;INDIRECT(ADDRESS($CB176,COLUMN(O176),2,1)),  NA(),  IF(OR(O176="",INDIRECT(ADDRESS($CB176,COLUMN(O176),2,1))=""),"",     (1+O$5)  *  ROUND((1-(O176-1)/(  INDIRECT(ADDRESS($CB176,COLUMN(O176),2,1))  -1))  *  (VLOOKUP($D176&amp;"_"&amp;$D177,Cross_cat_sexe,$B$5+1,0)  -  VLOOKUP($D176&amp;"_"&amp;$D177,Cross_cat_sexe,$B$5,0))     +  VLOOKUP($D176&amp;"_"&amp;$D177,Cross_cat_sexe,$B$5,0),0))))</f>
        <v/>
      </c>
      <c r="P177" s="932" t="str">
        <f ca="1">IF(AND(P176&gt;0,INDIRECT(ADDRESS($CB176,COLUMN(P176),2,1))=0),NA(),IF(P176&gt;INDIRECT(ADDRESS($CB176,COLUMN(P176),2,1)),  NA(),  IF(OR(P176="",INDIRECT(ADDRESS($CB176,COLUMN(P176),2,1))=""),"",     (1+P$5)  *  ROUND((1-(P176-1)/(  INDIRECT(ADDRESS($CB176,COLUMN(P176),2,1))  -1))  *  (VLOOKUP($D176&amp;"_"&amp;$D177,Cross_cat_sexe,$B$5+1,0)  -  VLOOKUP($D176&amp;"_"&amp;$D177,Cross_cat_sexe,$B$5,0))     +  VLOOKUP($D176&amp;"_"&amp;$D177,Cross_cat_sexe,$B$5,0),0))))</f>
        <v/>
      </c>
      <c r="Q177" s="687" t="str">
        <f>IF(AND(Q176&gt;0,R176=0),NA(),IF(Q176&gt;R176,NA(),IF(R176="","",     (1+R$5)  *  ROUND((1-(Q176-1)/(R176-1))  *  (VLOOKUP($D176&amp;"_"&amp;$D177,Cross_cat_sexe,$B$5+1,0)  -  VLOOKUP($D176&amp;"_"&amp;$D177,Cross_cat_sexe,$B$5,0))     +  VLOOKUP($D176&amp;"_"&amp;$D177,Cross_cat_sexe,$B$5,0),0))))</f>
        <v/>
      </c>
      <c r="R177" s="841">
        <f>IF(Q176&gt;0,R$5,0)</f>
        <v>0</v>
      </c>
      <c r="S177" s="687" t="str">
        <f>IF(AND(S176&gt;0,T176=0),NA(),IF(S176&gt;T176,NA(),IF(T176="","",     (1+T$5)  *  ROUND((1-(S176-1)/(T176-1))  *  (VLOOKUP($D176&amp;"_"&amp;$D177,Cross_cat_sexe,$B$5+1,0)  -  VLOOKUP($D176&amp;"_"&amp;$D177,Cross_cat_sexe,$B$5,0))     +  VLOOKUP($D176&amp;"_"&amp;$D177,Cross_cat_sexe,$B$5,0),0))))</f>
        <v/>
      </c>
      <c r="T177" s="841">
        <f>IF(S176&gt;0,T$5,0)</f>
        <v>0</v>
      </c>
      <c r="U177" s="932" t="str">
        <f ca="1">IF(AND(U176&gt;0,INDIRECT(ADDRESS($CB176,COLUMN(U176),2,1))=0),NA(),IF(U176&gt;INDIRECT(ADDRESS($CB176,COLUMN(U176),2,1)),  NA(),  IF(OR(U176="",INDIRECT(ADDRESS($CB176,COLUMN(U176),2,1))=""),"",     (1+U$5)  *  ROUND((1-(U176-1)/(  INDIRECT(ADDRESS($CB176,COLUMN(U176),2,1))  -1))  *  (VLOOKUP($D176&amp;"_"&amp;$D177,Cross_cat_sexe,$B$5+1,0)  -  VLOOKUP($D176&amp;"_"&amp;$D177,Cross_cat_sexe,$B$5,0))     +  VLOOKUP($D176&amp;"_"&amp;$D177,Cross_cat_sexe,$B$5,0),0))))</f>
        <v/>
      </c>
      <c r="V177" s="932" t="str">
        <f ca="1">IF(AND(V176&gt;0,INDIRECT(ADDRESS($CB176,COLUMN(V176),2,1))=0),NA(),IF(V176&gt;INDIRECT(ADDRESS($CB176,COLUMN(V176),2,1)),  NA(),  IF(OR(V176="",INDIRECT(ADDRESS($CB176,COLUMN(V176),2,1))=""),"",     (1+V$5)  *  ROUND((1-(V176-1)/(  INDIRECT(ADDRESS($CB176,COLUMN(V176),2,1))  -1))  *  (VLOOKUP($D176&amp;"_"&amp;$D177,Cross_cat_sexe,$B$5+1,0)  -  VLOOKUP($D176&amp;"_"&amp;$D177,Cross_cat_sexe,$B$5,0))     +  VLOOKUP($D176&amp;"_"&amp;$D177,Cross_cat_sexe,$B$5,0),0))))</f>
        <v/>
      </c>
      <c r="W177" s="932" t="str">
        <f ca="1">IF(AND(W176&gt;0,INDIRECT(ADDRESS($CB176,COLUMN(W176),2,1))=0),NA(),IF(W176&gt;INDIRECT(ADDRESS($CB176,COLUMN(W176),2,1)),  NA(),  IF(OR(W176="",INDIRECT(ADDRESS($CB176,COLUMN(W176),2,1))=""),"",     (1+W$5)  *  ROUND((1-(W176-1)/(  INDIRECT(ADDRESS($CB176,COLUMN(W176),2,1))  -1))  *  (VLOOKUP($D176&amp;"_"&amp;$D177,Cross_cat_sexe,$B$5+1,0)  -  VLOOKUP($D176&amp;"_"&amp;$D177,Cross_cat_sexe,$B$5,0))     +  VLOOKUP($D176&amp;"_"&amp;$D177,Cross_cat_sexe,$B$5,0),0))))</f>
        <v/>
      </c>
      <c r="X177" s="932" t="str">
        <f ca="1">IF(AND(X176&gt;0,INDIRECT(ADDRESS($CB176,COLUMN(X176),2,1))=0),NA(),IF(X176&gt;INDIRECT(ADDRESS($CB176,COLUMN(X176),2,1)),  NA(),  IF(OR(X176="",INDIRECT(ADDRESS($CB176,COLUMN(X176),2,1))=""),"",     (1+X$5)  *  ROUND((1-(X176-1)/(  INDIRECT(ADDRESS($CB176,COLUMN(X176),2,1))  -1))  *  (VLOOKUP($D176&amp;"_"&amp;$D177,Cross_cat_sexe,$B$5+1,0)  -  VLOOKUP($D176&amp;"_"&amp;$D177,Cross_cat_sexe,$B$5,0))     +  VLOOKUP($D176&amp;"_"&amp;$D177,Cross_cat_sexe,$B$5,0),0))))</f>
        <v/>
      </c>
      <c r="Y177" s="687" t="str">
        <f>IF(AND(Y176&gt;0,Z176=0),NA(),IF(Y176&gt;Z176,NA(),IF(Z176="","",     (1+Z$5)  *  ROUND((1-(Y176-1)/(Z176-1))  *  (VLOOKUP($D176&amp;"_"&amp;$D177,Cross_cat_sexe,$B$5+1,0)  -  VLOOKUP($D176&amp;"_"&amp;$D177,Cross_cat_sexe,$B$5,0))     +  VLOOKUP($D176&amp;"_"&amp;$D177,Cross_cat_sexe,$B$5,0),0))))</f>
        <v/>
      </c>
      <c r="Z177" s="841">
        <f>IF(Y176&gt;0,Z$5,0)</f>
        <v>0</v>
      </c>
      <c r="AA177" s="688" t="str">
        <f>IF($B176="","",VLOOKUP($B176,Athlètes,AA$7,0))</f>
        <v/>
      </c>
      <c r="AB177" s="689">
        <f>IF(OR(G177&gt;=2,    F176=IF(D177="F","classée","classé")),   1,   0)</f>
        <v>0</v>
      </c>
      <c r="AC177" s="690">
        <f ca="1">MAX(AH177:AU177)</f>
        <v>0</v>
      </c>
      <c r="AD177" s="684">
        <f ca="1">IF(AF177&gt;=2,AC177,MAX(AV177:BI177))</f>
        <v>0</v>
      </c>
      <c r="AE177" s="684">
        <f ca="1">IF(AF177&gt;=3,AC177,IF(AG177&gt;=2,AD177,MAX(BJ177:BW177)))</f>
        <v>0</v>
      </c>
      <c r="AF177" s="684">
        <f ca="1">COUNTIF(AV177:BI177,"=-1")</f>
        <v>0</v>
      </c>
      <c r="AG177" s="684">
        <f ca="1">COUNTIF(BJ177:BW177,"=-2")</f>
        <v>0</v>
      </c>
      <c r="AH177" s="691" t="str">
        <f t="shared" ref="AH177:AU177" ca="1" si="262">INDEX(__Cross,  $CC177,  AH$5)</f>
        <v/>
      </c>
      <c r="AI177" s="684" t="str">
        <f t="shared" ca="1" si="262"/>
        <v/>
      </c>
      <c r="AJ177" s="684" t="str">
        <f t="shared" ca="1" si="262"/>
        <v/>
      </c>
      <c r="AK177" s="684" t="str">
        <f t="shared" ca="1" si="262"/>
        <v/>
      </c>
      <c r="AL177" s="684" t="str">
        <f t="shared" ca="1" si="262"/>
        <v/>
      </c>
      <c r="AM177" s="684" t="str">
        <f t="shared" ca="1" si="262"/>
        <v/>
      </c>
      <c r="AN177" s="684" t="str">
        <f t="shared" ca="1" si="262"/>
        <v/>
      </c>
      <c r="AO177" s="684" t="str">
        <f t="shared" ca="1" si="262"/>
        <v/>
      </c>
      <c r="AP177" s="684" t="str">
        <f t="shared" ca="1" si="262"/>
        <v/>
      </c>
      <c r="AQ177" s="684" t="str">
        <f t="shared" ca="1" si="262"/>
        <v/>
      </c>
      <c r="AR177" s="684" t="str">
        <f t="shared" ca="1" si="262"/>
        <v/>
      </c>
      <c r="AS177" s="684" t="str">
        <f t="shared" ca="1" si="262"/>
        <v/>
      </c>
      <c r="AT177" s="684" t="str">
        <f t="shared" ca="1" si="262"/>
        <v/>
      </c>
      <c r="AU177" s="692" t="str">
        <f t="shared" ca="1" si="262"/>
        <v/>
      </c>
      <c r="AV177" s="691" t="str">
        <f t="shared" ref="AV177:BI177" ca="1" si="263">IF(AH177=$AC177,-1,AH177)</f>
        <v/>
      </c>
      <c r="AW177" s="684" t="str">
        <f t="shared" ca="1" si="263"/>
        <v/>
      </c>
      <c r="AX177" s="684" t="str">
        <f t="shared" ca="1" si="263"/>
        <v/>
      </c>
      <c r="AY177" s="684" t="str">
        <f t="shared" ca="1" si="263"/>
        <v/>
      </c>
      <c r="AZ177" s="684" t="str">
        <f t="shared" ca="1" si="263"/>
        <v/>
      </c>
      <c r="BA177" s="684" t="str">
        <f t="shared" ca="1" si="263"/>
        <v/>
      </c>
      <c r="BB177" s="684" t="str">
        <f t="shared" ca="1" si="263"/>
        <v/>
      </c>
      <c r="BC177" s="684" t="str">
        <f t="shared" ca="1" si="263"/>
        <v/>
      </c>
      <c r="BD177" s="684" t="str">
        <f t="shared" ca="1" si="263"/>
        <v/>
      </c>
      <c r="BE177" s="684" t="str">
        <f t="shared" ca="1" si="263"/>
        <v/>
      </c>
      <c r="BF177" s="684" t="str">
        <f t="shared" ca="1" si="263"/>
        <v/>
      </c>
      <c r="BG177" s="684" t="str">
        <f t="shared" ca="1" si="263"/>
        <v/>
      </c>
      <c r="BH177" s="684" t="str">
        <f t="shared" ca="1" si="263"/>
        <v/>
      </c>
      <c r="BI177" s="692" t="str">
        <f t="shared" ca="1" si="263"/>
        <v/>
      </c>
      <c r="BJ177" s="691" t="str">
        <f t="shared" ref="BJ177:BW177" ca="1" si="264">IF(AV177=$AD177,-2,AV177)</f>
        <v/>
      </c>
      <c r="BK177" s="684" t="str">
        <f t="shared" ca="1" si="264"/>
        <v/>
      </c>
      <c r="BL177" s="684" t="str">
        <f t="shared" ca="1" si="264"/>
        <v/>
      </c>
      <c r="BM177" s="684" t="str">
        <f t="shared" ca="1" si="264"/>
        <v/>
      </c>
      <c r="BN177" s="684" t="str">
        <f t="shared" ca="1" si="264"/>
        <v/>
      </c>
      <c r="BO177" s="684" t="str">
        <f t="shared" ca="1" si="264"/>
        <v/>
      </c>
      <c r="BP177" s="684" t="str">
        <f t="shared" ca="1" si="264"/>
        <v/>
      </c>
      <c r="BQ177" s="684" t="str">
        <f t="shared" ca="1" si="264"/>
        <v/>
      </c>
      <c r="BR177" s="684" t="str">
        <f t="shared" ca="1" si="264"/>
        <v/>
      </c>
      <c r="BS177" s="684" t="str">
        <f t="shared" ca="1" si="264"/>
        <v/>
      </c>
      <c r="BT177" s="684" t="str">
        <f t="shared" ca="1" si="264"/>
        <v/>
      </c>
      <c r="BU177" s="684" t="str">
        <f t="shared" ca="1" si="264"/>
        <v/>
      </c>
      <c r="BV177" s="684" t="str">
        <f t="shared" ca="1" si="264"/>
        <v/>
      </c>
      <c r="BW177" s="692" t="str">
        <f t="shared" ca="1" si="264"/>
        <v/>
      </c>
      <c r="BX177" s="689">
        <f t="shared" ca="1" si="210"/>
        <v>1</v>
      </c>
      <c r="BY177" s="996">
        <f t="shared" ca="1" si="211"/>
        <v>0</v>
      </c>
      <c r="BZ177" s="689">
        <f t="shared" si="212"/>
        <v>15.1</v>
      </c>
      <c r="CA177" s="684" t="str">
        <f t="shared" ca="1" si="213"/>
        <v>P_H</v>
      </c>
      <c r="CB177" s="684">
        <f t="shared" ca="1" si="242"/>
        <v>144</v>
      </c>
      <c r="CC177" s="684">
        <f t="shared" ca="1" si="214"/>
        <v>156</v>
      </c>
      <c r="CD177" s="684">
        <f t="shared" ca="1" si="215"/>
        <v>0</v>
      </c>
      <c r="CE177" s="693">
        <f t="shared" ca="1" si="216"/>
        <v>3000000</v>
      </c>
      <c r="CF177" s="895"/>
      <c r="CG177" s="886"/>
      <c r="CH177" s="694">
        <f t="shared" si="217"/>
        <v>0</v>
      </c>
      <c r="CI177" s="694">
        <f ca="1">IF(INDEX(__Cross,  IF(BX177=1, $CC176, $CC177),  CI$2)&gt;0,  1,  0)</f>
        <v>0</v>
      </c>
      <c r="CJ177" s="895"/>
    </row>
    <row r="178" spans="1:88" s="703" customFormat="1" hidden="1">
      <c r="A178" s="704">
        <v>16</v>
      </c>
      <c r="B178" s="705"/>
      <c r="C178" s="703" t="str">
        <f>IF($B178="","",VLOOKUP($B178,Athlètes,C$5,0))</f>
        <v/>
      </c>
      <c r="D178" s="698" t="str">
        <f>IF($B178="","",VLOOKUP($B178,Athlètes,D$5,0))</f>
        <v/>
      </c>
      <c r="E178" s="706" t="str">
        <f>IF($B178="","",VLOOKUP($B178,Athlètes,E$5,0))</f>
        <v/>
      </c>
      <c r="F178" s="707"/>
      <c r="G178" s="708"/>
      <c r="H178" s="708"/>
      <c r="I178" s="696"/>
      <c r="J178" s="696"/>
      <c r="K178" s="696"/>
      <c r="L178" s="696"/>
      <c r="M178" s="722" t="str">
        <f>IF(L178&gt;0,VLOOKUP(M$2&amp;IF(VLOOKUP(M$2,cal_Cross,L$9,0)&lt;&gt;2,"","-"&amp;VLOOKUP($E178,année_1ou2,M$9,0)),cal_Cross,VLOOKUP($D178&amp;"_"&amp;$D179,Cross_cat_sexe,$B$7,0),0),"")</f>
        <v/>
      </c>
      <c r="N178" s="696"/>
      <c r="O178" s="696"/>
      <c r="P178" s="696"/>
      <c r="Q178" s="696"/>
      <c r="R178" s="722" t="str">
        <f>IF(Q178&gt;0,VLOOKUP(R$2&amp;IF(VLOOKUP(R$2,cal_Cross,Q$9,0)&lt;&gt;2,"","-"&amp;VLOOKUP($E178,année_1ou2,R$9,0)),cal_Cross,VLOOKUP($D178&amp;"_"&amp;$D179,Cross_cat_sexe,$B$7,0),0),"")</f>
        <v/>
      </c>
      <c r="S178" s="696"/>
      <c r="T178" s="722" t="str">
        <f>IF(S178&gt;0,VLOOKUP(T$2&amp;IF(VLOOKUP(T$2,cal_Cross,S$9,0)&lt;&gt;2,"","-"&amp;VLOOKUP($E178,année_1ou2,T$9,0)),cal_Cross,VLOOKUP($D178&amp;"_"&amp;$D179,Cross_cat_sexe,$B$7,0),0),"")</f>
        <v/>
      </c>
      <c r="U178" s="696"/>
      <c r="V178" s="696"/>
      <c r="W178" s="696"/>
      <c r="X178" s="696"/>
      <c r="Y178" s="696"/>
      <c r="Z178" s="722" t="str">
        <f>IF(Y178&gt;0,VLOOKUP(Z$2&amp;IF(VLOOKUP(Z$2,cal_Cross,Y$9,0)&lt;&gt;2,"","-"&amp;VLOOKUP($E178,année_1ou2,Z$9,0)),cal_Cross,VLOOKUP($D178&amp;"_"&amp;$D179,Cross_cat_sexe,$B$7,0),0),"")</f>
        <v/>
      </c>
      <c r="AA178" s="843" t="str">
        <f>IF($B178="","",VLOOKUP($B178,Athlètes,AA$5,0))</f>
        <v/>
      </c>
      <c r="AB178" s="697"/>
      <c r="AC178" s="698"/>
      <c r="AD178" s="698"/>
      <c r="AE178" s="698"/>
      <c r="AF178" s="698"/>
      <c r="AG178" s="698"/>
      <c r="AH178" s="699"/>
      <c r="AI178" s="698"/>
      <c r="AJ178" s="698"/>
      <c r="AK178" s="698"/>
      <c r="AL178" s="698"/>
      <c r="AM178" s="698"/>
      <c r="AN178" s="698"/>
      <c r="AO178" s="698"/>
      <c r="AP178" s="698"/>
      <c r="AQ178" s="698"/>
      <c r="AR178" s="698"/>
      <c r="AS178" s="698"/>
      <c r="AT178" s="698"/>
      <c r="AU178" s="700"/>
      <c r="AV178" s="699"/>
      <c r="AW178" s="698"/>
      <c r="AX178" s="698"/>
      <c r="AY178" s="698"/>
      <c r="AZ178" s="698"/>
      <c r="BA178" s="698"/>
      <c r="BB178" s="698"/>
      <c r="BC178" s="698"/>
      <c r="BD178" s="698"/>
      <c r="BE178" s="698"/>
      <c r="BF178" s="698"/>
      <c r="BG178" s="698"/>
      <c r="BH178" s="698"/>
      <c r="BI178" s="700"/>
      <c r="BJ178" s="699"/>
      <c r="BK178" s="698"/>
      <c r="BL178" s="698"/>
      <c r="BM178" s="698"/>
      <c r="BN178" s="698"/>
      <c r="BO178" s="698"/>
      <c r="BP178" s="698"/>
      <c r="BQ178" s="698"/>
      <c r="BR178" s="698"/>
      <c r="BS178" s="698"/>
      <c r="BT178" s="698"/>
      <c r="BU178" s="698"/>
      <c r="BV178" s="698"/>
      <c r="BW178" s="700"/>
      <c r="BX178" s="697">
        <f t="shared" ca="1" si="210"/>
        <v>0</v>
      </c>
      <c r="BY178" s="995">
        <f t="shared" si="211"/>
        <v>0</v>
      </c>
      <c r="BZ178" s="697">
        <f t="shared" si="212"/>
        <v>16</v>
      </c>
      <c r="CA178" s="698" t="str">
        <f t="shared" ca="1" si="213"/>
        <v>P_H</v>
      </c>
      <c r="CB178" s="698">
        <f t="shared" ca="1" si="242"/>
        <v>144</v>
      </c>
      <c r="CC178" s="698">
        <f t="shared" ca="1" si="214"/>
        <v>157</v>
      </c>
      <c r="CD178" s="698">
        <f t="shared" ca="1" si="215"/>
        <v>0</v>
      </c>
      <c r="CE178" s="701">
        <f t="shared" ca="1" si="216"/>
        <v>3000000</v>
      </c>
      <c r="CF178" s="894"/>
      <c r="CG178" s="885"/>
      <c r="CH178" s="694">
        <f t="shared" si="217"/>
        <v>0</v>
      </c>
      <c r="CI178" s="702">
        <f ca="1">IF(INDEX(__Cross,  IF(BX178=1, $CC165, $CC178),  CI$2)&gt;0,  1,  0)</f>
        <v>0</v>
      </c>
      <c r="CJ178" s="894"/>
    </row>
    <row r="179" spans="1:88" s="695" customFormat="1" hidden="1">
      <c r="A179" s="681">
        <v>14.1</v>
      </c>
      <c r="B179" s="682">
        <f>B178+0.1</f>
        <v>0.1</v>
      </c>
      <c r="C179" s="683" t="str">
        <f>IF($B178="","",VLOOKUP($B178,Athlètes,C$7,0))</f>
        <v/>
      </c>
      <c r="D179" s="684" t="str">
        <f>IF($B178="","",VLOOKUP($B178,Athlètes,D$7,0))</f>
        <v/>
      </c>
      <c r="E179" s="685"/>
      <c r="F179" s="936">
        <f ca="1">IF(G179=0,0,SUMIF(AC179:AD179,"&gt;0")/MIN(2,G179))+IF(ISNA(BY179),NA(),0)</f>
        <v>0</v>
      </c>
      <c r="G179" s="686">
        <f>COUNTA(I178:L178,N178:Q178,S178,Y178)</f>
        <v>0</v>
      </c>
      <c r="H179" s="686">
        <f ca="1">IF(ISNA(VLOOKUP($B179,__Indoor,H$7,0)),   0,VLOOKUP($B179,__Indoor,H$7,0))</f>
        <v>0</v>
      </c>
      <c r="I179" s="932" t="str">
        <f ca="1">IF(AND(I178&gt;0,INDIRECT(ADDRESS($CB178,COLUMN(I178),2,1))=0),NA(),IF(I178&gt;INDIRECT(ADDRESS($CB178,COLUMN(I178),2,1)),  NA(),  IF(OR(I178="",INDIRECT(ADDRESS($CB178,COLUMN(I178),2,1))=""),"",     (1+I$5)  *  ROUND((1-(I178-1)/(  INDIRECT(ADDRESS($CB178,COLUMN(I178),2,1))  -1))  *  (VLOOKUP($D178&amp;"_"&amp;$D179,Cross_cat_sexe,$B$5+1,0)  -  VLOOKUP($D178&amp;"_"&amp;$D179,Cross_cat_sexe,$B$5,0))     +  VLOOKUP($D178&amp;"_"&amp;$D179,Cross_cat_sexe,$B$5,0),0))))</f>
        <v/>
      </c>
      <c r="J179" s="932" t="str">
        <f ca="1">IF(AND(J178&gt;0,INDIRECT(ADDRESS($CB178,COLUMN(J178),2,1))=0),NA(),IF(J178&gt;INDIRECT(ADDRESS($CB178,COLUMN(J178),2,1)),  NA(),  IF(OR(J178="",INDIRECT(ADDRESS($CB178,COLUMN(J178),2,1))=""),"",     (1+J$5)  *  ROUND((1-(J178-1)/(  INDIRECT(ADDRESS($CB178,COLUMN(J178),2,1))  -1))  *  (VLOOKUP($D178&amp;"_"&amp;$D179,Cross_cat_sexe,$B$5+1,0)  -  VLOOKUP($D178&amp;"_"&amp;$D179,Cross_cat_sexe,$B$5,0))     +  VLOOKUP($D178&amp;"_"&amp;$D179,Cross_cat_sexe,$B$5,0),0))))</f>
        <v/>
      </c>
      <c r="K179" s="932" t="str">
        <f ca="1">IF(AND(K178&gt;0,INDIRECT(ADDRESS($CB178,COLUMN(K178),2,1))=0),NA(),IF(K178&gt;INDIRECT(ADDRESS($CB178,COLUMN(K178),2,1)),  NA(),  IF(OR(K178="",INDIRECT(ADDRESS($CB178,COLUMN(K178),2,1))=""),"",     (1+K$5)  *  ROUND((1-(K178-1)/(  INDIRECT(ADDRESS($CB178,COLUMN(K178),2,1))  -1))  *  (VLOOKUP($D178&amp;"_"&amp;$D179,Cross_cat_sexe,$B$5+1,0)  -  VLOOKUP($D178&amp;"_"&amp;$D179,Cross_cat_sexe,$B$5,0))     +  VLOOKUP($D178&amp;"_"&amp;$D179,Cross_cat_sexe,$B$5,0),0))))</f>
        <v/>
      </c>
      <c r="L179" s="687" t="str">
        <f>IF(AND(L178&gt;0,M178=0),NA(),IF(L178&gt;M178,NA(),IF(M178="","",     (1+M$5)  *  ROUND((1-(L178-1)/(M178-1))  *  (VLOOKUP($D178&amp;"_"&amp;$D179,Cross_cat_sexe,$B$5+1,0)  -  VLOOKUP($D178&amp;"_"&amp;$D179,Cross_cat_sexe,$B$5,0))     +  VLOOKUP($D178&amp;"_"&amp;$D179,Cross_cat_sexe,$B$5,0),0))))</f>
        <v/>
      </c>
      <c r="M179" s="841">
        <f>IF(L178&gt;0,M$5,0)</f>
        <v>0</v>
      </c>
      <c r="N179" s="932" t="str">
        <f ca="1">IF(AND(N178&gt;0,INDIRECT(ADDRESS($CB178,COLUMN(N178),2,1))=0),NA(),IF(N178&gt;INDIRECT(ADDRESS($CB178,COLUMN(N178),2,1)),  NA(),  IF(OR(N178="",INDIRECT(ADDRESS($CB178,COLUMN(N178),2,1))=""),"",     (1+N$5)  *  ROUND((1-(N178-1)/(  INDIRECT(ADDRESS($CB178,COLUMN(N178),2,1))  -1))  *  (VLOOKUP($D178&amp;"_"&amp;$D179,Cross_cat_sexe,$B$5+1,0)  -  VLOOKUP($D178&amp;"_"&amp;$D179,Cross_cat_sexe,$B$5,0))     +  VLOOKUP($D178&amp;"_"&amp;$D179,Cross_cat_sexe,$B$5,0),0))))</f>
        <v/>
      </c>
      <c r="O179" s="932" t="str">
        <f ca="1">IF(AND(O178&gt;0,INDIRECT(ADDRESS($CB178,COLUMN(O178),2,1))=0),NA(),IF(O178&gt;INDIRECT(ADDRESS($CB178,COLUMN(O178),2,1)),  NA(),  IF(OR(O178="",INDIRECT(ADDRESS($CB178,COLUMN(O178),2,1))=""),"",     (1+O$5)  *  ROUND((1-(O178-1)/(  INDIRECT(ADDRESS($CB178,COLUMN(O178),2,1))  -1))  *  (VLOOKUP($D178&amp;"_"&amp;$D179,Cross_cat_sexe,$B$5+1,0)  -  VLOOKUP($D178&amp;"_"&amp;$D179,Cross_cat_sexe,$B$5,0))     +  VLOOKUP($D178&amp;"_"&amp;$D179,Cross_cat_sexe,$B$5,0),0))))</f>
        <v/>
      </c>
      <c r="P179" s="932" t="str">
        <f ca="1">IF(AND(P178&gt;0,INDIRECT(ADDRESS($CB178,COLUMN(P178),2,1))=0),NA(),IF(P178&gt;INDIRECT(ADDRESS($CB178,COLUMN(P178),2,1)),  NA(),  IF(OR(P178="",INDIRECT(ADDRESS($CB178,COLUMN(P178),2,1))=""),"",     (1+P$5)  *  ROUND((1-(P178-1)/(  INDIRECT(ADDRESS($CB178,COLUMN(P178),2,1))  -1))  *  (VLOOKUP($D178&amp;"_"&amp;$D179,Cross_cat_sexe,$B$5+1,0)  -  VLOOKUP($D178&amp;"_"&amp;$D179,Cross_cat_sexe,$B$5,0))     +  VLOOKUP($D178&amp;"_"&amp;$D179,Cross_cat_sexe,$B$5,0),0))))</f>
        <v/>
      </c>
      <c r="Q179" s="687" t="str">
        <f>IF(AND(Q178&gt;0,R178=0),NA(),IF(Q178&gt;R178,NA(),IF(R178="","",     (1+R$5)  *  ROUND((1-(Q178-1)/(R178-1))  *  (VLOOKUP($D178&amp;"_"&amp;$D179,Cross_cat_sexe,$B$5+1,0)  -  VLOOKUP($D178&amp;"_"&amp;$D179,Cross_cat_sexe,$B$5,0))     +  VLOOKUP($D178&amp;"_"&amp;$D179,Cross_cat_sexe,$B$5,0),0))))</f>
        <v/>
      </c>
      <c r="R179" s="841">
        <f>IF(Q178&gt;0,R$5,0)</f>
        <v>0</v>
      </c>
      <c r="S179" s="687" t="str">
        <f>IF(AND(S178&gt;0,T178=0),NA(),IF(S178&gt;T178,NA(),IF(T178="","",     (1+T$5)  *  ROUND((1-(S178-1)/(T178-1))  *  (VLOOKUP($D178&amp;"_"&amp;$D179,Cross_cat_sexe,$B$5+1,0)  -  VLOOKUP($D178&amp;"_"&amp;$D179,Cross_cat_sexe,$B$5,0))     +  VLOOKUP($D178&amp;"_"&amp;$D179,Cross_cat_sexe,$B$5,0),0))))</f>
        <v/>
      </c>
      <c r="T179" s="841">
        <f>IF(S178&gt;0,T$5,0)</f>
        <v>0</v>
      </c>
      <c r="U179" s="932" t="str">
        <f ca="1">IF(AND(U178&gt;0,INDIRECT(ADDRESS($CB178,COLUMN(U178),2,1))=0),NA(),IF(U178&gt;INDIRECT(ADDRESS($CB178,COLUMN(U178),2,1)),  NA(),  IF(OR(U178="",INDIRECT(ADDRESS($CB178,COLUMN(U178),2,1))=""),"",     (1+U$5)  *  ROUND((1-(U178-1)/(  INDIRECT(ADDRESS($CB178,COLUMN(U178),2,1))  -1))  *  (VLOOKUP($D178&amp;"_"&amp;$D179,Cross_cat_sexe,$B$5+1,0)  -  VLOOKUP($D178&amp;"_"&amp;$D179,Cross_cat_sexe,$B$5,0))     +  VLOOKUP($D178&amp;"_"&amp;$D179,Cross_cat_sexe,$B$5,0),0))))</f>
        <v/>
      </c>
      <c r="V179" s="932" t="str">
        <f ca="1">IF(AND(V178&gt;0,INDIRECT(ADDRESS($CB178,COLUMN(V178),2,1))=0),NA(),IF(V178&gt;INDIRECT(ADDRESS($CB178,COLUMN(V178),2,1)),  NA(),  IF(OR(V178="",INDIRECT(ADDRESS($CB178,COLUMN(V178),2,1))=""),"",     (1+V$5)  *  ROUND((1-(V178-1)/(  INDIRECT(ADDRESS($CB178,COLUMN(V178),2,1))  -1))  *  (VLOOKUP($D178&amp;"_"&amp;$D179,Cross_cat_sexe,$B$5+1,0)  -  VLOOKUP($D178&amp;"_"&amp;$D179,Cross_cat_sexe,$B$5,0))     +  VLOOKUP($D178&amp;"_"&amp;$D179,Cross_cat_sexe,$B$5,0),0))))</f>
        <v/>
      </c>
      <c r="W179" s="932" t="str">
        <f ca="1">IF(AND(W178&gt;0,INDIRECT(ADDRESS($CB178,COLUMN(W178),2,1))=0),NA(),IF(W178&gt;INDIRECT(ADDRESS($CB178,COLUMN(W178),2,1)),  NA(),  IF(OR(W178="",INDIRECT(ADDRESS($CB178,COLUMN(W178),2,1))=""),"",     (1+W$5)  *  ROUND((1-(W178-1)/(  INDIRECT(ADDRESS($CB178,COLUMN(W178),2,1))  -1))  *  (VLOOKUP($D178&amp;"_"&amp;$D179,Cross_cat_sexe,$B$5+1,0)  -  VLOOKUP($D178&amp;"_"&amp;$D179,Cross_cat_sexe,$B$5,0))     +  VLOOKUP($D178&amp;"_"&amp;$D179,Cross_cat_sexe,$B$5,0),0))))</f>
        <v/>
      </c>
      <c r="X179" s="932" t="str">
        <f ca="1">IF(AND(X178&gt;0,INDIRECT(ADDRESS($CB178,COLUMN(X178),2,1))=0),NA(),IF(X178&gt;INDIRECT(ADDRESS($CB178,COLUMN(X178),2,1)),  NA(),  IF(OR(X178="",INDIRECT(ADDRESS($CB178,COLUMN(X178),2,1))=""),"",     (1+X$5)  *  ROUND((1-(X178-1)/(  INDIRECT(ADDRESS($CB178,COLUMN(X178),2,1))  -1))  *  (VLOOKUP($D178&amp;"_"&amp;$D179,Cross_cat_sexe,$B$5+1,0)  -  VLOOKUP($D178&amp;"_"&amp;$D179,Cross_cat_sexe,$B$5,0))     +  VLOOKUP($D178&amp;"_"&amp;$D179,Cross_cat_sexe,$B$5,0),0))))</f>
        <v/>
      </c>
      <c r="Y179" s="687" t="str">
        <f>IF(AND(Y178&gt;0,Z178=0),NA(),IF(Y178&gt;Z178,NA(),IF(Z178="","",     (1+Z$5)  *  ROUND((1-(Y178-1)/(Z178-1))  *  (VLOOKUP($D178&amp;"_"&amp;$D179,Cross_cat_sexe,$B$5+1,0)  -  VLOOKUP($D178&amp;"_"&amp;$D179,Cross_cat_sexe,$B$5,0))     +  VLOOKUP($D178&amp;"_"&amp;$D179,Cross_cat_sexe,$B$5,0),0))))</f>
        <v/>
      </c>
      <c r="Z179" s="841">
        <f>IF(Y178&gt;0,Z$5,0)</f>
        <v>0</v>
      </c>
      <c r="AA179" s="688" t="str">
        <f>IF($B178="","",VLOOKUP($B178,Athlètes,AA$7,0))</f>
        <v/>
      </c>
      <c r="AB179" s="689">
        <f>IF(OR(G179&gt;=2,    F178=IF(D179="F","classée","classé")),   1,   0)</f>
        <v>0</v>
      </c>
      <c r="AC179" s="690">
        <f ca="1">MAX(AH179:AU179)</f>
        <v>0</v>
      </c>
      <c r="AD179" s="684">
        <f ca="1">IF(AF179&gt;=2,AC179,MAX(AV179:BI179))</f>
        <v>0</v>
      </c>
      <c r="AE179" s="684">
        <f ca="1">IF(AF179&gt;=3,AC179,IF(AG179&gt;=2,AD179,MAX(BJ179:BW179)))</f>
        <v>0</v>
      </c>
      <c r="AF179" s="684">
        <f ca="1">COUNTIF(AV179:BI179,"=-1")</f>
        <v>0</v>
      </c>
      <c r="AG179" s="684">
        <f ca="1">COUNTIF(BJ179:BW179,"=-2")</f>
        <v>0</v>
      </c>
      <c r="AH179" s="691" t="str">
        <f t="shared" ref="AH179:AU179" ca="1" si="265">INDEX(__Cross,  $CC179,  AH$5)</f>
        <v/>
      </c>
      <c r="AI179" s="684" t="str">
        <f t="shared" ca="1" si="265"/>
        <v/>
      </c>
      <c r="AJ179" s="684" t="str">
        <f t="shared" ca="1" si="265"/>
        <v/>
      </c>
      <c r="AK179" s="684" t="str">
        <f t="shared" ca="1" si="265"/>
        <v/>
      </c>
      <c r="AL179" s="684" t="str">
        <f t="shared" ca="1" si="265"/>
        <v/>
      </c>
      <c r="AM179" s="684" t="str">
        <f t="shared" ca="1" si="265"/>
        <v/>
      </c>
      <c r="AN179" s="684" t="str">
        <f t="shared" ca="1" si="265"/>
        <v/>
      </c>
      <c r="AO179" s="684" t="str">
        <f t="shared" ca="1" si="265"/>
        <v/>
      </c>
      <c r="AP179" s="684" t="str">
        <f t="shared" ca="1" si="265"/>
        <v/>
      </c>
      <c r="AQ179" s="684" t="str">
        <f t="shared" ca="1" si="265"/>
        <v/>
      </c>
      <c r="AR179" s="684" t="str">
        <f t="shared" ca="1" si="265"/>
        <v/>
      </c>
      <c r="AS179" s="684" t="str">
        <f t="shared" ca="1" si="265"/>
        <v/>
      </c>
      <c r="AT179" s="684" t="str">
        <f t="shared" ca="1" si="265"/>
        <v/>
      </c>
      <c r="AU179" s="692" t="str">
        <f t="shared" ca="1" si="265"/>
        <v/>
      </c>
      <c r="AV179" s="691" t="str">
        <f t="shared" ref="AV179:BI179" ca="1" si="266">IF(AH179=$AC179,-1,AH179)</f>
        <v/>
      </c>
      <c r="AW179" s="684" t="str">
        <f t="shared" ca="1" si="266"/>
        <v/>
      </c>
      <c r="AX179" s="684" t="str">
        <f t="shared" ca="1" si="266"/>
        <v/>
      </c>
      <c r="AY179" s="684" t="str">
        <f t="shared" ca="1" si="266"/>
        <v/>
      </c>
      <c r="AZ179" s="684" t="str">
        <f t="shared" ca="1" si="266"/>
        <v/>
      </c>
      <c r="BA179" s="684" t="str">
        <f t="shared" ca="1" si="266"/>
        <v/>
      </c>
      <c r="BB179" s="684" t="str">
        <f t="shared" ca="1" si="266"/>
        <v/>
      </c>
      <c r="BC179" s="684" t="str">
        <f t="shared" ca="1" si="266"/>
        <v/>
      </c>
      <c r="BD179" s="684" t="str">
        <f t="shared" ca="1" si="266"/>
        <v/>
      </c>
      <c r="BE179" s="684" t="str">
        <f t="shared" ca="1" si="266"/>
        <v/>
      </c>
      <c r="BF179" s="684" t="str">
        <f t="shared" ca="1" si="266"/>
        <v/>
      </c>
      <c r="BG179" s="684" t="str">
        <f t="shared" ca="1" si="266"/>
        <v/>
      </c>
      <c r="BH179" s="684" t="str">
        <f t="shared" ca="1" si="266"/>
        <v/>
      </c>
      <c r="BI179" s="692" t="str">
        <f t="shared" ca="1" si="266"/>
        <v/>
      </c>
      <c r="BJ179" s="691" t="str">
        <f t="shared" ref="BJ179:BW179" ca="1" si="267">IF(AV179=$AD179,-2,AV179)</f>
        <v/>
      </c>
      <c r="BK179" s="684" t="str">
        <f t="shared" ca="1" si="267"/>
        <v/>
      </c>
      <c r="BL179" s="684" t="str">
        <f t="shared" ca="1" si="267"/>
        <v/>
      </c>
      <c r="BM179" s="684" t="str">
        <f t="shared" ca="1" si="267"/>
        <v/>
      </c>
      <c r="BN179" s="684" t="str">
        <f t="shared" ca="1" si="267"/>
        <v/>
      </c>
      <c r="BO179" s="684" t="str">
        <f t="shared" ca="1" si="267"/>
        <v/>
      </c>
      <c r="BP179" s="684" t="str">
        <f t="shared" ca="1" si="267"/>
        <v/>
      </c>
      <c r="BQ179" s="684" t="str">
        <f t="shared" ca="1" si="267"/>
        <v/>
      </c>
      <c r="BR179" s="684" t="str">
        <f t="shared" ca="1" si="267"/>
        <v/>
      </c>
      <c r="BS179" s="684" t="str">
        <f t="shared" ca="1" si="267"/>
        <v/>
      </c>
      <c r="BT179" s="684" t="str">
        <f t="shared" ca="1" si="267"/>
        <v/>
      </c>
      <c r="BU179" s="684" t="str">
        <f t="shared" ca="1" si="267"/>
        <v/>
      </c>
      <c r="BV179" s="684" t="str">
        <f t="shared" ca="1" si="267"/>
        <v/>
      </c>
      <c r="BW179" s="692" t="str">
        <f t="shared" ca="1" si="267"/>
        <v/>
      </c>
      <c r="BX179" s="689">
        <f t="shared" ca="1" si="210"/>
        <v>1</v>
      </c>
      <c r="BY179" s="996">
        <f t="shared" ca="1" si="211"/>
        <v>0</v>
      </c>
      <c r="BZ179" s="689">
        <f t="shared" si="212"/>
        <v>14.1</v>
      </c>
      <c r="CA179" s="684" t="str">
        <f t="shared" ca="1" si="213"/>
        <v>P_H</v>
      </c>
      <c r="CB179" s="684">
        <f t="shared" ca="1" si="242"/>
        <v>144</v>
      </c>
      <c r="CC179" s="684">
        <f t="shared" ca="1" si="214"/>
        <v>158</v>
      </c>
      <c r="CD179" s="684">
        <f t="shared" ca="1" si="215"/>
        <v>0</v>
      </c>
      <c r="CE179" s="693">
        <f t="shared" ca="1" si="216"/>
        <v>3000000</v>
      </c>
      <c r="CF179" s="895"/>
      <c r="CG179" s="886"/>
      <c r="CH179" s="694">
        <f t="shared" si="217"/>
        <v>0</v>
      </c>
      <c r="CI179" s="694">
        <f ca="1">IF(INDEX(__Cross,  IF(BX179=1, $CC178, $CC179),  CI$2)&gt;0,  1,  0)</f>
        <v>0</v>
      </c>
      <c r="CJ179" s="895"/>
    </row>
    <row r="180" spans="1:88" s="703" customFormat="1" hidden="1">
      <c r="A180" s="704">
        <v>17</v>
      </c>
      <c r="B180" s="705"/>
      <c r="C180" s="703" t="str">
        <f>IF($B180="","",VLOOKUP($B180,Athlètes,C$5,0))</f>
        <v/>
      </c>
      <c r="D180" s="698" t="str">
        <f>IF($B180="","",VLOOKUP($B180,Athlètes,D$5,0))</f>
        <v/>
      </c>
      <c r="E180" s="706" t="str">
        <f>IF($B180="","",VLOOKUP($B180,Athlètes,E$5,0))</f>
        <v/>
      </c>
      <c r="F180" s="707"/>
      <c r="G180" s="708"/>
      <c r="H180" s="708"/>
      <c r="I180" s="696"/>
      <c r="J180" s="696"/>
      <c r="K180" s="696"/>
      <c r="L180" s="696"/>
      <c r="M180" s="722" t="str">
        <f>IF(L180&gt;0,VLOOKUP(M$2&amp;IF(VLOOKUP(M$2,cal_Cross,L$9,0)&lt;&gt;2,"","-"&amp;VLOOKUP($E180,année_1ou2,M$9,0)),cal_Cross,VLOOKUP($D180&amp;"_"&amp;$D181,Cross_cat_sexe,$B$7,0),0),"")</f>
        <v/>
      </c>
      <c r="N180" s="696"/>
      <c r="O180" s="696"/>
      <c r="P180" s="696"/>
      <c r="Q180" s="696"/>
      <c r="R180" s="722" t="str">
        <f>IF(Q180&gt;0,VLOOKUP(R$2&amp;IF(VLOOKUP(R$2,cal_Cross,Q$9,0)&lt;&gt;2,"","-"&amp;VLOOKUP($E180,année_1ou2,R$9,0)),cal_Cross,VLOOKUP($D180&amp;"_"&amp;$D181,Cross_cat_sexe,$B$7,0),0),"")</f>
        <v/>
      </c>
      <c r="S180" s="696"/>
      <c r="T180" s="722" t="str">
        <f>IF(S180&gt;0,VLOOKUP(T$2&amp;IF(VLOOKUP(T$2,cal_Cross,S$9,0)&lt;&gt;2,"","-"&amp;VLOOKUP($E180,année_1ou2,T$9,0)),cal_Cross,VLOOKUP($D180&amp;"_"&amp;$D181,Cross_cat_sexe,$B$7,0),0),"")</f>
        <v/>
      </c>
      <c r="U180" s="696"/>
      <c r="V180" s="696"/>
      <c r="W180" s="696"/>
      <c r="X180" s="696"/>
      <c r="Y180" s="696"/>
      <c r="Z180" s="722" t="str">
        <f>IF(Y180&gt;0,VLOOKUP(Z$2&amp;IF(VLOOKUP(Z$2,cal_Cross,Y$9,0)&lt;&gt;2,"","-"&amp;VLOOKUP($E180,année_1ou2,Z$9,0)),cal_Cross,VLOOKUP($D180&amp;"_"&amp;$D181,Cross_cat_sexe,$B$7,0),0),"")</f>
        <v/>
      </c>
      <c r="AA180" s="843" t="str">
        <f>IF($B180="","",VLOOKUP($B180,Athlètes,AA$5,0))</f>
        <v/>
      </c>
      <c r="AB180" s="697"/>
      <c r="AC180" s="698"/>
      <c r="AD180" s="698"/>
      <c r="AE180" s="698"/>
      <c r="AF180" s="698"/>
      <c r="AG180" s="698"/>
      <c r="AH180" s="699"/>
      <c r="AI180" s="698"/>
      <c r="AJ180" s="698"/>
      <c r="AK180" s="698"/>
      <c r="AL180" s="698"/>
      <c r="AM180" s="698"/>
      <c r="AN180" s="698"/>
      <c r="AO180" s="698"/>
      <c r="AP180" s="698"/>
      <c r="AQ180" s="698"/>
      <c r="AR180" s="698"/>
      <c r="AS180" s="698"/>
      <c r="AT180" s="698"/>
      <c r="AU180" s="700"/>
      <c r="AV180" s="699"/>
      <c r="AW180" s="698"/>
      <c r="AX180" s="698"/>
      <c r="AY180" s="698"/>
      <c r="AZ180" s="698"/>
      <c r="BA180" s="698"/>
      <c r="BB180" s="698"/>
      <c r="BC180" s="698"/>
      <c r="BD180" s="698"/>
      <c r="BE180" s="698"/>
      <c r="BF180" s="698"/>
      <c r="BG180" s="698"/>
      <c r="BH180" s="698"/>
      <c r="BI180" s="700"/>
      <c r="BJ180" s="699"/>
      <c r="BK180" s="698"/>
      <c r="BL180" s="698"/>
      <c r="BM180" s="698"/>
      <c r="BN180" s="698"/>
      <c r="BO180" s="698"/>
      <c r="BP180" s="698"/>
      <c r="BQ180" s="698"/>
      <c r="BR180" s="698"/>
      <c r="BS180" s="698"/>
      <c r="BT180" s="698"/>
      <c r="BU180" s="698"/>
      <c r="BV180" s="698"/>
      <c r="BW180" s="700"/>
      <c r="BX180" s="697">
        <f t="shared" ca="1" si="210"/>
        <v>0</v>
      </c>
      <c r="BY180" s="995">
        <f t="shared" si="211"/>
        <v>0</v>
      </c>
      <c r="BZ180" s="697">
        <f t="shared" si="212"/>
        <v>17</v>
      </c>
      <c r="CA180" s="698" t="str">
        <f t="shared" ca="1" si="213"/>
        <v>P_H</v>
      </c>
      <c r="CB180" s="698">
        <f t="shared" ca="1" si="242"/>
        <v>144</v>
      </c>
      <c r="CC180" s="698">
        <f t="shared" ca="1" si="214"/>
        <v>159</v>
      </c>
      <c r="CD180" s="698">
        <f t="shared" ca="1" si="215"/>
        <v>0</v>
      </c>
      <c r="CE180" s="701">
        <f t="shared" ca="1" si="216"/>
        <v>3000000</v>
      </c>
      <c r="CF180" s="894"/>
      <c r="CG180" s="885"/>
      <c r="CH180" s="694">
        <f t="shared" si="217"/>
        <v>0</v>
      </c>
      <c r="CI180" s="702">
        <f ca="1">IF(INDEX(__Cross,  IF(BX180=1, $CC179, $CC180),  CI$2)&gt;0,  1,  0)</f>
        <v>0</v>
      </c>
      <c r="CJ180" s="894"/>
    </row>
    <row r="181" spans="1:88" s="695" customFormat="1" hidden="1">
      <c r="A181" s="681">
        <v>15.1</v>
      </c>
      <c r="B181" s="682">
        <f>B180+0.1</f>
        <v>0.1</v>
      </c>
      <c r="C181" s="683" t="str">
        <f>IF($B180="","",VLOOKUP($B180,Athlètes,C$7,0))</f>
        <v/>
      </c>
      <c r="D181" s="684" t="str">
        <f>IF($B180="","",VLOOKUP($B180,Athlètes,D$7,0))</f>
        <v/>
      </c>
      <c r="E181" s="685"/>
      <c r="F181" s="936">
        <f ca="1">IF(G181=0,0,SUMIF(AC181:AD181,"&gt;0")/MIN(2,G181))+IF(ISNA(BY181),NA(),0)</f>
        <v>0</v>
      </c>
      <c r="G181" s="686">
        <f>COUNTA(I180:L180,N180:Q180,S180,Y180)</f>
        <v>0</v>
      </c>
      <c r="H181" s="686">
        <f ca="1">IF(ISNA(VLOOKUP($B181,__Indoor,H$7,0)),   0,VLOOKUP($B181,__Indoor,H$7,0))</f>
        <v>0</v>
      </c>
      <c r="I181" s="932" t="str">
        <f ca="1">IF(AND(I180&gt;0,INDIRECT(ADDRESS($CB180,COLUMN(I180),2,1))=0),NA(),IF(I180&gt;INDIRECT(ADDRESS($CB180,COLUMN(I180),2,1)),  NA(),  IF(OR(I180="",INDIRECT(ADDRESS($CB180,COLUMN(I180),2,1))=""),"",     (1+I$5)  *  ROUND((1-(I180-1)/(  INDIRECT(ADDRESS($CB180,COLUMN(I180),2,1))  -1))  *  (VLOOKUP($D180&amp;"_"&amp;$D181,Cross_cat_sexe,$B$5+1,0)  -  VLOOKUP($D180&amp;"_"&amp;$D181,Cross_cat_sexe,$B$5,0))     +  VLOOKUP($D180&amp;"_"&amp;$D181,Cross_cat_sexe,$B$5,0),0))))</f>
        <v/>
      </c>
      <c r="J181" s="932" t="str">
        <f ca="1">IF(AND(J180&gt;0,INDIRECT(ADDRESS($CB180,COLUMN(J180),2,1))=0),NA(),IF(J180&gt;INDIRECT(ADDRESS($CB180,COLUMN(J180),2,1)),  NA(),  IF(OR(J180="",INDIRECT(ADDRESS($CB180,COLUMN(J180),2,1))=""),"",     (1+J$5)  *  ROUND((1-(J180-1)/(  INDIRECT(ADDRESS($CB180,COLUMN(J180),2,1))  -1))  *  (VLOOKUP($D180&amp;"_"&amp;$D181,Cross_cat_sexe,$B$5+1,0)  -  VLOOKUP($D180&amp;"_"&amp;$D181,Cross_cat_sexe,$B$5,0))     +  VLOOKUP($D180&amp;"_"&amp;$D181,Cross_cat_sexe,$B$5,0),0))))</f>
        <v/>
      </c>
      <c r="K181" s="932" t="str">
        <f ca="1">IF(AND(K180&gt;0,INDIRECT(ADDRESS($CB180,COLUMN(K180),2,1))=0),NA(),IF(K180&gt;INDIRECT(ADDRESS($CB180,COLUMN(K180),2,1)),  NA(),  IF(OR(K180="",INDIRECT(ADDRESS($CB180,COLUMN(K180),2,1))=""),"",     (1+K$5)  *  ROUND((1-(K180-1)/(  INDIRECT(ADDRESS($CB180,COLUMN(K180),2,1))  -1))  *  (VLOOKUP($D180&amp;"_"&amp;$D181,Cross_cat_sexe,$B$5+1,0)  -  VLOOKUP($D180&amp;"_"&amp;$D181,Cross_cat_sexe,$B$5,0))     +  VLOOKUP($D180&amp;"_"&amp;$D181,Cross_cat_sexe,$B$5,0),0))))</f>
        <v/>
      </c>
      <c r="L181" s="687" t="str">
        <f>IF(AND(L180&gt;0,M180=0),NA(),IF(L180&gt;M180,NA(),IF(M180="","",     (1+M$5)  *  ROUND((1-(L180-1)/(M180-1))  *  (VLOOKUP($D180&amp;"_"&amp;$D181,Cross_cat_sexe,$B$5+1,0)  -  VLOOKUP($D180&amp;"_"&amp;$D181,Cross_cat_sexe,$B$5,0))     +  VLOOKUP($D180&amp;"_"&amp;$D181,Cross_cat_sexe,$B$5,0),0))))</f>
        <v/>
      </c>
      <c r="M181" s="841">
        <f>IF(L180&gt;0,M$5,0)</f>
        <v>0</v>
      </c>
      <c r="N181" s="932" t="str">
        <f ca="1">IF(AND(N180&gt;0,INDIRECT(ADDRESS($CB180,COLUMN(N180),2,1))=0),NA(),IF(N180&gt;INDIRECT(ADDRESS($CB180,COLUMN(N180),2,1)),  NA(),  IF(OR(N180="",INDIRECT(ADDRESS($CB180,COLUMN(N180),2,1))=""),"",     (1+N$5)  *  ROUND((1-(N180-1)/(  INDIRECT(ADDRESS($CB180,COLUMN(N180),2,1))  -1))  *  (VLOOKUP($D180&amp;"_"&amp;$D181,Cross_cat_sexe,$B$5+1,0)  -  VLOOKUP($D180&amp;"_"&amp;$D181,Cross_cat_sexe,$B$5,0))     +  VLOOKUP($D180&amp;"_"&amp;$D181,Cross_cat_sexe,$B$5,0),0))))</f>
        <v/>
      </c>
      <c r="O181" s="932" t="str">
        <f ca="1">IF(AND(O180&gt;0,INDIRECT(ADDRESS($CB180,COLUMN(O180),2,1))=0),NA(),IF(O180&gt;INDIRECT(ADDRESS($CB180,COLUMN(O180),2,1)),  NA(),  IF(OR(O180="",INDIRECT(ADDRESS($CB180,COLUMN(O180),2,1))=""),"",     (1+O$5)  *  ROUND((1-(O180-1)/(  INDIRECT(ADDRESS($CB180,COLUMN(O180),2,1))  -1))  *  (VLOOKUP($D180&amp;"_"&amp;$D181,Cross_cat_sexe,$B$5+1,0)  -  VLOOKUP($D180&amp;"_"&amp;$D181,Cross_cat_sexe,$B$5,0))     +  VLOOKUP($D180&amp;"_"&amp;$D181,Cross_cat_sexe,$B$5,0),0))))</f>
        <v/>
      </c>
      <c r="P181" s="932" t="str">
        <f ca="1">IF(AND(P180&gt;0,INDIRECT(ADDRESS($CB180,COLUMN(P180),2,1))=0),NA(),IF(P180&gt;INDIRECT(ADDRESS($CB180,COLUMN(P180),2,1)),  NA(),  IF(OR(P180="",INDIRECT(ADDRESS($CB180,COLUMN(P180),2,1))=""),"",     (1+P$5)  *  ROUND((1-(P180-1)/(  INDIRECT(ADDRESS($CB180,COLUMN(P180),2,1))  -1))  *  (VLOOKUP($D180&amp;"_"&amp;$D181,Cross_cat_sexe,$B$5+1,0)  -  VLOOKUP($D180&amp;"_"&amp;$D181,Cross_cat_sexe,$B$5,0))     +  VLOOKUP($D180&amp;"_"&amp;$D181,Cross_cat_sexe,$B$5,0),0))))</f>
        <v/>
      </c>
      <c r="Q181" s="687" t="str">
        <f>IF(AND(Q180&gt;0,R180=0),NA(),IF(Q180&gt;R180,NA(),IF(R180="","",     (1+R$5)  *  ROUND((1-(Q180-1)/(R180-1))  *  (VLOOKUP($D180&amp;"_"&amp;$D181,Cross_cat_sexe,$B$5+1,0)  -  VLOOKUP($D180&amp;"_"&amp;$D181,Cross_cat_sexe,$B$5,0))     +  VLOOKUP($D180&amp;"_"&amp;$D181,Cross_cat_sexe,$B$5,0),0))))</f>
        <v/>
      </c>
      <c r="R181" s="841">
        <f>IF(Q180&gt;0,R$5,0)</f>
        <v>0</v>
      </c>
      <c r="S181" s="687" t="str">
        <f>IF(AND(S180&gt;0,T180=0),NA(),IF(S180&gt;T180,NA(),IF(T180="","",     (1+T$5)  *  ROUND((1-(S180-1)/(T180-1))  *  (VLOOKUP($D180&amp;"_"&amp;$D181,Cross_cat_sexe,$B$5+1,0)  -  VLOOKUP($D180&amp;"_"&amp;$D181,Cross_cat_sexe,$B$5,0))     +  VLOOKUP($D180&amp;"_"&amp;$D181,Cross_cat_sexe,$B$5,0),0))))</f>
        <v/>
      </c>
      <c r="T181" s="841">
        <f>IF(S180&gt;0,T$5,0)</f>
        <v>0</v>
      </c>
      <c r="U181" s="932" t="str">
        <f ca="1">IF(AND(U180&gt;0,INDIRECT(ADDRESS($CB180,COLUMN(U180),2,1))=0),NA(),IF(U180&gt;INDIRECT(ADDRESS($CB180,COLUMN(U180),2,1)),  NA(),  IF(OR(U180="",INDIRECT(ADDRESS($CB180,COLUMN(U180),2,1))=""),"",     (1+U$5)  *  ROUND((1-(U180-1)/(  INDIRECT(ADDRESS($CB180,COLUMN(U180),2,1))  -1))  *  (VLOOKUP($D180&amp;"_"&amp;$D181,Cross_cat_sexe,$B$5+1,0)  -  VLOOKUP($D180&amp;"_"&amp;$D181,Cross_cat_sexe,$B$5,0))     +  VLOOKUP($D180&amp;"_"&amp;$D181,Cross_cat_sexe,$B$5,0),0))))</f>
        <v/>
      </c>
      <c r="V181" s="932" t="str">
        <f ca="1">IF(AND(V180&gt;0,INDIRECT(ADDRESS($CB180,COLUMN(V180),2,1))=0),NA(),IF(V180&gt;INDIRECT(ADDRESS($CB180,COLUMN(V180),2,1)),  NA(),  IF(OR(V180="",INDIRECT(ADDRESS($CB180,COLUMN(V180),2,1))=""),"",     (1+V$5)  *  ROUND((1-(V180-1)/(  INDIRECT(ADDRESS($CB180,COLUMN(V180),2,1))  -1))  *  (VLOOKUP($D180&amp;"_"&amp;$D181,Cross_cat_sexe,$B$5+1,0)  -  VLOOKUP($D180&amp;"_"&amp;$D181,Cross_cat_sexe,$B$5,0))     +  VLOOKUP($D180&amp;"_"&amp;$D181,Cross_cat_sexe,$B$5,0),0))))</f>
        <v/>
      </c>
      <c r="W181" s="932" t="str">
        <f ca="1">IF(AND(W180&gt;0,INDIRECT(ADDRESS($CB180,COLUMN(W180),2,1))=0),NA(),IF(W180&gt;INDIRECT(ADDRESS($CB180,COLUMN(W180),2,1)),  NA(),  IF(OR(W180="",INDIRECT(ADDRESS($CB180,COLUMN(W180),2,1))=""),"",     (1+W$5)  *  ROUND((1-(W180-1)/(  INDIRECT(ADDRESS($CB180,COLUMN(W180),2,1))  -1))  *  (VLOOKUP($D180&amp;"_"&amp;$D181,Cross_cat_sexe,$B$5+1,0)  -  VLOOKUP($D180&amp;"_"&amp;$D181,Cross_cat_sexe,$B$5,0))     +  VLOOKUP($D180&amp;"_"&amp;$D181,Cross_cat_sexe,$B$5,0),0))))</f>
        <v/>
      </c>
      <c r="X181" s="932" t="str">
        <f ca="1">IF(AND(X180&gt;0,INDIRECT(ADDRESS($CB180,COLUMN(X180),2,1))=0),NA(),IF(X180&gt;INDIRECT(ADDRESS($CB180,COLUMN(X180),2,1)),  NA(),  IF(OR(X180="",INDIRECT(ADDRESS($CB180,COLUMN(X180),2,1))=""),"",     (1+X$5)  *  ROUND((1-(X180-1)/(  INDIRECT(ADDRESS($CB180,COLUMN(X180),2,1))  -1))  *  (VLOOKUP($D180&amp;"_"&amp;$D181,Cross_cat_sexe,$B$5+1,0)  -  VLOOKUP($D180&amp;"_"&amp;$D181,Cross_cat_sexe,$B$5,0))     +  VLOOKUP($D180&amp;"_"&amp;$D181,Cross_cat_sexe,$B$5,0),0))))</f>
        <v/>
      </c>
      <c r="Y181" s="687" t="str">
        <f>IF(AND(Y180&gt;0,Z180=0),NA(),IF(Y180&gt;Z180,NA(),IF(Z180="","",     (1+Z$5)  *  ROUND((1-(Y180-1)/(Z180-1))  *  (VLOOKUP($D180&amp;"_"&amp;$D181,Cross_cat_sexe,$B$5+1,0)  -  VLOOKUP($D180&amp;"_"&amp;$D181,Cross_cat_sexe,$B$5,0))     +  VLOOKUP($D180&amp;"_"&amp;$D181,Cross_cat_sexe,$B$5,0),0))))</f>
        <v/>
      </c>
      <c r="Z181" s="841">
        <f>IF(Y180&gt;0,Z$5,0)</f>
        <v>0</v>
      </c>
      <c r="AA181" s="688" t="str">
        <f>IF($B180="","",VLOOKUP($B180,Athlètes,AA$7,0))</f>
        <v/>
      </c>
      <c r="AB181" s="689">
        <f>IF(OR(G181&gt;=2,    F180=IF(D181="F","classée","classé")),   1,   0)</f>
        <v>0</v>
      </c>
      <c r="AC181" s="690">
        <f ca="1">MAX(AH181:AU181)</f>
        <v>0</v>
      </c>
      <c r="AD181" s="684">
        <f ca="1">IF(AF181&gt;=2,AC181,MAX(AV181:BI181))</f>
        <v>0</v>
      </c>
      <c r="AE181" s="684">
        <f ca="1">IF(AF181&gt;=3,AC181,IF(AG181&gt;=2,AD181,MAX(BJ181:BW181)))</f>
        <v>0</v>
      </c>
      <c r="AF181" s="684">
        <f ca="1">COUNTIF(AV181:BI181,"=-1")</f>
        <v>0</v>
      </c>
      <c r="AG181" s="684">
        <f ca="1">COUNTIF(BJ181:BW181,"=-2")</f>
        <v>0</v>
      </c>
      <c r="AH181" s="691" t="str">
        <f t="shared" ref="AH181:AU181" ca="1" si="268">INDEX(__Cross,  $CC181,  AH$5)</f>
        <v/>
      </c>
      <c r="AI181" s="684" t="str">
        <f t="shared" ca="1" si="268"/>
        <v/>
      </c>
      <c r="AJ181" s="684" t="str">
        <f t="shared" ca="1" si="268"/>
        <v/>
      </c>
      <c r="AK181" s="684" t="str">
        <f t="shared" ca="1" si="268"/>
        <v/>
      </c>
      <c r="AL181" s="684" t="str">
        <f t="shared" ca="1" si="268"/>
        <v/>
      </c>
      <c r="AM181" s="684" t="str">
        <f t="shared" ca="1" si="268"/>
        <v/>
      </c>
      <c r="AN181" s="684" t="str">
        <f t="shared" ca="1" si="268"/>
        <v/>
      </c>
      <c r="AO181" s="684" t="str">
        <f t="shared" ca="1" si="268"/>
        <v/>
      </c>
      <c r="AP181" s="684" t="str">
        <f t="shared" ca="1" si="268"/>
        <v/>
      </c>
      <c r="AQ181" s="684" t="str">
        <f t="shared" ca="1" si="268"/>
        <v/>
      </c>
      <c r="AR181" s="684" t="str">
        <f t="shared" ca="1" si="268"/>
        <v/>
      </c>
      <c r="AS181" s="684" t="str">
        <f t="shared" ca="1" si="268"/>
        <v/>
      </c>
      <c r="AT181" s="684" t="str">
        <f t="shared" ca="1" si="268"/>
        <v/>
      </c>
      <c r="AU181" s="692" t="str">
        <f t="shared" ca="1" si="268"/>
        <v/>
      </c>
      <c r="AV181" s="691" t="str">
        <f t="shared" ref="AV181:BI181" ca="1" si="269">IF(AH181=$AC181,-1,AH181)</f>
        <v/>
      </c>
      <c r="AW181" s="684" t="str">
        <f t="shared" ca="1" si="269"/>
        <v/>
      </c>
      <c r="AX181" s="684" t="str">
        <f t="shared" ca="1" si="269"/>
        <v/>
      </c>
      <c r="AY181" s="684" t="str">
        <f t="shared" ca="1" si="269"/>
        <v/>
      </c>
      <c r="AZ181" s="684" t="str">
        <f t="shared" ca="1" si="269"/>
        <v/>
      </c>
      <c r="BA181" s="684" t="str">
        <f t="shared" ca="1" si="269"/>
        <v/>
      </c>
      <c r="BB181" s="684" t="str">
        <f t="shared" ca="1" si="269"/>
        <v/>
      </c>
      <c r="BC181" s="684" t="str">
        <f t="shared" ca="1" si="269"/>
        <v/>
      </c>
      <c r="BD181" s="684" t="str">
        <f t="shared" ca="1" si="269"/>
        <v/>
      </c>
      <c r="BE181" s="684" t="str">
        <f t="shared" ca="1" si="269"/>
        <v/>
      </c>
      <c r="BF181" s="684" t="str">
        <f t="shared" ca="1" si="269"/>
        <v/>
      </c>
      <c r="BG181" s="684" t="str">
        <f t="shared" ca="1" si="269"/>
        <v/>
      </c>
      <c r="BH181" s="684" t="str">
        <f t="shared" ca="1" si="269"/>
        <v/>
      </c>
      <c r="BI181" s="692" t="str">
        <f t="shared" ca="1" si="269"/>
        <v/>
      </c>
      <c r="BJ181" s="691" t="str">
        <f t="shared" ref="BJ181:BW181" ca="1" si="270">IF(AV181=$AD181,-2,AV181)</f>
        <v/>
      </c>
      <c r="BK181" s="684" t="str">
        <f t="shared" ca="1" si="270"/>
        <v/>
      </c>
      <c r="BL181" s="684" t="str">
        <f t="shared" ca="1" si="270"/>
        <v/>
      </c>
      <c r="BM181" s="684" t="str">
        <f t="shared" ca="1" si="270"/>
        <v/>
      </c>
      <c r="BN181" s="684" t="str">
        <f t="shared" ca="1" si="270"/>
        <v/>
      </c>
      <c r="BO181" s="684" t="str">
        <f t="shared" ca="1" si="270"/>
        <v/>
      </c>
      <c r="BP181" s="684" t="str">
        <f t="shared" ca="1" si="270"/>
        <v/>
      </c>
      <c r="BQ181" s="684" t="str">
        <f t="shared" ca="1" si="270"/>
        <v/>
      </c>
      <c r="BR181" s="684" t="str">
        <f t="shared" ca="1" si="270"/>
        <v/>
      </c>
      <c r="BS181" s="684" t="str">
        <f t="shared" ca="1" si="270"/>
        <v/>
      </c>
      <c r="BT181" s="684" t="str">
        <f t="shared" ca="1" si="270"/>
        <v/>
      </c>
      <c r="BU181" s="684" t="str">
        <f t="shared" ca="1" si="270"/>
        <v/>
      </c>
      <c r="BV181" s="684" t="str">
        <f t="shared" ca="1" si="270"/>
        <v/>
      </c>
      <c r="BW181" s="692" t="str">
        <f t="shared" ca="1" si="270"/>
        <v/>
      </c>
      <c r="BX181" s="689">
        <f t="shared" ca="1" si="210"/>
        <v>1</v>
      </c>
      <c r="BY181" s="996">
        <f t="shared" ca="1" si="211"/>
        <v>0</v>
      </c>
      <c r="BZ181" s="689">
        <f t="shared" si="212"/>
        <v>15.1</v>
      </c>
      <c r="CA181" s="684" t="str">
        <f t="shared" ca="1" si="213"/>
        <v>P_H</v>
      </c>
      <c r="CB181" s="684">
        <f t="shared" ca="1" si="242"/>
        <v>144</v>
      </c>
      <c r="CC181" s="684">
        <f t="shared" ca="1" si="214"/>
        <v>160</v>
      </c>
      <c r="CD181" s="684">
        <f t="shared" ca="1" si="215"/>
        <v>0</v>
      </c>
      <c r="CE181" s="693">
        <f t="shared" ca="1" si="216"/>
        <v>3000000</v>
      </c>
      <c r="CF181" s="895"/>
      <c r="CG181" s="886"/>
      <c r="CH181" s="694">
        <f t="shared" si="217"/>
        <v>0</v>
      </c>
      <c r="CI181" s="694">
        <f ca="1">IF(INDEX(__Cross,  IF(BX181=1, $CC180, $CC181),  CI$2)&gt;0,  1,  0)</f>
        <v>0</v>
      </c>
      <c r="CJ181" s="895"/>
    </row>
    <row r="182" spans="1:88" s="703" customFormat="1" hidden="1">
      <c r="A182" s="704">
        <v>18</v>
      </c>
      <c r="B182" s="705"/>
      <c r="C182" s="703" t="str">
        <f>IF($B182="","",VLOOKUP($B182,Athlètes,C$5,0))</f>
        <v/>
      </c>
      <c r="D182" s="698" t="str">
        <f>IF($B182="","",VLOOKUP($B182,Athlètes,D$5,0))</f>
        <v/>
      </c>
      <c r="E182" s="706" t="str">
        <f>IF($B182="","",VLOOKUP($B182,Athlètes,E$5,0))</f>
        <v/>
      </c>
      <c r="F182" s="707"/>
      <c r="G182" s="708"/>
      <c r="H182" s="708"/>
      <c r="I182" s="696"/>
      <c r="J182" s="696"/>
      <c r="K182" s="696"/>
      <c r="L182" s="696"/>
      <c r="M182" s="722" t="str">
        <f>IF(L182&gt;0,VLOOKUP(M$2&amp;IF(VLOOKUP(M$2,cal_Cross,L$9,0)&lt;&gt;2,"","-"&amp;VLOOKUP($E182,année_1ou2,M$9,0)),cal_Cross,VLOOKUP($D182&amp;"_"&amp;$D183,Cross_cat_sexe,$B$7,0),0),"")</f>
        <v/>
      </c>
      <c r="N182" s="696"/>
      <c r="O182" s="696"/>
      <c r="P182" s="696"/>
      <c r="Q182" s="696"/>
      <c r="R182" s="722" t="str">
        <f>IF(Q182&gt;0,VLOOKUP(R$2&amp;IF(VLOOKUP(R$2,cal_Cross,Q$9,0)&lt;&gt;2,"","-"&amp;VLOOKUP($E182,année_1ou2,R$9,0)),cal_Cross,VLOOKUP($D182&amp;"_"&amp;$D183,Cross_cat_sexe,$B$7,0),0),"")</f>
        <v/>
      </c>
      <c r="S182" s="696"/>
      <c r="T182" s="722" t="str">
        <f>IF(S182&gt;0,VLOOKUP(T$2&amp;IF(VLOOKUP(T$2,cal_Cross,S$9,0)&lt;&gt;2,"","-"&amp;VLOOKUP($E182,année_1ou2,T$9,0)),cal_Cross,VLOOKUP($D182&amp;"_"&amp;$D183,Cross_cat_sexe,$B$7,0),0),"")</f>
        <v/>
      </c>
      <c r="U182" s="696"/>
      <c r="V182" s="696"/>
      <c r="W182" s="696"/>
      <c r="X182" s="696"/>
      <c r="Y182" s="696"/>
      <c r="Z182" s="722" t="str">
        <f>IF(Y182&gt;0,VLOOKUP(Z$2&amp;IF(VLOOKUP(Z$2,cal_Cross,Y$9,0)&lt;&gt;2,"","-"&amp;VLOOKUP($E182,année_1ou2,Z$9,0)),cal_Cross,VLOOKUP($D182&amp;"_"&amp;$D183,Cross_cat_sexe,$B$7,0),0),"")</f>
        <v/>
      </c>
      <c r="AA182" s="843" t="str">
        <f>IF($B182="","",VLOOKUP($B182,Athlètes,AA$5,0))</f>
        <v/>
      </c>
      <c r="AB182" s="697"/>
      <c r="AC182" s="698"/>
      <c r="AD182" s="698"/>
      <c r="AE182" s="698"/>
      <c r="AF182" s="698"/>
      <c r="AG182" s="698"/>
      <c r="AH182" s="699"/>
      <c r="AI182" s="698"/>
      <c r="AJ182" s="698"/>
      <c r="AK182" s="698"/>
      <c r="AL182" s="698"/>
      <c r="AM182" s="698"/>
      <c r="AN182" s="698"/>
      <c r="AO182" s="698"/>
      <c r="AP182" s="698"/>
      <c r="AQ182" s="698"/>
      <c r="AR182" s="698"/>
      <c r="AS182" s="698"/>
      <c r="AT182" s="698"/>
      <c r="AU182" s="700"/>
      <c r="AV182" s="699"/>
      <c r="AW182" s="698"/>
      <c r="AX182" s="698"/>
      <c r="AY182" s="698"/>
      <c r="AZ182" s="698"/>
      <c r="BA182" s="698"/>
      <c r="BB182" s="698"/>
      <c r="BC182" s="698"/>
      <c r="BD182" s="698"/>
      <c r="BE182" s="698"/>
      <c r="BF182" s="698"/>
      <c r="BG182" s="698"/>
      <c r="BH182" s="698"/>
      <c r="BI182" s="700"/>
      <c r="BJ182" s="699"/>
      <c r="BK182" s="698"/>
      <c r="BL182" s="698"/>
      <c r="BM182" s="698"/>
      <c r="BN182" s="698"/>
      <c r="BO182" s="698"/>
      <c r="BP182" s="698"/>
      <c r="BQ182" s="698"/>
      <c r="BR182" s="698"/>
      <c r="BS182" s="698"/>
      <c r="BT182" s="698"/>
      <c r="BU182" s="698"/>
      <c r="BV182" s="698"/>
      <c r="BW182" s="700"/>
      <c r="BX182" s="697">
        <f t="shared" ca="1" si="210"/>
        <v>0</v>
      </c>
      <c r="BY182" s="995">
        <f t="shared" si="211"/>
        <v>0</v>
      </c>
      <c r="BZ182" s="697">
        <f t="shared" si="212"/>
        <v>18</v>
      </c>
      <c r="CA182" s="698" t="str">
        <f t="shared" ca="1" si="213"/>
        <v>P_H</v>
      </c>
      <c r="CB182" s="698">
        <f t="shared" ca="1" si="242"/>
        <v>144</v>
      </c>
      <c r="CC182" s="698">
        <f t="shared" ca="1" si="214"/>
        <v>161</v>
      </c>
      <c r="CD182" s="698">
        <f t="shared" ca="1" si="215"/>
        <v>0</v>
      </c>
      <c r="CE182" s="701">
        <f t="shared" ca="1" si="216"/>
        <v>3000000</v>
      </c>
      <c r="CF182" s="894"/>
      <c r="CG182" s="885"/>
      <c r="CH182" s="694">
        <f t="shared" si="217"/>
        <v>0</v>
      </c>
      <c r="CI182" s="702">
        <f ca="1">IF(INDEX(__Cross,  IF(BX182=1, $CC169, $CC182),  CI$2)&gt;0,  1,  0)</f>
        <v>0</v>
      </c>
      <c r="CJ182" s="894"/>
    </row>
    <row r="183" spans="1:88" s="695" customFormat="1" hidden="1">
      <c r="A183" s="681">
        <v>14.1</v>
      </c>
      <c r="B183" s="682">
        <f>B182+0.1</f>
        <v>0.1</v>
      </c>
      <c r="C183" s="683" t="str">
        <f>IF($B182="","",VLOOKUP($B182,Athlètes,C$7,0))</f>
        <v/>
      </c>
      <c r="D183" s="684" t="str">
        <f>IF($B182="","",VLOOKUP($B182,Athlètes,D$7,0))</f>
        <v/>
      </c>
      <c r="E183" s="685"/>
      <c r="F183" s="936">
        <f ca="1">IF(G183=0,0,SUMIF(AC183:AD183,"&gt;0")/MIN(2,G183))+IF(ISNA(BY183),NA(),0)</f>
        <v>0</v>
      </c>
      <c r="G183" s="686">
        <f>COUNTA(I182:L182,N182:Q182,S182,Y182)</f>
        <v>0</v>
      </c>
      <c r="H183" s="686">
        <f ca="1">IF(ISNA(VLOOKUP($B183,__Indoor,H$7,0)),   0,VLOOKUP($B183,__Indoor,H$7,0))</f>
        <v>0</v>
      </c>
      <c r="I183" s="932" t="str">
        <f ca="1">IF(AND(I182&gt;0,INDIRECT(ADDRESS($CB182,COLUMN(I182),2,1))=0),NA(),IF(I182&gt;INDIRECT(ADDRESS($CB182,COLUMN(I182),2,1)),  NA(),  IF(OR(I182="",INDIRECT(ADDRESS($CB182,COLUMN(I182),2,1))=""),"",     (1+I$5)  *  ROUND((1-(I182-1)/(  INDIRECT(ADDRESS($CB182,COLUMN(I182),2,1))  -1))  *  (VLOOKUP($D182&amp;"_"&amp;$D183,Cross_cat_sexe,$B$5+1,0)  -  VLOOKUP($D182&amp;"_"&amp;$D183,Cross_cat_sexe,$B$5,0))     +  VLOOKUP($D182&amp;"_"&amp;$D183,Cross_cat_sexe,$B$5,0),0))))</f>
        <v/>
      </c>
      <c r="J183" s="932" t="str">
        <f ca="1">IF(AND(J182&gt;0,INDIRECT(ADDRESS($CB182,COLUMN(J182),2,1))=0),NA(),IF(J182&gt;INDIRECT(ADDRESS($CB182,COLUMN(J182),2,1)),  NA(),  IF(OR(J182="",INDIRECT(ADDRESS($CB182,COLUMN(J182),2,1))=""),"",     (1+J$5)  *  ROUND((1-(J182-1)/(  INDIRECT(ADDRESS($CB182,COLUMN(J182),2,1))  -1))  *  (VLOOKUP($D182&amp;"_"&amp;$D183,Cross_cat_sexe,$B$5+1,0)  -  VLOOKUP($D182&amp;"_"&amp;$D183,Cross_cat_sexe,$B$5,0))     +  VLOOKUP($D182&amp;"_"&amp;$D183,Cross_cat_sexe,$B$5,0),0))))</f>
        <v/>
      </c>
      <c r="K183" s="932" t="str">
        <f ca="1">IF(AND(K182&gt;0,INDIRECT(ADDRESS($CB182,COLUMN(K182),2,1))=0),NA(),IF(K182&gt;INDIRECT(ADDRESS($CB182,COLUMN(K182),2,1)),  NA(),  IF(OR(K182="",INDIRECT(ADDRESS($CB182,COLUMN(K182),2,1))=""),"",     (1+K$5)  *  ROUND((1-(K182-1)/(  INDIRECT(ADDRESS($CB182,COLUMN(K182),2,1))  -1))  *  (VLOOKUP($D182&amp;"_"&amp;$D183,Cross_cat_sexe,$B$5+1,0)  -  VLOOKUP($D182&amp;"_"&amp;$D183,Cross_cat_sexe,$B$5,0))     +  VLOOKUP($D182&amp;"_"&amp;$D183,Cross_cat_sexe,$B$5,0),0))))</f>
        <v/>
      </c>
      <c r="L183" s="687" t="str">
        <f>IF(AND(L182&gt;0,M182=0),NA(),IF(L182&gt;M182,NA(),IF(M182="","",     (1+M$5)  *  ROUND((1-(L182-1)/(M182-1))  *  (VLOOKUP($D182&amp;"_"&amp;$D183,Cross_cat_sexe,$B$5+1,0)  -  VLOOKUP($D182&amp;"_"&amp;$D183,Cross_cat_sexe,$B$5,0))     +  VLOOKUP($D182&amp;"_"&amp;$D183,Cross_cat_sexe,$B$5,0),0))))</f>
        <v/>
      </c>
      <c r="M183" s="841">
        <f>IF(L182&gt;0,M$5,0)</f>
        <v>0</v>
      </c>
      <c r="N183" s="932" t="str">
        <f ca="1">IF(AND(N182&gt;0,INDIRECT(ADDRESS($CB182,COLUMN(N182),2,1))=0),NA(),IF(N182&gt;INDIRECT(ADDRESS($CB182,COLUMN(N182),2,1)),  NA(),  IF(OR(N182="",INDIRECT(ADDRESS($CB182,COLUMN(N182),2,1))=""),"",     (1+N$5)  *  ROUND((1-(N182-1)/(  INDIRECT(ADDRESS($CB182,COLUMN(N182),2,1))  -1))  *  (VLOOKUP($D182&amp;"_"&amp;$D183,Cross_cat_sexe,$B$5+1,0)  -  VLOOKUP($D182&amp;"_"&amp;$D183,Cross_cat_sexe,$B$5,0))     +  VLOOKUP($D182&amp;"_"&amp;$D183,Cross_cat_sexe,$B$5,0),0))))</f>
        <v/>
      </c>
      <c r="O183" s="932" t="str">
        <f ca="1">IF(AND(O182&gt;0,INDIRECT(ADDRESS($CB182,COLUMN(O182),2,1))=0),NA(),IF(O182&gt;INDIRECT(ADDRESS($CB182,COLUMN(O182),2,1)),  NA(),  IF(OR(O182="",INDIRECT(ADDRESS($CB182,COLUMN(O182),2,1))=""),"",     (1+O$5)  *  ROUND((1-(O182-1)/(  INDIRECT(ADDRESS($CB182,COLUMN(O182),2,1))  -1))  *  (VLOOKUP($D182&amp;"_"&amp;$D183,Cross_cat_sexe,$B$5+1,0)  -  VLOOKUP($D182&amp;"_"&amp;$D183,Cross_cat_sexe,$B$5,0))     +  VLOOKUP($D182&amp;"_"&amp;$D183,Cross_cat_sexe,$B$5,0),0))))</f>
        <v/>
      </c>
      <c r="P183" s="932" t="str">
        <f ca="1">IF(AND(P182&gt;0,INDIRECT(ADDRESS($CB182,COLUMN(P182),2,1))=0),NA(),IF(P182&gt;INDIRECT(ADDRESS($CB182,COLUMN(P182),2,1)),  NA(),  IF(OR(P182="",INDIRECT(ADDRESS($CB182,COLUMN(P182),2,1))=""),"",     (1+P$5)  *  ROUND((1-(P182-1)/(  INDIRECT(ADDRESS($CB182,COLUMN(P182),2,1))  -1))  *  (VLOOKUP($D182&amp;"_"&amp;$D183,Cross_cat_sexe,$B$5+1,0)  -  VLOOKUP($D182&amp;"_"&amp;$D183,Cross_cat_sexe,$B$5,0))     +  VLOOKUP($D182&amp;"_"&amp;$D183,Cross_cat_sexe,$B$5,0),0))))</f>
        <v/>
      </c>
      <c r="Q183" s="687" t="str">
        <f>IF(AND(Q182&gt;0,R182=0),NA(),IF(Q182&gt;R182,NA(),IF(R182="","",     (1+R$5)  *  ROUND((1-(Q182-1)/(R182-1))  *  (VLOOKUP($D182&amp;"_"&amp;$D183,Cross_cat_sexe,$B$5+1,0)  -  VLOOKUP($D182&amp;"_"&amp;$D183,Cross_cat_sexe,$B$5,0))     +  VLOOKUP($D182&amp;"_"&amp;$D183,Cross_cat_sexe,$B$5,0),0))))</f>
        <v/>
      </c>
      <c r="R183" s="841">
        <f>IF(Q182&gt;0,R$5,0)</f>
        <v>0</v>
      </c>
      <c r="S183" s="687" t="str">
        <f>IF(AND(S182&gt;0,T182=0),NA(),IF(S182&gt;T182,NA(),IF(T182="","",     (1+T$5)  *  ROUND((1-(S182-1)/(T182-1))  *  (VLOOKUP($D182&amp;"_"&amp;$D183,Cross_cat_sexe,$B$5+1,0)  -  VLOOKUP($D182&amp;"_"&amp;$D183,Cross_cat_sexe,$B$5,0))     +  VLOOKUP($D182&amp;"_"&amp;$D183,Cross_cat_sexe,$B$5,0),0))))</f>
        <v/>
      </c>
      <c r="T183" s="841">
        <f>IF(S182&gt;0,T$5,0)</f>
        <v>0</v>
      </c>
      <c r="U183" s="932" t="str">
        <f ca="1">IF(AND(U182&gt;0,INDIRECT(ADDRESS($CB182,COLUMN(U182),2,1))=0),NA(),IF(U182&gt;INDIRECT(ADDRESS($CB182,COLUMN(U182),2,1)),  NA(),  IF(OR(U182="",INDIRECT(ADDRESS($CB182,COLUMN(U182),2,1))=""),"",     (1+U$5)  *  ROUND((1-(U182-1)/(  INDIRECT(ADDRESS($CB182,COLUMN(U182),2,1))  -1))  *  (VLOOKUP($D182&amp;"_"&amp;$D183,Cross_cat_sexe,$B$5+1,0)  -  VLOOKUP($D182&amp;"_"&amp;$D183,Cross_cat_sexe,$B$5,0))     +  VLOOKUP($D182&amp;"_"&amp;$D183,Cross_cat_sexe,$B$5,0),0))))</f>
        <v/>
      </c>
      <c r="V183" s="932" t="str">
        <f ca="1">IF(AND(V182&gt;0,INDIRECT(ADDRESS($CB182,COLUMN(V182),2,1))=0),NA(),IF(V182&gt;INDIRECT(ADDRESS($CB182,COLUMN(V182),2,1)),  NA(),  IF(OR(V182="",INDIRECT(ADDRESS($CB182,COLUMN(V182),2,1))=""),"",     (1+V$5)  *  ROUND((1-(V182-1)/(  INDIRECT(ADDRESS($CB182,COLUMN(V182),2,1))  -1))  *  (VLOOKUP($D182&amp;"_"&amp;$D183,Cross_cat_sexe,$B$5+1,0)  -  VLOOKUP($D182&amp;"_"&amp;$D183,Cross_cat_sexe,$B$5,0))     +  VLOOKUP($D182&amp;"_"&amp;$D183,Cross_cat_sexe,$B$5,0),0))))</f>
        <v/>
      </c>
      <c r="W183" s="932" t="str">
        <f ca="1">IF(AND(W182&gt;0,INDIRECT(ADDRESS($CB182,COLUMN(W182),2,1))=0),NA(),IF(W182&gt;INDIRECT(ADDRESS($CB182,COLUMN(W182),2,1)),  NA(),  IF(OR(W182="",INDIRECT(ADDRESS($CB182,COLUMN(W182),2,1))=""),"",     (1+W$5)  *  ROUND((1-(W182-1)/(  INDIRECT(ADDRESS($CB182,COLUMN(W182),2,1))  -1))  *  (VLOOKUP($D182&amp;"_"&amp;$D183,Cross_cat_sexe,$B$5+1,0)  -  VLOOKUP($D182&amp;"_"&amp;$D183,Cross_cat_sexe,$B$5,0))     +  VLOOKUP($D182&amp;"_"&amp;$D183,Cross_cat_sexe,$B$5,0),0))))</f>
        <v/>
      </c>
      <c r="X183" s="932" t="str">
        <f ca="1">IF(AND(X182&gt;0,INDIRECT(ADDRESS($CB182,COLUMN(X182),2,1))=0),NA(),IF(X182&gt;INDIRECT(ADDRESS($CB182,COLUMN(X182),2,1)),  NA(),  IF(OR(X182="",INDIRECT(ADDRESS($CB182,COLUMN(X182),2,1))=""),"",     (1+X$5)  *  ROUND((1-(X182-1)/(  INDIRECT(ADDRESS($CB182,COLUMN(X182),2,1))  -1))  *  (VLOOKUP($D182&amp;"_"&amp;$D183,Cross_cat_sexe,$B$5+1,0)  -  VLOOKUP($D182&amp;"_"&amp;$D183,Cross_cat_sexe,$B$5,0))     +  VLOOKUP($D182&amp;"_"&amp;$D183,Cross_cat_sexe,$B$5,0),0))))</f>
        <v/>
      </c>
      <c r="Y183" s="687" t="str">
        <f>IF(AND(Y182&gt;0,Z182=0),NA(),IF(Y182&gt;Z182,NA(),IF(Z182="","",     (1+Z$5)  *  ROUND((1-(Y182-1)/(Z182-1))  *  (VLOOKUP($D182&amp;"_"&amp;$D183,Cross_cat_sexe,$B$5+1,0)  -  VLOOKUP($D182&amp;"_"&amp;$D183,Cross_cat_sexe,$B$5,0))     +  VLOOKUP($D182&amp;"_"&amp;$D183,Cross_cat_sexe,$B$5,0),0))))</f>
        <v/>
      </c>
      <c r="Z183" s="841">
        <f>IF(Y182&gt;0,Z$5,0)</f>
        <v>0</v>
      </c>
      <c r="AA183" s="688" t="str">
        <f>IF($B182="","",VLOOKUP($B182,Athlètes,AA$7,0))</f>
        <v/>
      </c>
      <c r="AB183" s="689">
        <f>IF(OR(G183&gt;=2,    F182=IF(D183="F","classée","classé")),   1,   0)</f>
        <v>0</v>
      </c>
      <c r="AC183" s="690">
        <f ca="1">MAX(AH183:AU183)</f>
        <v>0</v>
      </c>
      <c r="AD183" s="684">
        <f ca="1">IF(AF183&gt;=2,AC183,MAX(AV183:BI183))</f>
        <v>0</v>
      </c>
      <c r="AE183" s="684">
        <f ca="1">IF(AF183&gt;=3,AC183,IF(AG183&gt;=2,AD183,MAX(BJ183:BW183)))</f>
        <v>0</v>
      </c>
      <c r="AF183" s="684">
        <f ca="1">COUNTIF(AV183:BI183,"=-1")</f>
        <v>0</v>
      </c>
      <c r="AG183" s="684">
        <f ca="1">COUNTIF(BJ183:BW183,"=-2")</f>
        <v>0</v>
      </c>
      <c r="AH183" s="691" t="str">
        <f t="shared" ref="AH183:AU183" ca="1" si="271">INDEX(__Cross,  $CC183,  AH$5)</f>
        <v/>
      </c>
      <c r="AI183" s="684" t="str">
        <f t="shared" ca="1" si="271"/>
        <v/>
      </c>
      <c r="AJ183" s="684" t="str">
        <f t="shared" ca="1" si="271"/>
        <v/>
      </c>
      <c r="AK183" s="684" t="str">
        <f t="shared" ca="1" si="271"/>
        <v/>
      </c>
      <c r="AL183" s="684" t="str">
        <f t="shared" ca="1" si="271"/>
        <v/>
      </c>
      <c r="AM183" s="684" t="str">
        <f t="shared" ca="1" si="271"/>
        <v/>
      </c>
      <c r="AN183" s="684" t="str">
        <f t="shared" ca="1" si="271"/>
        <v/>
      </c>
      <c r="AO183" s="684" t="str">
        <f t="shared" ca="1" si="271"/>
        <v/>
      </c>
      <c r="AP183" s="684" t="str">
        <f t="shared" ca="1" si="271"/>
        <v/>
      </c>
      <c r="AQ183" s="684" t="str">
        <f t="shared" ca="1" si="271"/>
        <v/>
      </c>
      <c r="AR183" s="684" t="str">
        <f t="shared" ca="1" si="271"/>
        <v/>
      </c>
      <c r="AS183" s="684" t="str">
        <f t="shared" ca="1" si="271"/>
        <v/>
      </c>
      <c r="AT183" s="684" t="str">
        <f t="shared" ca="1" si="271"/>
        <v/>
      </c>
      <c r="AU183" s="692" t="str">
        <f t="shared" ca="1" si="271"/>
        <v/>
      </c>
      <c r="AV183" s="691" t="str">
        <f t="shared" ref="AV183:BI183" ca="1" si="272">IF(AH183=$AC183,-1,AH183)</f>
        <v/>
      </c>
      <c r="AW183" s="684" t="str">
        <f t="shared" ca="1" si="272"/>
        <v/>
      </c>
      <c r="AX183" s="684" t="str">
        <f t="shared" ca="1" si="272"/>
        <v/>
      </c>
      <c r="AY183" s="684" t="str">
        <f t="shared" ca="1" si="272"/>
        <v/>
      </c>
      <c r="AZ183" s="684" t="str">
        <f t="shared" ca="1" si="272"/>
        <v/>
      </c>
      <c r="BA183" s="684" t="str">
        <f t="shared" ca="1" si="272"/>
        <v/>
      </c>
      <c r="BB183" s="684" t="str">
        <f t="shared" ca="1" si="272"/>
        <v/>
      </c>
      <c r="BC183" s="684" t="str">
        <f t="shared" ca="1" si="272"/>
        <v/>
      </c>
      <c r="BD183" s="684" t="str">
        <f t="shared" ca="1" si="272"/>
        <v/>
      </c>
      <c r="BE183" s="684" t="str">
        <f t="shared" ca="1" si="272"/>
        <v/>
      </c>
      <c r="BF183" s="684" t="str">
        <f t="shared" ca="1" si="272"/>
        <v/>
      </c>
      <c r="BG183" s="684" t="str">
        <f t="shared" ca="1" si="272"/>
        <v/>
      </c>
      <c r="BH183" s="684" t="str">
        <f t="shared" ca="1" si="272"/>
        <v/>
      </c>
      <c r="BI183" s="692" t="str">
        <f t="shared" ca="1" si="272"/>
        <v/>
      </c>
      <c r="BJ183" s="691" t="str">
        <f t="shared" ref="BJ183:BW183" ca="1" si="273">IF(AV183=$AD183,-2,AV183)</f>
        <v/>
      </c>
      <c r="BK183" s="684" t="str">
        <f t="shared" ca="1" si="273"/>
        <v/>
      </c>
      <c r="BL183" s="684" t="str">
        <f t="shared" ca="1" si="273"/>
        <v/>
      </c>
      <c r="BM183" s="684" t="str">
        <f t="shared" ca="1" si="273"/>
        <v/>
      </c>
      <c r="BN183" s="684" t="str">
        <f t="shared" ca="1" si="273"/>
        <v/>
      </c>
      <c r="BO183" s="684" t="str">
        <f t="shared" ca="1" si="273"/>
        <v/>
      </c>
      <c r="BP183" s="684" t="str">
        <f t="shared" ca="1" si="273"/>
        <v/>
      </c>
      <c r="BQ183" s="684" t="str">
        <f t="shared" ca="1" si="273"/>
        <v/>
      </c>
      <c r="BR183" s="684" t="str">
        <f t="shared" ca="1" si="273"/>
        <v/>
      </c>
      <c r="BS183" s="684" t="str">
        <f t="shared" ca="1" si="273"/>
        <v/>
      </c>
      <c r="BT183" s="684" t="str">
        <f t="shared" ca="1" si="273"/>
        <v/>
      </c>
      <c r="BU183" s="684" t="str">
        <f t="shared" ca="1" si="273"/>
        <v/>
      </c>
      <c r="BV183" s="684" t="str">
        <f t="shared" ca="1" si="273"/>
        <v/>
      </c>
      <c r="BW183" s="692" t="str">
        <f t="shared" ca="1" si="273"/>
        <v/>
      </c>
      <c r="BX183" s="689">
        <f t="shared" ca="1" si="210"/>
        <v>1</v>
      </c>
      <c r="BY183" s="996">
        <f t="shared" ca="1" si="211"/>
        <v>0</v>
      </c>
      <c r="BZ183" s="689">
        <f t="shared" si="212"/>
        <v>14.1</v>
      </c>
      <c r="CA183" s="684" t="str">
        <f t="shared" ca="1" si="213"/>
        <v>P_H</v>
      </c>
      <c r="CB183" s="684">
        <f t="shared" ca="1" si="242"/>
        <v>144</v>
      </c>
      <c r="CC183" s="684">
        <f t="shared" ca="1" si="214"/>
        <v>162</v>
      </c>
      <c r="CD183" s="684">
        <f t="shared" ca="1" si="215"/>
        <v>0</v>
      </c>
      <c r="CE183" s="693">
        <f t="shared" ca="1" si="216"/>
        <v>3000000</v>
      </c>
      <c r="CF183" s="895"/>
      <c r="CG183" s="886"/>
      <c r="CH183" s="694">
        <f t="shared" si="217"/>
        <v>0</v>
      </c>
      <c r="CI183" s="694">
        <f ca="1">IF(INDEX(__Cross,  IF(BX183=1, $CC182, $CC183),  CI$2)&gt;0,  1,  0)</f>
        <v>0</v>
      </c>
      <c r="CJ183" s="895"/>
    </row>
    <row r="184" spans="1:88" s="703" customFormat="1" hidden="1">
      <c r="A184" s="704">
        <v>19</v>
      </c>
      <c r="B184" s="705"/>
      <c r="C184" s="703" t="str">
        <f>IF($B184="","",VLOOKUP($B184,Athlètes,C$5,0))</f>
        <v/>
      </c>
      <c r="D184" s="698" t="str">
        <f>IF($B184="","",VLOOKUP($B184,Athlètes,D$5,0))</f>
        <v/>
      </c>
      <c r="E184" s="706" t="str">
        <f>IF($B184="","",VLOOKUP($B184,Athlètes,E$5,0))</f>
        <v/>
      </c>
      <c r="F184" s="707"/>
      <c r="G184" s="708"/>
      <c r="H184" s="708"/>
      <c r="I184" s="696"/>
      <c r="J184" s="696"/>
      <c r="K184" s="696"/>
      <c r="L184" s="696"/>
      <c r="M184" s="722" t="str">
        <f>IF(L184&gt;0,VLOOKUP(M$2&amp;IF(VLOOKUP(M$2,cal_Cross,L$9,0)&lt;&gt;2,"","-"&amp;VLOOKUP($E184,année_1ou2,M$9,0)),cal_Cross,VLOOKUP($D184&amp;"_"&amp;$D185,Cross_cat_sexe,$B$7,0),0),"")</f>
        <v/>
      </c>
      <c r="N184" s="696"/>
      <c r="O184" s="696"/>
      <c r="P184" s="696"/>
      <c r="Q184" s="696"/>
      <c r="R184" s="722" t="str">
        <f>IF(Q184&gt;0,VLOOKUP(R$2&amp;IF(VLOOKUP(R$2,cal_Cross,Q$9,0)&lt;&gt;2,"","-"&amp;VLOOKUP($E184,année_1ou2,R$9,0)),cal_Cross,VLOOKUP($D184&amp;"_"&amp;$D185,Cross_cat_sexe,$B$7,0),0),"")</f>
        <v/>
      </c>
      <c r="S184" s="696"/>
      <c r="T184" s="722" t="str">
        <f>IF(S184&gt;0,VLOOKUP(T$2&amp;IF(VLOOKUP(T$2,cal_Cross,S$9,0)&lt;&gt;2,"","-"&amp;VLOOKUP($E184,année_1ou2,T$9,0)),cal_Cross,VLOOKUP($D184&amp;"_"&amp;$D185,Cross_cat_sexe,$B$7,0),0),"")</f>
        <v/>
      </c>
      <c r="U184" s="696"/>
      <c r="V184" s="696"/>
      <c r="W184" s="696"/>
      <c r="X184" s="696"/>
      <c r="Y184" s="696"/>
      <c r="Z184" s="722" t="str">
        <f>IF(Y184&gt;0,VLOOKUP(Z$2&amp;IF(VLOOKUP(Z$2,cal_Cross,Y$9,0)&lt;&gt;2,"","-"&amp;VLOOKUP($E184,année_1ou2,Z$9,0)),cal_Cross,VLOOKUP($D184&amp;"_"&amp;$D185,Cross_cat_sexe,$B$7,0),0),"")</f>
        <v/>
      </c>
      <c r="AA184" s="843" t="str">
        <f>IF($B184="","",VLOOKUP($B184,Athlètes,AA$5,0))</f>
        <v/>
      </c>
      <c r="AB184" s="697"/>
      <c r="AC184" s="698"/>
      <c r="AD184" s="698"/>
      <c r="AE184" s="698"/>
      <c r="AF184" s="698"/>
      <c r="AG184" s="698"/>
      <c r="AH184" s="699"/>
      <c r="AI184" s="698"/>
      <c r="AJ184" s="698"/>
      <c r="AK184" s="698"/>
      <c r="AL184" s="698"/>
      <c r="AM184" s="698"/>
      <c r="AN184" s="698"/>
      <c r="AO184" s="698"/>
      <c r="AP184" s="698"/>
      <c r="AQ184" s="698"/>
      <c r="AR184" s="698"/>
      <c r="AS184" s="698"/>
      <c r="AT184" s="698"/>
      <c r="AU184" s="700"/>
      <c r="AV184" s="699"/>
      <c r="AW184" s="698"/>
      <c r="AX184" s="698"/>
      <c r="AY184" s="698"/>
      <c r="AZ184" s="698"/>
      <c r="BA184" s="698"/>
      <c r="BB184" s="698"/>
      <c r="BC184" s="698"/>
      <c r="BD184" s="698"/>
      <c r="BE184" s="698"/>
      <c r="BF184" s="698"/>
      <c r="BG184" s="698"/>
      <c r="BH184" s="698"/>
      <c r="BI184" s="700"/>
      <c r="BJ184" s="699"/>
      <c r="BK184" s="698"/>
      <c r="BL184" s="698"/>
      <c r="BM184" s="698"/>
      <c r="BN184" s="698"/>
      <c r="BO184" s="698"/>
      <c r="BP184" s="698"/>
      <c r="BQ184" s="698"/>
      <c r="BR184" s="698"/>
      <c r="BS184" s="698"/>
      <c r="BT184" s="698"/>
      <c r="BU184" s="698"/>
      <c r="BV184" s="698"/>
      <c r="BW184" s="700"/>
      <c r="BX184" s="697">
        <f t="shared" ca="1" si="210"/>
        <v>0</v>
      </c>
      <c r="BY184" s="995">
        <f t="shared" si="211"/>
        <v>0</v>
      </c>
      <c r="BZ184" s="697">
        <f t="shared" si="212"/>
        <v>19</v>
      </c>
      <c r="CA184" s="698" t="str">
        <f t="shared" ca="1" si="213"/>
        <v>P_H</v>
      </c>
      <c r="CB184" s="698">
        <f t="shared" ca="1" si="242"/>
        <v>144</v>
      </c>
      <c r="CC184" s="698">
        <f t="shared" ca="1" si="214"/>
        <v>163</v>
      </c>
      <c r="CD184" s="698">
        <f t="shared" ca="1" si="215"/>
        <v>0</v>
      </c>
      <c r="CE184" s="701">
        <f t="shared" ca="1" si="216"/>
        <v>3000000</v>
      </c>
      <c r="CF184" s="894"/>
      <c r="CG184" s="885"/>
      <c r="CH184" s="694">
        <f t="shared" si="217"/>
        <v>0</v>
      </c>
      <c r="CI184" s="702">
        <f ca="1">IF(INDEX(__Cross,  IF(BX184=1, $CC183, $CC184),  CI$2)&gt;0,  1,  0)</f>
        <v>0</v>
      </c>
      <c r="CJ184" s="894"/>
    </row>
    <row r="185" spans="1:88" s="695" customFormat="1" hidden="1">
      <c r="A185" s="681">
        <v>15.1</v>
      </c>
      <c r="B185" s="682">
        <f>B184+0.1</f>
        <v>0.1</v>
      </c>
      <c r="C185" s="683" t="str">
        <f>IF($B184="","",VLOOKUP($B184,Athlètes,C$7,0))</f>
        <v/>
      </c>
      <c r="D185" s="684" t="str">
        <f>IF($B184="","",VLOOKUP($B184,Athlètes,D$7,0))</f>
        <v/>
      </c>
      <c r="E185" s="685"/>
      <c r="F185" s="936">
        <f ca="1">IF(G185=0,0,SUMIF(AC185:AD185,"&gt;0")/MIN(2,G185))+IF(ISNA(BY185),NA(),0)</f>
        <v>0</v>
      </c>
      <c r="G185" s="686">
        <f>COUNTA(I184:L184,N184:Q184,S184,Y184)</f>
        <v>0</v>
      </c>
      <c r="H185" s="686">
        <f ca="1">IF(ISNA(VLOOKUP($B185,__Indoor,H$7,0)),   0,VLOOKUP($B185,__Indoor,H$7,0))</f>
        <v>0</v>
      </c>
      <c r="I185" s="932" t="str">
        <f ca="1">IF(AND(I184&gt;0,INDIRECT(ADDRESS($CB184,COLUMN(I184),2,1))=0),NA(),IF(I184&gt;INDIRECT(ADDRESS($CB184,COLUMN(I184),2,1)),  NA(),  IF(OR(I184="",INDIRECT(ADDRESS($CB184,COLUMN(I184),2,1))=""),"",     (1+I$5)  *  ROUND((1-(I184-1)/(  INDIRECT(ADDRESS($CB184,COLUMN(I184),2,1))  -1))  *  (VLOOKUP($D184&amp;"_"&amp;$D185,Cross_cat_sexe,$B$5+1,0)  -  VLOOKUP($D184&amp;"_"&amp;$D185,Cross_cat_sexe,$B$5,0))     +  VLOOKUP($D184&amp;"_"&amp;$D185,Cross_cat_sexe,$B$5,0),0))))</f>
        <v/>
      </c>
      <c r="J185" s="932" t="str">
        <f ca="1">IF(AND(J184&gt;0,INDIRECT(ADDRESS($CB184,COLUMN(J184),2,1))=0),NA(),IF(J184&gt;INDIRECT(ADDRESS($CB184,COLUMN(J184),2,1)),  NA(),  IF(OR(J184="",INDIRECT(ADDRESS($CB184,COLUMN(J184),2,1))=""),"",     (1+J$5)  *  ROUND((1-(J184-1)/(  INDIRECT(ADDRESS($CB184,COLUMN(J184),2,1))  -1))  *  (VLOOKUP($D184&amp;"_"&amp;$D185,Cross_cat_sexe,$B$5+1,0)  -  VLOOKUP($D184&amp;"_"&amp;$D185,Cross_cat_sexe,$B$5,0))     +  VLOOKUP($D184&amp;"_"&amp;$D185,Cross_cat_sexe,$B$5,0),0))))</f>
        <v/>
      </c>
      <c r="K185" s="932" t="str">
        <f ca="1">IF(AND(K184&gt;0,INDIRECT(ADDRESS($CB184,COLUMN(K184),2,1))=0),NA(),IF(K184&gt;INDIRECT(ADDRESS($CB184,COLUMN(K184),2,1)),  NA(),  IF(OR(K184="",INDIRECT(ADDRESS($CB184,COLUMN(K184),2,1))=""),"",     (1+K$5)  *  ROUND((1-(K184-1)/(  INDIRECT(ADDRESS($CB184,COLUMN(K184),2,1))  -1))  *  (VLOOKUP($D184&amp;"_"&amp;$D185,Cross_cat_sexe,$B$5+1,0)  -  VLOOKUP($D184&amp;"_"&amp;$D185,Cross_cat_sexe,$B$5,0))     +  VLOOKUP($D184&amp;"_"&amp;$D185,Cross_cat_sexe,$B$5,0),0))))</f>
        <v/>
      </c>
      <c r="L185" s="687" t="str">
        <f>IF(AND(L184&gt;0,M184=0),NA(),IF(L184&gt;M184,NA(),IF(M184="","",     (1+M$5)  *  ROUND((1-(L184-1)/(M184-1))  *  (VLOOKUP($D184&amp;"_"&amp;$D185,Cross_cat_sexe,$B$5+1,0)  -  VLOOKUP($D184&amp;"_"&amp;$D185,Cross_cat_sexe,$B$5,0))     +  VLOOKUP($D184&amp;"_"&amp;$D185,Cross_cat_sexe,$B$5,0),0))))</f>
        <v/>
      </c>
      <c r="M185" s="841">
        <f>IF(L184&gt;0,M$5,0)</f>
        <v>0</v>
      </c>
      <c r="N185" s="932" t="str">
        <f ca="1">IF(AND(N184&gt;0,INDIRECT(ADDRESS($CB184,COLUMN(N184),2,1))=0),NA(),IF(N184&gt;INDIRECT(ADDRESS($CB184,COLUMN(N184),2,1)),  NA(),  IF(OR(N184="",INDIRECT(ADDRESS($CB184,COLUMN(N184),2,1))=""),"",     (1+N$5)  *  ROUND((1-(N184-1)/(  INDIRECT(ADDRESS($CB184,COLUMN(N184),2,1))  -1))  *  (VLOOKUP($D184&amp;"_"&amp;$D185,Cross_cat_sexe,$B$5+1,0)  -  VLOOKUP($D184&amp;"_"&amp;$D185,Cross_cat_sexe,$B$5,0))     +  VLOOKUP($D184&amp;"_"&amp;$D185,Cross_cat_sexe,$B$5,0),0))))</f>
        <v/>
      </c>
      <c r="O185" s="932" t="str">
        <f ca="1">IF(AND(O184&gt;0,INDIRECT(ADDRESS($CB184,COLUMN(O184),2,1))=0),NA(),IF(O184&gt;INDIRECT(ADDRESS($CB184,COLUMN(O184),2,1)),  NA(),  IF(OR(O184="",INDIRECT(ADDRESS($CB184,COLUMN(O184),2,1))=""),"",     (1+O$5)  *  ROUND((1-(O184-1)/(  INDIRECT(ADDRESS($CB184,COLUMN(O184),2,1))  -1))  *  (VLOOKUP($D184&amp;"_"&amp;$D185,Cross_cat_sexe,$B$5+1,0)  -  VLOOKUP($D184&amp;"_"&amp;$D185,Cross_cat_sexe,$B$5,0))     +  VLOOKUP($D184&amp;"_"&amp;$D185,Cross_cat_sexe,$B$5,0),0))))</f>
        <v/>
      </c>
      <c r="P185" s="932" t="str">
        <f ca="1">IF(AND(P184&gt;0,INDIRECT(ADDRESS($CB184,COLUMN(P184),2,1))=0),NA(),IF(P184&gt;INDIRECT(ADDRESS($CB184,COLUMN(P184),2,1)),  NA(),  IF(OR(P184="",INDIRECT(ADDRESS($CB184,COLUMN(P184),2,1))=""),"",     (1+P$5)  *  ROUND((1-(P184-1)/(  INDIRECT(ADDRESS($CB184,COLUMN(P184),2,1))  -1))  *  (VLOOKUP($D184&amp;"_"&amp;$D185,Cross_cat_sexe,$B$5+1,0)  -  VLOOKUP($D184&amp;"_"&amp;$D185,Cross_cat_sexe,$B$5,0))     +  VLOOKUP($D184&amp;"_"&amp;$D185,Cross_cat_sexe,$B$5,0),0))))</f>
        <v/>
      </c>
      <c r="Q185" s="687" t="str">
        <f>IF(AND(Q184&gt;0,R184=0),NA(),IF(Q184&gt;R184,NA(),IF(R184="","",     (1+R$5)  *  ROUND((1-(Q184-1)/(R184-1))  *  (VLOOKUP($D184&amp;"_"&amp;$D185,Cross_cat_sexe,$B$5+1,0)  -  VLOOKUP($D184&amp;"_"&amp;$D185,Cross_cat_sexe,$B$5,0))     +  VLOOKUP($D184&amp;"_"&amp;$D185,Cross_cat_sexe,$B$5,0),0))))</f>
        <v/>
      </c>
      <c r="R185" s="841">
        <f>IF(Q184&gt;0,R$5,0)</f>
        <v>0</v>
      </c>
      <c r="S185" s="687" t="str">
        <f>IF(AND(S184&gt;0,T184=0),NA(),IF(S184&gt;T184,NA(),IF(T184="","",     (1+T$5)  *  ROUND((1-(S184-1)/(T184-1))  *  (VLOOKUP($D184&amp;"_"&amp;$D185,Cross_cat_sexe,$B$5+1,0)  -  VLOOKUP($D184&amp;"_"&amp;$D185,Cross_cat_sexe,$B$5,0))     +  VLOOKUP($D184&amp;"_"&amp;$D185,Cross_cat_sexe,$B$5,0),0))))</f>
        <v/>
      </c>
      <c r="T185" s="841">
        <f>IF(S184&gt;0,T$5,0)</f>
        <v>0</v>
      </c>
      <c r="U185" s="932" t="str">
        <f ca="1">IF(AND(U184&gt;0,INDIRECT(ADDRESS($CB184,COLUMN(U184),2,1))=0),NA(),IF(U184&gt;INDIRECT(ADDRESS($CB184,COLUMN(U184),2,1)),  NA(),  IF(OR(U184="",INDIRECT(ADDRESS($CB184,COLUMN(U184),2,1))=""),"",     (1+U$5)  *  ROUND((1-(U184-1)/(  INDIRECT(ADDRESS($CB184,COLUMN(U184),2,1))  -1))  *  (VLOOKUP($D184&amp;"_"&amp;$D185,Cross_cat_sexe,$B$5+1,0)  -  VLOOKUP($D184&amp;"_"&amp;$D185,Cross_cat_sexe,$B$5,0))     +  VLOOKUP($D184&amp;"_"&amp;$D185,Cross_cat_sexe,$B$5,0),0))))</f>
        <v/>
      </c>
      <c r="V185" s="932" t="str">
        <f ca="1">IF(AND(V184&gt;0,INDIRECT(ADDRESS($CB184,COLUMN(V184),2,1))=0),NA(),IF(V184&gt;INDIRECT(ADDRESS($CB184,COLUMN(V184),2,1)),  NA(),  IF(OR(V184="",INDIRECT(ADDRESS($CB184,COLUMN(V184),2,1))=""),"",     (1+V$5)  *  ROUND((1-(V184-1)/(  INDIRECT(ADDRESS($CB184,COLUMN(V184),2,1))  -1))  *  (VLOOKUP($D184&amp;"_"&amp;$D185,Cross_cat_sexe,$B$5+1,0)  -  VLOOKUP($D184&amp;"_"&amp;$D185,Cross_cat_sexe,$B$5,0))     +  VLOOKUP($D184&amp;"_"&amp;$D185,Cross_cat_sexe,$B$5,0),0))))</f>
        <v/>
      </c>
      <c r="W185" s="932" t="str">
        <f ca="1">IF(AND(W184&gt;0,INDIRECT(ADDRESS($CB184,COLUMN(W184),2,1))=0),NA(),IF(W184&gt;INDIRECT(ADDRESS($CB184,COLUMN(W184),2,1)),  NA(),  IF(OR(W184="",INDIRECT(ADDRESS($CB184,COLUMN(W184),2,1))=""),"",     (1+W$5)  *  ROUND((1-(W184-1)/(  INDIRECT(ADDRESS($CB184,COLUMN(W184),2,1))  -1))  *  (VLOOKUP($D184&amp;"_"&amp;$D185,Cross_cat_sexe,$B$5+1,0)  -  VLOOKUP($D184&amp;"_"&amp;$D185,Cross_cat_sexe,$B$5,0))     +  VLOOKUP($D184&amp;"_"&amp;$D185,Cross_cat_sexe,$B$5,0),0))))</f>
        <v/>
      </c>
      <c r="X185" s="932" t="str">
        <f ca="1">IF(AND(X184&gt;0,INDIRECT(ADDRESS($CB184,COLUMN(X184),2,1))=0),NA(),IF(X184&gt;INDIRECT(ADDRESS($CB184,COLUMN(X184),2,1)),  NA(),  IF(OR(X184="",INDIRECT(ADDRESS($CB184,COLUMN(X184),2,1))=""),"",     (1+X$5)  *  ROUND((1-(X184-1)/(  INDIRECT(ADDRESS($CB184,COLUMN(X184),2,1))  -1))  *  (VLOOKUP($D184&amp;"_"&amp;$D185,Cross_cat_sexe,$B$5+1,0)  -  VLOOKUP($D184&amp;"_"&amp;$D185,Cross_cat_sexe,$B$5,0))     +  VLOOKUP($D184&amp;"_"&amp;$D185,Cross_cat_sexe,$B$5,0),0))))</f>
        <v/>
      </c>
      <c r="Y185" s="687" t="str">
        <f>IF(AND(Y184&gt;0,Z184=0),NA(),IF(Y184&gt;Z184,NA(),IF(Z184="","",     (1+Z$5)  *  ROUND((1-(Y184-1)/(Z184-1))  *  (VLOOKUP($D184&amp;"_"&amp;$D185,Cross_cat_sexe,$B$5+1,0)  -  VLOOKUP($D184&amp;"_"&amp;$D185,Cross_cat_sexe,$B$5,0))     +  VLOOKUP($D184&amp;"_"&amp;$D185,Cross_cat_sexe,$B$5,0),0))))</f>
        <v/>
      </c>
      <c r="Z185" s="841">
        <f>IF(Y184&gt;0,Z$5,0)</f>
        <v>0</v>
      </c>
      <c r="AA185" s="688" t="str">
        <f>IF($B184="","",VLOOKUP($B184,Athlètes,AA$7,0))</f>
        <v/>
      </c>
      <c r="AB185" s="689">
        <f>IF(OR(G185&gt;=2,    F184=IF(D185="F","classée","classé")),   1,   0)</f>
        <v>0</v>
      </c>
      <c r="AC185" s="690">
        <f ca="1">MAX(AH185:AU185)</f>
        <v>0</v>
      </c>
      <c r="AD185" s="684">
        <f ca="1">IF(AF185&gt;=2,AC185,MAX(AV185:BI185))</f>
        <v>0</v>
      </c>
      <c r="AE185" s="684">
        <f ca="1">IF(AF185&gt;=3,AC185,IF(AG185&gt;=2,AD185,MAX(BJ185:BW185)))</f>
        <v>0</v>
      </c>
      <c r="AF185" s="684">
        <f ca="1">COUNTIF(AV185:BI185,"=-1")</f>
        <v>0</v>
      </c>
      <c r="AG185" s="684">
        <f ca="1">COUNTIF(BJ185:BW185,"=-2")</f>
        <v>0</v>
      </c>
      <c r="AH185" s="691" t="str">
        <f t="shared" ref="AH185:AU185" ca="1" si="274">INDEX(__Cross,  $CC185,  AH$5)</f>
        <v/>
      </c>
      <c r="AI185" s="684" t="str">
        <f t="shared" ca="1" si="274"/>
        <v/>
      </c>
      <c r="AJ185" s="684" t="str">
        <f t="shared" ca="1" si="274"/>
        <v/>
      </c>
      <c r="AK185" s="684" t="str">
        <f t="shared" ca="1" si="274"/>
        <v/>
      </c>
      <c r="AL185" s="684" t="str">
        <f t="shared" ca="1" si="274"/>
        <v/>
      </c>
      <c r="AM185" s="684" t="str">
        <f t="shared" ca="1" si="274"/>
        <v/>
      </c>
      <c r="AN185" s="684" t="str">
        <f t="shared" ca="1" si="274"/>
        <v/>
      </c>
      <c r="AO185" s="684" t="str">
        <f t="shared" ca="1" si="274"/>
        <v/>
      </c>
      <c r="AP185" s="684" t="str">
        <f t="shared" ca="1" si="274"/>
        <v/>
      </c>
      <c r="AQ185" s="684" t="str">
        <f t="shared" ca="1" si="274"/>
        <v/>
      </c>
      <c r="AR185" s="684" t="str">
        <f t="shared" ca="1" si="274"/>
        <v/>
      </c>
      <c r="AS185" s="684" t="str">
        <f t="shared" ca="1" si="274"/>
        <v/>
      </c>
      <c r="AT185" s="684" t="str">
        <f t="shared" ca="1" si="274"/>
        <v/>
      </c>
      <c r="AU185" s="692" t="str">
        <f t="shared" ca="1" si="274"/>
        <v/>
      </c>
      <c r="AV185" s="691" t="str">
        <f t="shared" ref="AV185:BI185" ca="1" si="275">IF(AH185=$AC185,-1,AH185)</f>
        <v/>
      </c>
      <c r="AW185" s="684" t="str">
        <f t="shared" ca="1" si="275"/>
        <v/>
      </c>
      <c r="AX185" s="684" t="str">
        <f t="shared" ca="1" si="275"/>
        <v/>
      </c>
      <c r="AY185" s="684" t="str">
        <f t="shared" ca="1" si="275"/>
        <v/>
      </c>
      <c r="AZ185" s="684" t="str">
        <f t="shared" ca="1" si="275"/>
        <v/>
      </c>
      <c r="BA185" s="684" t="str">
        <f t="shared" ca="1" si="275"/>
        <v/>
      </c>
      <c r="BB185" s="684" t="str">
        <f t="shared" ca="1" si="275"/>
        <v/>
      </c>
      <c r="BC185" s="684" t="str">
        <f t="shared" ca="1" si="275"/>
        <v/>
      </c>
      <c r="BD185" s="684" t="str">
        <f t="shared" ca="1" si="275"/>
        <v/>
      </c>
      <c r="BE185" s="684" t="str">
        <f t="shared" ca="1" si="275"/>
        <v/>
      </c>
      <c r="BF185" s="684" t="str">
        <f t="shared" ca="1" si="275"/>
        <v/>
      </c>
      <c r="BG185" s="684" t="str">
        <f t="shared" ca="1" si="275"/>
        <v/>
      </c>
      <c r="BH185" s="684" t="str">
        <f t="shared" ca="1" si="275"/>
        <v/>
      </c>
      <c r="BI185" s="692" t="str">
        <f t="shared" ca="1" si="275"/>
        <v/>
      </c>
      <c r="BJ185" s="691" t="str">
        <f t="shared" ref="BJ185:BW185" ca="1" si="276">IF(AV185=$AD185,-2,AV185)</f>
        <v/>
      </c>
      <c r="BK185" s="684" t="str">
        <f t="shared" ca="1" si="276"/>
        <v/>
      </c>
      <c r="BL185" s="684" t="str">
        <f t="shared" ca="1" si="276"/>
        <v/>
      </c>
      <c r="BM185" s="684" t="str">
        <f t="shared" ca="1" si="276"/>
        <v/>
      </c>
      <c r="BN185" s="684" t="str">
        <f t="shared" ca="1" si="276"/>
        <v/>
      </c>
      <c r="BO185" s="684" t="str">
        <f t="shared" ca="1" si="276"/>
        <v/>
      </c>
      <c r="BP185" s="684" t="str">
        <f t="shared" ca="1" si="276"/>
        <v/>
      </c>
      <c r="BQ185" s="684" t="str">
        <f t="shared" ca="1" si="276"/>
        <v/>
      </c>
      <c r="BR185" s="684" t="str">
        <f t="shared" ca="1" si="276"/>
        <v/>
      </c>
      <c r="BS185" s="684" t="str">
        <f t="shared" ca="1" si="276"/>
        <v/>
      </c>
      <c r="BT185" s="684" t="str">
        <f t="shared" ca="1" si="276"/>
        <v/>
      </c>
      <c r="BU185" s="684" t="str">
        <f t="shared" ca="1" si="276"/>
        <v/>
      </c>
      <c r="BV185" s="684" t="str">
        <f t="shared" ca="1" si="276"/>
        <v/>
      </c>
      <c r="BW185" s="692" t="str">
        <f t="shared" ca="1" si="276"/>
        <v/>
      </c>
      <c r="BX185" s="689">
        <f t="shared" ca="1" si="210"/>
        <v>1</v>
      </c>
      <c r="BY185" s="996">
        <f t="shared" ca="1" si="211"/>
        <v>0</v>
      </c>
      <c r="BZ185" s="689">
        <f t="shared" si="212"/>
        <v>15.1</v>
      </c>
      <c r="CA185" s="684" t="str">
        <f t="shared" ca="1" si="213"/>
        <v>P_H</v>
      </c>
      <c r="CB185" s="684">
        <f t="shared" ca="1" si="242"/>
        <v>144</v>
      </c>
      <c r="CC185" s="684">
        <f t="shared" ca="1" si="214"/>
        <v>164</v>
      </c>
      <c r="CD185" s="684">
        <f t="shared" ca="1" si="215"/>
        <v>0</v>
      </c>
      <c r="CE185" s="693">
        <f t="shared" ca="1" si="216"/>
        <v>3000000</v>
      </c>
      <c r="CF185" s="895"/>
      <c r="CG185" s="886"/>
      <c r="CH185" s="694">
        <f t="shared" si="217"/>
        <v>0</v>
      </c>
      <c r="CI185" s="694">
        <f ca="1">IF(INDEX(__Cross,  IF(BX185=1, $CC184, $CC185),  CI$2)&gt;0,  1,  0)</f>
        <v>0</v>
      </c>
      <c r="CJ185" s="895"/>
    </row>
    <row r="186" spans="1:88" s="703" customFormat="1" hidden="1">
      <c r="A186" s="704">
        <v>20</v>
      </c>
      <c r="B186" s="705"/>
      <c r="C186" s="703" t="str">
        <f>IF($B186="","",VLOOKUP($B186,Athlètes,C$5,0))</f>
        <v/>
      </c>
      <c r="D186" s="698" t="str">
        <f>IF($B186="","",VLOOKUP($B186,Athlètes,D$5,0))</f>
        <v/>
      </c>
      <c r="E186" s="706" t="str">
        <f>IF($B186="","",VLOOKUP($B186,Athlètes,E$5,0))</f>
        <v/>
      </c>
      <c r="F186" s="707"/>
      <c r="G186" s="708"/>
      <c r="H186" s="708"/>
      <c r="I186" s="696"/>
      <c r="J186" s="696"/>
      <c r="K186" s="696"/>
      <c r="L186" s="696"/>
      <c r="M186" s="722" t="str">
        <f>IF(L186&gt;0,VLOOKUP(M$2&amp;IF(VLOOKUP(M$2,cal_Cross,L$9,0)&lt;&gt;2,"","-"&amp;VLOOKUP($E186,année_1ou2,M$9,0)),cal_Cross,VLOOKUP($D186&amp;"_"&amp;$D187,Cross_cat_sexe,$B$7,0),0),"")</f>
        <v/>
      </c>
      <c r="N186" s="696"/>
      <c r="O186" s="696"/>
      <c r="P186" s="696"/>
      <c r="Q186" s="696"/>
      <c r="R186" s="722" t="str">
        <f>IF(Q186&gt;0,VLOOKUP(R$2&amp;IF(VLOOKUP(R$2,cal_Cross,Q$9,0)&lt;&gt;2,"","-"&amp;VLOOKUP($E186,année_1ou2,R$9,0)),cal_Cross,VLOOKUP($D186&amp;"_"&amp;$D187,Cross_cat_sexe,$B$7,0),0),"")</f>
        <v/>
      </c>
      <c r="S186" s="696"/>
      <c r="T186" s="722" t="str">
        <f>IF(S186&gt;0,VLOOKUP(T$2&amp;IF(VLOOKUP(T$2,cal_Cross,S$9,0)&lt;&gt;2,"","-"&amp;VLOOKUP($E186,année_1ou2,T$9,0)),cal_Cross,VLOOKUP($D186&amp;"_"&amp;$D187,Cross_cat_sexe,$B$7,0),0),"")</f>
        <v/>
      </c>
      <c r="U186" s="696"/>
      <c r="V186" s="696"/>
      <c r="W186" s="696"/>
      <c r="X186" s="696"/>
      <c r="Y186" s="696"/>
      <c r="Z186" s="722" t="str">
        <f>IF(Y186&gt;0,VLOOKUP(Z$2&amp;IF(VLOOKUP(Z$2,cal_Cross,Y$9,0)&lt;&gt;2,"","-"&amp;VLOOKUP($E186,année_1ou2,Z$9,0)),cal_Cross,VLOOKUP($D186&amp;"_"&amp;$D187,Cross_cat_sexe,$B$7,0),0),"")</f>
        <v/>
      </c>
      <c r="AA186" s="843" t="str">
        <f>IF($B186="","",VLOOKUP($B186,Athlètes,AA$5,0))</f>
        <v/>
      </c>
      <c r="AB186" s="697"/>
      <c r="AC186" s="698"/>
      <c r="AD186" s="698"/>
      <c r="AE186" s="698"/>
      <c r="AF186" s="698"/>
      <c r="AG186" s="698"/>
      <c r="AH186" s="699"/>
      <c r="AI186" s="698"/>
      <c r="AJ186" s="698"/>
      <c r="AK186" s="698"/>
      <c r="AL186" s="698"/>
      <c r="AM186" s="698"/>
      <c r="AN186" s="698"/>
      <c r="AO186" s="698"/>
      <c r="AP186" s="698"/>
      <c r="AQ186" s="698"/>
      <c r="AR186" s="698"/>
      <c r="AS186" s="698"/>
      <c r="AT186" s="698"/>
      <c r="AU186" s="700"/>
      <c r="AV186" s="699"/>
      <c r="AW186" s="698"/>
      <c r="AX186" s="698"/>
      <c r="AY186" s="698"/>
      <c r="AZ186" s="698"/>
      <c r="BA186" s="698"/>
      <c r="BB186" s="698"/>
      <c r="BC186" s="698"/>
      <c r="BD186" s="698"/>
      <c r="BE186" s="698"/>
      <c r="BF186" s="698"/>
      <c r="BG186" s="698"/>
      <c r="BH186" s="698"/>
      <c r="BI186" s="700"/>
      <c r="BJ186" s="699"/>
      <c r="BK186" s="698"/>
      <c r="BL186" s="698"/>
      <c r="BM186" s="698"/>
      <c r="BN186" s="698"/>
      <c r="BO186" s="698"/>
      <c r="BP186" s="698"/>
      <c r="BQ186" s="698"/>
      <c r="BR186" s="698"/>
      <c r="BS186" s="698"/>
      <c r="BT186" s="698"/>
      <c r="BU186" s="698"/>
      <c r="BV186" s="698"/>
      <c r="BW186" s="700"/>
      <c r="BX186" s="697">
        <f t="shared" ca="1" si="210"/>
        <v>0</v>
      </c>
      <c r="BY186" s="995">
        <f t="shared" si="211"/>
        <v>0</v>
      </c>
      <c r="BZ186" s="697">
        <f t="shared" si="212"/>
        <v>20</v>
      </c>
      <c r="CA186" s="698" t="str">
        <f t="shared" ca="1" si="213"/>
        <v>P_H</v>
      </c>
      <c r="CB186" s="698">
        <f t="shared" ca="1" si="242"/>
        <v>144</v>
      </c>
      <c r="CC186" s="698">
        <f t="shared" ca="1" si="214"/>
        <v>165</v>
      </c>
      <c r="CD186" s="698">
        <f t="shared" ca="1" si="215"/>
        <v>0</v>
      </c>
      <c r="CE186" s="701">
        <f t="shared" ca="1" si="216"/>
        <v>3000000</v>
      </c>
      <c r="CF186" s="894"/>
      <c r="CG186" s="885"/>
      <c r="CH186" s="694">
        <f t="shared" si="217"/>
        <v>0</v>
      </c>
      <c r="CI186" s="702">
        <f ca="1">IF(INDEX(__Cross,  IF(BX186=1, $CC173, $CC186),  CI$2)&gt;0,  1,  0)</f>
        <v>0</v>
      </c>
      <c r="CJ186" s="894"/>
    </row>
    <row r="187" spans="1:88" s="695" customFormat="1" hidden="1">
      <c r="A187" s="681">
        <v>14.1</v>
      </c>
      <c r="B187" s="682">
        <f>B186+0.1</f>
        <v>0.1</v>
      </c>
      <c r="C187" s="683" t="str">
        <f>IF($B186="","",VLOOKUP($B186,Athlètes,C$7,0))</f>
        <v/>
      </c>
      <c r="D187" s="684" t="str">
        <f>IF($B186="","",VLOOKUP($B186,Athlètes,D$7,0))</f>
        <v/>
      </c>
      <c r="E187" s="685"/>
      <c r="F187" s="936">
        <f ca="1">IF(G187=0,0,SUMIF(AC187:AD187,"&gt;0")/MIN(2,G187))+IF(ISNA(BY187),NA(),0)</f>
        <v>0</v>
      </c>
      <c r="G187" s="686">
        <f>COUNTA(I186:L186,N186:Q186,S186,Y186)</f>
        <v>0</v>
      </c>
      <c r="H187" s="686">
        <f ca="1">IF(ISNA(VLOOKUP($B187,__Indoor,H$7,0)),   0,VLOOKUP($B187,__Indoor,H$7,0))</f>
        <v>0</v>
      </c>
      <c r="I187" s="932" t="str">
        <f ca="1">IF(AND(I186&gt;0,INDIRECT(ADDRESS($CB186,COLUMN(I186),2,1))=0),NA(),IF(I186&gt;INDIRECT(ADDRESS($CB186,COLUMN(I186),2,1)),  NA(),  IF(OR(I186="",INDIRECT(ADDRESS($CB186,COLUMN(I186),2,1))=""),"",     (1+I$5)  *  ROUND((1-(I186-1)/(  INDIRECT(ADDRESS($CB186,COLUMN(I186),2,1))  -1))  *  (VLOOKUP($D186&amp;"_"&amp;$D187,Cross_cat_sexe,$B$5+1,0)  -  VLOOKUP($D186&amp;"_"&amp;$D187,Cross_cat_sexe,$B$5,0))     +  VLOOKUP($D186&amp;"_"&amp;$D187,Cross_cat_sexe,$B$5,0),0))))</f>
        <v/>
      </c>
      <c r="J187" s="932" t="str">
        <f ca="1">IF(AND(J186&gt;0,INDIRECT(ADDRESS($CB186,COLUMN(J186),2,1))=0),NA(),IF(J186&gt;INDIRECT(ADDRESS($CB186,COLUMN(J186),2,1)),  NA(),  IF(OR(J186="",INDIRECT(ADDRESS($CB186,COLUMN(J186),2,1))=""),"",     (1+J$5)  *  ROUND((1-(J186-1)/(  INDIRECT(ADDRESS($CB186,COLUMN(J186),2,1))  -1))  *  (VLOOKUP($D186&amp;"_"&amp;$D187,Cross_cat_sexe,$B$5+1,0)  -  VLOOKUP($D186&amp;"_"&amp;$D187,Cross_cat_sexe,$B$5,0))     +  VLOOKUP($D186&amp;"_"&amp;$D187,Cross_cat_sexe,$B$5,0),0))))</f>
        <v/>
      </c>
      <c r="K187" s="932" t="str">
        <f ca="1">IF(AND(K186&gt;0,INDIRECT(ADDRESS($CB186,COLUMN(K186),2,1))=0),NA(),IF(K186&gt;INDIRECT(ADDRESS($CB186,COLUMN(K186),2,1)),  NA(),  IF(OR(K186="",INDIRECT(ADDRESS($CB186,COLUMN(K186),2,1))=""),"",     (1+K$5)  *  ROUND((1-(K186-1)/(  INDIRECT(ADDRESS($CB186,COLUMN(K186),2,1))  -1))  *  (VLOOKUP($D186&amp;"_"&amp;$D187,Cross_cat_sexe,$B$5+1,0)  -  VLOOKUP($D186&amp;"_"&amp;$D187,Cross_cat_sexe,$B$5,0))     +  VLOOKUP($D186&amp;"_"&amp;$D187,Cross_cat_sexe,$B$5,0),0))))</f>
        <v/>
      </c>
      <c r="L187" s="687" t="str">
        <f>IF(AND(L186&gt;0,M186=0),NA(),IF(L186&gt;M186,NA(),IF(M186="","",     (1+M$5)  *  ROUND((1-(L186-1)/(M186-1))  *  (VLOOKUP($D186&amp;"_"&amp;$D187,Cross_cat_sexe,$B$5+1,0)  -  VLOOKUP($D186&amp;"_"&amp;$D187,Cross_cat_sexe,$B$5,0))     +  VLOOKUP($D186&amp;"_"&amp;$D187,Cross_cat_sexe,$B$5,0),0))))</f>
        <v/>
      </c>
      <c r="M187" s="841">
        <f>IF(L186&gt;0,M$5,0)</f>
        <v>0</v>
      </c>
      <c r="N187" s="932" t="str">
        <f ca="1">IF(AND(N186&gt;0,INDIRECT(ADDRESS($CB186,COLUMN(N186),2,1))=0),NA(),IF(N186&gt;INDIRECT(ADDRESS($CB186,COLUMN(N186),2,1)),  NA(),  IF(OR(N186="",INDIRECT(ADDRESS($CB186,COLUMN(N186),2,1))=""),"",     (1+N$5)  *  ROUND((1-(N186-1)/(  INDIRECT(ADDRESS($CB186,COLUMN(N186),2,1))  -1))  *  (VLOOKUP($D186&amp;"_"&amp;$D187,Cross_cat_sexe,$B$5+1,0)  -  VLOOKUP($D186&amp;"_"&amp;$D187,Cross_cat_sexe,$B$5,0))     +  VLOOKUP($D186&amp;"_"&amp;$D187,Cross_cat_sexe,$B$5,0),0))))</f>
        <v/>
      </c>
      <c r="O187" s="932" t="str">
        <f ca="1">IF(AND(O186&gt;0,INDIRECT(ADDRESS($CB186,COLUMN(O186),2,1))=0),NA(),IF(O186&gt;INDIRECT(ADDRESS($CB186,COLUMN(O186),2,1)),  NA(),  IF(OR(O186="",INDIRECT(ADDRESS($CB186,COLUMN(O186),2,1))=""),"",     (1+O$5)  *  ROUND((1-(O186-1)/(  INDIRECT(ADDRESS($CB186,COLUMN(O186),2,1))  -1))  *  (VLOOKUP($D186&amp;"_"&amp;$D187,Cross_cat_sexe,$B$5+1,0)  -  VLOOKUP($D186&amp;"_"&amp;$D187,Cross_cat_sexe,$B$5,0))     +  VLOOKUP($D186&amp;"_"&amp;$D187,Cross_cat_sexe,$B$5,0),0))))</f>
        <v/>
      </c>
      <c r="P187" s="932" t="str">
        <f ca="1">IF(AND(P186&gt;0,INDIRECT(ADDRESS($CB186,COLUMN(P186),2,1))=0),NA(),IF(P186&gt;INDIRECT(ADDRESS($CB186,COLUMN(P186),2,1)),  NA(),  IF(OR(P186="",INDIRECT(ADDRESS($CB186,COLUMN(P186),2,1))=""),"",     (1+P$5)  *  ROUND((1-(P186-1)/(  INDIRECT(ADDRESS($CB186,COLUMN(P186),2,1))  -1))  *  (VLOOKUP($D186&amp;"_"&amp;$D187,Cross_cat_sexe,$B$5+1,0)  -  VLOOKUP($D186&amp;"_"&amp;$D187,Cross_cat_sexe,$B$5,0))     +  VLOOKUP($D186&amp;"_"&amp;$D187,Cross_cat_sexe,$B$5,0),0))))</f>
        <v/>
      </c>
      <c r="Q187" s="687" t="str">
        <f>IF(AND(Q186&gt;0,R186=0),NA(),IF(Q186&gt;R186,NA(),IF(R186="","",     (1+R$5)  *  ROUND((1-(Q186-1)/(R186-1))  *  (VLOOKUP($D186&amp;"_"&amp;$D187,Cross_cat_sexe,$B$5+1,0)  -  VLOOKUP($D186&amp;"_"&amp;$D187,Cross_cat_sexe,$B$5,0))     +  VLOOKUP($D186&amp;"_"&amp;$D187,Cross_cat_sexe,$B$5,0),0))))</f>
        <v/>
      </c>
      <c r="R187" s="841">
        <f>IF(Q186&gt;0,R$5,0)</f>
        <v>0</v>
      </c>
      <c r="S187" s="687" t="str">
        <f>IF(AND(S186&gt;0,T186=0),NA(),IF(S186&gt;T186,NA(),IF(T186="","",     (1+T$5)  *  ROUND((1-(S186-1)/(T186-1))  *  (VLOOKUP($D186&amp;"_"&amp;$D187,Cross_cat_sexe,$B$5+1,0)  -  VLOOKUP($D186&amp;"_"&amp;$D187,Cross_cat_sexe,$B$5,0))     +  VLOOKUP($D186&amp;"_"&amp;$D187,Cross_cat_sexe,$B$5,0),0))))</f>
        <v/>
      </c>
      <c r="T187" s="841">
        <f>IF(S186&gt;0,T$5,0)</f>
        <v>0</v>
      </c>
      <c r="U187" s="932" t="str">
        <f ca="1">IF(AND(U186&gt;0,INDIRECT(ADDRESS($CB186,COLUMN(U186),2,1))=0),NA(),IF(U186&gt;INDIRECT(ADDRESS($CB186,COLUMN(U186),2,1)),  NA(),  IF(OR(U186="",INDIRECT(ADDRESS($CB186,COLUMN(U186),2,1))=""),"",     (1+U$5)  *  ROUND((1-(U186-1)/(  INDIRECT(ADDRESS($CB186,COLUMN(U186),2,1))  -1))  *  (VLOOKUP($D186&amp;"_"&amp;$D187,Cross_cat_sexe,$B$5+1,0)  -  VLOOKUP($D186&amp;"_"&amp;$D187,Cross_cat_sexe,$B$5,0))     +  VLOOKUP($D186&amp;"_"&amp;$D187,Cross_cat_sexe,$B$5,0),0))))</f>
        <v/>
      </c>
      <c r="V187" s="932" t="str">
        <f ca="1">IF(AND(V186&gt;0,INDIRECT(ADDRESS($CB186,COLUMN(V186),2,1))=0),NA(),IF(V186&gt;INDIRECT(ADDRESS($CB186,COLUMN(V186),2,1)),  NA(),  IF(OR(V186="",INDIRECT(ADDRESS($CB186,COLUMN(V186),2,1))=""),"",     (1+V$5)  *  ROUND((1-(V186-1)/(  INDIRECT(ADDRESS($CB186,COLUMN(V186),2,1))  -1))  *  (VLOOKUP($D186&amp;"_"&amp;$D187,Cross_cat_sexe,$B$5+1,0)  -  VLOOKUP($D186&amp;"_"&amp;$D187,Cross_cat_sexe,$B$5,0))     +  VLOOKUP($D186&amp;"_"&amp;$D187,Cross_cat_sexe,$B$5,0),0))))</f>
        <v/>
      </c>
      <c r="W187" s="932" t="str">
        <f ca="1">IF(AND(W186&gt;0,INDIRECT(ADDRESS($CB186,COLUMN(W186),2,1))=0),NA(),IF(W186&gt;INDIRECT(ADDRESS($CB186,COLUMN(W186),2,1)),  NA(),  IF(OR(W186="",INDIRECT(ADDRESS($CB186,COLUMN(W186),2,1))=""),"",     (1+W$5)  *  ROUND((1-(W186-1)/(  INDIRECT(ADDRESS($CB186,COLUMN(W186),2,1))  -1))  *  (VLOOKUP($D186&amp;"_"&amp;$D187,Cross_cat_sexe,$B$5+1,0)  -  VLOOKUP($D186&amp;"_"&amp;$D187,Cross_cat_sexe,$B$5,0))     +  VLOOKUP($D186&amp;"_"&amp;$D187,Cross_cat_sexe,$B$5,0),0))))</f>
        <v/>
      </c>
      <c r="X187" s="932" t="str">
        <f ca="1">IF(AND(X186&gt;0,INDIRECT(ADDRESS($CB186,COLUMN(X186),2,1))=0),NA(),IF(X186&gt;INDIRECT(ADDRESS($CB186,COLUMN(X186),2,1)),  NA(),  IF(OR(X186="",INDIRECT(ADDRESS($CB186,COLUMN(X186),2,1))=""),"",     (1+X$5)  *  ROUND((1-(X186-1)/(  INDIRECT(ADDRESS($CB186,COLUMN(X186),2,1))  -1))  *  (VLOOKUP($D186&amp;"_"&amp;$D187,Cross_cat_sexe,$B$5+1,0)  -  VLOOKUP($D186&amp;"_"&amp;$D187,Cross_cat_sexe,$B$5,0))     +  VLOOKUP($D186&amp;"_"&amp;$D187,Cross_cat_sexe,$B$5,0),0))))</f>
        <v/>
      </c>
      <c r="Y187" s="687" t="str">
        <f>IF(AND(Y186&gt;0,Z186=0),NA(),IF(Y186&gt;Z186,NA(),IF(Z186="","",     (1+Z$5)  *  ROUND((1-(Y186-1)/(Z186-1))  *  (VLOOKUP($D186&amp;"_"&amp;$D187,Cross_cat_sexe,$B$5+1,0)  -  VLOOKUP($D186&amp;"_"&amp;$D187,Cross_cat_sexe,$B$5,0))     +  VLOOKUP($D186&amp;"_"&amp;$D187,Cross_cat_sexe,$B$5,0),0))))</f>
        <v/>
      </c>
      <c r="Z187" s="841">
        <f>IF(Y186&gt;0,Z$5,0)</f>
        <v>0</v>
      </c>
      <c r="AA187" s="688" t="str">
        <f>IF($B186="","",VLOOKUP($B186,Athlètes,AA$7,0))</f>
        <v/>
      </c>
      <c r="AB187" s="689">
        <f>IF(OR(G187&gt;=2,    F186=IF(D187="F","classée","classé")),   1,   0)</f>
        <v>0</v>
      </c>
      <c r="AC187" s="690">
        <f ca="1">MAX(AH187:AU187)</f>
        <v>0</v>
      </c>
      <c r="AD187" s="684">
        <f ca="1">IF(AF187&gt;=2,AC187,MAX(AV187:BI187))</f>
        <v>0</v>
      </c>
      <c r="AE187" s="684">
        <f ca="1">IF(AF187&gt;=3,AC187,IF(AG187&gt;=2,AD187,MAX(BJ187:BW187)))</f>
        <v>0</v>
      </c>
      <c r="AF187" s="684">
        <f ca="1">COUNTIF(AV187:BI187,"=-1")</f>
        <v>0</v>
      </c>
      <c r="AG187" s="684">
        <f ca="1">COUNTIF(BJ187:BW187,"=-2")</f>
        <v>0</v>
      </c>
      <c r="AH187" s="691" t="str">
        <f t="shared" ref="AH187:AU187" ca="1" si="277">INDEX(__Cross,  $CC187,  AH$5)</f>
        <v/>
      </c>
      <c r="AI187" s="684" t="str">
        <f t="shared" ca="1" si="277"/>
        <v/>
      </c>
      <c r="AJ187" s="684" t="str">
        <f t="shared" ca="1" si="277"/>
        <v/>
      </c>
      <c r="AK187" s="684" t="str">
        <f t="shared" ca="1" si="277"/>
        <v/>
      </c>
      <c r="AL187" s="684" t="str">
        <f t="shared" ca="1" si="277"/>
        <v/>
      </c>
      <c r="AM187" s="684" t="str">
        <f t="shared" ca="1" si="277"/>
        <v/>
      </c>
      <c r="AN187" s="684" t="str">
        <f t="shared" ca="1" si="277"/>
        <v/>
      </c>
      <c r="AO187" s="684" t="str">
        <f t="shared" ca="1" si="277"/>
        <v/>
      </c>
      <c r="AP187" s="684" t="str">
        <f t="shared" ca="1" si="277"/>
        <v/>
      </c>
      <c r="AQ187" s="684" t="str">
        <f t="shared" ca="1" si="277"/>
        <v/>
      </c>
      <c r="AR187" s="684" t="str">
        <f t="shared" ca="1" si="277"/>
        <v/>
      </c>
      <c r="AS187" s="684" t="str">
        <f t="shared" ca="1" si="277"/>
        <v/>
      </c>
      <c r="AT187" s="684" t="str">
        <f t="shared" ca="1" si="277"/>
        <v/>
      </c>
      <c r="AU187" s="692" t="str">
        <f t="shared" ca="1" si="277"/>
        <v/>
      </c>
      <c r="AV187" s="691" t="str">
        <f t="shared" ref="AV187:BI187" ca="1" si="278">IF(AH187=$AC187,-1,AH187)</f>
        <v/>
      </c>
      <c r="AW187" s="684" t="str">
        <f t="shared" ca="1" si="278"/>
        <v/>
      </c>
      <c r="AX187" s="684" t="str">
        <f t="shared" ca="1" si="278"/>
        <v/>
      </c>
      <c r="AY187" s="684" t="str">
        <f t="shared" ca="1" si="278"/>
        <v/>
      </c>
      <c r="AZ187" s="684" t="str">
        <f t="shared" ca="1" si="278"/>
        <v/>
      </c>
      <c r="BA187" s="684" t="str">
        <f t="shared" ca="1" si="278"/>
        <v/>
      </c>
      <c r="BB187" s="684" t="str">
        <f t="shared" ca="1" si="278"/>
        <v/>
      </c>
      <c r="BC187" s="684" t="str">
        <f t="shared" ca="1" si="278"/>
        <v/>
      </c>
      <c r="BD187" s="684" t="str">
        <f t="shared" ca="1" si="278"/>
        <v/>
      </c>
      <c r="BE187" s="684" t="str">
        <f t="shared" ca="1" si="278"/>
        <v/>
      </c>
      <c r="BF187" s="684" t="str">
        <f t="shared" ca="1" si="278"/>
        <v/>
      </c>
      <c r="BG187" s="684" t="str">
        <f t="shared" ca="1" si="278"/>
        <v/>
      </c>
      <c r="BH187" s="684" t="str">
        <f t="shared" ca="1" si="278"/>
        <v/>
      </c>
      <c r="BI187" s="692" t="str">
        <f t="shared" ca="1" si="278"/>
        <v/>
      </c>
      <c r="BJ187" s="691" t="str">
        <f t="shared" ref="BJ187:BW187" ca="1" si="279">IF(AV187=$AD187,-2,AV187)</f>
        <v/>
      </c>
      <c r="BK187" s="684" t="str">
        <f t="shared" ca="1" si="279"/>
        <v/>
      </c>
      <c r="BL187" s="684" t="str">
        <f t="shared" ca="1" si="279"/>
        <v/>
      </c>
      <c r="BM187" s="684" t="str">
        <f t="shared" ca="1" si="279"/>
        <v/>
      </c>
      <c r="BN187" s="684" t="str">
        <f t="shared" ca="1" si="279"/>
        <v/>
      </c>
      <c r="BO187" s="684" t="str">
        <f t="shared" ca="1" si="279"/>
        <v/>
      </c>
      <c r="BP187" s="684" t="str">
        <f t="shared" ca="1" si="279"/>
        <v/>
      </c>
      <c r="BQ187" s="684" t="str">
        <f t="shared" ca="1" si="279"/>
        <v/>
      </c>
      <c r="BR187" s="684" t="str">
        <f t="shared" ca="1" si="279"/>
        <v/>
      </c>
      <c r="BS187" s="684" t="str">
        <f t="shared" ca="1" si="279"/>
        <v/>
      </c>
      <c r="BT187" s="684" t="str">
        <f t="shared" ca="1" si="279"/>
        <v/>
      </c>
      <c r="BU187" s="684" t="str">
        <f t="shared" ca="1" si="279"/>
        <v/>
      </c>
      <c r="BV187" s="684" t="str">
        <f t="shared" ca="1" si="279"/>
        <v/>
      </c>
      <c r="BW187" s="692" t="str">
        <f t="shared" ca="1" si="279"/>
        <v/>
      </c>
      <c r="BX187" s="689">
        <f t="shared" ca="1" si="210"/>
        <v>1</v>
      </c>
      <c r="BY187" s="996">
        <f t="shared" ca="1" si="211"/>
        <v>0</v>
      </c>
      <c r="BZ187" s="689">
        <f t="shared" si="212"/>
        <v>14.1</v>
      </c>
      <c r="CA187" s="684" t="str">
        <f t="shared" ca="1" si="213"/>
        <v>P_H</v>
      </c>
      <c r="CB187" s="684">
        <f t="shared" ca="1" si="242"/>
        <v>144</v>
      </c>
      <c r="CC187" s="684">
        <f t="shared" ca="1" si="214"/>
        <v>166</v>
      </c>
      <c r="CD187" s="684">
        <f t="shared" ca="1" si="215"/>
        <v>0</v>
      </c>
      <c r="CE187" s="693">
        <f t="shared" ca="1" si="216"/>
        <v>3000000</v>
      </c>
      <c r="CF187" s="895"/>
      <c r="CG187" s="886"/>
      <c r="CH187" s="694">
        <f t="shared" si="217"/>
        <v>0</v>
      </c>
      <c r="CI187" s="694">
        <f t="shared" ca="1" si="243"/>
        <v>0</v>
      </c>
      <c r="CJ187" s="895"/>
    </row>
    <row r="188" spans="1:88" s="703" customFormat="1" hidden="1">
      <c r="A188" s="704">
        <v>21</v>
      </c>
      <c r="B188" s="705"/>
      <c r="C188" s="703" t="str">
        <f>IF($B188="","",VLOOKUP($B188,Athlètes,C$5,0))</f>
        <v/>
      </c>
      <c r="D188" s="698" t="str">
        <f>IF($B188="","",VLOOKUP($B188,Athlètes,D$5,0))</f>
        <v/>
      </c>
      <c r="E188" s="706" t="str">
        <f>IF($B188="","",VLOOKUP($B188,Athlètes,E$5,0))</f>
        <v/>
      </c>
      <c r="F188" s="707"/>
      <c r="G188" s="708"/>
      <c r="H188" s="708"/>
      <c r="I188" s="696"/>
      <c r="J188" s="696"/>
      <c r="K188" s="696"/>
      <c r="L188" s="696"/>
      <c r="M188" s="722" t="str">
        <f>IF(L188&gt;0,VLOOKUP(M$2&amp;IF(VLOOKUP(M$2,cal_Cross,L$9,0)&lt;&gt;2,"","-"&amp;VLOOKUP($E188,année_1ou2,M$9,0)),cal_Cross,VLOOKUP($D188&amp;"_"&amp;$D189,Cross_cat_sexe,$B$7,0),0),"")</f>
        <v/>
      </c>
      <c r="N188" s="696"/>
      <c r="O188" s="696"/>
      <c r="P188" s="696"/>
      <c r="Q188" s="696"/>
      <c r="R188" s="722" t="str">
        <f>IF(Q188&gt;0,VLOOKUP(R$2&amp;IF(VLOOKUP(R$2,cal_Cross,Q$9,0)&lt;&gt;2,"","-"&amp;VLOOKUP($E188,année_1ou2,R$9,0)),cal_Cross,VLOOKUP($D188&amp;"_"&amp;$D189,Cross_cat_sexe,$B$7,0),0),"")</f>
        <v/>
      </c>
      <c r="S188" s="696"/>
      <c r="T188" s="722" t="str">
        <f>IF(S188&gt;0,VLOOKUP(T$2&amp;IF(VLOOKUP(T$2,cal_Cross,S$9,0)&lt;&gt;2,"","-"&amp;VLOOKUP($E188,année_1ou2,T$9,0)),cal_Cross,VLOOKUP($D188&amp;"_"&amp;$D189,Cross_cat_sexe,$B$7,0),0),"")</f>
        <v/>
      </c>
      <c r="U188" s="696"/>
      <c r="V188" s="696"/>
      <c r="W188" s="696"/>
      <c r="X188" s="696"/>
      <c r="Y188" s="696"/>
      <c r="Z188" s="722" t="str">
        <f>IF(Y188&gt;0,VLOOKUP(Z$2&amp;IF(VLOOKUP(Z$2,cal_Cross,Y$9,0)&lt;&gt;2,"","-"&amp;VLOOKUP($E188,année_1ou2,Z$9,0)),cal_Cross,VLOOKUP($D188&amp;"_"&amp;$D189,Cross_cat_sexe,$B$7,0),0),"")</f>
        <v/>
      </c>
      <c r="AA188" s="843" t="str">
        <f>IF($B188="","",VLOOKUP($B188,Athlètes,AA$5,0))</f>
        <v/>
      </c>
      <c r="AB188" s="697"/>
      <c r="AC188" s="698"/>
      <c r="AD188" s="698"/>
      <c r="AE188" s="698"/>
      <c r="AF188" s="698"/>
      <c r="AG188" s="698"/>
      <c r="AH188" s="699"/>
      <c r="AI188" s="698"/>
      <c r="AJ188" s="698"/>
      <c r="AK188" s="698"/>
      <c r="AL188" s="698"/>
      <c r="AM188" s="698"/>
      <c r="AN188" s="698"/>
      <c r="AO188" s="698"/>
      <c r="AP188" s="698"/>
      <c r="AQ188" s="698"/>
      <c r="AR188" s="698"/>
      <c r="AS188" s="698"/>
      <c r="AT188" s="698"/>
      <c r="AU188" s="700"/>
      <c r="AV188" s="699"/>
      <c r="AW188" s="698"/>
      <c r="AX188" s="698"/>
      <c r="AY188" s="698"/>
      <c r="AZ188" s="698"/>
      <c r="BA188" s="698"/>
      <c r="BB188" s="698"/>
      <c r="BC188" s="698"/>
      <c r="BD188" s="698"/>
      <c r="BE188" s="698"/>
      <c r="BF188" s="698"/>
      <c r="BG188" s="698"/>
      <c r="BH188" s="698"/>
      <c r="BI188" s="700"/>
      <c r="BJ188" s="699"/>
      <c r="BK188" s="698"/>
      <c r="BL188" s="698"/>
      <c r="BM188" s="698"/>
      <c r="BN188" s="698"/>
      <c r="BO188" s="698"/>
      <c r="BP188" s="698"/>
      <c r="BQ188" s="698"/>
      <c r="BR188" s="698"/>
      <c r="BS188" s="698"/>
      <c r="BT188" s="698"/>
      <c r="BU188" s="698"/>
      <c r="BV188" s="698"/>
      <c r="BW188" s="700"/>
      <c r="BX188" s="697">
        <f t="shared" ca="1" si="210"/>
        <v>0</v>
      </c>
      <c r="BY188" s="995">
        <f t="shared" si="211"/>
        <v>0</v>
      </c>
      <c r="BZ188" s="697">
        <f t="shared" si="212"/>
        <v>21</v>
      </c>
      <c r="CA188" s="698" t="str">
        <f t="shared" ca="1" si="213"/>
        <v>P_H</v>
      </c>
      <c r="CB188" s="698">
        <f t="shared" ca="1" si="242"/>
        <v>144</v>
      </c>
      <c r="CC188" s="698">
        <f t="shared" ca="1" si="214"/>
        <v>167</v>
      </c>
      <c r="CD188" s="698">
        <f t="shared" ca="1" si="215"/>
        <v>0</v>
      </c>
      <c r="CE188" s="701">
        <f t="shared" ca="1" si="216"/>
        <v>3000000</v>
      </c>
      <c r="CF188" s="894"/>
      <c r="CG188" s="885"/>
      <c r="CH188" s="694">
        <f t="shared" si="217"/>
        <v>0</v>
      </c>
      <c r="CI188" s="702">
        <f t="shared" ca="1" si="243"/>
        <v>0</v>
      </c>
      <c r="CJ188" s="894"/>
    </row>
    <row r="189" spans="1:88" s="695" customFormat="1" hidden="1">
      <c r="A189" s="681">
        <v>15.1</v>
      </c>
      <c r="B189" s="682">
        <f>B188+0.1</f>
        <v>0.1</v>
      </c>
      <c r="C189" s="683" t="str">
        <f>IF($B188="","",VLOOKUP($B188,Athlètes,C$7,0))</f>
        <v/>
      </c>
      <c r="D189" s="684" t="str">
        <f>IF($B188="","",VLOOKUP($B188,Athlètes,D$7,0))</f>
        <v/>
      </c>
      <c r="E189" s="685"/>
      <c r="F189" s="936">
        <f ca="1">IF(G189=0,0,SUMIF(AC189:AD189,"&gt;0")/MIN(2,G189))+IF(ISNA(BY189),NA(),0)</f>
        <v>0</v>
      </c>
      <c r="G189" s="686">
        <f>COUNTA(I188:L188,N188:Q188,S188,Y188)</f>
        <v>0</v>
      </c>
      <c r="H189" s="686">
        <f ca="1">IF(ISNA(VLOOKUP($B189,__Indoor,H$7,0)),   0,VLOOKUP($B189,__Indoor,H$7,0))</f>
        <v>0</v>
      </c>
      <c r="I189" s="932" t="str">
        <f ca="1">IF(AND(I188&gt;0,INDIRECT(ADDRESS($CB188,COLUMN(I188),2,1))=0),NA(),IF(I188&gt;INDIRECT(ADDRESS($CB188,COLUMN(I188),2,1)),  NA(),  IF(OR(I188="",INDIRECT(ADDRESS($CB188,COLUMN(I188),2,1))=""),"",     (1+I$5)  *  ROUND((1-(I188-1)/(  INDIRECT(ADDRESS($CB188,COLUMN(I188),2,1))  -1))  *  (VLOOKUP($D188&amp;"_"&amp;$D189,Cross_cat_sexe,$B$5+1,0)  -  VLOOKUP($D188&amp;"_"&amp;$D189,Cross_cat_sexe,$B$5,0))     +  VLOOKUP($D188&amp;"_"&amp;$D189,Cross_cat_sexe,$B$5,0),0))))</f>
        <v/>
      </c>
      <c r="J189" s="932" t="str">
        <f ca="1">IF(AND(J188&gt;0,INDIRECT(ADDRESS($CB188,COLUMN(J188),2,1))=0),NA(),IF(J188&gt;INDIRECT(ADDRESS($CB188,COLUMN(J188),2,1)),  NA(),  IF(OR(J188="",INDIRECT(ADDRESS($CB188,COLUMN(J188),2,1))=""),"",     (1+J$5)  *  ROUND((1-(J188-1)/(  INDIRECT(ADDRESS($CB188,COLUMN(J188),2,1))  -1))  *  (VLOOKUP($D188&amp;"_"&amp;$D189,Cross_cat_sexe,$B$5+1,0)  -  VLOOKUP($D188&amp;"_"&amp;$D189,Cross_cat_sexe,$B$5,0))     +  VLOOKUP($D188&amp;"_"&amp;$D189,Cross_cat_sexe,$B$5,0),0))))</f>
        <v/>
      </c>
      <c r="K189" s="932" t="str">
        <f ca="1">IF(AND(K188&gt;0,INDIRECT(ADDRESS($CB188,COLUMN(K188),2,1))=0),NA(),IF(K188&gt;INDIRECT(ADDRESS($CB188,COLUMN(K188),2,1)),  NA(),  IF(OR(K188="",INDIRECT(ADDRESS($CB188,COLUMN(K188),2,1))=""),"",     (1+K$5)  *  ROUND((1-(K188-1)/(  INDIRECT(ADDRESS($CB188,COLUMN(K188),2,1))  -1))  *  (VLOOKUP($D188&amp;"_"&amp;$D189,Cross_cat_sexe,$B$5+1,0)  -  VLOOKUP($D188&amp;"_"&amp;$D189,Cross_cat_sexe,$B$5,0))     +  VLOOKUP($D188&amp;"_"&amp;$D189,Cross_cat_sexe,$B$5,0),0))))</f>
        <v/>
      </c>
      <c r="L189" s="687" t="str">
        <f>IF(AND(L188&gt;0,M188=0),NA(),IF(L188&gt;M188,NA(),IF(M188="","",     (1+M$5)  *  ROUND((1-(L188-1)/(M188-1))  *  (VLOOKUP($D188&amp;"_"&amp;$D189,Cross_cat_sexe,$B$5+1,0)  -  VLOOKUP($D188&amp;"_"&amp;$D189,Cross_cat_sexe,$B$5,0))     +  VLOOKUP($D188&amp;"_"&amp;$D189,Cross_cat_sexe,$B$5,0),0))))</f>
        <v/>
      </c>
      <c r="M189" s="841">
        <f>IF(L188&gt;0,M$5,0)</f>
        <v>0</v>
      </c>
      <c r="N189" s="932" t="str">
        <f ca="1">IF(AND(N188&gt;0,INDIRECT(ADDRESS($CB188,COLUMN(N188),2,1))=0),NA(),IF(N188&gt;INDIRECT(ADDRESS($CB188,COLUMN(N188),2,1)),  NA(),  IF(OR(N188="",INDIRECT(ADDRESS($CB188,COLUMN(N188),2,1))=""),"",     (1+N$5)  *  ROUND((1-(N188-1)/(  INDIRECT(ADDRESS($CB188,COLUMN(N188),2,1))  -1))  *  (VLOOKUP($D188&amp;"_"&amp;$D189,Cross_cat_sexe,$B$5+1,0)  -  VLOOKUP($D188&amp;"_"&amp;$D189,Cross_cat_sexe,$B$5,0))     +  VLOOKUP($D188&amp;"_"&amp;$D189,Cross_cat_sexe,$B$5,0),0))))</f>
        <v/>
      </c>
      <c r="O189" s="932" t="str">
        <f ca="1">IF(AND(O188&gt;0,INDIRECT(ADDRESS($CB188,COLUMN(O188),2,1))=0),NA(),IF(O188&gt;INDIRECT(ADDRESS($CB188,COLUMN(O188),2,1)),  NA(),  IF(OR(O188="",INDIRECT(ADDRESS($CB188,COLUMN(O188),2,1))=""),"",     (1+O$5)  *  ROUND((1-(O188-1)/(  INDIRECT(ADDRESS($CB188,COLUMN(O188),2,1))  -1))  *  (VLOOKUP($D188&amp;"_"&amp;$D189,Cross_cat_sexe,$B$5+1,0)  -  VLOOKUP($D188&amp;"_"&amp;$D189,Cross_cat_sexe,$B$5,0))     +  VLOOKUP($D188&amp;"_"&amp;$D189,Cross_cat_sexe,$B$5,0),0))))</f>
        <v/>
      </c>
      <c r="P189" s="932" t="str">
        <f ca="1">IF(AND(P188&gt;0,INDIRECT(ADDRESS($CB188,COLUMN(P188),2,1))=0),NA(),IF(P188&gt;INDIRECT(ADDRESS($CB188,COLUMN(P188),2,1)),  NA(),  IF(OR(P188="",INDIRECT(ADDRESS($CB188,COLUMN(P188),2,1))=""),"",     (1+P$5)  *  ROUND((1-(P188-1)/(  INDIRECT(ADDRESS($CB188,COLUMN(P188),2,1))  -1))  *  (VLOOKUP($D188&amp;"_"&amp;$D189,Cross_cat_sexe,$B$5+1,0)  -  VLOOKUP($D188&amp;"_"&amp;$D189,Cross_cat_sexe,$B$5,0))     +  VLOOKUP($D188&amp;"_"&amp;$D189,Cross_cat_sexe,$B$5,0),0))))</f>
        <v/>
      </c>
      <c r="Q189" s="687" t="str">
        <f>IF(AND(Q188&gt;0,R188=0),NA(),IF(Q188&gt;R188,NA(),IF(R188="","",     (1+R$5)  *  ROUND((1-(Q188-1)/(R188-1))  *  (VLOOKUP($D188&amp;"_"&amp;$D189,Cross_cat_sexe,$B$5+1,0)  -  VLOOKUP($D188&amp;"_"&amp;$D189,Cross_cat_sexe,$B$5,0))     +  VLOOKUP($D188&amp;"_"&amp;$D189,Cross_cat_sexe,$B$5,0),0))))</f>
        <v/>
      </c>
      <c r="R189" s="841">
        <f>IF(Q188&gt;0,R$5,0)</f>
        <v>0</v>
      </c>
      <c r="S189" s="687" t="str">
        <f>IF(AND(S188&gt;0,T188=0),NA(),IF(S188&gt;T188,NA(),IF(T188="","",     (1+T$5)  *  ROUND((1-(S188-1)/(T188-1))  *  (VLOOKUP($D188&amp;"_"&amp;$D189,Cross_cat_sexe,$B$5+1,0)  -  VLOOKUP($D188&amp;"_"&amp;$D189,Cross_cat_sexe,$B$5,0))     +  VLOOKUP($D188&amp;"_"&amp;$D189,Cross_cat_sexe,$B$5,0),0))))</f>
        <v/>
      </c>
      <c r="T189" s="841">
        <f>IF(S188&gt;0,T$5,0)</f>
        <v>0</v>
      </c>
      <c r="U189" s="932" t="str">
        <f ca="1">IF(AND(U188&gt;0,INDIRECT(ADDRESS($CB188,COLUMN(U188),2,1))=0),NA(),IF(U188&gt;INDIRECT(ADDRESS($CB188,COLUMN(U188),2,1)),  NA(),  IF(OR(U188="",INDIRECT(ADDRESS($CB188,COLUMN(U188),2,1))=""),"",     (1+U$5)  *  ROUND((1-(U188-1)/(  INDIRECT(ADDRESS($CB188,COLUMN(U188),2,1))  -1))  *  (VLOOKUP($D188&amp;"_"&amp;$D189,Cross_cat_sexe,$B$5+1,0)  -  VLOOKUP($D188&amp;"_"&amp;$D189,Cross_cat_sexe,$B$5,0))     +  VLOOKUP($D188&amp;"_"&amp;$D189,Cross_cat_sexe,$B$5,0),0))))</f>
        <v/>
      </c>
      <c r="V189" s="932" t="str">
        <f ca="1">IF(AND(V188&gt;0,INDIRECT(ADDRESS($CB188,COLUMN(V188),2,1))=0),NA(),IF(V188&gt;INDIRECT(ADDRESS($CB188,COLUMN(V188),2,1)),  NA(),  IF(OR(V188="",INDIRECT(ADDRESS($CB188,COLUMN(V188),2,1))=""),"",     (1+V$5)  *  ROUND((1-(V188-1)/(  INDIRECT(ADDRESS($CB188,COLUMN(V188),2,1))  -1))  *  (VLOOKUP($D188&amp;"_"&amp;$D189,Cross_cat_sexe,$B$5+1,0)  -  VLOOKUP($D188&amp;"_"&amp;$D189,Cross_cat_sexe,$B$5,0))     +  VLOOKUP($D188&amp;"_"&amp;$D189,Cross_cat_sexe,$B$5,0),0))))</f>
        <v/>
      </c>
      <c r="W189" s="932" t="str">
        <f ca="1">IF(AND(W188&gt;0,INDIRECT(ADDRESS($CB188,COLUMN(W188),2,1))=0),NA(),IF(W188&gt;INDIRECT(ADDRESS($CB188,COLUMN(W188),2,1)),  NA(),  IF(OR(W188="",INDIRECT(ADDRESS($CB188,COLUMN(W188),2,1))=""),"",     (1+W$5)  *  ROUND((1-(W188-1)/(  INDIRECT(ADDRESS($CB188,COLUMN(W188),2,1))  -1))  *  (VLOOKUP($D188&amp;"_"&amp;$D189,Cross_cat_sexe,$B$5+1,0)  -  VLOOKUP($D188&amp;"_"&amp;$D189,Cross_cat_sexe,$B$5,0))     +  VLOOKUP($D188&amp;"_"&amp;$D189,Cross_cat_sexe,$B$5,0),0))))</f>
        <v/>
      </c>
      <c r="X189" s="932" t="str">
        <f ca="1">IF(AND(X188&gt;0,INDIRECT(ADDRESS($CB188,COLUMN(X188),2,1))=0),NA(),IF(X188&gt;INDIRECT(ADDRESS($CB188,COLUMN(X188),2,1)),  NA(),  IF(OR(X188="",INDIRECT(ADDRESS($CB188,COLUMN(X188),2,1))=""),"",     (1+X$5)  *  ROUND((1-(X188-1)/(  INDIRECT(ADDRESS($CB188,COLUMN(X188),2,1))  -1))  *  (VLOOKUP($D188&amp;"_"&amp;$D189,Cross_cat_sexe,$B$5+1,0)  -  VLOOKUP($D188&amp;"_"&amp;$D189,Cross_cat_sexe,$B$5,0))     +  VLOOKUP($D188&amp;"_"&amp;$D189,Cross_cat_sexe,$B$5,0),0))))</f>
        <v/>
      </c>
      <c r="Y189" s="687" t="str">
        <f>IF(AND(Y188&gt;0,Z188=0),NA(),IF(Y188&gt;Z188,NA(),IF(Z188="","",     (1+Z$5)  *  ROUND((1-(Y188-1)/(Z188-1))  *  (VLOOKUP($D188&amp;"_"&amp;$D189,Cross_cat_sexe,$B$5+1,0)  -  VLOOKUP($D188&amp;"_"&amp;$D189,Cross_cat_sexe,$B$5,0))     +  VLOOKUP($D188&amp;"_"&amp;$D189,Cross_cat_sexe,$B$5,0),0))))</f>
        <v/>
      </c>
      <c r="Z189" s="841">
        <f>IF(Y188&gt;0,Z$5,0)</f>
        <v>0</v>
      </c>
      <c r="AA189" s="688" t="str">
        <f>IF($B188="","",VLOOKUP($B188,Athlètes,AA$7,0))</f>
        <v/>
      </c>
      <c r="AB189" s="689">
        <f>IF(OR(G189&gt;=2,    F188=IF(D189="F","classée","classé")),   1,   0)</f>
        <v>0</v>
      </c>
      <c r="AC189" s="690">
        <f ca="1">MAX(AH189:AU189)</f>
        <v>0</v>
      </c>
      <c r="AD189" s="684">
        <f ca="1">IF(AF189&gt;=2,AC189,MAX(AV189:BI189))</f>
        <v>0</v>
      </c>
      <c r="AE189" s="684">
        <f ca="1">IF(AF189&gt;=3,AC189,IF(AG189&gt;=2,AD189,MAX(BJ189:BW189)))</f>
        <v>0</v>
      </c>
      <c r="AF189" s="684">
        <f ca="1">COUNTIF(AV189:BI189,"=-1")</f>
        <v>0</v>
      </c>
      <c r="AG189" s="684">
        <f ca="1">COUNTIF(BJ189:BW189,"=-2")</f>
        <v>0</v>
      </c>
      <c r="AH189" s="691" t="str">
        <f t="shared" ref="AH189:AU189" ca="1" si="280">INDEX(__Cross,  $CC189,  AH$5)</f>
        <v/>
      </c>
      <c r="AI189" s="684" t="str">
        <f t="shared" ca="1" si="280"/>
        <v/>
      </c>
      <c r="AJ189" s="684" t="str">
        <f t="shared" ca="1" si="280"/>
        <v/>
      </c>
      <c r="AK189" s="684" t="str">
        <f t="shared" ca="1" si="280"/>
        <v/>
      </c>
      <c r="AL189" s="684" t="str">
        <f t="shared" ca="1" si="280"/>
        <v/>
      </c>
      <c r="AM189" s="684" t="str">
        <f t="shared" ca="1" si="280"/>
        <v/>
      </c>
      <c r="AN189" s="684" t="str">
        <f t="shared" ca="1" si="280"/>
        <v/>
      </c>
      <c r="AO189" s="684" t="str">
        <f t="shared" ca="1" si="280"/>
        <v/>
      </c>
      <c r="AP189" s="684" t="str">
        <f t="shared" ca="1" si="280"/>
        <v/>
      </c>
      <c r="AQ189" s="684" t="str">
        <f t="shared" ca="1" si="280"/>
        <v/>
      </c>
      <c r="AR189" s="684" t="str">
        <f t="shared" ca="1" si="280"/>
        <v/>
      </c>
      <c r="AS189" s="684" t="str">
        <f t="shared" ca="1" si="280"/>
        <v/>
      </c>
      <c r="AT189" s="684" t="str">
        <f t="shared" ca="1" si="280"/>
        <v/>
      </c>
      <c r="AU189" s="692" t="str">
        <f t="shared" ca="1" si="280"/>
        <v/>
      </c>
      <c r="AV189" s="691" t="str">
        <f t="shared" ref="AV189:BI189" ca="1" si="281">IF(AH189=$AC189,-1,AH189)</f>
        <v/>
      </c>
      <c r="AW189" s="684" t="str">
        <f t="shared" ca="1" si="281"/>
        <v/>
      </c>
      <c r="AX189" s="684" t="str">
        <f t="shared" ca="1" si="281"/>
        <v/>
      </c>
      <c r="AY189" s="684" t="str">
        <f t="shared" ca="1" si="281"/>
        <v/>
      </c>
      <c r="AZ189" s="684" t="str">
        <f t="shared" ca="1" si="281"/>
        <v/>
      </c>
      <c r="BA189" s="684" t="str">
        <f t="shared" ca="1" si="281"/>
        <v/>
      </c>
      <c r="BB189" s="684" t="str">
        <f t="shared" ca="1" si="281"/>
        <v/>
      </c>
      <c r="BC189" s="684" t="str">
        <f t="shared" ca="1" si="281"/>
        <v/>
      </c>
      <c r="BD189" s="684" t="str">
        <f t="shared" ca="1" si="281"/>
        <v/>
      </c>
      <c r="BE189" s="684" t="str">
        <f t="shared" ca="1" si="281"/>
        <v/>
      </c>
      <c r="BF189" s="684" t="str">
        <f t="shared" ca="1" si="281"/>
        <v/>
      </c>
      <c r="BG189" s="684" t="str">
        <f t="shared" ca="1" si="281"/>
        <v/>
      </c>
      <c r="BH189" s="684" t="str">
        <f t="shared" ca="1" si="281"/>
        <v/>
      </c>
      <c r="BI189" s="692" t="str">
        <f t="shared" ca="1" si="281"/>
        <v/>
      </c>
      <c r="BJ189" s="691" t="str">
        <f t="shared" ref="BJ189:BW189" ca="1" si="282">IF(AV189=$AD189,-2,AV189)</f>
        <v/>
      </c>
      <c r="BK189" s="684" t="str">
        <f t="shared" ca="1" si="282"/>
        <v/>
      </c>
      <c r="BL189" s="684" t="str">
        <f t="shared" ca="1" si="282"/>
        <v/>
      </c>
      <c r="BM189" s="684" t="str">
        <f t="shared" ca="1" si="282"/>
        <v/>
      </c>
      <c r="BN189" s="684" t="str">
        <f t="shared" ca="1" si="282"/>
        <v/>
      </c>
      <c r="BO189" s="684" t="str">
        <f t="shared" ca="1" si="282"/>
        <v/>
      </c>
      <c r="BP189" s="684" t="str">
        <f t="shared" ca="1" si="282"/>
        <v/>
      </c>
      <c r="BQ189" s="684" t="str">
        <f t="shared" ca="1" si="282"/>
        <v/>
      </c>
      <c r="BR189" s="684" t="str">
        <f t="shared" ca="1" si="282"/>
        <v/>
      </c>
      <c r="BS189" s="684" t="str">
        <f t="shared" ca="1" si="282"/>
        <v/>
      </c>
      <c r="BT189" s="684" t="str">
        <f t="shared" ca="1" si="282"/>
        <v/>
      </c>
      <c r="BU189" s="684" t="str">
        <f t="shared" ca="1" si="282"/>
        <v/>
      </c>
      <c r="BV189" s="684" t="str">
        <f t="shared" ca="1" si="282"/>
        <v/>
      </c>
      <c r="BW189" s="692" t="str">
        <f t="shared" ca="1" si="282"/>
        <v/>
      </c>
      <c r="BX189" s="689">
        <f t="shared" ca="1" si="210"/>
        <v>1</v>
      </c>
      <c r="BY189" s="996">
        <f t="shared" ca="1" si="211"/>
        <v>0</v>
      </c>
      <c r="BZ189" s="689">
        <f t="shared" si="212"/>
        <v>15.1</v>
      </c>
      <c r="CA189" s="684" t="str">
        <f t="shared" ca="1" si="213"/>
        <v>P_H</v>
      </c>
      <c r="CB189" s="684">
        <f t="shared" ca="1" si="242"/>
        <v>144</v>
      </c>
      <c r="CC189" s="684">
        <f t="shared" ca="1" si="214"/>
        <v>168</v>
      </c>
      <c r="CD189" s="684">
        <f t="shared" ca="1" si="215"/>
        <v>0</v>
      </c>
      <c r="CE189" s="693">
        <f t="shared" ca="1" si="216"/>
        <v>3000000</v>
      </c>
      <c r="CF189" s="895"/>
      <c r="CG189" s="886"/>
      <c r="CH189" s="694">
        <f t="shared" si="217"/>
        <v>0</v>
      </c>
      <c r="CI189" s="694">
        <f t="shared" ca="1" si="243"/>
        <v>0</v>
      </c>
      <c r="CJ189" s="895"/>
    </row>
    <row r="190" spans="1:88" s="877" customFormat="1" ht="25.5" customHeight="1">
      <c r="A190" s="861" t="s">
        <v>260</v>
      </c>
      <c r="B190" s="862"/>
      <c r="C190" s="863"/>
      <c r="D190" s="864" t="str">
        <f>CA190</f>
        <v>B_F</v>
      </c>
      <c r="E190" s="862"/>
      <c r="F190" s="865"/>
      <c r="G190" s="862"/>
      <c r="H190" s="938" t="s">
        <v>779</v>
      </c>
      <c r="I190" s="937">
        <f ca="1">VLOOKUP(I$2,cal_Cross,VLOOKUP($D190,Cross_cat_sexe,$B$7,0),0)</f>
        <v>27</v>
      </c>
      <c r="J190" s="934">
        <f ca="1">VLOOKUP(J$2,cal_Cross,VLOOKUP($D190,Cross_cat_sexe,$B$7,0),0)</f>
        <v>28</v>
      </c>
      <c r="K190" s="934">
        <f ca="1">VLOOKUP(K$2,cal_Cross,VLOOKUP($D190,Cross_cat_sexe,$B$7,0),0)</f>
        <v>43</v>
      </c>
      <c r="L190" s="934">
        <f ca="1">VLOOKUP(L$2,cal_Cross,VLOOKUP($D190,Cross_cat_sexe,$B$7,0),0)</f>
        <v>0</v>
      </c>
      <c r="M190" s="924"/>
      <c r="N190" s="934">
        <f ca="1">VLOOKUP(N$2,cal_Cross,VLOOKUP($D190,Cross_cat_sexe,$B$7,0),0)</f>
        <v>0</v>
      </c>
      <c r="O190" s="934">
        <f ca="1">VLOOKUP(O$2,cal_Cross,VLOOKUP($D190,Cross_cat_sexe,$B$7,0),0)</f>
        <v>0</v>
      </c>
      <c r="P190" s="934">
        <f ca="1">VLOOKUP(P$2,cal_Cross,VLOOKUP($D190,Cross_cat_sexe,$B$7,0),0)</f>
        <v>0</v>
      </c>
      <c r="Q190" s="934" t="str">
        <f ca="1">VLOOKUP(Q$2,cal_Cross,VLOOKUP($D190,Cross_cat_sexe,$B$7,0),0)</f>
        <v>-</v>
      </c>
      <c r="R190" s="924"/>
      <c r="S190" s="934" t="str">
        <f ca="1">VLOOKUP(S$2,cal_Cross,VLOOKUP($D190,Cross_cat_sexe,$B$7,0),0)</f>
        <v>-</v>
      </c>
      <c r="T190" s="924"/>
      <c r="U190" s="934">
        <f ca="1">VLOOKUP(U$2,cal_Cross,VLOOKUP($D190,Cross_cat_sexe,$B$7,0),0)</f>
        <v>0</v>
      </c>
      <c r="V190" s="934">
        <f ca="1">VLOOKUP(V$2,cal_Cross,VLOOKUP($D190,Cross_cat_sexe,$B$7,0),0)</f>
        <v>0</v>
      </c>
      <c r="W190" s="934">
        <f ca="1">VLOOKUP(W$2,cal_Cross,VLOOKUP($D190,Cross_cat_sexe,$B$7,0),0)</f>
        <v>0</v>
      </c>
      <c r="X190" s="934">
        <f ca="1">VLOOKUP(X$2,cal_Cross,VLOOKUP($D190,Cross_cat_sexe,$B$7,0),0)</f>
        <v>0</v>
      </c>
      <c r="Y190" s="934" t="str">
        <f ca="1">VLOOKUP(Y$2,cal_Cross,VLOOKUP($D190,Cross_cat_sexe,$B$7,0),0)</f>
        <v>-</v>
      </c>
      <c r="Z190" s="924"/>
      <c r="AA190" s="878"/>
      <c r="AB190" s="867"/>
      <c r="AC190" s="868"/>
      <c r="AD190" s="868"/>
      <c r="AE190" s="868"/>
      <c r="AF190" s="868"/>
      <c r="AG190" s="868"/>
      <c r="AH190" s="869"/>
      <c r="AI190" s="868"/>
      <c r="AJ190" s="868"/>
      <c r="AK190" s="868"/>
      <c r="AL190" s="868"/>
      <c r="AM190" s="868"/>
      <c r="AN190" s="868"/>
      <c r="AO190" s="868"/>
      <c r="AP190" s="868"/>
      <c r="AQ190" s="868"/>
      <c r="AR190" s="868"/>
      <c r="AS190" s="868"/>
      <c r="AT190" s="868"/>
      <c r="AU190" s="870"/>
      <c r="AV190" s="869"/>
      <c r="AW190" s="868"/>
      <c r="AX190" s="868"/>
      <c r="AY190" s="868"/>
      <c r="AZ190" s="868"/>
      <c r="BA190" s="868"/>
      <c r="BB190" s="868"/>
      <c r="BC190" s="868"/>
      <c r="BD190" s="868"/>
      <c r="BE190" s="868"/>
      <c r="BF190" s="868"/>
      <c r="BG190" s="868"/>
      <c r="BH190" s="868"/>
      <c r="BI190" s="870"/>
      <c r="BJ190" s="869"/>
      <c r="BK190" s="868"/>
      <c r="BL190" s="868"/>
      <c r="BM190" s="868"/>
      <c r="BN190" s="868"/>
      <c r="BO190" s="868"/>
      <c r="BP190" s="868"/>
      <c r="BQ190" s="868"/>
      <c r="BR190" s="868"/>
      <c r="BS190" s="868"/>
      <c r="BT190" s="868"/>
      <c r="BU190" s="868"/>
      <c r="BV190" s="868"/>
      <c r="BW190" s="870"/>
      <c r="BX190" s="871"/>
      <c r="BY190" s="871"/>
      <c r="BZ190" s="871"/>
      <c r="CA190" s="872" t="str">
        <f>pts_Cross!$A$12</f>
        <v>B_F</v>
      </c>
      <c r="CB190" s="872">
        <f t="shared" si="242"/>
        <v>190</v>
      </c>
      <c r="CC190" s="872"/>
      <c r="CD190" s="873"/>
      <c r="CE190" s="874">
        <f ca="1">VLOOKUP(CA190,Cross_cat_sexe,CE$7,0)+900004</f>
        <v>2900004</v>
      </c>
      <c r="CF190" s="893"/>
      <c r="CG190" s="884"/>
      <c r="CH190" s="875">
        <v>3</v>
      </c>
      <c r="CI190" s="875">
        <f t="shared" ca="1" si="243"/>
        <v>0</v>
      </c>
      <c r="CJ190" s="893"/>
    </row>
    <row r="191" spans="1:88" s="94" customFormat="1">
      <c r="A191" s="659"/>
      <c r="B191" s="609"/>
      <c r="C191" s="660"/>
      <c r="D191" s="609"/>
      <c r="E191" s="609"/>
      <c r="F191" s="610"/>
      <c r="G191" s="646"/>
      <c r="H191" s="611"/>
      <c r="I191" s="612" t="str">
        <f ca="1">VLOOKUP(I$2,cal_Cross,$C$9+1,0)</f>
        <v>Braine L'Alleud</v>
      </c>
      <c r="J191" s="935" t="str">
        <f ca="1">VLOOKUP(J$2,cal_Cross,$C$9+1,0)</f>
        <v>Sart-Dames-Avelines</v>
      </c>
      <c r="K191" s="935" t="str">
        <f ca="1">VLOOKUP(K$2,cal_Cross,$C$9+1,0)</f>
        <v>Gosselies</v>
      </c>
      <c r="L191" s="613" t="str">
        <f ca="1">VLOOKUP(L$2,cal_Cross,$C$9+1,0)</f>
        <v>LBFA</v>
      </c>
      <c r="M191" s="661"/>
      <c r="N191" s="935">
        <f ca="1">VLOOKUP(N$2,cal_Cross,$C$9+1,0)</f>
        <v>0</v>
      </c>
      <c r="O191" s="935">
        <f ca="1">VLOOKUP(O$2,cal_Cross,$C$9+1,0)</f>
        <v>0</v>
      </c>
      <c r="P191" s="935">
        <f ca="1">VLOOKUP(P$2,cal_Cross,$C$9+1,0)</f>
        <v>0</v>
      </c>
      <c r="Q191" s="431">
        <f ca="1">VLOOKUP(Q$2,cal_Cross,$C$9+1,0)</f>
        <v>0</v>
      </c>
      <c r="R191" s="661"/>
      <c r="S191" s="431">
        <f ca="1">VLOOKUP(S$2,cal_Cross,$C$9+1,0)</f>
        <v>0</v>
      </c>
      <c r="T191" s="661"/>
      <c r="U191" s="935" t="str">
        <f ca="1">VLOOKUP(U$2,cal_Cross,$C$9+1,0)</f>
        <v>-------</v>
      </c>
      <c r="V191" s="935" t="str">
        <f ca="1">VLOOKUP(V$2,cal_Cross,$C$9+1,0)</f>
        <v>-------</v>
      </c>
      <c r="W191" s="935" t="str">
        <f ca="1">VLOOKUP(W$2,cal_Cross,$C$9+1,0)</f>
        <v>-------</v>
      </c>
      <c r="X191" s="935" t="str">
        <f ca="1">VLOOKUP(X$2,cal_Cross,$C$9+1,0)</f>
        <v>-------</v>
      </c>
      <c r="Y191" s="431" t="str">
        <f ca="1">VLOOKUP(Y$2,cal_Cross,$C$9+1,0)</f>
        <v>-- (par année)</v>
      </c>
      <c r="Z191" s="661"/>
      <c r="AA191" s="210"/>
      <c r="AB191" s="234"/>
      <c r="AC191" s="234"/>
      <c r="AD191" s="234"/>
      <c r="AE191" s="234"/>
      <c r="AF191" s="234"/>
      <c r="AG191" s="234"/>
      <c r="AH191" s="366"/>
      <c r="AI191" s="366"/>
      <c r="AJ191" s="366"/>
      <c r="AK191" s="366"/>
      <c r="AL191" s="366"/>
      <c r="AM191" s="366"/>
      <c r="AN191" s="366"/>
      <c r="AO191" s="366"/>
      <c r="AP191" s="366"/>
      <c r="AQ191" s="366"/>
      <c r="AR191" s="366"/>
      <c r="AS191" s="366"/>
      <c r="AT191" s="366"/>
      <c r="AU191" s="366"/>
      <c r="AV191" s="366"/>
      <c r="AW191" s="366"/>
      <c r="AX191" s="366"/>
      <c r="AY191" s="366"/>
      <c r="AZ191" s="366"/>
      <c r="BA191" s="366"/>
      <c r="BB191" s="366"/>
      <c r="BC191" s="366"/>
      <c r="BD191" s="366"/>
      <c r="BE191" s="366"/>
      <c r="BF191" s="366"/>
      <c r="BG191" s="366"/>
      <c r="BH191" s="366"/>
      <c r="BI191" s="366"/>
      <c r="BJ191" s="366"/>
      <c r="BK191" s="366"/>
      <c r="BL191" s="366"/>
      <c r="BM191" s="366"/>
      <c r="BN191" s="366"/>
      <c r="BO191" s="366"/>
      <c r="BP191" s="366"/>
      <c r="BQ191" s="366"/>
      <c r="BR191" s="366"/>
      <c r="BS191" s="366"/>
      <c r="BT191" s="366"/>
      <c r="BU191" s="366"/>
      <c r="BV191" s="366"/>
      <c r="BW191" s="366"/>
      <c r="BX191" s="381"/>
      <c r="BY191" s="381"/>
      <c r="BZ191" s="381"/>
      <c r="CA191" s="381"/>
      <c r="CB191" s="638">
        <f t="shared" si="242"/>
        <v>190</v>
      </c>
      <c r="CC191" s="638"/>
      <c r="CD191" s="382"/>
      <c r="CE191" s="522">
        <f ca="1">VLOOKUP(CA190,Cross_cat_sexe,CE$7,0)+900003</f>
        <v>2900003</v>
      </c>
      <c r="CF191" s="892"/>
      <c r="CG191" s="366"/>
      <c r="CH191" s="947">
        <f>IF(CG$13="S",  "",  IF(CG$13="P",  2,  NA()))</f>
        <v>2</v>
      </c>
      <c r="CI191" s="767">
        <f t="shared" ca="1" si="243"/>
        <v>1</v>
      </c>
      <c r="CJ191" s="892"/>
    </row>
    <row r="192" spans="1:88" s="94" customFormat="1">
      <c r="A192" s="459" t="s">
        <v>201</v>
      </c>
      <c r="B192" s="200" t="s">
        <v>0</v>
      </c>
      <c r="C192" s="94" t="s">
        <v>1</v>
      </c>
      <c r="D192" s="93" t="s">
        <v>26</v>
      </c>
      <c r="E192" s="209" t="s">
        <v>4</v>
      </c>
      <c r="F192" s="375" t="s">
        <v>200</v>
      </c>
      <c r="G192" s="212" t="s">
        <v>144</v>
      </c>
      <c r="H192" s="212" t="s">
        <v>144</v>
      </c>
      <c r="I192" s="532" t="s">
        <v>351</v>
      </c>
      <c r="J192" s="532" t="s">
        <v>351</v>
      </c>
      <c r="K192" s="532" t="s">
        <v>351</v>
      </c>
      <c r="L192" s="532" t="s">
        <v>351</v>
      </c>
      <c r="M192" s="581" t="s">
        <v>317</v>
      </c>
      <c r="N192" s="532" t="s">
        <v>351</v>
      </c>
      <c r="O192" s="532" t="s">
        <v>351</v>
      </c>
      <c r="P192" s="532" t="s">
        <v>351</v>
      </c>
      <c r="Q192" s="532" t="s">
        <v>351</v>
      </c>
      <c r="R192" s="581" t="s">
        <v>317</v>
      </c>
      <c r="S192" s="532" t="s">
        <v>351</v>
      </c>
      <c r="T192" s="581" t="s">
        <v>317</v>
      </c>
      <c r="U192" s="532" t="s">
        <v>351</v>
      </c>
      <c r="V192" s="532" t="s">
        <v>351</v>
      </c>
      <c r="W192" s="532" t="s">
        <v>351</v>
      </c>
      <c r="X192" s="532" t="s">
        <v>351</v>
      </c>
      <c r="Y192" s="532" t="s">
        <v>351</v>
      </c>
      <c r="Z192" s="581" t="s">
        <v>317</v>
      </c>
      <c r="AA192" s="210" t="s">
        <v>1</v>
      </c>
      <c r="AB192" s="214" t="s">
        <v>195</v>
      </c>
      <c r="AC192" s="200" t="s">
        <v>212</v>
      </c>
      <c r="AD192" s="200" t="s">
        <v>213</v>
      </c>
      <c r="AE192" s="200" t="s">
        <v>214</v>
      </c>
      <c r="AF192" s="200" t="s">
        <v>215</v>
      </c>
      <c r="AG192" s="200" t="s">
        <v>215</v>
      </c>
      <c r="AH192" s="367"/>
      <c r="AI192" s="366"/>
      <c r="AJ192" s="366"/>
      <c r="AK192" s="366"/>
      <c r="AL192" s="366"/>
      <c r="AM192" s="366"/>
      <c r="AN192" s="366"/>
      <c r="AO192" s="366"/>
      <c r="AP192" s="366"/>
      <c r="AQ192" s="366"/>
      <c r="AR192" s="366"/>
      <c r="AS192" s="366"/>
      <c r="AT192" s="366"/>
      <c r="AU192" s="369"/>
      <c r="AV192" s="367"/>
      <c r="AW192" s="366"/>
      <c r="AX192" s="366"/>
      <c r="AY192" s="366"/>
      <c r="AZ192" s="366"/>
      <c r="BA192" s="366"/>
      <c r="BB192" s="366"/>
      <c r="BC192" s="366"/>
      <c r="BD192" s="366"/>
      <c r="BE192" s="366"/>
      <c r="BF192" s="366"/>
      <c r="BG192" s="366"/>
      <c r="BH192" s="366"/>
      <c r="BI192" s="369"/>
      <c r="BJ192" s="367"/>
      <c r="BK192" s="366"/>
      <c r="BL192" s="366"/>
      <c r="BM192" s="366"/>
      <c r="BN192" s="366"/>
      <c r="BO192" s="366"/>
      <c r="BP192" s="366"/>
      <c r="BQ192" s="366"/>
      <c r="BR192" s="366"/>
      <c r="BS192" s="366"/>
      <c r="BT192" s="366"/>
      <c r="BU192" s="366"/>
      <c r="BV192" s="366"/>
      <c r="BW192" s="369"/>
      <c r="BX192" s="599" t="s">
        <v>466</v>
      </c>
      <c r="BY192" s="525" t="s">
        <v>196</v>
      </c>
      <c r="BZ192" s="525" t="s">
        <v>0</v>
      </c>
      <c r="CA192" s="383" t="s">
        <v>170</v>
      </c>
      <c r="CB192" s="929">
        <f t="shared" si="242"/>
        <v>190</v>
      </c>
      <c r="CC192" s="929"/>
      <c r="CD192" s="383" t="s">
        <v>196</v>
      </c>
      <c r="CE192" s="522">
        <f ca="1">VLOOKUP(CA190,Cross_cat_sexe,CE$7,0)+900002</f>
        <v>2900002</v>
      </c>
      <c r="CF192" s="892"/>
      <c r="CG192" s="366"/>
      <c r="CH192" s="949">
        <f>IF(CG$13="S",  "",  IF(CG$13="P",  4,  NA()))</f>
        <v>4</v>
      </c>
      <c r="CI192" s="767">
        <f t="shared" ca="1" si="243"/>
        <v>1</v>
      </c>
      <c r="CJ192" s="892"/>
    </row>
    <row r="193" spans="1:88" s="94" customFormat="1">
      <c r="A193" s="461">
        <v>0</v>
      </c>
      <c r="B193" s="201">
        <v>0</v>
      </c>
      <c r="C193" s="95" t="s">
        <v>123</v>
      </c>
      <c r="D193" s="93" t="s">
        <v>7</v>
      </c>
      <c r="E193" s="209"/>
      <c r="F193" s="376" t="s">
        <v>207</v>
      </c>
      <c r="G193" s="213" t="s">
        <v>207</v>
      </c>
      <c r="H193" s="213" t="s">
        <v>23</v>
      </c>
      <c r="I193" s="533" t="s">
        <v>352</v>
      </c>
      <c r="J193" s="533" t="s">
        <v>352</v>
      </c>
      <c r="K193" s="533" t="s">
        <v>352</v>
      </c>
      <c r="L193" s="533" t="s">
        <v>352</v>
      </c>
      <c r="M193" s="531" t="str">
        <f ca="1">M$23</f>
        <v/>
      </c>
      <c r="N193" s="533" t="s">
        <v>352</v>
      </c>
      <c r="O193" s="533" t="s">
        <v>352</v>
      </c>
      <c r="P193" s="533" t="s">
        <v>352</v>
      </c>
      <c r="Q193" s="533" t="s">
        <v>352</v>
      </c>
      <c r="R193" s="531" t="str">
        <f ca="1">R$23</f>
        <v/>
      </c>
      <c r="S193" s="533" t="s">
        <v>352</v>
      </c>
      <c r="T193" s="531" t="str">
        <f ca="1">T$23</f>
        <v/>
      </c>
      <c r="U193" s="533" t="s">
        <v>352</v>
      </c>
      <c r="V193" s="533" t="s">
        <v>352</v>
      </c>
      <c r="W193" s="533" t="s">
        <v>352</v>
      </c>
      <c r="X193" s="533" t="s">
        <v>352</v>
      </c>
      <c r="Y193" s="533" t="s">
        <v>352</v>
      </c>
      <c r="Z193" s="531" t="str">
        <f ca="1">Z$23</f>
        <v/>
      </c>
      <c r="AA193" s="211" t="s">
        <v>123</v>
      </c>
      <c r="AB193" s="582" t="s">
        <v>207</v>
      </c>
      <c r="AC193" s="201" t="s">
        <v>207</v>
      </c>
      <c r="AD193" s="201" t="s">
        <v>212</v>
      </c>
      <c r="AE193" s="201" t="s">
        <v>212</v>
      </c>
      <c r="AF193" s="201" t="s">
        <v>216</v>
      </c>
      <c r="AG193" s="201" t="s">
        <v>219</v>
      </c>
      <c r="AH193" s="368"/>
      <c r="AI193" s="365"/>
      <c r="AJ193" s="365"/>
      <c r="AK193" s="365"/>
      <c r="AL193" s="365"/>
      <c r="AM193" s="365"/>
      <c r="AN193" s="365"/>
      <c r="AO193" s="365"/>
      <c r="AP193" s="365"/>
      <c r="AQ193" s="365"/>
      <c r="AR193" s="365"/>
      <c r="AS193" s="365"/>
      <c r="AT193" s="365"/>
      <c r="AU193" s="370"/>
      <c r="AV193" s="368"/>
      <c r="AW193" s="365"/>
      <c r="AX193" s="365"/>
      <c r="AY193" s="365"/>
      <c r="AZ193" s="365"/>
      <c r="BA193" s="365"/>
      <c r="BB193" s="365"/>
      <c r="BC193" s="365"/>
      <c r="BD193" s="365"/>
      <c r="BE193" s="365"/>
      <c r="BF193" s="365"/>
      <c r="BG193" s="365"/>
      <c r="BH193" s="365"/>
      <c r="BI193" s="370"/>
      <c r="BJ193" s="368"/>
      <c r="BK193" s="365"/>
      <c r="BL193" s="365"/>
      <c r="BM193" s="365"/>
      <c r="BN193" s="365"/>
      <c r="BO193" s="365"/>
      <c r="BP193" s="365"/>
      <c r="BQ193" s="365"/>
      <c r="BR193" s="365"/>
      <c r="BS193" s="365"/>
      <c r="BT193" s="365"/>
      <c r="BU193" s="365"/>
      <c r="BV193" s="365"/>
      <c r="BW193" s="370"/>
      <c r="BX193" s="600" t="s">
        <v>467</v>
      </c>
      <c r="BY193" s="526" t="s">
        <v>201</v>
      </c>
      <c r="BZ193" s="526" t="s">
        <v>342</v>
      </c>
      <c r="CA193" s="386"/>
      <c r="CB193" s="930">
        <f t="shared" si="242"/>
        <v>190</v>
      </c>
      <c r="CC193" s="930"/>
      <c r="CD193" s="386" t="s">
        <v>197</v>
      </c>
      <c r="CE193" s="522">
        <f ca="1">VLOOKUP(CA190,Cross_cat_sexe,CE$7,0)+900001</f>
        <v>2900001</v>
      </c>
      <c r="CF193" s="892"/>
      <c r="CG193" s="366"/>
      <c r="CH193" s="949">
        <f>IF(CG$13="S",  "",  IF(CG$13="P",  4,  NA()))</f>
        <v>4</v>
      </c>
      <c r="CI193" s="767">
        <f t="shared" ca="1" si="243"/>
        <v>1</v>
      </c>
      <c r="CJ193" s="892"/>
    </row>
    <row r="194" spans="1:88" s="703" customFormat="1">
      <c r="A194" s="704">
        <v>1</v>
      </c>
      <c r="B194" s="705">
        <v>184</v>
      </c>
      <c r="C194" s="703" t="str">
        <f ca="1">IF($B194="","",VLOOKUP($B194,Athlètes,C$5,0))</f>
        <v>DUPONT</v>
      </c>
      <c r="D194" s="698" t="str">
        <f ca="1">IF($B194="","",VLOOKUP($B194,Athlètes,D$5,0))</f>
        <v>B</v>
      </c>
      <c r="E194" s="706">
        <f ca="1">IF($B194="","",VLOOKUP($B194,Athlètes,E$5,0))</f>
        <v>2003</v>
      </c>
      <c r="F194" s="707"/>
      <c r="G194" s="708"/>
      <c r="H194" s="708"/>
      <c r="I194" s="696">
        <v>5</v>
      </c>
      <c r="J194" s="696">
        <v>5</v>
      </c>
      <c r="K194" s="696">
        <v>11</v>
      </c>
      <c r="L194" s="696">
        <v>4</v>
      </c>
      <c r="M194" s="722">
        <f ca="1">IF(L194&gt;0,VLOOKUP(M$2&amp;IF(VLOOKUP(M$2,cal_Cross,L$9,0)&lt;&gt;2,"","-"&amp;VLOOKUP($E194,année_1ou2,M$9,0)),cal_Cross,VLOOKUP($D194&amp;"_"&amp;$D195,Cross_cat_sexe,$B$7,0),0),"")</f>
        <v>29</v>
      </c>
      <c r="N194" s="696"/>
      <c r="O194" s="696"/>
      <c r="P194" s="696"/>
      <c r="Q194" s="696"/>
      <c r="R194" s="722" t="str">
        <f>IF(Q194&gt;0,VLOOKUP(R$2&amp;IF(VLOOKUP(R$2,cal_Cross,Q$9,0)&lt;&gt;2,"","-"&amp;VLOOKUP($E194,année_1ou2,R$9,0)),cal_Cross,VLOOKUP($D194&amp;"_"&amp;$D195,Cross_cat_sexe,$B$7,0),0),"")</f>
        <v/>
      </c>
      <c r="S194" s="696"/>
      <c r="T194" s="722" t="str">
        <f>IF(S194&gt;0,VLOOKUP(T$2&amp;IF(VLOOKUP(T$2,cal_Cross,S$9,0)&lt;&gt;2,"","-"&amp;VLOOKUP($E194,année_1ou2,T$9,0)),cal_Cross,VLOOKUP($D194&amp;"_"&amp;$D195,Cross_cat_sexe,$B$7,0),0),"")</f>
        <v/>
      </c>
      <c r="U194" s="696"/>
      <c r="V194" s="696"/>
      <c r="W194" s="696"/>
      <c r="X194" s="696"/>
      <c r="Y194" s="696"/>
      <c r="Z194" s="722" t="str">
        <f>IF(Y194&gt;0,VLOOKUP(Z$2&amp;IF(VLOOKUP(Z$2,cal_Cross,Y$9,0)&lt;&gt;2,"","-"&amp;VLOOKUP($E194,année_1ou2,Z$9,0)),cal_Cross,VLOOKUP($D194&amp;"_"&amp;$D195,Cross_cat_sexe,$B$7,0),0),"")</f>
        <v/>
      </c>
      <c r="AA194" s="843" t="str">
        <f ca="1">IF($B194="","",VLOOKUP($B194,Athlètes,AA$5,0))</f>
        <v>DUPONT</v>
      </c>
      <c r="AB194" s="697"/>
      <c r="AC194" s="698"/>
      <c r="AD194" s="698"/>
      <c r="AE194" s="698"/>
      <c r="AF194" s="698"/>
      <c r="AG194" s="698"/>
      <c r="AH194" s="699"/>
      <c r="AI194" s="698"/>
      <c r="AJ194" s="698"/>
      <c r="AK194" s="698"/>
      <c r="AL194" s="698"/>
      <c r="AM194" s="698"/>
      <c r="AN194" s="698"/>
      <c r="AO194" s="698"/>
      <c r="AP194" s="698"/>
      <c r="AQ194" s="698"/>
      <c r="AR194" s="698"/>
      <c r="AS194" s="698"/>
      <c r="AT194" s="698"/>
      <c r="AU194" s="700"/>
      <c r="AV194" s="699"/>
      <c r="AW194" s="698"/>
      <c r="AX194" s="698"/>
      <c r="AY194" s="698"/>
      <c r="AZ194" s="698"/>
      <c r="BA194" s="698"/>
      <c r="BB194" s="698"/>
      <c r="BC194" s="698"/>
      <c r="BD194" s="698"/>
      <c r="BE194" s="698"/>
      <c r="BF194" s="698"/>
      <c r="BG194" s="698"/>
      <c r="BH194" s="698"/>
      <c r="BI194" s="700"/>
      <c r="BJ194" s="699"/>
      <c r="BK194" s="698"/>
      <c r="BL194" s="698"/>
      <c r="BM194" s="698"/>
      <c r="BN194" s="698"/>
      <c r="BO194" s="698"/>
      <c r="BP194" s="698"/>
      <c r="BQ194" s="698"/>
      <c r="BR194" s="698"/>
      <c r="BS194" s="698"/>
      <c r="BT194" s="698"/>
      <c r="BU194" s="698"/>
      <c r="BV194" s="698"/>
      <c r="BW194" s="700"/>
      <c r="BX194" s="697">
        <f t="shared" ref="BX194:BX225" ca="1" si="283">IF(CELL("row",B194)=ODD(CELL("row",B194)),1,0)</f>
        <v>0</v>
      </c>
      <c r="BY194" s="995">
        <f t="shared" ref="BY194:BY225" ca="1" si="284">SUM(I194:AA194)</f>
        <v>54</v>
      </c>
      <c r="BZ194" s="697">
        <f t="shared" ref="BZ194:BZ225" si="285">IF(B194&gt;99,B194,A194)</f>
        <v>184</v>
      </c>
      <c r="CA194" s="698" t="str">
        <f t="shared" ref="CA194:CA214" ca="1" si="286">IF(D194="",   INDIRECT(ADDRESS(CB194,COLUMN(CA194),2,1)),   IF(BX194=1, D193&amp;"_"&amp;D194, D194&amp;"_"&amp;D195))</f>
        <v>B_F</v>
      </c>
      <c r="CB194" s="698">
        <f t="shared" ca="1" si="242"/>
        <v>190</v>
      </c>
      <c r="CC194" s="698">
        <f t="shared" ref="CC194:CC225" ca="1" si="287">CELL("row",CC194)-CC$9+1</f>
        <v>173</v>
      </c>
      <c r="CD194" s="698">
        <f t="shared" ref="CD194:CD214" ca="1" si="288">IF(CA194=INDIRECT(ADDRESS(CB194,COLUMN(CA194),2,1)),  0,  1)    +     IF(BX194=1,IF(B193+0.1=B194,0,1),IF(B194+0.1=B195,0,1))     +     IF(ISNA(IF(BX194=1,BY194,BY195)),1,0)</f>
        <v>0</v>
      </c>
      <c r="CE194" s="701">
        <f t="shared" ref="CE194:CE214" ca="1" si="289">IF(BX194=1,F194+CLASSES*AB194*100000,F195+CLASSES*AB195*100000)+IF(CA194="_",0,VLOOKUP(CA194,Cross_cat_sexe,CE$7,0))+IF(BX194=1,IF(AND(B194&gt;0.1,F194=0),0.1,0),IF(AND(B195&gt;0.1,F195=0),0.1,0))</f>
        <v>2100904.5</v>
      </c>
      <c r="CF194" s="894"/>
      <c r="CG194" s="885"/>
      <c r="CH194" s="694">
        <f t="shared" ref="CH194:CH225" ca="1" si="290">IF(B194&gt;0.1,IF(BX194=1,1.1,1),0)</f>
        <v>1</v>
      </c>
      <c r="CI194" s="702">
        <f t="shared" ca="1" si="243"/>
        <v>0</v>
      </c>
      <c r="CJ194" s="894"/>
    </row>
    <row r="195" spans="1:88" s="695" customFormat="1">
      <c r="A195" s="681">
        <v>1.1000000000000001</v>
      </c>
      <c r="B195" s="682">
        <f>B194+0.1</f>
        <v>184.1</v>
      </c>
      <c r="C195" s="683" t="str">
        <f ca="1">IF($B194="","",VLOOKUP($B194,Athlètes,C$7,0))</f>
        <v>Camille</v>
      </c>
      <c r="D195" s="684" t="str">
        <f ca="1">IF($B194="","",VLOOKUP($B194,Athlètes,D$7,0))</f>
        <v>F</v>
      </c>
      <c r="E195" s="685"/>
      <c r="F195" s="936">
        <f ca="1">IF(G195=0,0,SUMIF(AC195:AD195,"&gt;0")/MIN(2,G195))+IF(ISNA(BY195),NA(),0)</f>
        <v>904.5</v>
      </c>
      <c r="G195" s="686">
        <f>COUNTA(I194:L194,N194:Q194,S194,Y194)</f>
        <v>4</v>
      </c>
      <c r="H195" s="686">
        <f ca="1">IF(ISNA(VLOOKUP($B195,__Indoor,H$7,0)),   0,VLOOKUP($B195,__Indoor,H$7,0))</f>
        <v>4</v>
      </c>
      <c r="I195" s="932">
        <f ca="1">IF(AND(I194&gt;0,INDIRECT(ADDRESS($CB194,COLUMN(I194),2,1))=0),NA(),IF(I194&gt;INDIRECT(ADDRESS($CB194,COLUMN(I194),2,1)),  NA(),  IF(OR(I194="",INDIRECT(ADDRESS($CB194,COLUMN(I194),2,1))=""),"",     (1+I$5)  *  ROUND((1-(I194-1)/(  INDIRECT(ADDRESS($CB194,COLUMN(I194),2,1))  -1))  *  (VLOOKUP($D194&amp;"_"&amp;$D195,Cross_cat_sexe,$B$5+1,0)  -  VLOOKUP($D194&amp;"_"&amp;$D195,Cross_cat_sexe,$B$5,0))     +  VLOOKUP($D194&amp;"_"&amp;$D195,Cross_cat_sexe,$B$5,0),0))))</f>
        <v>885</v>
      </c>
      <c r="J195" s="932">
        <f ca="1">IF(AND(J194&gt;0,INDIRECT(ADDRESS($CB194,COLUMN(J194),2,1))=0),NA(),IF(J194&gt;INDIRECT(ADDRESS($CB194,COLUMN(J194),2,1)),  NA(),  IF(OR(J194="",INDIRECT(ADDRESS($CB194,COLUMN(J194),2,1))=""),"",     (1+J$5)  *  ROUND((1-(J194-1)/(  INDIRECT(ADDRESS($CB194,COLUMN(J194),2,1))  -1))  *  (VLOOKUP($D194&amp;"_"&amp;$D195,Cross_cat_sexe,$B$5+1,0)  -  VLOOKUP($D194&amp;"_"&amp;$D195,Cross_cat_sexe,$B$5,0))     +  VLOOKUP($D194&amp;"_"&amp;$D195,Cross_cat_sexe,$B$5,0),0))))</f>
        <v>889</v>
      </c>
      <c r="K195" s="932">
        <f ca="1">IF(AND(K194&gt;0,INDIRECT(ADDRESS($CB194,COLUMN(K194),2,1))=0),NA(),IF(K194&gt;INDIRECT(ADDRESS($CB194,COLUMN(K194),2,1)),  NA(),  IF(OR(K194="",INDIRECT(ADDRESS($CB194,COLUMN(K194),2,1))=""),"",     (1+K$5)  *  ROUND((1-(K194-1)/(  INDIRECT(ADDRESS($CB194,COLUMN(K194),2,1))  -1))  *  (VLOOKUP($D194&amp;"_"&amp;$D195,Cross_cat_sexe,$B$5+1,0)  -  VLOOKUP($D194&amp;"_"&amp;$D195,Cross_cat_sexe,$B$5,0))     +  VLOOKUP($D194&amp;"_"&amp;$D195,Cross_cat_sexe,$B$5,0),0))))</f>
        <v>821</v>
      </c>
      <c r="L195" s="687">
        <f ca="1">IF(AND(L194&gt;0,M194=0),NA(),IF(L194&gt;M194,NA(),IF(M194="","",     (1+M$5)  *  ROUND((1-(L194-1)/(M194-1))  *  (VLOOKUP($D194&amp;"_"&amp;$D195,Cross_cat_sexe,$B$5+1,0)  -  VLOOKUP($D194&amp;"_"&amp;$D195,Cross_cat_sexe,$B$5,0))     +  VLOOKUP($D194&amp;"_"&amp;$D195,Cross_cat_sexe,$B$5,0),0))))</f>
        <v>920</v>
      </c>
      <c r="M195" s="841">
        <f ca="1">IF(L194&gt;0,M$5,0)</f>
        <v>0</v>
      </c>
      <c r="N195" s="932" t="str">
        <f ca="1">IF(AND(N194&gt;0,INDIRECT(ADDRESS($CB194,COLUMN(N194),2,1))=0),NA(),IF(N194&gt;INDIRECT(ADDRESS($CB194,COLUMN(N194),2,1)),  NA(),  IF(OR(N194="",INDIRECT(ADDRESS($CB194,COLUMN(N194),2,1))=""),"",     (1+N$5)  *  ROUND((1-(N194-1)/(  INDIRECT(ADDRESS($CB194,COLUMN(N194),2,1))  -1))  *  (VLOOKUP($D194&amp;"_"&amp;$D195,Cross_cat_sexe,$B$5+1,0)  -  VLOOKUP($D194&amp;"_"&amp;$D195,Cross_cat_sexe,$B$5,0))     +  VLOOKUP($D194&amp;"_"&amp;$D195,Cross_cat_sexe,$B$5,0),0))))</f>
        <v/>
      </c>
      <c r="O195" s="932" t="str">
        <f ca="1">IF(AND(O194&gt;0,INDIRECT(ADDRESS($CB194,COLUMN(O194),2,1))=0),NA(),IF(O194&gt;INDIRECT(ADDRESS($CB194,COLUMN(O194),2,1)),  NA(),  IF(OR(O194="",INDIRECT(ADDRESS($CB194,COLUMN(O194),2,1))=""),"",     (1+O$5)  *  ROUND((1-(O194-1)/(  INDIRECT(ADDRESS($CB194,COLUMN(O194),2,1))  -1))  *  (VLOOKUP($D194&amp;"_"&amp;$D195,Cross_cat_sexe,$B$5+1,0)  -  VLOOKUP($D194&amp;"_"&amp;$D195,Cross_cat_sexe,$B$5,0))     +  VLOOKUP($D194&amp;"_"&amp;$D195,Cross_cat_sexe,$B$5,0),0))))</f>
        <v/>
      </c>
      <c r="P195" s="932" t="str">
        <f ca="1">IF(AND(P194&gt;0,INDIRECT(ADDRESS($CB194,COLUMN(P194),2,1))=0),NA(),IF(P194&gt;INDIRECT(ADDRESS($CB194,COLUMN(P194),2,1)),  NA(),  IF(OR(P194="",INDIRECT(ADDRESS($CB194,COLUMN(P194),2,1))=""),"",     (1+P$5)  *  ROUND((1-(P194-1)/(  INDIRECT(ADDRESS($CB194,COLUMN(P194),2,1))  -1))  *  (VLOOKUP($D194&amp;"_"&amp;$D195,Cross_cat_sexe,$B$5+1,0)  -  VLOOKUP($D194&amp;"_"&amp;$D195,Cross_cat_sexe,$B$5,0))     +  VLOOKUP($D194&amp;"_"&amp;$D195,Cross_cat_sexe,$B$5,0),0))))</f>
        <v/>
      </c>
      <c r="Q195" s="687" t="str">
        <f>IF(AND(Q194&gt;0,R194=0),NA(),IF(Q194&gt;R194,NA(),IF(R194="","",     (1+R$5)  *  ROUND((1-(Q194-1)/(R194-1))  *  (VLOOKUP($D194&amp;"_"&amp;$D195,Cross_cat_sexe,$B$5+1,0)  -  VLOOKUP($D194&amp;"_"&amp;$D195,Cross_cat_sexe,$B$5,0))     +  VLOOKUP($D194&amp;"_"&amp;$D195,Cross_cat_sexe,$B$5,0),0))))</f>
        <v/>
      </c>
      <c r="R195" s="841">
        <f>IF(Q194&gt;0,R$5,0)</f>
        <v>0</v>
      </c>
      <c r="S195" s="687" t="str">
        <f>IF(AND(S194&gt;0,T194=0),NA(),IF(S194&gt;T194,NA(),IF(T194="","",     (1+T$5)  *  ROUND((1-(S194-1)/(T194-1))  *  (VLOOKUP($D194&amp;"_"&amp;$D195,Cross_cat_sexe,$B$5+1,0)  -  VLOOKUP($D194&amp;"_"&amp;$D195,Cross_cat_sexe,$B$5,0))     +  VLOOKUP($D194&amp;"_"&amp;$D195,Cross_cat_sexe,$B$5,0),0))))</f>
        <v/>
      </c>
      <c r="T195" s="841">
        <f>IF(S194&gt;0,T$5,0)</f>
        <v>0</v>
      </c>
      <c r="U195" s="932" t="str">
        <f ca="1">IF(AND(U194&gt;0,INDIRECT(ADDRESS($CB194,COLUMN(U194),2,1))=0),NA(),IF(U194&gt;INDIRECT(ADDRESS($CB194,COLUMN(U194),2,1)),  NA(),  IF(OR(U194="",INDIRECT(ADDRESS($CB194,COLUMN(U194),2,1))=""),"",     (1+U$5)  *  ROUND((1-(U194-1)/(  INDIRECT(ADDRESS($CB194,COLUMN(U194),2,1))  -1))  *  (VLOOKUP($D194&amp;"_"&amp;$D195,Cross_cat_sexe,$B$5+1,0)  -  VLOOKUP($D194&amp;"_"&amp;$D195,Cross_cat_sexe,$B$5,0))     +  VLOOKUP($D194&amp;"_"&amp;$D195,Cross_cat_sexe,$B$5,0),0))))</f>
        <v/>
      </c>
      <c r="V195" s="932" t="str">
        <f ca="1">IF(AND(V194&gt;0,INDIRECT(ADDRESS($CB194,COLUMN(V194),2,1))=0),NA(),IF(V194&gt;INDIRECT(ADDRESS($CB194,COLUMN(V194),2,1)),  NA(),  IF(OR(V194="",INDIRECT(ADDRESS($CB194,COLUMN(V194),2,1))=""),"",     (1+V$5)  *  ROUND((1-(V194-1)/(  INDIRECT(ADDRESS($CB194,COLUMN(V194),2,1))  -1))  *  (VLOOKUP($D194&amp;"_"&amp;$D195,Cross_cat_sexe,$B$5+1,0)  -  VLOOKUP($D194&amp;"_"&amp;$D195,Cross_cat_sexe,$B$5,0))     +  VLOOKUP($D194&amp;"_"&amp;$D195,Cross_cat_sexe,$B$5,0),0))))</f>
        <v/>
      </c>
      <c r="W195" s="932" t="str">
        <f ca="1">IF(AND(W194&gt;0,INDIRECT(ADDRESS($CB194,COLUMN(W194),2,1))=0),NA(),IF(W194&gt;INDIRECT(ADDRESS($CB194,COLUMN(W194),2,1)),  NA(),  IF(OR(W194="",INDIRECT(ADDRESS($CB194,COLUMN(W194),2,1))=""),"",     (1+W$5)  *  ROUND((1-(W194-1)/(  INDIRECT(ADDRESS($CB194,COLUMN(W194),2,1))  -1))  *  (VLOOKUP($D194&amp;"_"&amp;$D195,Cross_cat_sexe,$B$5+1,0)  -  VLOOKUP($D194&amp;"_"&amp;$D195,Cross_cat_sexe,$B$5,0))     +  VLOOKUP($D194&amp;"_"&amp;$D195,Cross_cat_sexe,$B$5,0),0))))</f>
        <v/>
      </c>
      <c r="X195" s="932" t="str">
        <f ca="1">IF(AND(X194&gt;0,INDIRECT(ADDRESS($CB194,COLUMN(X194),2,1))=0),NA(),IF(X194&gt;INDIRECT(ADDRESS($CB194,COLUMN(X194),2,1)),  NA(),  IF(OR(X194="",INDIRECT(ADDRESS($CB194,COLUMN(X194),2,1))=""),"",     (1+X$5)  *  ROUND((1-(X194-1)/(  INDIRECT(ADDRESS($CB194,COLUMN(X194),2,1))  -1))  *  (VLOOKUP($D194&amp;"_"&amp;$D195,Cross_cat_sexe,$B$5+1,0)  -  VLOOKUP($D194&amp;"_"&amp;$D195,Cross_cat_sexe,$B$5,0))     +  VLOOKUP($D194&amp;"_"&amp;$D195,Cross_cat_sexe,$B$5,0),0))))</f>
        <v/>
      </c>
      <c r="Y195" s="687" t="str">
        <f>IF(AND(Y194&gt;0,Z194=0),NA(),IF(Y194&gt;Z194,NA(),IF(Z194="","",     (1+Z$5)  *  ROUND((1-(Y194-1)/(Z194-1))  *  (VLOOKUP($D194&amp;"_"&amp;$D195,Cross_cat_sexe,$B$5+1,0)  -  VLOOKUP($D194&amp;"_"&amp;$D195,Cross_cat_sexe,$B$5,0))     +  VLOOKUP($D194&amp;"_"&amp;$D195,Cross_cat_sexe,$B$5,0),0))))</f>
        <v/>
      </c>
      <c r="Z195" s="841">
        <f>IF(Y194&gt;0,Z$5,0)</f>
        <v>0</v>
      </c>
      <c r="AA195" s="688" t="str">
        <f ca="1">IF($B194="","",VLOOKUP($B194,Athlètes,AA$7,0))</f>
        <v>Camille</v>
      </c>
      <c r="AB195" s="689">
        <f ca="1">IF(OR(G195&gt;=2,    F194=IF(D195="F","classée","classé")),   1,   0)</f>
        <v>1</v>
      </c>
      <c r="AC195" s="690">
        <f ca="1">MAX(AH195:AU195)</f>
        <v>920</v>
      </c>
      <c r="AD195" s="684">
        <f ca="1">IF(AF195&gt;=2,AC195,MAX(AV195:BI195))</f>
        <v>889</v>
      </c>
      <c r="AE195" s="684">
        <f ca="1">IF(AF195&gt;=3,AC195,IF(AG195&gt;=2,AD195,MAX(BJ195:BW195)))</f>
        <v>885</v>
      </c>
      <c r="AF195" s="684">
        <f ca="1">COUNTIF(AV195:BI195,"=-1")</f>
        <v>1</v>
      </c>
      <c r="AG195" s="684">
        <f ca="1">COUNTIF(BJ195:BW195,"=-2")</f>
        <v>1</v>
      </c>
      <c r="AH195" s="691">
        <f t="shared" ref="AH195:AU195" ca="1" si="291">INDEX(__Cross,  $CC195,  AH$5)</f>
        <v>885</v>
      </c>
      <c r="AI195" s="684">
        <f t="shared" ca="1" si="291"/>
        <v>889</v>
      </c>
      <c r="AJ195" s="684">
        <f t="shared" ca="1" si="291"/>
        <v>821</v>
      </c>
      <c r="AK195" s="684">
        <f t="shared" ca="1" si="291"/>
        <v>920</v>
      </c>
      <c r="AL195" s="684" t="str">
        <f t="shared" ca="1" si="291"/>
        <v/>
      </c>
      <c r="AM195" s="684" t="str">
        <f t="shared" ca="1" si="291"/>
        <v/>
      </c>
      <c r="AN195" s="684" t="str">
        <f t="shared" ca="1" si="291"/>
        <v/>
      </c>
      <c r="AO195" s="684" t="str">
        <f t="shared" ca="1" si="291"/>
        <v/>
      </c>
      <c r="AP195" s="684" t="str">
        <f t="shared" ca="1" si="291"/>
        <v/>
      </c>
      <c r="AQ195" s="684" t="str">
        <f t="shared" ca="1" si="291"/>
        <v/>
      </c>
      <c r="AR195" s="684" t="str">
        <f t="shared" ca="1" si="291"/>
        <v/>
      </c>
      <c r="AS195" s="684" t="str">
        <f t="shared" ca="1" si="291"/>
        <v/>
      </c>
      <c r="AT195" s="684" t="str">
        <f t="shared" ca="1" si="291"/>
        <v/>
      </c>
      <c r="AU195" s="692" t="str">
        <f t="shared" ca="1" si="291"/>
        <v/>
      </c>
      <c r="AV195" s="691">
        <f t="shared" ref="AV195:BI195" ca="1" si="292">IF(AH195=$AC195,-1,AH195)</f>
        <v>885</v>
      </c>
      <c r="AW195" s="684">
        <f t="shared" ca="1" si="292"/>
        <v>889</v>
      </c>
      <c r="AX195" s="684">
        <f t="shared" ca="1" si="292"/>
        <v>821</v>
      </c>
      <c r="AY195" s="684">
        <f t="shared" ca="1" si="292"/>
        <v>-1</v>
      </c>
      <c r="AZ195" s="684" t="str">
        <f t="shared" ca="1" si="292"/>
        <v/>
      </c>
      <c r="BA195" s="684" t="str">
        <f t="shared" ca="1" si="292"/>
        <v/>
      </c>
      <c r="BB195" s="684" t="str">
        <f t="shared" ca="1" si="292"/>
        <v/>
      </c>
      <c r="BC195" s="684" t="str">
        <f t="shared" ca="1" si="292"/>
        <v/>
      </c>
      <c r="BD195" s="684" t="str">
        <f t="shared" ca="1" si="292"/>
        <v/>
      </c>
      <c r="BE195" s="684" t="str">
        <f t="shared" ca="1" si="292"/>
        <v/>
      </c>
      <c r="BF195" s="684" t="str">
        <f t="shared" ca="1" si="292"/>
        <v/>
      </c>
      <c r="BG195" s="684" t="str">
        <f t="shared" ca="1" si="292"/>
        <v/>
      </c>
      <c r="BH195" s="684" t="str">
        <f t="shared" ca="1" si="292"/>
        <v/>
      </c>
      <c r="BI195" s="692" t="str">
        <f t="shared" ca="1" si="292"/>
        <v/>
      </c>
      <c r="BJ195" s="691">
        <f t="shared" ref="BJ195:BW195" ca="1" si="293">IF(AV195=$AD195,-2,AV195)</f>
        <v>885</v>
      </c>
      <c r="BK195" s="684">
        <f t="shared" ca="1" si="293"/>
        <v>-2</v>
      </c>
      <c r="BL195" s="684">
        <f t="shared" ca="1" si="293"/>
        <v>821</v>
      </c>
      <c r="BM195" s="684">
        <f t="shared" ca="1" si="293"/>
        <v>-1</v>
      </c>
      <c r="BN195" s="684" t="str">
        <f t="shared" ca="1" si="293"/>
        <v/>
      </c>
      <c r="BO195" s="684" t="str">
        <f t="shared" ca="1" si="293"/>
        <v/>
      </c>
      <c r="BP195" s="684" t="str">
        <f t="shared" ca="1" si="293"/>
        <v/>
      </c>
      <c r="BQ195" s="684" t="str">
        <f t="shared" ca="1" si="293"/>
        <v/>
      </c>
      <c r="BR195" s="684" t="str">
        <f t="shared" ca="1" si="293"/>
        <v/>
      </c>
      <c r="BS195" s="684" t="str">
        <f t="shared" ca="1" si="293"/>
        <v/>
      </c>
      <c r="BT195" s="684" t="str">
        <f t="shared" ca="1" si="293"/>
        <v/>
      </c>
      <c r="BU195" s="684" t="str">
        <f t="shared" ca="1" si="293"/>
        <v/>
      </c>
      <c r="BV195" s="684" t="str">
        <f t="shared" ca="1" si="293"/>
        <v/>
      </c>
      <c r="BW195" s="692" t="str">
        <f t="shared" ca="1" si="293"/>
        <v/>
      </c>
      <c r="BX195" s="689">
        <f t="shared" ca="1" si="283"/>
        <v>1</v>
      </c>
      <c r="BY195" s="996">
        <f t="shared" ca="1" si="284"/>
        <v>3515</v>
      </c>
      <c r="BZ195" s="689">
        <f t="shared" si="285"/>
        <v>184.1</v>
      </c>
      <c r="CA195" s="684" t="str">
        <f t="shared" ca="1" si="286"/>
        <v>B_F</v>
      </c>
      <c r="CB195" s="684">
        <f t="shared" ref="CB195:CB226" ca="1" si="294">IF($CH195=3,ROW(CA195),CB194)</f>
        <v>190</v>
      </c>
      <c r="CC195" s="684">
        <f t="shared" ca="1" si="287"/>
        <v>174</v>
      </c>
      <c r="CD195" s="684">
        <f t="shared" ca="1" si="288"/>
        <v>0</v>
      </c>
      <c r="CE195" s="693">
        <f t="shared" ca="1" si="289"/>
        <v>2100904.5</v>
      </c>
      <c r="CF195" s="895"/>
      <c r="CG195" s="886"/>
      <c r="CH195" s="694">
        <f t="shared" ca="1" si="290"/>
        <v>1.1000000000000001</v>
      </c>
      <c r="CI195" s="694">
        <f t="shared" ca="1" si="243"/>
        <v>0</v>
      </c>
      <c r="CJ195" s="895"/>
    </row>
    <row r="196" spans="1:88" s="703" customFormat="1">
      <c r="A196" s="704">
        <v>2</v>
      </c>
      <c r="B196" s="705">
        <v>192</v>
      </c>
      <c r="C196" s="703" t="str">
        <f ca="1">IF($B196="","",VLOOKUP($B196,Athlètes,C$5,0))</f>
        <v>PHILIPPRON</v>
      </c>
      <c r="D196" s="698" t="str">
        <f ca="1">IF($B196="","",VLOOKUP($B196,Athlètes,D$5,0))</f>
        <v>B</v>
      </c>
      <c r="E196" s="706">
        <f ca="1">IF($B196="","",VLOOKUP($B196,Athlètes,E$5,0))</f>
        <v>2002</v>
      </c>
      <c r="F196" s="707"/>
      <c r="G196" s="708"/>
      <c r="H196" s="708"/>
      <c r="I196" s="696">
        <v>4</v>
      </c>
      <c r="J196" s="696"/>
      <c r="K196" s="696"/>
      <c r="L196" s="696">
        <v>8</v>
      </c>
      <c r="M196" s="722">
        <f ca="1">IF(L196&gt;0,VLOOKUP(M$2&amp;IF(VLOOKUP(M$2,cal_Cross,L$9,0)&lt;&gt;2,"","-"&amp;VLOOKUP($E196,année_1ou2,M$9,0)),cal_Cross,VLOOKUP($D196&amp;"_"&amp;$D197,Cross_cat_sexe,$B$7,0),0),"")</f>
        <v>35</v>
      </c>
      <c r="N196" s="696"/>
      <c r="O196" s="696"/>
      <c r="P196" s="696"/>
      <c r="Q196" s="696"/>
      <c r="R196" s="722" t="str">
        <f>IF(Q196&gt;0,VLOOKUP(R$2&amp;IF(VLOOKUP(R$2,cal_Cross,Q$9,0)&lt;&gt;2,"","-"&amp;VLOOKUP($E196,année_1ou2,R$9,0)),cal_Cross,VLOOKUP($D196&amp;"_"&amp;$D197,Cross_cat_sexe,$B$7,0),0),"")</f>
        <v/>
      </c>
      <c r="S196" s="696"/>
      <c r="T196" s="722" t="str">
        <f>IF(S196&gt;0,VLOOKUP(T$2&amp;IF(VLOOKUP(T$2,cal_Cross,S$9,0)&lt;&gt;2,"","-"&amp;VLOOKUP($E196,année_1ou2,T$9,0)),cal_Cross,VLOOKUP($D196&amp;"_"&amp;$D197,Cross_cat_sexe,$B$7,0),0),"")</f>
        <v/>
      </c>
      <c r="U196" s="696"/>
      <c r="V196" s="696"/>
      <c r="W196" s="696"/>
      <c r="X196" s="696"/>
      <c r="Y196" s="696"/>
      <c r="Z196" s="722" t="str">
        <f>IF(Y196&gt;0,VLOOKUP(Z$2&amp;IF(VLOOKUP(Z$2,cal_Cross,Y$9,0)&lt;&gt;2,"","-"&amp;VLOOKUP($E196,année_1ou2,Z$9,0)),cal_Cross,VLOOKUP($D196&amp;"_"&amp;$D197,Cross_cat_sexe,$B$7,0),0),"")</f>
        <v/>
      </c>
      <c r="AA196" s="843" t="str">
        <f ca="1">IF($B196="","",VLOOKUP($B196,Athlètes,AA$5,0))</f>
        <v>PHILIPPRON</v>
      </c>
      <c r="AB196" s="697"/>
      <c r="AC196" s="698"/>
      <c r="AD196" s="698"/>
      <c r="AE196" s="698"/>
      <c r="AF196" s="698"/>
      <c r="AG196" s="698"/>
      <c r="AH196" s="699"/>
      <c r="AI196" s="698"/>
      <c r="AJ196" s="698"/>
      <c r="AK196" s="698"/>
      <c r="AL196" s="698"/>
      <c r="AM196" s="698"/>
      <c r="AN196" s="698"/>
      <c r="AO196" s="698"/>
      <c r="AP196" s="698"/>
      <c r="AQ196" s="698"/>
      <c r="AR196" s="698"/>
      <c r="AS196" s="698"/>
      <c r="AT196" s="698"/>
      <c r="AU196" s="700"/>
      <c r="AV196" s="699"/>
      <c r="AW196" s="698"/>
      <c r="AX196" s="698"/>
      <c r="AY196" s="698"/>
      <c r="AZ196" s="698"/>
      <c r="BA196" s="698"/>
      <c r="BB196" s="698"/>
      <c r="BC196" s="698"/>
      <c r="BD196" s="698"/>
      <c r="BE196" s="698"/>
      <c r="BF196" s="698"/>
      <c r="BG196" s="698"/>
      <c r="BH196" s="698"/>
      <c r="BI196" s="700"/>
      <c r="BJ196" s="699"/>
      <c r="BK196" s="698"/>
      <c r="BL196" s="698"/>
      <c r="BM196" s="698"/>
      <c r="BN196" s="698"/>
      <c r="BO196" s="698"/>
      <c r="BP196" s="698"/>
      <c r="BQ196" s="698"/>
      <c r="BR196" s="698"/>
      <c r="BS196" s="698"/>
      <c r="BT196" s="698"/>
      <c r="BU196" s="698"/>
      <c r="BV196" s="698"/>
      <c r="BW196" s="700"/>
      <c r="BX196" s="697">
        <f t="shared" ca="1" si="283"/>
        <v>0</v>
      </c>
      <c r="BY196" s="995">
        <f t="shared" ca="1" si="284"/>
        <v>47</v>
      </c>
      <c r="BZ196" s="697">
        <f t="shared" si="285"/>
        <v>192</v>
      </c>
      <c r="CA196" s="698" t="str">
        <f t="shared" ca="1" si="286"/>
        <v>B_F</v>
      </c>
      <c r="CB196" s="698">
        <f t="shared" ca="1" si="294"/>
        <v>190</v>
      </c>
      <c r="CC196" s="698">
        <f t="shared" ca="1" si="287"/>
        <v>175</v>
      </c>
      <c r="CD196" s="698">
        <f t="shared" ca="1" si="288"/>
        <v>0</v>
      </c>
      <c r="CE196" s="701">
        <f t="shared" ca="1" si="289"/>
        <v>2100879.5</v>
      </c>
      <c r="CF196" s="894"/>
      <c r="CG196" s="885"/>
      <c r="CH196" s="694">
        <f t="shared" ca="1" si="290"/>
        <v>1</v>
      </c>
      <c r="CI196" s="702">
        <f t="shared" ca="1" si="243"/>
        <v>0</v>
      </c>
      <c r="CJ196" s="894"/>
    </row>
    <row r="197" spans="1:88" s="695" customFormat="1">
      <c r="A197" s="681">
        <v>2.1</v>
      </c>
      <c r="B197" s="682">
        <f>B196+0.1</f>
        <v>192.1</v>
      </c>
      <c r="C197" s="683" t="str">
        <f ca="1">IF($B196="","",VLOOKUP($B196,Athlètes,C$7,0))</f>
        <v>Shannon</v>
      </c>
      <c r="D197" s="684" t="str">
        <f ca="1">IF($B196="","",VLOOKUP($B196,Athlètes,D$7,0))</f>
        <v>F</v>
      </c>
      <c r="E197" s="685"/>
      <c r="F197" s="936">
        <f ca="1">IF(G197=0,0,SUMIF(AC197:AD197,"&gt;0")/MIN(2,G197))+IF(ISNA(BY197),NA(),0)</f>
        <v>879.5</v>
      </c>
      <c r="G197" s="686">
        <f>COUNTA(I196:L196,N196:Q196,S196,Y196)</f>
        <v>2</v>
      </c>
      <c r="H197" s="686">
        <f>IF(ISNA(VLOOKUP($B197,__Indoor,H$7,0)),   0,VLOOKUP($B197,__Indoor,H$7,0))</f>
        <v>0</v>
      </c>
      <c r="I197" s="932">
        <f ca="1">IF(AND(I196&gt;0,INDIRECT(ADDRESS($CB196,COLUMN(I196),2,1))=0),NA(),IF(I196&gt;INDIRECT(ADDRESS($CB196,COLUMN(I196),2,1)),  NA(),  IF(OR(I196="",INDIRECT(ADDRESS($CB196,COLUMN(I196),2,1))=""),"",     (1+I$5)  *  ROUND((1-(I196-1)/(  INDIRECT(ADDRESS($CB196,COLUMN(I196),2,1))  -1))  *  (VLOOKUP($D196&amp;"_"&amp;$D197,Cross_cat_sexe,$B$5+1,0)  -  VLOOKUP($D196&amp;"_"&amp;$D197,Cross_cat_sexe,$B$5,0))     +  VLOOKUP($D196&amp;"_"&amp;$D197,Cross_cat_sexe,$B$5,0),0))))</f>
        <v>913</v>
      </c>
      <c r="J197" s="932" t="str">
        <f ca="1">IF(AND(J196&gt;0,INDIRECT(ADDRESS($CB196,COLUMN(J196),2,1))=0),NA(),IF(J196&gt;INDIRECT(ADDRESS($CB196,COLUMN(J196),2,1)),  NA(),  IF(OR(J196="",INDIRECT(ADDRESS($CB196,COLUMN(J196),2,1))=""),"",     (1+J$5)  *  ROUND((1-(J196-1)/(  INDIRECT(ADDRESS($CB196,COLUMN(J196),2,1))  -1))  *  (VLOOKUP($D196&amp;"_"&amp;$D197,Cross_cat_sexe,$B$5+1,0)  -  VLOOKUP($D196&amp;"_"&amp;$D197,Cross_cat_sexe,$B$5,0))     +  VLOOKUP($D196&amp;"_"&amp;$D197,Cross_cat_sexe,$B$5,0),0))))</f>
        <v/>
      </c>
      <c r="K197" s="932" t="str">
        <f ca="1">IF(AND(K196&gt;0,INDIRECT(ADDRESS($CB196,COLUMN(K196),2,1))=0),NA(),IF(K196&gt;INDIRECT(ADDRESS($CB196,COLUMN(K196),2,1)),  NA(),  IF(OR(K196="",INDIRECT(ADDRESS($CB196,COLUMN(K196),2,1))=""),"",     (1+K$5)  *  ROUND((1-(K196-1)/(  INDIRECT(ADDRESS($CB196,COLUMN(K196),2,1))  -1))  *  (VLOOKUP($D196&amp;"_"&amp;$D197,Cross_cat_sexe,$B$5+1,0)  -  VLOOKUP($D196&amp;"_"&amp;$D197,Cross_cat_sexe,$B$5,0))     +  VLOOKUP($D196&amp;"_"&amp;$D197,Cross_cat_sexe,$B$5,0),0))))</f>
        <v/>
      </c>
      <c r="L197" s="687">
        <f ca="1">IF(AND(L196&gt;0,M196=0),NA(),IF(L196&gt;M196,NA(),IF(M196="","",     (1+M$5)  *  ROUND((1-(L196-1)/(M196-1))  *  (VLOOKUP($D196&amp;"_"&amp;$D197,Cross_cat_sexe,$B$5+1,0)  -  VLOOKUP($D196&amp;"_"&amp;$D197,Cross_cat_sexe,$B$5,0))     +  VLOOKUP($D196&amp;"_"&amp;$D197,Cross_cat_sexe,$B$5,0),0))))</f>
        <v>846</v>
      </c>
      <c r="M197" s="841">
        <f ca="1">IF(L196&gt;0,M$5,0)</f>
        <v>0</v>
      </c>
      <c r="N197" s="932" t="str">
        <f ca="1">IF(AND(N196&gt;0,INDIRECT(ADDRESS($CB196,COLUMN(N196),2,1))=0),NA(),IF(N196&gt;INDIRECT(ADDRESS($CB196,COLUMN(N196),2,1)),  NA(),  IF(OR(N196="",INDIRECT(ADDRESS($CB196,COLUMN(N196),2,1))=""),"",     (1+N$5)  *  ROUND((1-(N196-1)/(  INDIRECT(ADDRESS($CB196,COLUMN(N196),2,1))  -1))  *  (VLOOKUP($D196&amp;"_"&amp;$D197,Cross_cat_sexe,$B$5+1,0)  -  VLOOKUP($D196&amp;"_"&amp;$D197,Cross_cat_sexe,$B$5,0))     +  VLOOKUP($D196&amp;"_"&amp;$D197,Cross_cat_sexe,$B$5,0),0))))</f>
        <v/>
      </c>
      <c r="O197" s="932" t="str">
        <f ca="1">IF(AND(O196&gt;0,INDIRECT(ADDRESS($CB196,COLUMN(O196),2,1))=0),NA(),IF(O196&gt;INDIRECT(ADDRESS($CB196,COLUMN(O196),2,1)),  NA(),  IF(OR(O196="",INDIRECT(ADDRESS($CB196,COLUMN(O196),2,1))=""),"",     (1+O$5)  *  ROUND((1-(O196-1)/(  INDIRECT(ADDRESS($CB196,COLUMN(O196),2,1))  -1))  *  (VLOOKUP($D196&amp;"_"&amp;$D197,Cross_cat_sexe,$B$5+1,0)  -  VLOOKUP($D196&amp;"_"&amp;$D197,Cross_cat_sexe,$B$5,0))     +  VLOOKUP($D196&amp;"_"&amp;$D197,Cross_cat_sexe,$B$5,0),0))))</f>
        <v/>
      </c>
      <c r="P197" s="932" t="str">
        <f ca="1">IF(AND(P196&gt;0,INDIRECT(ADDRESS($CB196,COLUMN(P196),2,1))=0),NA(),IF(P196&gt;INDIRECT(ADDRESS($CB196,COLUMN(P196),2,1)),  NA(),  IF(OR(P196="",INDIRECT(ADDRESS($CB196,COLUMN(P196),2,1))=""),"",     (1+P$5)  *  ROUND((1-(P196-1)/(  INDIRECT(ADDRESS($CB196,COLUMN(P196),2,1))  -1))  *  (VLOOKUP($D196&amp;"_"&amp;$D197,Cross_cat_sexe,$B$5+1,0)  -  VLOOKUP($D196&amp;"_"&amp;$D197,Cross_cat_sexe,$B$5,0))     +  VLOOKUP($D196&amp;"_"&amp;$D197,Cross_cat_sexe,$B$5,0),0))))</f>
        <v/>
      </c>
      <c r="Q197" s="687" t="str">
        <f>IF(AND(Q196&gt;0,R196=0),NA(),IF(Q196&gt;R196,NA(),IF(R196="","",     (1+R$5)  *  ROUND((1-(Q196-1)/(R196-1))  *  (VLOOKUP($D196&amp;"_"&amp;$D197,Cross_cat_sexe,$B$5+1,0)  -  VLOOKUP($D196&amp;"_"&amp;$D197,Cross_cat_sexe,$B$5,0))     +  VLOOKUP($D196&amp;"_"&amp;$D197,Cross_cat_sexe,$B$5,0),0))))</f>
        <v/>
      </c>
      <c r="R197" s="841">
        <f>IF(Q196&gt;0,R$5,0)</f>
        <v>0</v>
      </c>
      <c r="S197" s="687" t="str">
        <f>IF(AND(S196&gt;0,T196=0),NA(),IF(S196&gt;T196,NA(),IF(T196="","",     (1+T$5)  *  ROUND((1-(S196-1)/(T196-1))  *  (VLOOKUP($D196&amp;"_"&amp;$D197,Cross_cat_sexe,$B$5+1,0)  -  VLOOKUP($D196&amp;"_"&amp;$D197,Cross_cat_sexe,$B$5,0))     +  VLOOKUP($D196&amp;"_"&amp;$D197,Cross_cat_sexe,$B$5,0),0))))</f>
        <v/>
      </c>
      <c r="T197" s="841">
        <f>IF(S196&gt;0,T$5,0)</f>
        <v>0</v>
      </c>
      <c r="U197" s="932" t="str">
        <f ca="1">IF(AND(U196&gt;0,INDIRECT(ADDRESS($CB196,COLUMN(U196),2,1))=0),NA(),IF(U196&gt;INDIRECT(ADDRESS($CB196,COLUMN(U196),2,1)),  NA(),  IF(OR(U196="",INDIRECT(ADDRESS($CB196,COLUMN(U196),2,1))=""),"",     (1+U$5)  *  ROUND((1-(U196-1)/(  INDIRECT(ADDRESS($CB196,COLUMN(U196),2,1))  -1))  *  (VLOOKUP($D196&amp;"_"&amp;$D197,Cross_cat_sexe,$B$5+1,0)  -  VLOOKUP($D196&amp;"_"&amp;$D197,Cross_cat_sexe,$B$5,0))     +  VLOOKUP($D196&amp;"_"&amp;$D197,Cross_cat_sexe,$B$5,0),0))))</f>
        <v/>
      </c>
      <c r="V197" s="932" t="str">
        <f ca="1">IF(AND(V196&gt;0,INDIRECT(ADDRESS($CB196,COLUMN(V196),2,1))=0),NA(),IF(V196&gt;INDIRECT(ADDRESS($CB196,COLUMN(V196),2,1)),  NA(),  IF(OR(V196="",INDIRECT(ADDRESS($CB196,COLUMN(V196),2,1))=""),"",     (1+V$5)  *  ROUND((1-(V196-1)/(  INDIRECT(ADDRESS($CB196,COLUMN(V196),2,1))  -1))  *  (VLOOKUP($D196&amp;"_"&amp;$D197,Cross_cat_sexe,$B$5+1,0)  -  VLOOKUP($D196&amp;"_"&amp;$D197,Cross_cat_sexe,$B$5,0))     +  VLOOKUP($D196&amp;"_"&amp;$D197,Cross_cat_sexe,$B$5,0),0))))</f>
        <v/>
      </c>
      <c r="W197" s="932" t="str">
        <f ca="1">IF(AND(W196&gt;0,INDIRECT(ADDRESS($CB196,COLUMN(W196),2,1))=0),NA(),IF(W196&gt;INDIRECT(ADDRESS($CB196,COLUMN(W196),2,1)),  NA(),  IF(OR(W196="",INDIRECT(ADDRESS($CB196,COLUMN(W196),2,1))=""),"",     (1+W$5)  *  ROUND((1-(W196-1)/(  INDIRECT(ADDRESS($CB196,COLUMN(W196),2,1))  -1))  *  (VLOOKUP($D196&amp;"_"&amp;$D197,Cross_cat_sexe,$B$5+1,0)  -  VLOOKUP($D196&amp;"_"&amp;$D197,Cross_cat_sexe,$B$5,0))     +  VLOOKUP($D196&amp;"_"&amp;$D197,Cross_cat_sexe,$B$5,0),0))))</f>
        <v/>
      </c>
      <c r="X197" s="932" t="str">
        <f ca="1">IF(AND(X196&gt;0,INDIRECT(ADDRESS($CB196,COLUMN(X196),2,1))=0),NA(),IF(X196&gt;INDIRECT(ADDRESS($CB196,COLUMN(X196),2,1)),  NA(),  IF(OR(X196="",INDIRECT(ADDRESS($CB196,COLUMN(X196),2,1))=""),"",     (1+X$5)  *  ROUND((1-(X196-1)/(  INDIRECT(ADDRESS($CB196,COLUMN(X196),2,1))  -1))  *  (VLOOKUP($D196&amp;"_"&amp;$D197,Cross_cat_sexe,$B$5+1,0)  -  VLOOKUP($D196&amp;"_"&amp;$D197,Cross_cat_sexe,$B$5,0))     +  VLOOKUP($D196&amp;"_"&amp;$D197,Cross_cat_sexe,$B$5,0),0))))</f>
        <v/>
      </c>
      <c r="Y197" s="687" t="str">
        <f>IF(AND(Y196&gt;0,Z196=0),NA(),IF(Y196&gt;Z196,NA(),IF(Z196="","",     (1+Z$5)  *  ROUND((1-(Y196-1)/(Z196-1))  *  (VLOOKUP($D196&amp;"_"&amp;$D197,Cross_cat_sexe,$B$5+1,0)  -  VLOOKUP($D196&amp;"_"&amp;$D197,Cross_cat_sexe,$B$5,0))     +  VLOOKUP($D196&amp;"_"&amp;$D197,Cross_cat_sexe,$B$5,0),0))))</f>
        <v/>
      </c>
      <c r="Z197" s="841">
        <f>IF(Y196&gt;0,Z$5,0)</f>
        <v>0</v>
      </c>
      <c r="AA197" s="688" t="str">
        <f ca="1">IF($B196="","",VLOOKUP($B196,Athlètes,AA$7,0))</f>
        <v>Shannon</v>
      </c>
      <c r="AB197" s="689">
        <f ca="1">IF(OR(G197&gt;=2,    F196=IF(D197="F","classée","classé")),   1,   0)</f>
        <v>1</v>
      </c>
      <c r="AC197" s="690">
        <f ca="1">MAX(AH197:AU197)</f>
        <v>913</v>
      </c>
      <c r="AD197" s="684">
        <f ca="1">IF(AF197&gt;=2,AC197,MAX(AV197:BI197))</f>
        <v>846</v>
      </c>
      <c r="AE197" s="684">
        <f ca="1">IF(AF197&gt;=3,AC197,IF(AG197&gt;=2,AD197,MAX(BJ197:BW197)))</f>
        <v>-1</v>
      </c>
      <c r="AF197" s="684">
        <f ca="1">COUNTIF(AV197:BI197,"=-1")</f>
        <v>1</v>
      </c>
      <c r="AG197" s="684">
        <f ca="1">COUNTIF(BJ197:BW197,"=-2")</f>
        <v>1</v>
      </c>
      <c r="AH197" s="691">
        <f t="shared" ref="AH197:AU197" ca="1" si="295">INDEX(__Cross,  $CC197,  AH$5)</f>
        <v>913</v>
      </c>
      <c r="AI197" s="684" t="str">
        <f t="shared" ca="1" si="295"/>
        <v/>
      </c>
      <c r="AJ197" s="684" t="str">
        <f t="shared" ca="1" si="295"/>
        <v/>
      </c>
      <c r="AK197" s="684">
        <f t="shared" ca="1" si="295"/>
        <v>846</v>
      </c>
      <c r="AL197" s="684" t="str">
        <f t="shared" ca="1" si="295"/>
        <v/>
      </c>
      <c r="AM197" s="684" t="str">
        <f t="shared" ca="1" si="295"/>
        <v/>
      </c>
      <c r="AN197" s="684" t="str">
        <f t="shared" ca="1" si="295"/>
        <v/>
      </c>
      <c r="AO197" s="684" t="str">
        <f t="shared" ca="1" si="295"/>
        <v/>
      </c>
      <c r="AP197" s="684" t="str">
        <f t="shared" ca="1" si="295"/>
        <v/>
      </c>
      <c r="AQ197" s="684" t="str">
        <f t="shared" ca="1" si="295"/>
        <v/>
      </c>
      <c r="AR197" s="684" t="str">
        <f t="shared" ca="1" si="295"/>
        <v/>
      </c>
      <c r="AS197" s="684" t="str">
        <f t="shared" ca="1" si="295"/>
        <v/>
      </c>
      <c r="AT197" s="684" t="str">
        <f t="shared" ca="1" si="295"/>
        <v/>
      </c>
      <c r="AU197" s="692" t="str">
        <f t="shared" ca="1" si="295"/>
        <v/>
      </c>
      <c r="AV197" s="691">
        <f t="shared" ref="AV197:BI197" ca="1" si="296">IF(AH197=$AC197,-1,AH197)</f>
        <v>-1</v>
      </c>
      <c r="AW197" s="684" t="str">
        <f t="shared" ca="1" si="296"/>
        <v/>
      </c>
      <c r="AX197" s="684" t="str">
        <f t="shared" ca="1" si="296"/>
        <v/>
      </c>
      <c r="AY197" s="684">
        <f t="shared" ca="1" si="296"/>
        <v>846</v>
      </c>
      <c r="AZ197" s="684" t="str">
        <f t="shared" ca="1" si="296"/>
        <v/>
      </c>
      <c r="BA197" s="684" t="str">
        <f t="shared" ca="1" si="296"/>
        <v/>
      </c>
      <c r="BB197" s="684" t="str">
        <f t="shared" ca="1" si="296"/>
        <v/>
      </c>
      <c r="BC197" s="684" t="str">
        <f t="shared" ca="1" si="296"/>
        <v/>
      </c>
      <c r="BD197" s="684" t="str">
        <f t="shared" ca="1" si="296"/>
        <v/>
      </c>
      <c r="BE197" s="684" t="str">
        <f t="shared" ca="1" si="296"/>
        <v/>
      </c>
      <c r="BF197" s="684" t="str">
        <f t="shared" ca="1" si="296"/>
        <v/>
      </c>
      <c r="BG197" s="684" t="str">
        <f t="shared" ca="1" si="296"/>
        <v/>
      </c>
      <c r="BH197" s="684" t="str">
        <f t="shared" ca="1" si="296"/>
        <v/>
      </c>
      <c r="BI197" s="692" t="str">
        <f t="shared" ca="1" si="296"/>
        <v/>
      </c>
      <c r="BJ197" s="691">
        <f t="shared" ref="BJ197:BW197" ca="1" si="297">IF(AV197=$AD197,-2,AV197)</f>
        <v>-1</v>
      </c>
      <c r="BK197" s="684" t="str">
        <f t="shared" ca="1" si="297"/>
        <v/>
      </c>
      <c r="BL197" s="684" t="str">
        <f t="shared" ca="1" si="297"/>
        <v/>
      </c>
      <c r="BM197" s="684">
        <f t="shared" ca="1" si="297"/>
        <v>-2</v>
      </c>
      <c r="BN197" s="684" t="str">
        <f t="shared" ca="1" si="297"/>
        <v/>
      </c>
      <c r="BO197" s="684" t="str">
        <f t="shared" ca="1" si="297"/>
        <v/>
      </c>
      <c r="BP197" s="684" t="str">
        <f t="shared" ca="1" si="297"/>
        <v/>
      </c>
      <c r="BQ197" s="684" t="str">
        <f t="shared" ca="1" si="297"/>
        <v/>
      </c>
      <c r="BR197" s="684" t="str">
        <f t="shared" ca="1" si="297"/>
        <v/>
      </c>
      <c r="BS197" s="684" t="str">
        <f t="shared" ca="1" si="297"/>
        <v/>
      </c>
      <c r="BT197" s="684" t="str">
        <f t="shared" ca="1" si="297"/>
        <v/>
      </c>
      <c r="BU197" s="684" t="str">
        <f t="shared" ca="1" si="297"/>
        <v/>
      </c>
      <c r="BV197" s="684" t="str">
        <f t="shared" ca="1" si="297"/>
        <v/>
      </c>
      <c r="BW197" s="692" t="str">
        <f t="shared" ca="1" si="297"/>
        <v/>
      </c>
      <c r="BX197" s="689">
        <f t="shared" ca="1" si="283"/>
        <v>1</v>
      </c>
      <c r="BY197" s="996">
        <f t="shared" ca="1" si="284"/>
        <v>1759</v>
      </c>
      <c r="BZ197" s="689">
        <f t="shared" si="285"/>
        <v>192.1</v>
      </c>
      <c r="CA197" s="684" t="str">
        <f t="shared" ca="1" si="286"/>
        <v>B_F</v>
      </c>
      <c r="CB197" s="684">
        <f t="shared" ca="1" si="294"/>
        <v>190</v>
      </c>
      <c r="CC197" s="684">
        <f t="shared" ca="1" si="287"/>
        <v>176</v>
      </c>
      <c r="CD197" s="684">
        <f t="shared" ca="1" si="288"/>
        <v>0</v>
      </c>
      <c r="CE197" s="693">
        <f t="shared" ca="1" si="289"/>
        <v>2100879.5</v>
      </c>
      <c r="CF197" s="895"/>
      <c r="CG197" s="886"/>
      <c r="CH197" s="694">
        <f t="shared" ca="1" si="290"/>
        <v>1.1000000000000001</v>
      </c>
      <c r="CI197" s="694">
        <f t="shared" ca="1" si="243"/>
        <v>0</v>
      </c>
      <c r="CJ197" s="895"/>
    </row>
    <row r="198" spans="1:88" s="703" customFormat="1">
      <c r="A198" s="704">
        <v>3</v>
      </c>
      <c r="B198" s="705">
        <v>9</v>
      </c>
      <c r="C198" s="703" t="str">
        <f ca="1">IF($B198="","",VLOOKUP($B198,Athlètes,C$5,0))</f>
        <v>SCLAVONT</v>
      </c>
      <c r="D198" s="698" t="str">
        <f ca="1">IF($B198="","",VLOOKUP($B198,Athlètes,D$5,0))</f>
        <v>B</v>
      </c>
      <c r="E198" s="706">
        <f ca="1">IF($B198="","",VLOOKUP($B198,Athlètes,E$5,0))</f>
        <v>2002</v>
      </c>
      <c r="F198" s="707"/>
      <c r="G198" s="708"/>
      <c r="H198" s="708"/>
      <c r="I198" s="696">
        <v>13</v>
      </c>
      <c r="J198" s="696">
        <v>9</v>
      </c>
      <c r="K198" s="696">
        <v>10</v>
      </c>
      <c r="L198" s="696">
        <v>25</v>
      </c>
      <c r="M198" s="722">
        <f ca="1">IF(L198&gt;0,VLOOKUP(M$2&amp;IF(VLOOKUP(M$2,cal_Cross,L$9,0)&lt;&gt;2,"","-"&amp;VLOOKUP($E198,année_1ou2,M$9,0)),cal_Cross,VLOOKUP($D198&amp;"_"&amp;$D199,Cross_cat_sexe,$B$7,0),0),"")</f>
        <v>35</v>
      </c>
      <c r="N198" s="696"/>
      <c r="O198" s="696"/>
      <c r="P198" s="696"/>
      <c r="Q198" s="696"/>
      <c r="R198" s="722" t="str">
        <f>IF(Q198&gt;0,VLOOKUP(R$2&amp;IF(VLOOKUP(R$2,cal_Cross,Q$9,0)&lt;&gt;2,"","-"&amp;VLOOKUP($E198,année_1ou2,R$9,0)),cal_Cross,VLOOKUP($D198&amp;"_"&amp;$D199,Cross_cat_sexe,$B$7,0),0),"")</f>
        <v/>
      </c>
      <c r="S198" s="696"/>
      <c r="T198" s="722" t="str">
        <f>IF(S198&gt;0,VLOOKUP(T$2&amp;IF(VLOOKUP(T$2,cal_Cross,S$9,0)&lt;&gt;2,"","-"&amp;VLOOKUP($E198,année_1ou2,T$9,0)),cal_Cross,VLOOKUP($D198&amp;"_"&amp;$D199,Cross_cat_sexe,$B$7,0),0),"")</f>
        <v/>
      </c>
      <c r="U198" s="696"/>
      <c r="V198" s="696"/>
      <c r="W198" s="696"/>
      <c r="X198" s="696"/>
      <c r="Y198" s="696"/>
      <c r="Z198" s="722" t="str">
        <f>IF(Y198&gt;0,VLOOKUP(Z$2&amp;IF(VLOOKUP(Z$2,cal_Cross,Y$9,0)&lt;&gt;2,"","-"&amp;VLOOKUP($E198,année_1ou2,Z$9,0)),cal_Cross,VLOOKUP($D198&amp;"_"&amp;$D199,Cross_cat_sexe,$B$7,0),0),"")</f>
        <v/>
      </c>
      <c r="AA198" s="843" t="str">
        <f ca="1">IF($B198="","",VLOOKUP($B198,Athlètes,AA$5,0))</f>
        <v>SCLAVONT</v>
      </c>
      <c r="AB198" s="697"/>
      <c r="AC198" s="698"/>
      <c r="AD198" s="698"/>
      <c r="AE198" s="698"/>
      <c r="AF198" s="698"/>
      <c r="AG198" s="698"/>
      <c r="AH198" s="699"/>
      <c r="AI198" s="698"/>
      <c r="AJ198" s="698"/>
      <c r="AK198" s="698"/>
      <c r="AL198" s="698"/>
      <c r="AM198" s="698"/>
      <c r="AN198" s="698"/>
      <c r="AO198" s="698"/>
      <c r="AP198" s="698"/>
      <c r="AQ198" s="698"/>
      <c r="AR198" s="698"/>
      <c r="AS198" s="698"/>
      <c r="AT198" s="698"/>
      <c r="AU198" s="700"/>
      <c r="AV198" s="699"/>
      <c r="AW198" s="698"/>
      <c r="AX198" s="698"/>
      <c r="AY198" s="698"/>
      <c r="AZ198" s="698"/>
      <c r="BA198" s="698"/>
      <c r="BB198" s="698"/>
      <c r="BC198" s="698"/>
      <c r="BD198" s="698"/>
      <c r="BE198" s="698"/>
      <c r="BF198" s="698"/>
      <c r="BG198" s="698"/>
      <c r="BH198" s="698"/>
      <c r="BI198" s="700"/>
      <c r="BJ198" s="699"/>
      <c r="BK198" s="698"/>
      <c r="BL198" s="698"/>
      <c r="BM198" s="698"/>
      <c r="BN198" s="698"/>
      <c r="BO198" s="698"/>
      <c r="BP198" s="698"/>
      <c r="BQ198" s="698"/>
      <c r="BR198" s="698"/>
      <c r="BS198" s="698"/>
      <c r="BT198" s="698"/>
      <c r="BU198" s="698"/>
      <c r="BV198" s="698"/>
      <c r="BW198" s="700"/>
      <c r="BX198" s="697">
        <f t="shared" ca="1" si="283"/>
        <v>0</v>
      </c>
      <c r="BY198" s="995">
        <f t="shared" ca="1" si="284"/>
        <v>92</v>
      </c>
      <c r="BZ198" s="697">
        <f t="shared" si="285"/>
        <v>3</v>
      </c>
      <c r="CA198" s="698" t="str">
        <f t="shared" ca="1" si="286"/>
        <v>B_F</v>
      </c>
      <c r="CB198" s="698">
        <f t="shared" ca="1" si="294"/>
        <v>190</v>
      </c>
      <c r="CC198" s="698">
        <f t="shared" ca="1" si="287"/>
        <v>177</v>
      </c>
      <c r="CD198" s="698">
        <f t="shared" ca="1" si="288"/>
        <v>0</v>
      </c>
      <c r="CE198" s="701">
        <f t="shared" ca="1" si="289"/>
        <v>2100808.5</v>
      </c>
      <c r="CF198" s="894"/>
      <c r="CG198" s="885"/>
      <c r="CH198" s="694">
        <f t="shared" ca="1" si="290"/>
        <v>1</v>
      </c>
      <c r="CI198" s="702">
        <f t="shared" ca="1" si="243"/>
        <v>0</v>
      </c>
      <c r="CJ198" s="894"/>
    </row>
    <row r="199" spans="1:88" s="695" customFormat="1">
      <c r="A199" s="681">
        <v>3.1</v>
      </c>
      <c r="B199" s="682">
        <f>B198+0.1</f>
        <v>9.1</v>
      </c>
      <c r="C199" s="683" t="str">
        <f ca="1">IF($B198="","",VLOOKUP($B198,Athlètes,C$7,0))</f>
        <v>Ysolde</v>
      </c>
      <c r="D199" s="684" t="str">
        <f ca="1">IF($B198="","",VLOOKUP($B198,Athlètes,D$7,0))</f>
        <v>F</v>
      </c>
      <c r="E199" s="685"/>
      <c r="F199" s="936">
        <f ca="1">IF(G199=0,0,SUMIF(AC199:AD199,"&gt;0")/MIN(2,G199))+IF(ISNA(BY199),NA(),0)</f>
        <v>808.5</v>
      </c>
      <c r="G199" s="686">
        <f>COUNTA(I198:L198,N198:Q198,S198,Y198)</f>
        <v>4</v>
      </c>
      <c r="H199" s="686">
        <f ca="1">IF(ISNA(VLOOKUP($B199,__Indoor,H$7,0)),   0,VLOOKUP($B199,__Indoor,H$7,0))</f>
        <v>4</v>
      </c>
      <c r="I199" s="932">
        <f ca="1">IF(AND(I198&gt;0,INDIRECT(ADDRESS($CB198,COLUMN(I198),2,1))=0),NA(),IF(I198&gt;INDIRECT(ADDRESS($CB198,COLUMN(I198),2,1)),  NA(),  IF(OR(I198="",INDIRECT(ADDRESS($CB198,COLUMN(I198),2,1))=""),"",     (1+I$5)  *  ROUND((1-(I198-1)/(  INDIRECT(ADDRESS($CB198,COLUMN(I198),2,1))  -1))  *  (VLOOKUP($D198&amp;"_"&amp;$D199,Cross_cat_sexe,$B$5+1,0)  -  VLOOKUP($D198&amp;"_"&amp;$D199,Cross_cat_sexe,$B$5,0))     +  VLOOKUP($D198&amp;"_"&amp;$D199,Cross_cat_sexe,$B$5,0),0))))</f>
        <v>654</v>
      </c>
      <c r="J199" s="932">
        <f ca="1">IF(AND(J198&gt;0,INDIRECT(ADDRESS($CB198,COLUMN(J198),2,1))=0),NA(),IF(J198&gt;INDIRECT(ADDRESS($CB198,COLUMN(J198),2,1)),  NA(),  IF(OR(J198="",INDIRECT(ADDRESS($CB198,COLUMN(J198),2,1))=""),"",     (1+J$5)  *  ROUND((1-(J198-1)/(  INDIRECT(ADDRESS($CB198,COLUMN(J198),2,1))  -1))  *  (VLOOKUP($D198&amp;"_"&amp;$D199,Cross_cat_sexe,$B$5+1,0)  -  VLOOKUP($D198&amp;"_"&amp;$D199,Cross_cat_sexe,$B$5,0))     +  VLOOKUP($D198&amp;"_"&amp;$D199,Cross_cat_sexe,$B$5,0),0))))</f>
        <v>778</v>
      </c>
      <c r="K199" s="932">
        <f ca="1">IF(AND(K198&gt;0,INDIRECT(ADDRESS($CB198,COLUMN(K198),2,1))=0),NA(),IF(K198&gt;INDIRECT(ADDRESS($CB198,COLUMN(K198),2,1)),  NA(),  IF(OR(K198="",INDIRECT(ADDRESS($CB198,COLUMN(K198),2,1))=""),"",     (1+K$5)  *  ROUND((1-(K198-1)/(  INDIRECT(ADDRESS($CB198,COLUMN(K198),2,1))  -1))  *  (VLOOKUP($D198&amp;"_"&amp;$D199,Cross_cat_sexe,$B$5+1,0)  -  VLOOKUP($D198&amp;"_"&amp;$D199,Cross_cat_sexe,$B$5,0))     +  VLOOKUP($D198&amp;"_"&amp;$D199,Cross_cat_sexe,$B$5,0),0))))</f>
        <v>839</v>
      </c>
      <c r="L199" s="687">
        <f ca="1">IF(AND(L198&gt;0,M198=0),NA(),IF(L198&gt;M198,NA(),IF(M198="","",     (1+M$5)  *  ROUND((1-(L198-1)/(M198-1))  *  (VLOOKUP($D198&amp;"_"&amp;$D199,Cross_cat_sexe,$B$5+1,0)  -  VLOOKUP($D198&amp;"_"&amp;$D199,Cross_cat_sexe,$B$5,0))     +  VLOOKUP($D198&amp;"_"&amp;$D199,Cross_cat_sexe,$B$5,0),0))))</f>
        <v>471</v>
      </c>
      <c r="M199" s="841">
        <f ca="1">IF(L198&gt;0,M$5,0)</f>
        <v>0</v>
      </c>
      <c r="N199" s="932" t="str">
        <f ca="1">IF(AND(N198&gt;0,INDIRECT(ADDRESS($CB198,COLUMN(N198),2,1))=0),NA(),IF(N198&gt;INDIRECT(ADDRESS($CB198,COLUMN(N198),2,1)),  NA(),  IF(OR(N198="",INDIRECT(ADDRESS($CB198,COLUMN(N198),2,1))=""),"",     (1+N$5)  *  ROUND((1-(N198-1)/(  INDIRECT(ADDRESS($CB198,COLUMN(N198),2,1))  -1))  *  (VLOOKUP($D198&amp;"_"&amp;$D199,Cross_cat_sexe,$B$5+1,0)  -  VLOOKUP($D198&amp;"_"&amp;$D199,Cross_cat_sexe,$B$5,0))     +  VLOOKUP($D198&amp;"_"&amp;$D199,Cross_cat_sexe,$B$5,0),0))))</f>
        <v/>
      </c>
      <c r="O199" s="932" t="str">
        <f ca="1">IF(AND(O198&gt;0,INDIRECT(ADDRESS($CB198,COLUMN(O198),2,1))=0),NA(),IF(O198&gt;INDIRECT(ADDRESS($CB198,COLUMN(O198),2,1)),  NA(),  IF(OR(O198="",INDIRECT(ADDRESS($CB198,COLUMN(O198),2,1))=""),"",     (1+O$5)  *  ROUND((1-(O198-1)/(  INDIRECT(ADDRESS($CB198,COLUMN(O198),2,1))  -1))  *  (VLOOKUP($D198&amp;"_"&amp;$D199,Cross_cat_sexe,$B$5+1,0)  -  VLOOKUP($D198&amp;"_"&amp;$D199,Cross_cat_sexe,$B$5,0))     +  VLOOKUP($D198&amp;"_"&amp;$D199,Cross_cat_sexe,$B$5,0),0))))</f>
        <v/>
      </c>
      <c r="P199" s="932" t="str">
        <f ca="1">IF(AND(P198&gt;0,INDIRECT(ADDRESS($CB198,COLUMN(P198),2,1))=0),NA(),IF(P198&gt;INDIRECT(ADDRESS($CB198,COLUMN(P198),2,1)),  NA(),  IF(OR(P198="",INDIRECT(ADDRESS($CB198,COLUMN(P198),2,1))=""),"",     (1+P$5)  *  ROUND((1-(P198-1)/(  INDIRECT(ADDRESS($CB198,COLUMN(P198),2,1))  -1))  *  (VLOOKUP($D198&amp;"_"&amp;$D199,Cross_cat_sexe,$B$5+1,0)  -  VLOOKUP($D198&amp;"_"&amp;$D199,Cross_cat_sexe,$B$5,0))     +  VLOOKUP($D198&amp;"_"&amp;$D199,Cross_cat_sexe,$B$5,0),0))))</f>
        <v/>
      </c>
      <c r="Q199" s="687" t="str">
        <f>IF(AND(Q198&gt;0,R198=0),NA(),IF(Q198&gt;R198,NA(),IF(R198="","",     (1+R$5)  *  ROUND((1-(Q198-1)/(R198-1))  *  (VLOOKUP($D198&amp;"_"&amp;$D199,Cross_cat_sexe,$B$5+1,0)  -  VLOOKUP($D198&amp;"_"&amp;$D199,Cross_cat_sexe,$B$5,0))     +  VLOOKUP($D198&amp;"_"&amp;$D199,Cross_cat_sexe,$B$5,0),0))))</f>
        <v/>
      </c>
      <c r="R199" s="841">
        <f>IF(Q198&gt;0,R$5,0)</f>
        <v>0</v>
      </c>
      <c r="S199" s="687" t="str">
        <f>IF(AND(S198&gt;0,T198=0),NA(),IF(S198&gt;T198,NA(),IF(T198="","",     (1+T$5)  *  ROUND((1-(S198-1)/(T198-1))  *  (VLOOKUP($D198&amp;"_"&amp;$D199,Cross_cat_sexe,$B$5+1,0)  -  VLOOKUP($D198&amp;"_"&amp;$D199,Cross_cat_sexe,$B$5,0))     +  VLOOKUP($D198&amp;"_"&amp;$D199,Cross_cat_sexe,$B$5,0),0))))</f>
        <v/>
      </c>
      <c r="T199" s="841">
        <f>IF(S198&gt;0,T$5,0)</f>
        <v>0</v>
      </c>
      <c r="U199" s="932" t="str">
        <f ca="1">IF(AND(U198&gt;0,INDIRECT(ADDRESS($CB198,COLUMN(U198),2,1))=0),NA(),IF(U198&gt;INDIRECT(ADDRESS($CB198,COLUMN(U198),2,1)),  NA(),  IF(OR(U198="",INDIRECT(ADDRESS($CB198,COLUMN(U198),2,1))=""),"",     (1+U$5)  *  ROUND((1-(U198-1)/(  INDIRECT(ADDRESS($CB198,COLUMN(U198),2,1))  -1))  *  (VLOOKUP($D198&amp;"_"&amp;$D199,Cross_cat_sexe,$B$5+1,0)  -  VLOOKUP($D198&amp;"_"&amp;$D199,Cross_cat_sexe,$B$5,0))     +  VLOOKUP($D198&amp;"_"&amp;$D199,Cross_cat_sexe,$B$5,0),0))))</f>
        <v/>
      </c>
      <c r="V199" s="932" t="str">
        <f ca="1">IF(AND(V198&gt;0,INDIRECT(ADDRESS($CB198,COLUMN(V198),2,1))=0),NA(),IF(V198&gt;INDIRECT(ADDRESS($CB198,COLUMN(V198),2,1)),  NA(),  IF(OR(V198="",INDIRECT(ADDRESS($CB198,COLUMN(V198),2,1))=""),"",     (1+V$5)  *  ROUND((1-(V198-1)/(  INDIRECT(ADDRESS($CB198,COLUMN(V198),2,1))  -1))  *  (VLOOKUP($D198&amp;"_"&amp;$D199,Cross_cat_sexe,$B$5+1,0)  -  VLOOKUP($D198&amp;"_"&amp;$D199,Cross_cat_sexe,$B$5,0))     +  VLOOKUP($D198&amp;"_"&amp;$D199,Cross_cat_sexe,$B$5,0),0))))</f>
        <v/>
      </c>
      <c r="W199" s="932" t="str">
        <f ca="1">IF(AND(W198&gt;0,INDIRECT(ADDRESS($CB198,COLUMN(W198),2,1))=0),NA(),IF(W198&gt;INDIRECT(ADDRESS($CB198,COLUMN(W198),2,1)),  NA(),  IF(OR(W198="",INDIRECT(ADDRESS($CB198,COLUMN(W198),2,1))=""),"",     (1+W$5)  *  ROUND((1-(W198-1)/(  INDIRECT(ADDRESS($CB198,COLUMN(W198),2,1))  -1))  *  (VLOOKUP($D198&amp;"_"&amp;$D199,Cross_cat_sexe,$B$5+1,0)  -  VLOOKUP($D198&amp;"_"&amp;$D199,Cross_cat_sexe,$B$5,0))     +  VLOOKUP($D198&amp;"_"&amp;$D199,Cross_cat_sexe,$B$5,0),0))))</f>
        <v/>
      </c>
      <c r="X199" s="932" t="str">
        <f ca="1">IF(AND(X198&gt;0,INDIRECT(ADDRESS($CB198,COLUMN(X198),2,1))=0),NA(),IF(X198&gt;INDIRECT(ADDRESS($CB198,COLUMN(X198),2,1)),  NA(),  IF(OR(X198="",INDIRECT(ADDRESS($CB198,COLUMN(X198),2,1))=""),"",     (1+X$5)  *  ROUND((1-(X198-1)/(  INDIRECT(ADDRESS($CB198,COLUMN(X198),2,1))  -1))  *  (VLOOKUP($D198&amp;"_"&amp;$D199,Cross_cat_sexe,$B$5+1,0)  -  VLOOKUP($D198&amp;"_"&amp;$D199,Cross_cat_sexe,$B$5,0))     +  VLOOKUP($D198&amp;"_"&amp;$D199,Cross_cat_sexe,$B$5,0),0))))</f>
        <v/>
      </c>
      <c r="Y199" s="687" t="str">
        <f>IF(AND(Y198&gt;0,Z198=0),NA(),IF(Y198&gt;Z198,NA(),IF(Z198="","",     (1+Z$5)  *  ROUND((1-(Y198-1)/(Z198-1))  *  (VLOOKUP($D198&amp;"_"&amp;$D199,Cross_cat_sexe,$B$5+1,0)  -  VLOOKUP($D198&amp;"_"&amp;$D199,Cross_cat_sexe,$B$5,0))     +  VLOOKUP($D198&amp;"_"&amp;$D199,Cross_cat_sexe,$B$5,0),0))))</f>
        <v/>
      </c>
      <c r="Z199" s="841">
        <f>IF(Y198&gt;0,Z$5,0)</f>
        <v>0</v>
      </c>
      <c r="AA199" s="688" t="str">
        <f ca="1">IF($B198="","",VLOOKUP($B198,Athlètes,AA$7,0))</f>
        <v>Ysolde</v>
      </c>
      <c r="AB199" s="689">
        <f ca="1">IF(OR(G199&gt;=2,    F198=IF(D199="F","classée","classé")),   1,   0)</f>
        <v>1</v>
      </c>
      <c r="AC199" s="690">
        <f ca="1">MAX(AH199:AU199)</f>
        <v>839</v>
      </c>
      <c r="AD199" s="684">
        <f ca="1">IF(AF199&gt;=2,AC199,MAX(AV199:BI199))</f>
        <v>778</v>
      </c>
      <c r="AE199" s="684">
        <f ca="1">IF(AF199&gt;=3,AC199,IF(AG199&gt;=2,AD199,MAX(BJ199:BW199)))</f>
        <v>654</v>
      </c>
      <c r="AF199" s="684">
        <f ca="1">COUNTIF(AV199:BI199,"=-1")</f>
        <v>1</v>
      </c>
      <c r="AG199" s="684">
        <f ca="1">COUNTIF(BJ199:BW199,"=-2")</f>
        <v>1</v>
      </c>
      <c r="AH199" s="691">
        <f t="shared" ref="AH199:AU199" ca="1" si="298">INDEX(__Cross,  $CC199,  AH$5)</f>
        <v>654</v>
      </c>
      <c r="AI199" s="684">
        <f t="shared" ca="1" si="298"/>
        <v>778</v>
      </c>
      <c r="AJ199" s="684">
        <f t="shared" ca="1" si="298"/>
        <v>839</v>
      </c>
      <c r="AK199" s="684">
        <f t="shared" ca="1" si="298"/>
        <v>471</v>
      </c>
      <c r="AL199" s="684" t="str">
        <f t="shared" ca="1" si="298"/>
        <v/>
      </c>
      <c r="AM199" s="684" t="str">
        <f t="shared" ca="1" si="298"/>
        <v/>
      </c>
      <c r="AN199" s="684" t="str">
        <f t="shared" ca="1" si="298"/>
        <v/>
      </c>
      <c r="AO199" s="684" t="str">
        <f t="shared" ca="1" si="298"/>
        <v/>
      </c>
      <c r="AP199" s="684" t="str">
        <f t="shared" ca="1" si="298"/>
        <v/>
      </c>
      <c r="AQ199" s="684" t="str">
        <f t="shared" ca="1" si="298"/>
        <v/>
      </c>
      <c r="AR199" s="684" t="str">
        <f t="shared" ca="1" si="298"/>
        <v/>
      </c>
      <c r="AS199" s="684" t="str">
        <f t="shared" ca="1" si="298"/>
        <v/>
      </c>
      <c r="AT199" s="684" t="str">
        <f t="shared" ca="1" si="298"/>
        <v/>
      </c>
      <c r="AU199" s="692" t="str">
        <f t="shared" ca="1" si="298"/>
        <v/>
      </c>
      <c r="AV199" s="691">
        <f t="shared" ref="AV199:BI199" ca="1" si="299">IF(AH199=$AC199,-1,AH199)</f>
        <v>654</v>
      </c>
      <c r="AW199" s="684">
        <f t="shared" ca="1" si="299"/>
        <v>778</v>
      </c>
      <c r="AX199" s="684">
        <f t="shared" ca="1" si="299"/>
        <v>-1</v>
      </c>
      <c r="AY199" s="684">
        <f t="shared" ca="1" si="299"/>
        <v>471</v>
      </c>
      <c r="AZ199" s="684" t="str">
        <f t="shared" ca="1" si="299"/>
        <v/>
      </c>
      <c r="BA199" s="684" t="str">
        <f t="shared" ca="1" si="299"/>
        <v/>
      </c>
      <c r="BB199" s="684" t="str">
        <f t="shared" ca="1" si="299"/>
        <v/>
      </c>
      <c r="BC199" s="684" t="str">
        <f t="shared" ca="1" si="299"/>
        <v/>
      </c>
      <c r="BD199" s="684" t="str">
        <f t="shared" ca="1" si="299"/>
        <v/>
      </c>
      <c r="BE199" s="684" t="str">
        <f t="shared" ca="1" si="299"/>
        <v/>
      </c>
      <c r="BF199" s="684" t="str">
        <f t="shared" ca="1" si="299"/>
        <v/>
      </c>
      <c r="BG199" s="684" t="str">
        <f t="shared" ca="1" si="299"/>
        <v/>
      </c>
      <c r="BH199" s="684" t="str">
        <f t="shared" ca="1" si="299"/>
        <v/>
      </c>
      <c r="BI199" s="692" t="str">
        <f t="shared" ca="1" si="299"/>
        <v/>
      </c>
      <c r="BJ199" s="691">
        <f t="shared" ref="BJ199:BW199" ca="1" si="300">IF(AV199=$AD199,-2,AV199)</f>
        <v>654</v>
      </c>
      <c r="BK199" s="684">
        <f t="shared" ca="1" si="300"/>
        <v>-2</v>
      </c>
      <c r="BL199" s="684">
        <f t="shared" ca="1" si="300"/>
        <v>-1</v>
      </c>
      <c r="BM199" s="684">
        <f t="shared" ca="1" si="300"/>
        <v>471</v>
      </c>
      <c r="BN199" s="684" t="str">
        <f t="shared" ca="1" si="300"/>
        <v/>
      </c>
      <c r="BO199" s="684" t="str">
        <f t="shared" ca="1" si="300"/>
        <v/>
      </c>
      <c r="BP199" s="684" t="str">
        <f t="shared" ca="1" si="300"/>
        <v/>
      </c>
      <c r="BQ199" s="684" t="str">
        <f t="shared" ca="1" si="300"/>
        <v/>
      </c>
      <c r="BR199" s="684" t="str">
        <f t="shared" ca="1" si="300"/>
        <v/>
      </c>
      <c r="BS199" s="684" t="str">
        <f t="shared" ca="1" si="300"/>
        <v/>
      </c>
      <c r="BT199" s="684" t="str">
        <f t="shared" ca="1" si="300"/>
        <v/>
      </c>
      <c r="BU199" s="684" t="str">
        <f t="shared" ca="1" si="300"/>
        <v/>
      </c>
      <c r="BV199" s="684" t="str">
        <f t="shared" ca="1" si="300"/>
        <v/>
      </c>
      <c r="BW199" s="692" t="str">
        <f t="shared" ca="1" si="300"/>
        <v/>
      </c>
      <c r="BX199" s="689">
        <f t="shared" ca="1" si="283"/>
        <v>1</v>
      </c>
      <c r="BY199" s="996">
        <f t="shared" ca="1" si="284"/>
        <v>2742</v>
      </c>
      <c r="BZ199" s="689">
        <f t="shared" si="285"/>
        <v>3.1</v>
      </c>
      <c r="CA199" s="684" t="str">
        <f t="shared" ca="1" si="286"/>
        <v>B_F</v>
      </c>
      <c r="CB199" s="684">
        <f t="shared" ca="1" si="294"/>
        <v>190</v>
      </c>
      <c r="CC199" s="684">
        <f t="shared" ca="1" si="287"/>
        <v>178</v>
      </c>
      <c r="CD199" s="684">
        <f t="shared" ca="1" si="288"/>
        <v>0</v>
      </c>
      <c r="CE199" s="693">
        <f t="shared" ca="1" si="289"/>
        <v>2100808.5</v>
      </c>
      <c r="CF199" s="895"/>
      <c r="CG199" s="886"/>
      <c r="CH199" s="694">
        <f t="shared" ca="1" si="290"/>
        <v>1.1000000000000001</v>
      </c>
      <c r="CI199" s="694">
        <f t="shared" ca="1" si="243"/>
        <v>0</v>
      </c>
      <c r="CJ199" s="895"/>
    </row>
    <row r="200" spans="1:88" s="703" customFormat="1">
      <c r="A200" s="704">
        <v>4</v>
      </c>
      <c r="B200" s="705">
        <v>287</v>
      </c>
      <c r="C200" s="703" t="str">
        <f ca="1">IF($B200="","",VLOOKUP($B200,Athlètes,C$5,0))</f>
        <v>BAUDSON</v>
      </c>
      <c r="D200" s="698" t="str">
        <f ca="1">IF($B200="","",VLOOKUP($B200,Athlètes,D$5,0))</f>
        <v>B</v>
      </c>
      <c r="E200" s="706">
        <f ca="1">IF($B200="","",VLOOKUP($B200,Athlètes,E$5,0))</f>
        <v>2003</v>
      </c>
      <c r="F200" s="707"/>
      <c r="G200" s="708"/>
      <c r="H200" s="708"/>
      <c r="I200" s="696"/>
      <c r="J200" s="696">
        <v>10</v>
      </c>
      <c r="K200" s="696">
        <v>17</v>
      </c>
      <c r="L200" s="696">
        <v>8</v>
      </c>
      <c r="M200" s="722">
        <f ca="1">IF(L200&gt;0,VLOOKUP(M$2&amp;IF(VLOOKUP(M$2,cal_Cross,L$9,0)&lt;&gt;2,"","-"&amp;VLOOKUP($E200,année_1ou2,M$9,0)),cal_Cross,VLOOKUP($D200&amp;"_"&amp;$D201,Cross_cat_sexe,$B$7,0),0),"")</f>
        <v>29</v>
      </c>
      <c r="N200" s="696"/>
      <c r="O200" s="696"/>
      <c r="P200" s="696"/>
      <c r="Q200" s="696"/>
      <c r="R200" s="722" t="str">
        <f>IF(Q200&gt;0,VLOOKUP(R$2&amp;IF(VLOOKUP(R$2,cal_Cross,Q$9,0)&lt;&gt;2,"","-"&amp;VLOOKUP($E200,année_1ou2,R$9,0)),cal_Cross,VLOOKUP($D200&amp;"_"&amp;$D201,Cross_cat_sexe,$B$7,0),0),"")</f>
        <v/>
      </c>
      <c r="S200" s="696"/>
      <c r="T200" s="722" t="str">
        <f>IF(S200&gt;0,VLOOKUP(T$2&amp;IF(VLOOKUP(T$2,cal_Cross,S$9,0)&lt;&gt;2,"","-"&amp;VLOOKUP($E200,année_1ou2,T$9,0)),cal_Cross,VLOOKUP($D200&amp;"_"&amp;$D201,Cross_cat_sexe,$B$7,0),0),"")</f>
        <v/>
      </c>
      <c r="U200" s="696"/>
      <c r="V200" s="696"/>
      <c r="W200" s="696"/>
      <c r="X200" s="696"/>
      <c r="Y200" s="696"/>
      <c r="Z200" s="722" t="str">
        <f>IF(Y200&gt;0,VLOOKUP(Z$2&amp;IF(VLOOKUP(Z$2,cal_Cross,Y$9,0)&lt;&gt;2,"","-"&amp;VLOOKUP($E200,année_1ou2,Z$9,0)),cal_Cross,VLOOKUP($D200&amp;"_"&amp;$D201,Cross_cat_sexe,$B$7,0),0),"")</f>
        <v/>
      </c>
      <c r="AA200" s="843" t="str">
        <f ca="1">IF($B200="","",VLOOKUP($B200,Athlètes,AA$5,0))</f>
        <v>BAUDSON</v>
      </c>
      <c r="AB200" s="697"/>
      <c r="AC200" s="698"/>
      <c r="AD200" s="698"/>
      <c r="AE200" s="698"/>
      <c r="AF200" s="698"/>
      <c r="AG200" s="698"/>
      <c r="AH200" s="699"/>
      <c r="AI200" s="698"/>
      <c r="AJ200" s="698"/>
      <c r="AK200" s="698"/>
      <c r="AL200" s="698"/>
      <c r="AM200" s="698"/>
      <c r="AN200" s="698"/>
      <c r="AO200" s="698"/>
      <c r="AP200" s="698"/>
      <c r="AQ200" s="698"/>
      <c r="AR200" s="698"/>
      <c r="AS200" s="698"/>
      <c r="AT200" s="698"/>
      <c r="AU200" s="700"/>
      <c r="AV200" s="699"/>
      <c r="AW200" s="698"/>
      <c r="AX200" s="698"/>
      <c r="AY200" s="698"/>
      <c r="AZ200" s="698"/>
      <c r="BA200" s="698"/>
      <c r="BB200" s="698"/>
      <c r="BC200" s="698"/>
      <c r="BD200" s="698"/>
      <c r="BE200" s="698"/>
      <c r="BF200" s="698"/>
      <c r="BG200" s="698"/>
      <c r="BH200" s="698"/>
      <c r="BI200" s="700"/>
      <c r="BJ200" s="699"/>
      <c r="BK200" s="698"/>
      <c r="BL200" s="698"/>
      <c r="BM200" s="698"/>
      <c r="BN200" s="698"/>
      <c r="BO200" s="698"/>
      <c r="BP200" s="698"/>
      <c r="BQ200" s="698"/>
      <c r="BR200" s="698"/>
      <c r="BS200" s="698"/>
      <c r="BT200" s="698"/>
      <c r="BU200" s="698"/>
      <c r="BV200" s="698"/>
      <c r="BW200" s="700"/>
      <c r="BX200" s="697">
        <f t="shared" ca="1" si="283"/>
        <v>0</v>
      </c>
      <c r="BY200" s="995">
        <f t="shared" ca="1" si="284"/>
        <v>64</v>
      </c>
      <c r="BZ200" s="697">
        <f t="shared" si="285"/>
        <v>287</v>
      </c>
      <c r="CA200" s="698" t="str">
        <f t="shared" ca="1" si="286"/>
        <v>B_F</v>
      </c>
      <c r="CB200" s="698">
        <f t="shared" ca="1" si="294"/>
        <v>190</v>
      </c>
      <c r="CC200" s="698">
        <f t="shared" ca="1" si="287"/>
        <v>179</v>
      </c>
      <c r="CD200" s="698">
        <f t="shared" ca="1" si="288"/>
        <v>0</v>
      </c>
      <c r="CE200" s="701">
        <f t="shared" ca="1" si="289"/>
        <v>2100781.5</v>
      </c>
      <c r="CF200" s="894"/>
      <c r="CG200" s="885"/>
      <c r="CH200" s="694">
        <f t="shared" ca="1" si="290"/>
        <v>1</v>
      </c>
      <c r="CI200" s="702">
        <f t="shared" ca="1" si="243"/>
        <v>0</v>
      </c>
      <c r="CJ200" s="894"/>
    </row>
    <row r="201" spans="1:88" s="695" customFormat="1">
      <c r="A201" s="681">
        <v>4.0999999999999996</v>
      </c>
      <c r="B201" s="682">
        <f>B200+0.1</f>
        <v>287.10000000000002</v>
      </c>
      <c r="C201" s="683" t="str">
        <f ca="1">IF($B200="","",VLOOKUP($B200,Athlètes,C$7,0))</f>
        <v>Elsa</v>
      </c>
      <c r="D201" s="684" t="str">
        <f ca="1">IF($B200="","",VLOOKUP($B200,Athlètes,D$7,0))</f>
        <v>F</v>
      </c>
      <c r="E201" s="685"/>
      <c r="F201" s="936">
        <f ca="1">IF(G201=0,0,SUMIF(AC201:AD201,"&gt;0")/MIN(2,G201))+IF(ISNA(BY201),NA(),0)</f>
        <v>781.5</v>
      </c>
      <c r="G201" s="686">
        <f>COUNTA(I200:L200,N200:Q200,S200,Y200)</f>
        <v>3</v>
      </c>
      <c r="H201" s="686">
        <f ca="1">IF(ISNA(VLOOKUP($B201,__Indoor,H$7,0)),   0,VLOOKUP($B201,__Indoor,H$7,0))</f>
        <v>1</v>
      </c>
      <c r="I201" s="932" t="str">
        <f ca="1">IF(AND(I200&gt;0,INDIRECT(ADDRESS($CB200,COLUMN(I200),2,1))=0),NA(),IF(I200&gt;INDIRECT(ADDRESS($CB200,COLUMN(I200),2,1)),  NA(),  IF(OR(I200="",INDIRECT(ADDRESS($CB200,COLUMN(I200),2,1))=""),"",     (1+I$5)  *  ROUND((1-(I200-1)/(  INDIRECT(ADDRESS($CB200,COLUMN(I200),2,1))  -1))  *  (VLOOKUP($D200&amp;"_"&amp;$D201,Cross_cat_sexe,$B$5+1,0)  -  VLOOKUP($D200&amp;"_"&amp;$D201,Cross_cat_sexe,$B$5,0))     +  VLOOKUP($D200&amp;"_"&amp;$D201,Cross_cat_sexe,$B$5,0),0))))</f>
        <v/>
      </c>
      <c r="J201" s="932">
        <f ca="1">IF(AND(J200&gt;0,INDIRECT(ADDRESS($CB200,COLUMN(J200),2,1))=0),NA(),IF(J200&gt;INDIRECT(ADDRESS($CB200,COLUMN(J200),2,1)),  NA(),  IF(OR(J200="",INDIRECT(ADDRESS($CB200,COLUMN(J200),2,1))=""),"",     (1+J$5)  *  ROUND((1-(J200-1)/(  INDIRECT(ADDRESS($CB200,COLUMN(J200),2,1))  -1))  *  (VLOOKUP($D200&amp;"_"&amp;$D201,Cross_cat_sexe,$B$5+1,0)  -  VLOOKUP($D200&amp;"_"&amp;$D201,Cross_cat_sexe,$B$5,0))     +  VLOOKUP($D200&amp;"_"&amp;$D201,Cross_cat_sexe,$B$5,0),0))))</f>
        <v>750</v>
      </c>
      <c r="K201" s="932">
        <f ca="1">IF(AND(K200&gt;0,INDIRECT(ADDRESS($CB200,COLUMN(K200),2,1))=0),NA(),IF(K200&gt;INDIRECT(ADDRESS($CB200,COLUMN(K200),2,1)),  NA(),  IF(OR(K200="",INDIRECT(ADDRESS($CB200,COLUMN(K200),2,1))=""),"",     (1+K$5)  *  ROUND((1-(K200-1)/(  INDIRECT(ADDRESS($CB200,COLUMN(K200),2,1))  -1))  *  (VLOOKUP($D200&amp;"_"&amp;$D201,Cross_cat_sexe,$B$5+1,0)  -  VLOOKUP($D200&amp;"_"&amp;$D201,Cross_cat_sexe,$B$5,0))     +  VLOOKUP($D200&amp;"_"&amp;$D201,Cross_cat_sexe,$B$5,0),0))))</f>
        <v>714</v>
      </c>
      <c r="L201" s="687">
        <f ca="1">IF(AND(L200&gt;0,M200=0),NA(),IF(L200&gt;M200,NA(),IF(M200="","",     (1+M$5)  *  ROUND((1-(L200-1)/(M200-1))  *  (VLOOKUP($D200&amp;"_"&amp;$D201,Cross_cat_sexe,$B$5+1,0)  -  VLOOKUP($D200&amp;"_"&amp;$D201,Cross_cat_sexe,$B$5,0))     +  VLOOKUP($D200&amp;"_"&amp;$D201,Cross_cat_sexe,$B$5,0),0))))</f>
        <v>813</v>
      </c>
      <c r="M201" s="841">
        <f ca="1">IF(L200&gt;0,M$5,0)</f>
        <v>0</v>
      </c>
      <c r="N201" s="932" t="str">
        <f ca="1">IF(AND(N200&gt;0,INDIRECT(ADDRESS($CB200,COLUMN(N200),2,1))=0),NA(),IF(N200&gt;INDIRECT(ADDRESS($CB200,COLUMN(N200),2,1)),  NA(),  IF(OR(N200="",INDIRECT(ADDRESS($CB200,COLUMN(N200),2,1))=""),"",     (1+N$5)  *  ROUND((1-(N200-1)/(  INDIRECT(ADDRESS($CB200,COLUMN(N200),2,1))  -1))  *  (VLOOKUP($D200&amp;"_"&amp;$D201,Cross_cat_sexe,$B$5+1,0)  -  VLOOKUP($D200&amp;"_"&amp;$D201,Cross_cat_sexe,$B$5,0))     +  VLOOKUP($D200&amp;"_"&amp;$D201,Cross_cat_sexe,$B$5,0),0))))</f>
        <v/>
      </c>
      <c r="O201" s="932" t="str">
        <f ca="1">IF(AND(O200&gt;0,INDIRECT(ADDRESS($CB200,COLUMN(O200),2,1))=0),NA(),IF(O200&gt;INDIRECT(ADDRESS($CB200,COLUMN(O200),2,1)),  NA(),  IF(OR(O200="",INDIRECT(ADDRESS($CB200,COLUMN(O200),2,1))=""),"",     (1+O$5)  *  ROUND((1-(O200-1)/(  INDIRECT(ADDRESS($CB200,COLUMN(O200),2,1))  -1))  *  (VLOOKUP($D200&amp;"_"&amp;$D201,Cross_cat_sexe,$B$5+1,0)  -  VLOOKUP($D200&amp;"_"&amp;$D201,Cross_cat_sexe,$B$5,0))     +  VLOOKUP($D200&amp;"_"&amp;$D201,Cross_cat_sexe,$B$5,0),0))))</f>
        <v/>
      </c>
      <c r="P201" s="932" t="str">
        <f ca="1">IF(AND(P200&gt;0,INDIRECT(ADDRESS($CB200,COLUMN(P200),2,1))=0),NA(),IF(P200&gt;INDIRECT(ADDRESS($CB200,COLUMN(P200),2,1)),  NA(),  IF(OR(P200="",INDIRECT(ADDRESS($CB200,COLUMN(P200),2,1))=""),"",     (1+P$5)  *  ROUND((1-(P200-1)/(  INDIRECT(ADDRESS($CB200,COLUMN(P200),2,1))  -1))  *  (VLOOKUP($D200&amp;"_"&amp;$D201,Cross_cat_sexe,$B$5+1,0)  -  VLOOKUP($D200&amp;"_"&amp;$D201,Cross_cat_sexe,$B$5,0))     +  VLOOKUP($D200&amp;"_"&amp;$D201,Cross_cat_sexe,$B$5,0),0))))</f>
        <v/>
      </c>
      <c r="Q201" s="687" t="str">
        <f>IF(AND(Q200&gt;0,R200=0),NA(),IF(Q200&gt;R200,NA(),IF(R200="","",     (1+R$5)  *  ROUND((1-(Q200-1)/(R200-1))  *  (VLOOKUP($D200&amp;"_"&amp;$D201,Cross_cat_sexe,$B$5+1,0)  -  VLOOKUP($D200&amp;"_"&amp;$D201,Cross_cat_sexe,$B$5,0))     +  VLOOKUP($D200&amp;"_"&amp;$D201,Cross_cat_sexe,$B$5,0),0))))</f>
        <v/>
      </c>
      <c r="R201" s="841">
        <f>IF(Q200&gt;0,R$5,0)</f>
        <v>0</v>
      </c>
      <c r="S201" s="687" t="str">
        <f>IF(AND(S200&gt;0,T200=0),NA(),IF(S200&gt;T200,NA(),IF(T200="","",     (1+T$5)  *  ROUND((1-(S200-1)/(T200-1))  *  (VLOOKUP($D200&amp;"_"&amp;$D201,Cross_cat_sexe,$B$5+1,0)  -  VLOOKUP($D200&amp;"_"&amp;$D201,Cross_cat_sexe,$B$5,0))     +  VLOOKUP($D200&amp;"_"&amp;$D201,Cross_cat_sexe,$B$5,0),0))))</f>
        <v/>
      </c>
      <c r="T201" s="841">
        <f>IF(S200&gt;0,T$5,0)</f>
        <v>0</v>
      </c>
      <c r="U201" s="932" t="str">
        <f ca="1">IF(AND(U200&gt;0,INDIRECT(ADDRESS($CB200,COLUMN(U200),2,1))=0),NA(),IF(U200&gt;INDIRECT(ADDRESS($CB200,COLUMN(U200),2,1)),  NA(),  IF(OR(U200="",INDIRECT(ADDRESS($CB200,COLUMN(U200),2,1))=""),"",     (1+U$5)  *  ROUND((1-(U200-1)/(  INDIRECT(ADDRESS($CB200,COLUMN(U200),2,1))  -1))  *  (VLOOKUP($D200&amp;"_"&amp;$D201,Cross_cat_sexe,$B$5+1,0)  -  VLOOKUP($D200&amp;"_"&amp;$D201,Cross_cat_sexe,$B$5,0))     +  VLOOKUP($D200&amp;"_"&amp;$D201,Cross_cat_sexe,$B$5,0),0))))</f>
        <v/>
      </c>
      <c r="V201" s="932" t="str">
        <f ca="1">IF(AND(V200&gt;0,INDIRECT(ADDRESS($CB200,COLUMN(V200),2,1))=0),NA(),IF(V200&gt;INDIRECT(ADDRESS($CB200,COLUMN(V200),2,1)),  NA(),  IF(OR(V200="",INDIRECT(ADDRESS($CB200,COLUMN(V200),2,1))=""),"",     (1+V$5)  *  ROUND((1-(V200-1)/(  INDIRECT(ADDRESS($CB200,COLUMN(V200),2,1))  -1))  *  (VLOOKUP($D200&amp;"_"&amp;$D201,Cross_cat_sexe,$B$5+1,0)  -  VLOOKUP($D200&amp;"_"&amp;$D201,Cross_cat_sexe,$B$5,0))     +  VLOOKUP($D200&amp;"_"&amp;$D201,Cross_cat_sexe,$B$5,0),0))))</f>
        <v/>
      </c>
      <c r="W201" s="932" t="str">
        <f ca="1">IF(AND(W200&gt;0,INDIRECT(ADDRESS($CB200,COLUMN(W200),2,1))=0),NA(),IF(W200&gt;INDIRECT(ADDRESS($CB200,COLUMN(W200),2,1)),  NA(),  IF(OR(W200="",INDIRECT(ADDRESS($CB200,COLUMN(W200),2,1))=""),"",     (1+W$5)  *  ROUND((1-(W200-1)/(  INDIRECT(ADDRESS($CB200,COLUMN(W200),2,1))  -1))  *  (VLOOKUP($D200&amp;"_"&amp;$D201,Cross_cat_sexe,$B$5+1,0)  -  VLOOKUP($D200&amp;"_"&amp;$D201,Cross_cat_sexe,$B$5,0))     +  VLOOKUP($D200&amp;"_"&amp;$D201,Cross_cat_sexe,$B$5,0),0))))</f>
        <v/>
      </c>
      <c r="X201" s="932" t="str">
        <f ca="1">IF(AND(X200&gt;0,INDIRECT(ADDRESS($CB200,COLUMN(X200),2,1))=0),NA(),IF(X200&gt;INDIRECT(ADDRESS($CB200,COLUMN(X200),2,1)),  NA(),  IF(OR(X200="",INDIRECT(ADDRESS($CB200,COLUMN(X200),2,1))=""),"",     (1+X$5)  *  ROUND((1-(X200-1)/(  INDIRECT(ADDRESS($CB200,COLUMN(X200),2,1))  -1))  *  (VLOOKUP($D200&amp;"_"&amp;$D201,Cross_cat_sexe,$B$5+1,0)  -  VLOOKUP($D200&amp;"_"&amp;$D201,Cross_cat_sexe,$B$5,0))     +  VLOOKUP($D200&amp;"_"&amp;$D201,Cross_cat_sexe,$B$5,0),0))))</f>
        <v/>
      </c>
      <c r="Y201" s="687" t="str">
        <f>IF(AND(Y200&gt;0,Z200=0),NA(),IF(Y200&gt;Z200,NA(),IF(Z200="","",     (1+Z$5)  *  ROUND((1-(Y200-1)/(Z200-1))  *  (VLOOKUP($D200&amp;"_"&amp;$D201,Cross_cat_sexe,$B$5+1,0)  -  VLOOKUP($D200&amp;"_"&amp;$D201,Cross_cat_sexe,$B$5,0))     +  VLOOKUP($D200&amp;"_"&amp;$D201,Cross_cat_sexe,$B$5,0),0))))</f>
        <v/>
      </c>
      <c r="Z201" s="841">
        <f>IF(Y200&gt;0,Z$5,0)</f>
        <v>0</v>
      </c>
      <c r="AA201" s="688" t="str">
        <f ca="1">IF($B200="","",VLOOKUP($B200,Athlètes,AA$7,0))</f>
        <v>Elsa</v>
      </c>
      <c r="AB201" s="689">
        <f ca="1">IF(OR(G201&gt;=2,    F200=IF(D201="F","classée","classé")),   1,   0)</f>
        <v>1</v>
      </c>
      <c r="AC201" s="690">
        <f ca="1">MAX(AH201:AU201)</f>
        <v>813</v>
      </c>
      <c r="AD201" s="684">
        <f ca="1">IF(AF201&gt;=2,AC201,MAX(AV201:BI201))</f>
        <v>750</v>
      </c>
      <c r="AE201" s="684">
        <f ca="1">IF(AF201&gt;=3,AC201,IF(AG201&gt;=2,AD201,MAX(BJ201:BW201)))</f>
        <v>714</v>
      </c>
      <c r="AF201" s="684">
        <f ca="1">COUNTIF(AV201:BI201,"=-1")</f>
        <v>1</v>
      </c>
      <c r="AG201" s="684">
        <f ca="1">COUNTIF(BJ201:BW201,"=-2")</f>
        <v>1</v>
      </c>
      <c r="AH201" s="691" t="str">
        <f t="shared" ref="AH201:AU201" ca="1" si="301">INDEX(__Cross,  $CC201,  AH$5)</f>
        <v/>
      </c>
      <c r="AI201" s="684">
        <f t="shared" ca="1" si="301"/>
        <v>750</v>
      </c>
      <c r="AJ201" s="684">
        <f t="shared" ca="1" si="301"/>
        <v>714</v>
      </c>
      <c r="AK201" s="684">
        <f t="shared" ca="1" si="301"/>
        <v>813</v>
      </c>
      <c r="AL201" s="684" t="str">
        <f t="shared" ca="1" si="301"/>
        <v/>
      </c>
      <c r="AM201" s="684" t="str">
        <f t="shared" ca="1" si="301"/>
        <v/>
      </c>
      <c r="AN201" s="684" t="str">
        <f t="shared" ca="1" si="301"/>
        <v/>
      </c>
      <c r="AO201" s="684" t="str">
        <f t="shared" ca="1" si="301"/>
        <v/>
      </c>
      <c r="AP201" s="684" t="str">
        <f t="shared" ca="1" si="301"/>
        <v/>
      </c>
      <c r="AQ201" s="684" t="str">
        <f t="shared" ca="1" si="301"/>
        <v/>
      </c>
      <c r="AR201" s="684" t="str">
        <f t="shared" ca="1" si="301"/>
        <v/>
      </c>
      <c r="AS201" s="684" t="str">
        <f t="shared" ca="1" si="301"/>
        <v/>
      </c>
      <c r="AT201" s="684" t="str">
        <f t="shared" ca="1" si="301"/>
        <v/>
      </c>
      <c r="AU201" s="692" t="str">
        <f t="shared" ca="1" si="301"/>
        <v/>
      </c>
      <c r="AV201" s="691" t="str">
        <f t="shared" ref="AV201:BI201" ca="1" si="302">IF(AH201=$AC201,-1,AH201)</f>
        <v/>
      </c>
      <c r="AW201" s="684">
        <f t="shared" ca="1" si="302"/>
        <v>750</v>
      </c>
      <c r="AX201" s="684">
        <f t="shared" ca="1" si="302"/>
        <v>714</v>
      </c>
      <c r="AY201" s="684">
        <f t="shared" ca="1" si="302"/>
        <v>-1</v>
      </c>
      <c r="AZ201" s="684" t="str">
        <f t="shared" ca="1" si="302"/>
        <v/>
      </c>
      <c r="BA201" s="684" t="str">
        <f t="shared" ca="1" si="302"/>
        <v/>
      </c>
      <c r="BB201" s="684" t="str">
        <f t="shared" ca="1" si="302"/>
        <v/>
      </c>
      <c r="BC201" s="684" t="str">
        <f t="shared" ca="1" si="302"/>
        <v/>
      </c>
      <c r="BD201" s="684" t="str">
        <f t="shared" ca="1" si="302"/>
        <v/>
      </c>
      <c r="BE201" s="684" t="str">
        <f t="shared" ca="1" si="302"/>
        <v/>
      </c>
      <c r="BF201" s="684" t="str">
        <f t="shared" ca="1" si="302"/>
        <v/>
      </c>
      <c r="BG201" s="684" t="str">
        <f t="shared" ca="1" si="302"/>
        <v/>
      </c>
      <c r="BH201" s="684" t="str">
        <f t="shared" ca="1" si="302"/>
        <v/>
      </c>
      <c r="BI201" s="692" t="str">
        <f t="shared" ca="1" si="302"/>
        <v/>
      </c>
      <c r="BJ201" s="691" t="str">
        <f t="shared" ref="BJ201:BW201" ca="1" si="303">IF(AV201=$AD201,-2,AV201)</f>
        <v/>
      </c>
      <c r="BK201" s="684">
        <f t="shared" ca="1" si="303"/>
        <v>-2</v>
      </c>
      <c r="BL201" s="684">
        <f t="shared" ca="1" si="303"/>
        <v>714</v>
      </c>
      <c r="BM201" s="684">
        <f t="shared" ca="1" si="303"/>
        <v>-1</v>
      </c>
      <c r="BN201" s="684" t="str">
        <f t="shared" ca="1" si="303"/>
        <v/>
      </c>
      <c r="BO201" s="684" t="str">
        <f t="shared" ca="1" si="303"/>
        <v/>
      </c>
      <c r="BP201" s="684" t="str">
        <f t="shared" ca="1" si="303"/>
        <v/>
      </c>
      <c r="BQ201" s="684" t="str">
        <f t="shared" ca="1" si="303"/>
        <v/>
      </c>
      <c r="BR201" s="684" t="str">
        <f t="shared" ca="1" si="303"/>
        <v/>
      </c>
      <c r="BS201" s="684" t="str">
        <f t="shared" ca="1" si="303"/>
        <v/>
      </c>
      <c r="BT201" s="684" t="str">
        <f t="shared" ca="1" si="303"/>
        <v/>
      </c>
      <c r="BU201" s="684" t="str">
        <f t="shared" ca="1" si="303"/>
        <v/>
      </c>
      <c r="BV201" s="684" t="str">
        <f t="shared" ca="1" si="303"/>
        <v/>
      </c>
      <c r="BW201" s="692" t="str">
        <f t="shared" ca="1" si="303"/>
        <v/>
      </c>
      <c r="BX201" s="689">
        <f t="shared" ca="1" si="283"/>
        <v>1</v>
      </c>
      <c r="BY201" s="996">
        <f t="shared" ca="1" si="284"/>
        <v>2277</v>
      </c>
      <c r="BZ201" s="689">
        <f t="shared" si="285"/>
        <v>287.10000000000002</v>
      </c>
      <c r="CA201" s="684" t="str">
        <f t="shared" ca="1" si="286"/>
        <v>B_F</v>
      </c>
      <c r="CB201" s="684">
        <f t="shared" ca="1" si="294"/>
        <v>190</v>
      </c>
      <c r="CC201" s="684">
        <f t="shared" ca="1" si="287"/>
        <v>180</v>
      </c>
      <c r="CD201" s="684">
        <f t="shared" ca="1" si="288"/>
        <v>0</v>
      </c>
      <c r="CE201" s="693">
        <f t="shared" ca="1" si="289"/>
        <v>2100781.5</v>
      </c>
      <c r="CF201" s="895"/>
      <c r="CG201" s="886"/>
      <c r="CH201" s="694">
        <f t="shared" ca="1" si="290"/>
        <v>1.1000000000000001</v>
      </c>
      <c r="CI201" s="694">
        <f t="shared" ca="1" si="243"/>
        <v>0</v>
      </c>
      <c r="CJ201" s="895"/>
    </row>
    <row r="202" spans="1:88" s="703" customFormat="1">
      <c r="A202" s="704">
        <v>5</v>
      </c>
      <c r="B202" s="705">
        <v>5</v>
      </c>
      <c r="C202" s="703" t="str">
        <f ca="1">IF($B202="","",VLOOKUP($B202,Athlètes,C$5,0))</f>
        <v>SCLAVONT</v>
      </c>
      <c r="D202" s="698" t="str">
        <f ca="1">IF($B202="","",VLOOKUP($B202,Athlètes,D$5,0))</f>
        <v>B</v>
      </c>
      <c r="E202" s="706">
        <f ca="1">IF($B202="","",VLOOKUP($B202,Athlètes,E$5,0))</f>
        <v>2002</v>
      </c>
      <c r="F202" s="707"/>
      <c r="G202" s="708"/>
      <c r="H202" s="708"/>
      <c r="I202" s="696">
        <v>14</v>
      </c>
      <c r="J202" s="696">
        <v>15</v>
      </c>
      <c r="K202" s="696">
        <v>19</v>
      </c>
      <c r="L202" s="696">
        <v>32</v>
      </c>
      <c r="M202" s="722">
        <f ca="1">IF(L202&gt;0,VLOOKUP(M$2&amp;IF(VLOOKUP(M$2,cal_Cross,L$9,0)&lt;&gt;2,"","-"&amp;VLOOKUP($E202,année_1ou2,M$9,0)),cal_Cross,VLOOKUP($D202&amp;"_"&amp;$D203,Cross_cat_sexe,$B$7,0),0),"")</f>
        <v>35</v>
      </c>
      <c r="N202" s="696"/>
      <c r="O202" s="696"/>
      <c r="P202" s="696"/>
      <c r="Q202" s="696"/>
      <c r="R202" s="722" t="str">
        <f>IF(Q202&gt;0,VLOOKUP(R$2&amp;IF(VLOOKUP(R$2,cal_Cross,Q$9,0)&lt;&gt;2,"","-"&amp;VLOOKUP($E202,année_1ou2,R$9,0)),cal_Cross,VLOOKUP($D202&amp;"_"&amp;$D203,Cross_cat_sexe,$B$7,0),0),"")</f>
        <v/>
      </c>
      <c r="S202" s="696"/>
      <c r="T202" s="722" t="str">
        <f>IF(S202&gt;0,VLOOKUP(T$2&amp;IF(VLOOKUP(T$2,cal_Cross,S$9,0)&lt;&gt;2,"","-"&amp;VLOOKUP($E202,année_1ou2,T$9,0)),cal_Cross,VLOOKUP($D202&amp;"_"&amp;$D203,Cross_cat_sexe,$B$7,0),0),"")</f>
        <v/>
      </c>
      <c r="U202" s="696"/>
      <c r="V202" s="696"/>
      <c r="W202" s="696"/>
      <c r="X202" s="696"/>
      <c r="Y202" s="696"/>
      <c r="Z202" s="722" t="str">
        <f>IF(Y202&gt;0,VLOOKUP(Z$2&amp;IF(VLOOKUP(Z$2,cal_Cross,Y$9,0)&lt;&gt;2,"","-"&amp;VLOOKUP($E202,année_1ou2,Z$9,0)),cal_Cross,VLOOKUP($D202&amp;"_"&amp;$D203,Cross_cat_sexe,$B$7,0),0),"")</f>
        <v/>
      </c>
      <c r="AA202" s="843" t="str">
        <f ca="1">IF($B202="","",VLOOKUP($B202,Athlètes,AA$5,0))</f>
        <v>SCLAVONT</v>
      </c>
      <c r="AB202" s="697"/>
      <c r="AC202" s="698"/>
      <c r="AD202" s="698"/>
      <c r="AE202" s="698"/>
      <c r="AF202" s="698"/>
      <c r="AG202" s="698"/>
      <c r="AH202" s="699"/>
      <c r="AI202" s="698"/>
      <c r="AJ202" s="698"/>
      <c r="AK202" s="698"/>
      <c r="AL202" s="698"/>
      <c r="AM202" s="698"/>
      <c r="AN202" s="698"/>
      <c r="AO202" s="698"/>
      <c r="AP202" s="698"/>
      <c r="AQ202" s="698"/>
      <c r="AR202" s="698"/>
      <c r="AS202" s="698"/>
      <c r="AT202" s="698"/>
      <c r="AU202" s="700"/>
      <c r="AV202" s="699"/>
      <c r="AW202" s="698"/>
      <c r="AX202" s="698"/>
      <c r="AY202" s="698"/>
      <c r="AZ202" s="698"/>
      <c r="BA202" s="698"/>
      <c r="BB202" s="698"/>
      <c r="BC202" s="698"/>
      <c r="BD202" s="698"/>
      <c r="BE202" s="698"/>
      <c r="BF202" s="698"/>
      <c r="BG202" s="698"/>
      <c r="BH202" s="698"/>
      <c r="BI202" s="700"/>
      <c r="BJ202" s="699"/>
      <c r="BK202" s="698"/>
      <c r="BL202" s="698"/>
      <c r="BM202" s="698"/>
      <c r="BN202" s="698"/>
      <c r="BO202" s="698"/>
      <c r="BP202" s="698"/>
      <c r="BQ202" s="698"/>
      <c r="BR202" s="698"/>
      <c r="BS202" s="698"/>
      <c r="BT202" s="698"/>
      <c r="BU202" s="698"/>
      <c r="BV202" s="698"/>
      <c r="BW202" s="700"/>
      <c r="BX202" s="697">
        <f t="shared" ca="1" si="283"/>
        <v>0</v>
      </c>
      <c r="BY202" s="995">
        <f t="shared" ca="1" si="284"/>
        <v>115</v>
      </c>
      <c r="BZ202" s="697">
        <f t="shared" si="285"/>
        <v>5</v>
      </c>
      <c r="CA202" s="698" t="str">
        <f t="shared" ca="1" si="286"/>
        <v>B_F</v>
      </c>
      <c r="CB202" s="698">
        <f t="shared" ca="1" si="294"/>
        <v>190</v>
      </c>
      <c r="CC202" s="698">
        <f t="shared" ca="1" si="287"/>
        <v>181</v>
      </c>
      <c r="CD202" s="698">
        <f t="shared" ca="1" si="288"/>
        <v>0</v>
      </c>
      <c r="CE202" s="701">
        <f t="shared" ca="1" si="289"/>
        <v>2100652</v>
      </c>
      <c r="CF202" s="894"/>
      <c r="CG202" s="885"/>
      <c r="CH202" s="694">
        <f t="shared" ca="1" si="290"/>
        <v>1</v>
      </c>
      <c r="CI202" s="702">
        <f t="shared" ca="1" si="243"/>
        <v>0</v>
      </c>
      <c r="CJ202" s="894"/>
    </row>
    <row r="203" spans="1:88" s="695" customFormat="1">
      <c r="A203" s="681">
        <v>5.0999999999999996</v>
      </c>
      <c r="B203" s="682">
        <f>B202+0.1</f>
        <v>5.0999999999999996</v>
      </c>
      <c r="C203" s="683" t="str">
        <f ca="1">IF($B202="","",VLOOKUP($B202,Athlètes,C$7,0))</f>
        <v>Lastinie</v>
      </c>
      <c r="D203" s="684" t="str">
        <f ca="1">IF($B202="","",VLOOKUP($B202,Athlètes,D$7,0))</f>
        <v>F</v>
      </c>
      <c r="E203" s="685"/>
      <c r="F203" s="936">
        <f ca="1">IF(G203=0,0,SUMIF(AC203:AD203,"&gt;0")/MIN(2,G203))+IF(ISNA(BY203),NA(),0)</f>
        <v>652</v>
      </c>
      <c r="G203" s="686">
        <f>COUNTA(I202:L202,N202:Q202,S202,Y202)</f>
        <v>4</v>
      </c>
      <c r="H203" s="686">
        <f ca="1">IF(ISNA(VLOOKUP($B203,__Indoor,H$7,0)),   0,VLOOKUP($B203,__Indoor,H$7,0))</f>
        <v>4</v>
      </c>
      <c r="I203" s="932">
        <f ca="1">IF(AND(I202&gt;0,INDIRECT(ADDRESS($CB202,COLUMN(I202),2,1))=0),NA(),IF(I202&gt;INDIRECT(ADDRESS($CB202,COLUMN(I202),2,1)),  NA(),  IF(OR(I202="",INDIRECT(ADDRESS($CB202,COLUMN(I202),2,1))=""),"",     (1+I$5)  *  ROUND((1-(I202-1)/(  INDIRECT(ADDRESS($CB202,COLUMN(I202),2,1))  -1))  *  (VLOOKUP($D202&amp;"_"&amp;$D203,Cross_cat_sexe,$B$5+1,0)  -  VLOOKUP($D202&amp;"_"&amp;$D203,Cross_cat_sexe,$B$5,0))     +  VLOOKUP($D202&amp;"_"&amp;$D203,Cross_cat_sexe,$B$5,0),0))))</f>
        <v>625</v>
      </c>
      <c r="J203" s="932">
        <f ca="1">IF(AND(J202&gt;0,INDIRECT(ADDRESS($CB202,COLUMN(J202),2,1))=0),NA(),IF(J202&gt;INDIRECT(ADDRESS($CB202,COLUMN(J202),2,1)),  NA(),  IF(OR(J202="",INDIRECT(ADDRESS($CB202,COLUMN(J202),2,1))=""),"",     (1+J$5)  *  ROUND((1-(J202-1)/(  INDIRECT(ADDRESS($CB202,COLUMN(J202),2,1))  -1))  *  (VLOOKUP($D202&amp;"_"&amp;$D203,Cross_cat_sexe,$B$5+1,0)  -  VLOOKUP($D202&amp;"_"&amp;$D203,Cross_cat_sexe,$B$5,0))     +  VLOOKUP($D202&amp;"_"&amp;$D203,Cross_cat_sexe,$B$5,0),0))))</f>
        <v>611</v>
      </c>
      <c r="K203" s="932">
        <f ca="1">IF(AND(K202&gt;0,INDIRECT(ADDRESS($CB202,COLUMN(K202),2,1))=0),NA(),IF(K202&gt;INDIRECT(ADDRESS($CB202,COLUMN(K202),2,1)),  NA(),  IF(OR(K202="",INDIRECT(ADDRESS($CB202,COLUMN(K202),2,1))=""),"",     (1+K$5)  *  ROUND((1-(K202-1)/(  INDIRECT(ADDRESS($CB202,COLUMN(K202),2,1))  -1))  *  (VLOOKUP($D202&amp;"_"&amp;$D203,Cross_cat_sexe,$B$5+1,0)  -  VLOOKUP($D202&amp;"_"&amp;$D203,Cross_cat_sexe,$B$5,0))     +  VLOOKUP($D202&amp;"_"&amp;$D203,Cross_cat_sexe,$B$5,0),0))))</f>
        <v>679</v>
      </c>
      <c r="L203" s="687">
        <f ca="1">IF(AND(L202&gt;0,M202=0),NA(),IF(L202&gt;M202,NA(),IF(M202="","",     (1+M$5)  *  ROUND((1-(L202-1)/(M202-1))  *  (VLOOKUP($D202&amp;"_"&amp;$D203,Cross_cat_sexe,$B$5+1,0)  -  VLOOKUP($D202&amp;"_"&amp;$D203,Cross_cat_sexe,$B$5,0))     +  VLOOKUP($D202&amp;"_"&amp;$D203,Cross_cat_sexe,$B$5,0),0))))</f>
        <v>316</v>
      </c>
      <c r="M203" s="841">
        <f ca="1">IF(L202&gt;0,M$5,0)</f>
        <v>0</v>
      </c>
      <c r="N203" s="932" t="str">
        <f ca="1">IF(AND(N202&gt;0,INDIRECT(ADDRESS($CB202,COLUMN(N202),2,1))=0),NA(),IF(N202&gt;INDIRECT(ADDRESS($CB202,COLUMN(N202),2,1)),  NA(),  IF(OR(N202="",INDIRECT(ADDRESS($CB202,COLUMN(N202),2,1))=""),"",     (1+N$5)  *  ROUND((1-(N202-1)/(  INDIRECT(ADDRESS($CB202,COLUMN(N202),2,1))  -1))  *  (VLOOKUP($D202&amp;"_"&amp;$D203,Cross_cat_sexe,$B$5+1,0)  -  VLOOKUP($D202&amp;"_"&amp;$D203,Cross_cat_sexe,$B$5,0))     +  VLOOKUP($D202&amp;"_"&amp;$D203,Cross_cat_sexe,$B$5,0),0))))</f>
        <v/>
      </c>
      <c r="O203" s="932" t="str">
        <f ca="1">IF(AND(O202&gt;0,INDIRECT(ADDRESS($CB202,COLUMN(O202),2,1))=0),NA(),IF(O202&gt;INDIRECT(ADDRESS($CB202,COLUMN(O202),2,1)),  NA(),  IF(OR(O202="",INDIRECT(ADDRESS($CB202,COLUMN(O202),2,1))=""),"",     (1+O$5)  *  ROUND((1-(O202-1)/(  INDIRECT(ADDRESS($CB202,COLUMN(O202),2,1))  -1))  *  (VLOOKUP($D202&amp;"_"&amp;$D203,Cross_cat_sexe,$B$5+1,0)  -  VLOOKUP($D202&amp;"_"&amp;$D203,Cross_cat_sexe,$B$5,0))     +  VLOOKUP($D202&amp;"_"&amp;$D203,Cross_cat_sexe,$B$5,0),0))))</f>
        <v/>
      </c>
      <c r="P203" s="932" t="str">
        <f ca="1">IF(AND(P202&gt;0,INDIRECT(ADDRESS($CB202,COLUMN(P202),2,1))=0),NA(),IF(P202&gt;INDIRECT(ADDRESS($CB202,COLUMN(P202),2,1)),  NA(),  IF(OR(P202="",INDIRECT(ADDRESS($CB202,COLUMN(P202),2,1))=""),"",     (1+P$5)  *  ROUND((1-(P202-1)/(  INDIRECT(ADDRESS($CB202,COLUMN(P202),2,1))  -1))  *  (VLOOKUP($D202&amp;"_"&amp;$D203,Cross_cat_sexe,$B$5+1,0)  -  VLOOKUP($D202&amp;"_"&amp;$D203,Cross_cat_sexe,$B$5,0))     +  VLOOKUP($D202&amp;"_"&amp;$D203,Cross_cat_sexe,$B$5,0),0))))</f>
        <v/>
      </c>
      <c r="Q203" s="687" t="str">
        <f>IF(AND(Q202&gt;0,R202=0),NA(),IF(Q202&gt;R202,NA(),IF(R202="","",     (1+R$5)  *  ROUND((1-(Q202-1)/(R202-1))  *  (VLOOKUP($D202&amp;"_"&amp;$D203,Cross_cat_sexe,$B$5+1,0)  -  VLOOKUP($D202&amp;"_"&amp;$D203,Cross_cat_sexe,$B$5,0))     +  VLOOKUP($D202&amp;"_"&amp;$D203,Cross_cat_sexe,$B$5,0),0))))</f>
        <v/>
      </c>
      <c r="R203" s="841">
        <f>IF(Q202&gt;0,R$5,0)</f>
        <v>0</v>
      </c>
      <c r="S203" s="687" t="str">
        <f>IF(AND(S202&gt;0,T202=0),NA(),IF(S202&gt;T202,NA(),IF(T202="","",     (1+T$5)  *  ROUND((1-(S202-1)/(T202-1))  *  (VLOOKUP($D202&amp;"_"&amp;$D203,Cross_cat_sexe,$B$5+1,0)  -  VLOOKUP($D202&amp;"_"&amp;$D203,Cross_cat_sexe,$B$5,0))     +  VLOOKUP($D202&amp;"_"&amp;$D203,Cross_cat_sexe,$B$5,0),0))))</f>
        <v/>
      </c>
      <c r="T203" s="841">
        <f>IF(S202&gt;0,T$5,0)</f>
        <v>0</v>
      </c>
      <c r="U203" s="932" t="str">
        <f ca="1">IF(AND(U202&gt;0,INDIRECT(ADDRESS($CB202,COLUMN(U202),2,1))=0),NA(),IF(U202&gt;INDIRECT(ADDRESS($CB202,COLUMN(U202),2,1)),  NA(),  IF(OR(U202="",INDIRECT(ADDRESS($CB202,COLUMN(U202),2,1))=""),"",     (1+U$5)  *  ROUND((1-(U202-1)/(  INDIRECT(ADDRESS($CB202,COLUMN(U202),2,1))  -1))  *  (VLOOKUP($D202&amp;"_"&amp;$D203,Cross_cat_sexe,$B$5+1,0)  -  VLOOKUP($D202&amp;"_"&amp;$D203,Cross_cat_sexe,$B$5,0))     +  VLOOKUP($D202&amp;"_"&amp;$D203,Cross_cat_sexe,$B$5,0),0))))</f>
        <v/>
      </c>
      <c r="V203" s="932" t="str">
        <f ca="1">IF(AND(V202&gt;0,INDIRECT(ADDRESS($CB202,COLUMN(V202),2,1))=0),NA(),IF(V202&gt;INDIRECT(ADDRESS($CB202,COLUMN(V202),2,1)),  NA(),  IF(OR(V202="",INDIRECT(ADDRESS($CB202,COLUMN(V202),2,1))=""),"",     (1+V$5)  *  ROUND((1-(V202-1)/(  INDIRECT(ADDRESS($CB202,COLUMN(V202),2,1))  -1))  *  (VLOOKUP($D202&amp;"_"&amp;$D203,Cross_cat_sexe,$B$5+1,0)  -  VLOOKUP($D202&amp;"_"&amp;$D203,Cross_cat_sexe,$B$5,0))     +  VLOOKUP($D202&amp;"_"&amp;$D203,Cross_cat_sexe,$B$5,0),0))))</f>
        <v/>
      </c>
      <c r="W203" s="932" t="str">
        <f ca="1">IF(AND(W202&gt;0,INDIRECT(ADDRESS($CB202,COLUMN(W202),2,1))=0),NA(),IF(W202&gt;INDIRECT(ADDRESS($CB202,COLUMN(W202),2,1)),  NA(),  IF(OR(W202="",INDIRECT(ADDRESS($CB202,COLUMN(W202),2,1))=""),"",     (1+W$5)  *  ROUND((1-(W202-1)/(  INDIRECT(ADDRESS($CB202,COLUMN(W202),2,1))  -1))  *  (VLOOKUP($D202&amp;"_"&amp;$D203,Cross_cat_sexe,$B$5+1,0)  -  VLOOKUP($D202&amp;"_"&amp;$D203,Cross_cat_sexe,$B$5,0))     +  VLOOKUP($D202&amp;"_"&amp;$D203,Cross_cat_sexe,$B$5,0),0))))</f>
        <v/>
      </c>
      <c r="X203" s="932" t="str">
        <f ca="1">IF(AND(X202&gt;0,INDIRECT(ADDRESS($CB202,COLUMN(X202),2,1))=0),NA(),IF(X202&gt;INDIRECT(ADDRESS($CB202,COLUMN(X202),2,1)),  NA(),  IF(OR(X202="",INDIRECT(ADDRESS($CB202,COLUMN(X202),2,1))=""),"",     (1+X$5)  *  ROUND((1-(X202-1)/(  INDIRECT(ADDRESS($CB202,COLUMN(X202),2,1))  -1))  *  (VLOOKUP($D202&amp;"_"&amp;$D203,Cross_cat_sexe,$B$5+1,0)  -  VLOOKUP($D202&amp;"_"&amp;$D203,Cross_cat_sexe,$B$5,0))     +  VLOOKUP($D202&amp;"_"&amp;$D203,Cross_cat_sexe,$B$5,0),0))))</f>
        <v/>
      </c>
      <c r="Y203" s="687" t="str">
        <f>IF(AND(Y202&gt;0,Z202=0),NA(),IF(Y202&gt;Z202,NA(),IF(Z202="","",     (1+Z$5)  *  ROUND((1-(Y202-1)/(Z202-1))  *  (VLOOKUP($D202&amp;"_"&amp;$D203,Cross_cat_sexe,$B$5+1,0)  -  VLOOKUP($D202&amp;"_"&amp;$D203,Cross_cat_sexe,$B$5,0))     +  VLOOKUP($D202&amp;"_"&amp;$D203,Cross_cat_sexe,$B$5,0),0))))</f>
        <v/>
      </c>
      <c r="Z203" s="841">
        <f>IF(Y202&gt;0,Z$5,0)</f>
        <v>0</v>
      </c>
      <c r="AA203" s="688" t="str">
        <f ca="1">IF($B202="","",VLOOKUP($B202,Athlètes,AA$7,0))</f>
        <v>Lastinie</v>
      </c>
      <c r="AB203" s="689">
        <f ca="1">IF(OR(G203&gt;=2,    F202=IF(D203="F","classée","classé")),   1,   0)</f>
        <v>1</v>
      </c>
      <c r="AC203" s="690">
        <f ca="1">MAX(AH203:AU203)</f>
        <v>679</v>
      </c>
      <c r="AD203" s="684">
        <f ca="1">IF(AF203&gt;=2,AC203,MAX(AV203:BI203))</f>
        <v>625</v>
      </c>
      <c r="AE203" s="684">
        <f ca="1">IF(AF203&gt;=3,AC203,IF(AG203&gt;=2,AD203,MAX(BJ203:BW203)))</f>
        <v>611</v>
      </c>
      <c r="AF203" s="684">
        <f ca="1">COUNTIF(AV203:BI203,"=-1")</f>
        <v>1</v>
      </c>
      <c r="AG203" s="684">
        <f ca="1">COUNTIF(BJ203:BW203,"=-2")</f>
        <v>1</v>
      </c>
      <c r="AH203" s="691">
        <f t="shared" ref="AH203:AU203" ca="1" si="304">INDEX(__Cross,  $CC203,  AH$5)</f>
        <v>625</v>
      </c>
      <c r="AI203" s="684">
        <f t="shared" ca="1" si="304"/>
        <v>611</v>
      </c>
      <c r="AJ203" s="684">
        <f t="shared" ca="1" si="304"/>
        <v>679</v>
      </c>
      <c r="AK203" s="684">
        <f t="shared" ca="1" si="304"/>
        <v>316</v>
      </c>
      <c r="AL203" s="684" t="str">
        <f t="shared" ca="1" si="304"/>
        <v/>
      </c>
      <c r="AM203" s="684" t="str">
        <f t="shared" ca="1" si="304"/>
        <v/>
      </c>
      <c r="AN203" s="684" t="str">
        <f t="shared" ca="1" si="304"/>
        <v/>
      </c>
      <c r="AO203" s="684" t="str">
        <f t="shared" ca="1" si="304"/>
        <v/>
      </c>
      <c r="AP203" s="684" t="str">
        <f t="shared" ca="1" si="304"/>
        <v/>
      </c>
      <c r="AQ203" s="684" t="str">
        <f t="shared" ca="1" si="304"/>
        <v/>
      </c>
      <c r="AR203" s="684" t="str">
        <f t="shared" ca="1" si="304"/>
        <v/>
      </c>
      <c r="AS203" s="684" t="str">
        <f t="shared" ca="1" si="304"/>
        <v/>
      </c>
      <c r="AT203" s="684" t="str">
        <f t="shared" ca="1" si="304"/>
        <v/>
      </c>
      <c r="AU203" s="692" t="str">
        <f t="shared" ca="1" si="304"/>
        <v/>
      </c>
      <c r="AV203" s="691">
        <f t="shared" ref="AV203:BI203" ca="1" si="305">IF(AH203=$AC203,-1,AH203)</f>
        <v>625</v>
      </c>
      <c r="AW203" s="684">
        <f t="shared" ca="1" si="305"/>
        <v>611</v>
      </c>
      <c r="AX203" s="684">
        <f t="shared" ca="1" si="305"/>
        <v>-1</v>
      </c>
      <c r="AY203" s="684">
        <f t="shared" ca="1" si="305"/>
        <v>316</v>
      </c>
      <c r="AZ203" s="684" t="str">
        <f t="shared" ca="1" si="305"/>
        <v/>
      </c>
      <c r="BA203" s="684" t="str">
        <f t="shared" ca="1" si="305"/>
        <v/>
      </c>
      <c r="BB203" s="684" t="str">
        <f t="shared" ca="1" si="305"/>
        <v/>
      </c>
      <c r="BC203" s="684" t="str">
        <f t="shared" ca="1" si="305"/>
        <v/>
      </c>
      <c r="BD203" s="684" t="str">
        <f t="shared" ca="1" si="305"/>
        <v/>
      </c>
      <c r="BE203" s="684" t="str">
        <f t="shared" ca="1" si="305"/>
        <v/>
      </c>
      <c r="BF203" s="684" t="str">
        <f t="shared" ca="1" si="305"/>
        <v/>
      </c>
      <c r="BG203" s="684" t="str">
        <f t="shared" ca="1" si="305"/>
        <v/>
      </c>
      <c r="BH203" s="684" t="str">
        <f t="shared" ca="1" si="305"/>
        <v/>
      </c>
      <c r="BI203" s="692" t="str">
        <f t="shared" ca="1" si="305"/>
        <v/>
      </c>
      <c r="BJ203" s="691">
        <f t="shared" ref="BJ203:BW203" ca="1" si="306">IF(AV203=$AD203,-2,AV203)</f>
        <v>-2</v>
      </c>
      <c r="BK203" s="684">
        <f t="shared" ca="1" si="306"/>
        <v>611</v>
      </c>
      <c r="BL203" s="684">
        <f t="shared" ca="1" si="306"/>
        <v>-1</v>
      </c>
      <c r="BM203" s="684">
        <f t="shared" ca="1" si="306"/>
        <v>316</v>
      </c>
      <c r="BN203" s="684" t="str">
        <f t="shared" ca="1" si="306"/>
        <v/>
      </c>
      <c r="BO203" s="684" t="str">
        <f t="shared" ca="1" si="306"/>
        <v/>
      </c>
      <c r="BP203" s="684" t="str">
        <f t="shared" ca="1" si="306"/>
        <v/>
      </c>
      <c r="BQ203" s="684" t="str">
        <f t="shared" ca="1" si="306"/>
        <v/>
      </c>
      <c r="BR203" s="684" t="str">
        <f t="shared" ca="1" si="306"/>
        <v/>
      </c>
      <c r="BS203" s="684" t="str">
        <f t="shared" ca="1" si="306"/>
        <v/>
      </c>
      <c r="BT203" s="684" t="str">
        <f t="shared" ca="1" si="306"/>
        <v/>
      </c>
      <c r="BU203" s="684" t="str">
        <f t="shared" ca="1" si="306"/>
        <v/>
      </c>
      <c r="BV203" s="684" t="str">
        <f t="shared" ca="1" si="306"/>
        <v/>
      </c>
      <c r="BW203" s="692" t="str">
        <f t="shared" ca="1" si="306"/>
        <v/>
      </c>
      <c r="BX203" s="689">
        <f t="shared" ca="1" si="283"/>
        <v>1</v>
      </c>
      <c r="BY203" s="996">
        <f t="shared" ca="1" si="284"/>
        <v>2231</v>
      </c>
      <c r="BZ203" s="689">
        <f t="shared" si="285"/>
        <v>5.0999999999999996</v>
      </c>
      <c r="CA203" s="684" t="str">
        <f t="shared" ca="1" si="286"/>
        <v>B_F</v>
      </c>
      <c r="CB203" s="684">
        <f t="shared" ca="1" si="294"/>
        <v>190</v>
      </c>
      <c r="CC203" s="684">
        <f t="shared" ca="1" si="287"/>
        <v>182</v>
      </c>
      <c r="CD203" s="684">
        <f t="shared" ca="1" si="288"/>
        <v>0</v>
      </c>
      <c r="CE203" s="693">
        <f t="shared" ca="1" si="289"/>
        <v>2100652</v>
      </c>
      <c r="CF203" s="895"/>
      <c r="CG203" s="886"/>
      <c r="CH203" s="694">
        <f t="shared" ca="1" si="290"/>
        <v>1.1000000000000001</v>
      </c>
      <c r="CI203" s="694">
        <f t="shared" ca="1" si="243"/>
        <v>0</v>
      </c>
      <c r="CJ203" s="895"/>
    </row>
    <row r="204" spans="1:88" s="703" customFormat="1">
      <c r="A204" s="704">
        <v>6</v>
      </c>
      <c r="B204" s="705">
        <v>500</v>
      </c>
      <c r="C204" s="703" t="str">
        <f ca="1">IF($B204="","",VLOOKUP($B204,Athlètes,C$5,0))</f>
        <v>GREGOIRE</v>
      </c>
      <c r="D204" s="698" t="str">
        <f ca="1">IF($B204="","",VLOOKUP($B204,Athlètes,D$5,0))</f>
        <v>B</v>
      </c>
      <c r="E204" s="706">
        <f ca="1">IF($B204="","",VLOOKUP($B204,Athlètes,E$5,0))</f>
        <v>2002</v>
      </c>
      <c r="F204" s="707"/>
      <c r="G204" s="708"/>
      <c r="H204" s="708"/>
      <c r="I204" s="696">
        <v>12</v>
      </c>
      <c r="J204" s="696">
        <v>18</v>
      </c>
      <c r="K204" s="696"/>
      <c r="L204" s="696">
        <v>26</v>
      </c>
      <c r="M204" s="722">
        <f ca="1">IF(L204&gt;0,VLOOKUP(M$2&amp;IF(VLOOKUP(M$2,cal_Cross,L$9,0)&lt;&gt;2,"","-"&amp;VLOOKUP($E204,année_1ou2,M$9,0)),cal_Cross,VLOOKUP($D204&amp;"_"&amp;$D205,Cross_cat_sexe,$B$7,0),0),"")</f>
        <v>35</v>
      </c>
      <c r="N204" s="696"/>
      <c r="O204" s="696"/>
      <c r="P204" s="696"/>
      <c r="Q204" s="696"/>
      <c r="R204" s="722" t="str">
        <f>IF(Q204&gt;0,VLOOKUP(R$2&amp;IF(VLOOKUP(R$2,cal_Cross,Q$9,0)&lt;&gt;2,"","-"&amp;VLOOKUP($E204,année_1ou2,R$9,0)),cal_Cross,VLOOKUP($D204&amp;"_"&amp;$D205,Cross_cat_sexe,$B$7,0),0),"")</f>
        <v/>
      </c>
      <c r="S204" s="696"/>
      <c r="T204" s="722" t="str">
        <f>IF(S204&gt;0,VLOOKUP(T$2&amp;IF(VLOOKUP(T$2,cal_Cross,S$9,0)&lt;&gt;2,"","-"&amp;VLOOKUP($E204,année_1ou2,T$9,0)),cal_Cross,VLOOKUP($D204&amp;"_"&amp;$D205,Cross_cat_sexe,$B$7,0),0),"")</f>
        <v/>
      </c>
      <c r="U204" s="696"/>
      <c r="V204" s="696"/>
      <c r="W204" s="696"/>
      <c r="X204" s="696"/>
      <c r="Y204" s="696"/>
      <c r="Z204" s="722" t="str">
        <f>IF(Y204&gt;0,VLOOKUP(Z$2&amp;IF(VLOOKUP(Z$2,cal_Cross,Y$9,0)&lt;&gt;2,"","-"&amp;VLOOKUP($E204,année_1ou2,Z$9,0)),cal_Cross,VLOOKUP($D204&amp;"_"&amp;$D205,Cross_cat_sexe,$B$7,0),0),"")</f>
        <v/>
      </c>
      <c r="AA204" s="843" t="str">
        <f ca="1">IF($B204="","",VLOOKUP($B204,Athlètes,AA$5,0))</f>
        <v>GREGOIRE</v>
      </c>
      <c r="AB204" s="697"/>
      <c r="AC204" s="698"/>
      <c r="AD204" s="698"/>
      <c r="AE204" s="698"/>
      <c r="AF204" s="698"/>
      <c r="AG204" s="698"/>
      <c r="AH204" s="699"/>
      <c r="AI204" s="698"/>
      <c r="AJ204" s="698"/>
      <c r="AK204" s="698"/>
      <c r="AL204" s="698"/>
      <c r="AM204" s="698"/>
      <c r="AN204" s="698"/>
      <c r="AO204" s="698"/>
      <c r="AP204" s="698"/>
      <c r="AQ204" s="698"/>
      <c r="AR204" s="698"/>
      <c r="AS204" s="698"/>
      <c r="AT204" s="698"/>
      <c r="AU204" s="700"/>
      <c r="AV204" s="699"/>
      <c r="AW204" s="698"/>
      <c r="AX204" s="698"/>
      <c r="AY204" s="698"/>
      <c r="AZ204" s="698"/>
      <c r="BA204" s="698"/>
      <c r="BB204" s="698"/>
      <c r="BC204" s="698"/>
      <c r="BD204" s="698"/>
      <c r="BE204" s="698"/>
      <c r="BF204" s="698"/>
      <c r="BG204" s="698"/>
      <c r="BH204" s="698"/>
      <c r="BI204" s="700"/>
      <c r="BJ204" s="699"/>
      <c r="BK204" s="698"/>
      <c r="BL204" s="698"/>
      <c r="BM204" s="698"/>
      <c r="BN204" s="698"/>
      <c r="BO204" s="698"/>
      <c r="BP204" s="698"/>
      <c r="BQ204" s="698"/>
      <c r="BR204" s="698"/>
      <c r="BS204" s="698"/>
      <c r="BT204" s="698"/>
      <c r="BU204" s="698"/>
      <c r="BV204" s="698"/>
      <c r="BW204" s="700"/>
      <c r="BX204" s="697">
        <f t="shared" ca="1" si="283"/>
        <v>0</v>
      </c>
      <c r="BY204" s="995">
        <f t="shared" ca="1" si="284"/>
        <v>91</v>
      </c>
      <c r="BZ204" s="697">
        <f t="shared" si="285"/>
        <v>500</v>
      </c>
      <c r="CA204" s="698" t="str">
        <f t="shared" ca="1" si="286"/>
        <v>B_F</v>
      </c>
      <c r="CB204" s="698">
        <f t="shared" ca="1" si="294"/>
        <v>190</v>
      </c>
      <c r="CC204" s="698">
        <f t="shared" ca="1" si="287"/>
        <v>183</v>
      </c>
      <c r="CD204" s="698">
        <f t="shared" ca="1" si="288"/>
        <v>0</v>
      </c>
      <c r="CE204" s="701">
        <f t="shared" ca="1" si="289"/>
        <v>2100605.5</v>
      </c>
      <c r="CF204" s="894"/>
      <c r="CG204" s="885"/>
      <c r="CH204" s="694">
        <f t="shared" ca="1" si="290"/>
        <v>1</v>
      </c>
      <c r="CI204" s="702">
        <f t="shared" ca="1" si="243"/>
        <v>0</v>
      </c>
      <c r="CJ204" s="894"/>
    </row>
    <row r="205" spans="1:88" s="695" customFormat="1">
      <c r="A205" s="681">
        <v>6.1</v>
      </c>
      <c r="B205" s="682">
        <f>B204+0.1</f>
        <v>500.1</v>
      </c>
      <c r="C205" s="683" t="str">
        <f ca="1">IF($B204="","",VLOOKUP($B204,Athlètes,C$7,0))</f>
        <v>Marie</v>
      </c>
      <c r="D205" s="684" t="str">
        <f ca="1">IF($B204="","",VLOOKUP($B204,Athlètes,D$7,0))</f>
        <v>F</v>
      </c>
      <c r="E205" s="685"/>
      <c r="F205" s="936">
        <f ca="1">IF(G205=0,0,SUMIF(AC205:AD205,"&gt;0")/MIN(2,G205))+IF(ISNA(BY205),NA(),0)</f>
        <v>605.5</v>
      </c>
      <c r="G205" s="686">
        <f>COUNTA(I204:L204,N204:Q204,S204,Y204)</f>
        <v>3</v>
      </c>
      <c r="H205" s="686">
        <f ca="1">IF(ISNA(VLOOKUP($B205,__Indoor,H$7,0)),   0,VLOOKUP($B205,__Indoor,H$7,0))</f>
        <v>1</v>
      </c>
      <c r="I205" s="932">
        <f ca="1">IF(AND(I204&gt;0,INDIRECT(ADDRESS($CB204,COLUMN(I204),2,1))=0),NA(),IF(I204&gt;INDIRECT(ADDRESS($CB204,COLUMN(I204),2,1)),  NA(),  IF(OR(I204="",INDIRECT(ADDRESS($CB204,COLUMN(I204),2,1))=""),"",     (1+I$5)  *  ROUND((1-(I204-1)/(  INDIRECT(ADDRESS($CB204,COLUMN(I204),2,1))  -1))  *  (VLOOKUP($D204&amp;"_"&amp;$D205,Cross_cat_sexe,$B$5+1,0)  -  VLOOKUP($D204&amp;"_"&amp;$D205,Cross_cat_sexe,$B$5,0))     +  VLOOKUP($D204&amp;"_"&amp;$D205,Cross_cat_sexe,$B$5,0),0))))</f>
        <v>683</v>
      </c>
      <c r="J205" s="932">
        <f ca="1">IF(AND(J204&gt;0,INDIRECT(ADDRESS($CB204,COLUMN(J204),2,1))=0),NA(),IF(J204&gt;INDIRECT(ADDRESS($CB204,COLUMN(J204),2,1)),  NA(),  IF(OR(J204="",INDIRECT(ADDRESS($CB204,COLUMN(J204),2,1))=""),"",     (1+J$5)  *  ROUND((1-(J204-1)/(  INDIRECT(ADDRESS($CB204,COLUMN(J204),2,1))  -1))  *  (VLOOKUP($D204&amp;"_"&amp;$D205,Cross_cat_sexe,$B$5+1,0)  -  VLOOKUP($D204&amp;"_"&amp;$D205,Cross_cat_sexe,$B$5,0))     +  VLOOKUP($D204&amp;"_"&amp;$D205,Cross_cat_sexe,$B$5,0),0))))</f>
        <v>528</v>
      </c>
      <c r="K205" s="932" t="str">
        <f ca="1">IF(AND(K204&gt;0,INDIRECT(ADDRESS($CB204,COLUMN(K204),2,1))=0),NA(),IF(K204&gt;INDIRECT(ADDRESS($CB204,COLUMN(K204),2,1)),  NA(),  IF(OR(K204="",INDIRECT(ADDRESS($CB204,COLUMN(K204),2,1))=""),"",     (1+K$5)  *  ROUND((1-(K204-1)/(  INDIRECT(ADDRESS($CB204,COLUMN(K204),2,1))  -1))  *  (VLOOKUP($D204&amp;"_"&amp;$D205,Cross_cat_sexe,$B$5+1,0)  -  VLOOKUP($D204&amp;"_"&amp;$D205,Cross_cat_sexe,$B$5,0))     +  VLOOKUP($D204&amp;"_"&amp;$D205,Cross_cat_sexe,$B$5,0),0))))</f>
        <v/>
      </c>
      <c r="L205" s="687">
        <f ca="1">IF(AND(L204&gt;0,M204=0),NA(),IF(L204&gt;M204,NA(),IF(M204="","",     (1+M$5)  *  ROUND((1-(L204-1)/(M204-1))  *  (VLOOKUP($D204&amp;"_"&amp;$D205,Cross_cat_sexe,$B$5+1,0)  -  VLOOKUP($D204&amp;"_"&amp;$D205,Cross_cat_sexe,$B$5,0))     +  VLOOKUP($D204&amp;"_"&amp;$D205,Cross_cat_sexe,$B$5,0),0))))</f>
        <v>449</v>
      </c>
      <c r="M205" s="841">
        <f ca="1">IF(L204&gt;0,M$5,0)</f>
        <v>0</v>
      </c>
      <c r="N205" s="932" t="str">
        <f ca="1">IF(AND(N204&gt;0,INDIRECT(ADDRESS($CB204,COLUMN(N204),2,1))=0),NA(),IF(N204&gt;INDIRECT(ADDRESS($CB204,COLUMN(N204),2,1)),  NA(),  IF(OR(N204="",INDIRECT(ADDRESS($CB204,COLUMN(N204),2,1))=""),"",     (1+N$5)  *  ROUND((1-(N204-1)/(  INDIRECT(ADDRESS($CB204,COLUMN(N204),2,1))  -1))  *  (VLOOKUP($D204&amp;"_"&amp;$D205,Cross_cat_sexe,$B$5+1,0)  -  VLOOKUP($D204&amp;"_"&amp;$D205,Cross_cat_sexe,$B$5,0))     +  VLOOKUP($D204&amp;"_"&amp;$D205,Cross_cat_sexe,$B$5,0),0))))</f>
        <v/>
      </c>
      <c r="O205" s="932" t="str">
        <f ca="1">IF(AND(O204&gt;0,INDIRECT(ADDRESS($CB204,COLUMN(O204),2,1))=0),NA(),IF(O204&gt;INDIRECT(ADDRESS($CB204,COLUMN(O204),2,1)),  NA(),  IF(OR(O204="",INDIRECT(ADDRESS($CB204,COLUMN(O204),2,1))=""),"",     (1+O$5)  *  ROUND((1-(O204-1)/(  INDIRECT(ADDRESS($CB204,COLUMN(O204),2,1))  -1))  *  (VLOOKUP($D204&amp;"_"&amp;$D205,Cross_cat_sexe,$B$5+1,0)  -  VLOOKUP($D204&amp;"_"&amp;$D205,Cross_cat_sexe,$B$5,0))     +  VLOOKUP($D204&amp;"_"&amp;$D205,Cross_cat_sexe,$B$5,0),0))))</f>
        <v/>
      </c>
      <c r="P205" s="932" t="str">
        <f ca="1">IF(AND(P204&gt;0,INDIRECT(ADDRESS($CB204,COLUMN(P204),2,1))=0),NA(),IF(P204&gt;INDIRECT(ADDRESS($CB204,COLUMN(P204),2,1)),  NA(),  IF(OR(P204="",INDIRECT(ADDRESS($CB204,COLUMN(P204),2,1))=""),"",     (1+P$5)  *  ROUND((1-(P204-1)/(  INDIRECT(ADDRESS($CB204,COLUMN(P204),2,1))  -1))  *  (VLOOKUP($D204&amp;"_"&amp;$D205,Cross_cat_sexe,$B$5+1,0)  -  VLOOKUP($D204&amp;"_"&amp;$D205,Cross_cat_sexe,$B$5,0))     +  VLOOKUP($D204&amp;"_"&amp;$D205,Cross_cat_sexe,$B$5,0),0))))</f>
        <v/>
      </c>
      <c r="Q205" s="687" t="str">
        <f>IF(AND(Q204&gt;0,R204=0),NA(),IF(Q204&gt;R204,NA(),IF(R204="","",     (1+R$5)  *  ROUND((1-(Q204-1)/(R204-1))  *  (VLOOKUP($D204&amp;"_"&amp;$D205,Cross_cat_sexe,$B$5+1,0)  -  VLOOKUP($D204&amp;"_"&amp;$D205,Cross_cat_sexe,$B$5,0))     +  VLOOKUP($D204&amp;"_"&amp;$D205,Cross_cat_sexe,$B$5,0),0))))</f>
        <v/>
      </c>
      <c r="R205" s="841">
        <f>IF(Q204&gt;0,R$5,0)</f>
        <v>0</v>
      </c>
      <c r="S205" s="687" t="str">
        <f>IF(AND(S204&gt;0,T204=0),NA(),IF(S204&gt;T204,NA(),IF(T204="","",     (1+T$5)  *  ROUND((1-(S204-1)/(T204-1))  *  (VLOOKUP($D204&amp;"_"&amp;$D205,Cross_cat_sexe,$B$5+1,0)  -  VLOOKUP($D204&amp;"_"&amp;$D205,Cross_cat_sexe,$B$5,0))     +  VLOOKUP($D204&amp;"_"&amp;$D205,Cross_cat_sexe,$B$5,0),0))))</f>
        <v/>
      </c>
      <c r="T205" s="841">
        <f>IF(S204&gt;0,T$5,0)</f>
        <v>0</v>
      </c>
      <c r="U205" s="932" t="str">
        <f ca="1">IF(AND(U204&gt;0,INDIRECT(ADDRESS($CB204,COLUMN(U204),2,1))=0),NA(),IF(U204&gt;INDIRECT(ADDRESS($CB204,COLUMN(U204),2,1)),  NA(),  IF(OR(U204="",INDIRECT(ADDRESS($CB204,COLUMN(U204),2,1))=""),"",     (1+U$5)  *  ROUND((1-(U204-1)/(  INDIRECT(ADDRESS($CB204,COLUMN(U204),2,1))  -1))  *  (VLOOKUP($D204&amp;"_"&amp;$D205,Cross_cat_sexe,$B$5+1,0)  -  VLOOKUP($D204&amp;"_"&amp;$D205,Cross_cat_sexe,$B$5,0))     +  VLOOKUP($D204&amp;"_"&amp;$D205,Cross_cat_sexe,$B$5,0),0))))</f>
        <v/>
      </c>
      <c r="V205" s="932" t="str">
        <f ca="1">IF(AND(V204&gt;0,INDIRECT(ADDRESS($CB204,COLUMN(V204),2,1))=0),NA(),IF(V204&gt;INDIRECT(ADDRESS($CB204,COLUMN(V204),2,1)),  NA(),  IF(OR(V204="",INDIRECT(ADDRESS($CB204,COLUMN(V204),2,1))=""),"",     (1+V$5)  *  ROUND((1-(V204-1)/(  INDIRECT(ADDRESS($CB204,COLUMN(V204),2,1))  -1))  *  (VLOOKUP($D204&amp;"_"&amp;$D205,Cross_cat_sexe,$B$5+1,0)  -  VLOOKUP($D204&amp;"_"&amp;$D205,Cross_cat_sexe,$B$5,0))     +  VLOOKUP($D204&amp;"_"&amp;$D205,Cross_cat_sexe,$B$5,0),0))))</f>
        <v/>
      </c>
      <c r="W205" s="932" t="str">
        <f ca="1">IF(AND(W204&gt;0,INDIRECT(ADDRESS($CB204,COLUMN(W204),2,1))=0),NA(),IF(W204&gt;INDIRECT(ADDRESS($CB204,COLUMN(W204),2,1)),  NA(),  IF(OR(W204="",INDIRECT(ADDRESS($CB204,COLUMN(W204),2,1))=""),"",     (1+W$5)  *  ROUND((1-(W204-1)/(  INDIRECT(ADDRESS($CB204,COLUMN(W204),2,1))  -1))  *  (VLOOKUP($D204&amp;"_"&amp;$D205,Cross_cat_sexe,$B$5+1,0)  -  VLOOKUP($D204&amp;"_"&amp;$D205,Cross_cat_sexe,$B$5,0))     +  VLOOKUP($D204&amp;"_"&amp;$D205,Cross_cat_sexe,$B$5,0),0))))</f>
        <v/>
      </c>
      <c r="X205" s="932" t="str">
        <f ca="1">IF(AND(X204&gt;0,INDIRECT(ADDRESS($CB204,COLUMN(X204),2,1))=0),NA(),IF(X204&gt;INDIRECT(ADDRESS($CB204,COLUMN(X204),2,1)),  NA(),  IF(OR(X204="",INDIRECT(ADDRESS($CB204,COLUMN(X204),2,1))=""),"",     (1+X$5)  *  ROUND((1-(X204-1)/(  INDIRECT(ADDRESS($CB204,COLUMN(X204),2,1))  -1))  *  (VLOOKUP($D204&amp;"_"&amp;$D205,Cross_cat_sexe,$B$5+1,0)  -  VLOOKUP($D204&amp;"_"&amp;$D205,Cross_cat_sexe,$B$5,0))     +  VLOOKUP($D204&amp;"_"&amp;$D205,Cross_cat_sexe,$B$5,0),0))))</f>
        <v/>
      </c>
      <c r="Y205" s="687" t="str">
        <f>IF(AND(Y204&gt;0,Z204=0),NA(),IF(Y204&gt;Z204,NA(),IF(Z204="","",     (1+Z$5)  *  ROUND((1-(Y204-1)/(Z204-1))  *  (VLOOKUP($D204&amp;"_"&amp;$D205,Cross_cat_sexe,$B$5+1,0)  -  VLOOKUP($D204&amp;"_"&amp;$D205,Cross_cat_sexe,$B$5,0))     +  VLOOKUP($D204&amp;"_"&amp;$D205,Cross_cat_sexe,$B$5,0),0))))</f>
        <v/>
      </c>
      <c r="Z205" s="841">
        <f>IF(Y204&gt;0,Z$5,0)</f>
        <v>0</v>
      </c>
      <c r="AA205" s="688" t="str">
        <f ca="1">IF($B204="","",VLOOKUP($B204,Athlètes,AA$7,0))</f>
        <v>Marie</v>
      </c>
      <c r="AB205" s="689">
        <f ca="1">IF(OR(G205&gt;=2,    F204=IF(D205="F","classée","classé")),   1,   0)</f>
        <v>1</v>
      </c>
      <c r="AC205" s="690">
        <f ca="1">MAX(AH205:AU205)</f>
        <v>683</v>
      </c>
      <c r="AD205" s="684">
        <f ca="1">IF(AF205&gt;=2,AC205,MAX(AV205:BI205))</f>
        <v>528</v>
      </c>
      <c r="AE205" s="684">
        <f ca="1">IF(AF205&gt;=3,AC205,IF(AG205&gt;=2,AD205,MAX(BJ205:BW205)))</f>
        <v>449</v>
      </c>
      <c r="AF205" s="684">
        <f ca="1">COUNTIF(AV205:BI205,"=-1")</f>
        <v>1</v>
      </c>
      <c r="AG205" s="684">
        <f ca="1">COUNTIF(BJ205:BW205,"=-2")</f>
        <v>1</v>
      </c>
      <c r="AH205" s="691">
        <f t="shared" ref="AH205:AU205" ca="1" si="307">INDEX(__Cross,  $CC205,  AH$5)</f>
        <v>683</v>
      </c>
      <c r="AI205" s="684">
        <f t="shared" ca="1" si="307"/>
        <v>528</v>
      </c>
      <c r="AJ205" s="684" t="str">
        <f t="shared" ca="1" si="307"/>
        <v/>
      </c>
      <c r="AK205" s="684">
        <f t="shared" ca="1" si="307"/>
        <v>449</v>
      </c>
      <c r="AL205" s="684" t="str">
        <f t="shared" ca="1" si="307"/>
        <v/>
      </c>
      <c r="AM205" s="684" t="str">
        <f t="shared" ca="1" si="307"/>
        <v/>
      </c>
      <c r="AN205" s="684" t="str">
        <f t="shared" ca="1" si="307"/>
        <v/>
      </c>
      <c r="AO205" s="684" t="str">
        <f t="shared" ca="1" si="307"/>
        <v/>
      </c>
      <c r="AP205" s="684" t="str">
        <f t="shared" ca="1" si="307"/>
        <v/>
      </c>
      <c r="AQ205" s="684" t="str">
        <f t="shared" ca="1" si="307"/>
        <v/>
      </c>
      <c r="AR205" s="684" t="str">
        <f t="shared" ca="1" si="307"/>
        <v/>
      </c>
      <c r="AS205" s="684" t="str">
        <f t="shared" ca="1" si="307"/>
        <v/>
      </c>
      <c r="AT205" s="684" t="str">
        <f t="shared" ca="1" si="307"/>
        <v/>
      </c>
      <c r="AU205" s="692" t="str">
        <f t="shared" ca="1" si="307"/>
        <v/>
      </c>
      <c r="AV205" s="691">
        <f t="shared" ref="AV205:BI205" ca="1" si="308">IF(AH205=$AC205,-1,AH205)</f>
        <v>-1</v>
      </c>
      <c r="AW205" s="684">
        <f t="shared" ca="1" si="308"/>
        <v>528</v>
      </c>
      <c r="AX205" s="684" t="str">
        <f t="shared" ca="1" si="308"/>
        <v/>
      </c>
      <c r="AY205" s="684">
        <f t="shared" ca="1" si="308"/>
        <v>449</v>
      </c>
      <c r="AZ205" s="684" t="str">
        <f t="shared" ca="1" si="308"/>
        <v/>
      </c>
      <c r="BA205" s="684" t="str">
        <f t="shared" ca="1" si="308"/>
        <v/>
      </c>
      <c r="BB205" s="684" t="str">
        <f t="shared" ca="1" si="308"/>
        <v/>
      </c>
      <c r="BC205" s="684" t="str">
        <f t="shared" ca="1" si="308"/>
        <v/>
      </c>
      <c r="BD205" s="684" t="str">
        <f t="shared" ca="1" si="308"/>
        <v/>
      </c>
      <c r="BE205" s="684" t="str">
        <f t="shared" ca="1" si="308"/>
        <v/>
      </c>
      <c r="BF205" s="684" t="str">
        <f t="shared" ca="1" si="308"/>
        <v/>
      </c>
      <c r="BG205" s="684" t="str">
        <f t="shared" ca="1" si="308"/>
        <v/>
      </c>
      <c r="BH205" s="684" t="str">
        <f t="shared" ca="1" si="308"/>
        <v/>
      </c>
      <c r="BI205" s="692" t="str">
        <f t="shared" ca="1" si="308"/>
        <v/>
      </c>
      <c r="BJ205" s="691">
        <f t="shared" ref="BJ205:BW205" ca="1" si="309">IF(AV205=$AD205,-2,AV205)</f>
        <v>-1</v>
      </c>
      <c r="BK205" s="684">
        <f t="shared" ca="1" si="309"/>
        <v>-2</v>
      </c>
      <c r="BL205" s="684" t="str">
        <f t="shared" ca="1" si="309"/>
        <v/>
      </c>
      <c r="BM205" s="684">
        <f t="shared" ca="1" si="309"/>
        <v>449</v>
      </c>
      <c r="BN205" s="684" t="str">
        <f t="shared" ca="1" si="309"/>
        <v/>
      </c>
      <c r="BO205" s="684" t="str">
        <f t="shared" ca="1" si="309"/>
        <v/>
      </c>
      <c r="BP205" s="684" t="str">
        <f t="shared" ca="1" si="309"/>
        <v/>
      </c>
      <c r="BQ205" s="684" t="str">
        <f t="shared" ca="1" si="309"/>
        <v/>
      </c>
      <c r="BR205" s="684" t="str">
        <f t="shared" ca="1" si="309"/>
        <v/>
      </c>
      <c r="BS205" s="684" t="str">
        <f t="shared" ca="1" si="309"/>
        <v/>
      </c>
      <c r="BT205" s="684" t="str">
        <f t="shared" ca="1" si="309"/>
        <v/>
      </c>
      <c r="BU205" s="684" t="str">
        <f t="shared" ca="1" si="309"/>
        <v/>
      </c>
      <c r="BV205" s="684" t="str">
        <f t="shared" ca="1" si="309"/>
        <v/>
      </c>
      <c r="BW205" s="692" t="str">
        <f t="shared" ca="1" si="309"/>
        <v/>
      </c>
      <c r="BX205" s="689">
        <f t="shared" ca="1" si="283"/>
        <v>1</v>
      </c>
      <c r="BY205" s="996">
        <f t="shared" ca="1" si="284"/>
        <v>1660</v>
      </c>
      <c r="BZ205" s="689">
        <f t="shared" si="285"/>
        <v>500.1</v>
      </c>
      <c r="CA205" s="684" t="str">
        <f t="shared" ca="1" si="286"/>
        <v>B_F</v>
      </c>
      <c r="CB205" s="684">
        <f t="shared" ca="1" si="294"/>
        <v>190</v>
      </c>
      <c r="CC205" s="684">
        <f t="shared" ca="1" si="287"/>
        <v>184</v>
      </c>
      <c r="CD205" s="684">
        <f t="shared" ca="1" si="288"/>
        <v>0</v>
      </c>
      <c r="CE205" s="693">
        <f t="shared" ca="1" si="289"/>
        <v>2100605.5</v>
      </c>
      <c r="CF205" s="895"/>
      <c r="CG205" s="886"/>
      <c r="CH205" s="694">
        <f t="shared" ca="1" si="290"/>
        <v>1.1000000000000001</v>
      </c>
      <c r="CI205" s="694">
        <f t="shared" ca="1" si="243"/>
        <v>0</v>
      </c>
      <c r="CJ205" s="895"/>
    </row>
    <row r="206" spans="1:88" s="703" customFormat="1">
      <c r="A206" s="704">
        <v>7</v>
      </c>
      <c r="B206" s="705">
        <v>327</v>
      </c>
      <c r="C206" s="703" t="str">
        <f ca="1">IF($B206="","",VLOOKUP($B206,Athlètes,C$5,0))</f>
        <v>ALI ISMAEL</v>
      </c>
      <c r="D206" s="698" t="str">
        <f ca="1">IF($B206="","",VLOOKUP($B206,Athlètes,D$5,0))</f>
        <v>B</v>
      </c>
      <c r="E206" s="706">
        <f ca="1">IF($B206="","",VLOOKUP($B206,Athlètes,E$5,0))</f>
        <v>2002</v>
      </c>
      <c r="F206" s="707"/>
      <c r="G206" s="708"/>
      <c r="H206" s="708"/>
      <c r="I206" s="696">
        <v>19</v>
      </c>
      <c r="J206" s="696">
        <v>19</v>
      </c>
      <c r="K206" s="696"/>
      <c r="L206" s="696">
        <v>33</v>
      </c>
      <c r="M206" s="722">
        <f ca="1">IF(L206&gt;0,VLOOKUP(M$2&amp;IF(VLOOKUP(M$2,cal_Cross,L$9,0)&lt;&gt;2,"","-"&amp;VLOOKUP($E206,année_1ou2,M$9,0)),cal_Cross,VLOOKUP($D206&amp;"_"&amp;$D207,Cross_cat_sexe,$B$7,0),0),"")</f>
        <v>35</v>
      </c>
      <c r="N206" s="696"/>
      <c r="O206" s="696"/>
      <c r="P206" s="696"/>
      <c r="Q206" s="696"/>
      <c r="R206" s="722" t="str">
        <f>IF(Q206&gt;0,VLOOKUP(R$2&amp;IF(VLOOKUP(R$2,cal_Cross,Q$9,0)&lt;&gt;2,"","-"&amp;VLOOKUP($E206,année_1ou2,R$9,0)),cal_Cross,VLOOKUP($D206&amp;"_"&amp;$D207,Cross_cat_sexe,$B$7,0),0),"")</f>
        <v/>
      </c>
      <c r="S206" s="696"/>
      <c r="T206" s="722" t="str">
        <f>IF(S206&gt;0,VLOOKUP(T$2&amp;IF(VLOOKUP(T$2,cal_Cross,S$9,0)&lt;&gt;2,"","-"&amp;VLOOKUP($E206,année_1ou2,T$9,0)),cal_Cross,VLOOKUP($D206&amp;"_"&amp;$D207,Cross_cat_sexe,$B$7,0),0),"")</f>
        <v/>
      </c>
      <c r="U206" s="696"/>
      <c r="V206" s="696"/>
      <c r="W206" s="696"/>
      <c r="X206" s="696"/>
      <c r="Y206" s="696"/>
      <c r="Z206" s="722" t="str">
        <f>IF(Y206&gt;0,VLOOKUP(Z$2&amp;IF(VLOOKUP(Z$2,cal_Cross,Y$9,0)&lt;&gt;2,"","-"&amp;VLOOKUP($E206,année_1ou2,Z$9,0)),cal_Cross,VLOOKUP($D206&amp;"_"&amp;$D207,Cross_cat_sexe,$B$7,0),0),"")</f>
        <v/>
      </c>
      <c r="AA206" s="843" t="str">
        <f ca="1">IF($B206="","",VLOOKUP($B206,Athlètes,AA$5,0))</f>
        <v>ALI ISMAEL</v>
      </c>
      <c r="AB206" s="697"/>
      <c r="AC206" s="698"/>
      <c r="AD206" s="698"/>
      <c r="AE206" s="698"/>
      <c r="AF206" s="698"/>
      <c r="AG206" s="698"/>
      <c r="AH206" s="699"/>
      <c r="AI206" s="698"/>
      <c r="AJ206" s="698"/>
      <c r="AK206" s="698"/>
      <c r="AL206" s="698"/>
      <c r="AM206" s="698"/>
      <c r="AN206" s="698"/>
      <c r="AO206" s="698"/>
      <c r="AP206" s="698"/>
      <c r="AQ206" s="698"/>
      <c r="AR206" s="698"/>
      <c r="AS206" s="698"/>
      <c r="AT206" s="698"/>
      <c r="AU206" s="700"/>
      <c r="AV206" s="699"/>
      <c r="AW206" s="698"/>
      <c r="AX206" s="698"/>
      <c r="AY206" s="698"/>
      <c r="AZ206" s="698"/>
      <c r="BA206" s="698"/>
      <c r="BB206" s="698"/>
      <c r="BC206" s="698"/>
      <c r="BD206" s="698"/>
      <c r="BE206" s="698"/>
      <c r="BF206" s="698"/>
      <c r="BG206" s="698"/>
      <c r="BH206" s="698"/>
      <c r="BI206" s="700"/>
      <c r="BJ206" s="699"/>
      <c r="BK206" s="698"/>
      <c r="BL206" s="698"/>
      <c r="BM206" s="698"/>
      <c r="BN206" s="698"/>
      <c r="BO206" s="698"/>
      <c r="BP206" s="698"/>
      <c r="BQ206" s="698"/>
      <c r="BR206" s="698"/>
      <c r="BS206" s="698"/>
      <c r="BT206" s="698"/>
      <c r="BU206" s="698"/>
      <c r="BV206" s="698"/>
      <c r="BW206" s="700"/>
      <c r="BX206" s="697">
        <f t="shared" ca="1" si="283"/>
        <v>0</v>
      </c>
      <c r="BY206" s="995">
        <f t="shared" ca="1" si="284"/>
        <v>106</v>
      </c>
      <c r="BZ206" s="697">
        <f t="shared" si="285"/>
        <v>327</v>
      </c>
      <c r="CA206" s="698" t="str">
        <f t="shared" ca="1" si="286"/>
        <v>B_F</v>
      </c>
      <c r="CB206" s="698">
        <f t="shared" ca="1" si="294"/>
        <v>190</v>
      </c>
      <c r="CC206" s="698">
        <f t="shared" ca="1" si="287"/>
        <v>185</v>
      </c>
      <c r="CD206" s="698">
        <f t="shared" ca="1" si="288"/>
        <v>0</v>
      </c>
      <c r="CE206" s="701">
        <f t="shared" ca="1" si="289"/>
        <v>2100490.5</v>
      </c>
      <c r="CF206" s="894"/>
      <c r="CG206" s="885"/>
      <c r="CH206" s="694">
        <f t="shared" ca="1" si="290"/>
        <v>1</v>
      </c>
      <c r="CI206" s="702">
        <f t="shared" ca="1" si="243"/>
        <v>0</v>
      </c>
      <c r="CJ206" s="894"/>
    </row>
    <row r="207" spans="1:88" s="695" customFormat="1">
      <c r="A207" s="681">
        <v>7.1</v>
      </c>
      <c r="B207" s="682">
        <f>B206+0.1</f>
        <v>327.10000000000002</v>
      </c>
      <c r="C207" s="683" t="str">
        <f ca="1">IF($B206="","",VLOOKUP($B206,Athlètes,C$7,0))</f>
        <v>Amina</v>
      </c>
      <c r="D207" s="684" t="str">
        <f ca="1">IF($B206="","",VLOOKUP($B206,Athlètes,D$7,0))</f>
        <v>F</v>
      </c>
      <c r="E207" s="685"/>
      <c r="F207" s="936">
        <f ca="1">IF(G207=0,0,SUMIF(AC207:AD207,"&gt;0")/MIN(2,G207))+IF(ISNA(BY207),NA(),0)</f>
        <v>490.5</v>
      </c>
      <c r="G207" s="686">
        <f>COUNTA(I206:L206,N206:Q206,S206,Y206)</f>
        <v>3</v>
      </c>
      <c r="H207" s="686">
        <f ca="1">IF(ISNA(VLOOKUP($B207,__Indoor,H$7,0)),   0,VLOOKUP($B207,__Indoor,H$7,0))</f>
        <v>4</v>
      </c>
      <c r="I207" s="932">
        <f ca="1">IF(AND(I206&gt;0,INDIRECT(ADDRESS($CB206,COLUMN(I206),2,1))=0),NA(),IF(I206&gt;INDIRECT(ADDRESS($CB206,COLUMN(I206),2,1)),  NA(),  IF(OR(I206="",INDIRECT(ADDRESS($CB206,COLUMN(I206),2,1))=""),"",     (1+I$5)  *  ROUND((1-(I206-1)/(  INDIRECT(ADDRESS($CB206,COLUMN(I206),2,1))  -1))  *  (VLOOKUP($D206&amp;"_"&amp;$D207,Cross_cat_sexe,$B$5+1,0)  -  VLOOKUP($D206&amp;"_"&amp;$D207,Cross_cat_sexe,$B$5,0))     +  VLOOKUP($D206&amp;"_"&amp;$D207,Cross_cat_sexe,$B$5,0),0))))</f>
        <v>481</v>
      </c>
      <c r="J207" s="932">
        <f ca="1">IF(AND(J206&gt;0,INDIRECT(ADDRESS($CB206,COLUMN(J206),2,1))=0),NA(),IF(J206&gt;INDIRECT(ADDRESS($CB206,COLUMN(J206),2,1)),  NA(),  IF(OR(J206="",INDIRECT(ADDRESS($CB206,COLUMN(J206),2,1))=""),"",     (1+J$5)  *  ROUND((1-(J206-1)/(  INDIRECT(ADDRESS($CB206,COLUMN(J206),2,1))  -1))  *  (VLOOKUP($D206&amp;"_"&amp;$D207,Cross_cat_sexe,$B$5+1,0)  -  VLOOKUP($D206&amp;"_"&amp;$D207,Cross_cat_sexe,$B$5,0))     +  VLOOKUP($D206&amp;"_"&amp;$D207,Cross_cat_sexe,$B$5,0),0))))</f>
        <v>500</v>
      </c>
      <c r="K207" s="932" t="str">
        <f ca="1">IF(AND(K206&gt;0,INDIRECT(ADDRESS($CB206,COLUMN(K206),2,1))=0),NA(),IF(K206&gt;INDIRECT(ADDRESS($CB206,COLUMN(K206),2,1)),  NA(),  IF(OR(K206="",INDIRECT(ADDRESS($CB206,COLUMN(K206),2,1))=""),"",     (1+K$5)  *  ROUND((1-(K206-1)/(  INDIRECT(ADDRESS($CB206,COLUMN(K206),2,1))  -1))  *  (VLOOKUP($D206&amp;"_"&amp;$D207,Cross_cat_sexe,$B$5+1,0)  -  VLOOKUP($D206&amp;"_"&amp;$D207,Cross_cat_sexe,$B$5,0))     +  VLOOKUP($D206&amp;"_"&amp;$D207,Cross_cat_sexe,$B$5,0),0))))</f>
        <v/>
      </c>
      <c r="L207" s="687">
        <f ca="1">IF(AND(L206&gt;0,M206=0),NA(),IF(L206&gt;M206,NA(),IF(M206="","",     (1+M$5)  *  ROUND((1-(L206-1)/(M206-1))  *  (VLOOKUP($D206&amp;"_"&amp;$D207,Cross_cat_sexe,$B$5+1,0)  -  VLOOKUP($D206&amp;"_"&amp;$D207,Cross_cat_sexe,$B$5,0))     +  VLOOKUP($D206&amp;"_"&amp;$D207,Cross_cat_sexe,$B$5,0),0))))</f>
        <v>294</v>
      </c>
      <c r="M207" s="841">
        <f ca="1">IF(L206&gt;0,M$5,0)</f>
        <v>0</v>
      </c>
      <c r="N207" s="932" t="str">
        <f ca="1">IF(AND(N206&gt;0,INDIRECT(ADDRESS($CB206,COLUMN(N206),2,1))=0),NA(),IF(N206&gt;INDIRECT(ADDRESS($CB206,COLUMN(N206),2,1)),  NA(),  IF(OR(N206="",INDIRECT(ADDRESS($CB206,COLUMN(N206),2,1))=""),"",     (1+N$5)  *  ROUND((1-(N206-1)/(  INDIRECT(ADDRESS($CB206,COLUMN(N206),2,1))  -1))  *  (VLOOKUP($D206&amp;"_"&amp;$D207,Cross_cat_sexe,$B$5+1,0)  -  VLOOKUP($D206&amp;"_"&amp;$D207,Cross_cat_sexe,$B$5,0))     +  VLOOKUP($D206&amp;"_"&amp;$D207,Cross_cat_sexe,$B$5,0),0))))</f>
        <v/>
      </c>
      <c r="O207" s="932" t="str">
        <f ca="1">IF(AND(O206&gt;0,INDIRECT(ADDRESS($CB206,COLUMN(O206),2,1))=0),NA(),IF(O206&gt;INDIRECT(ADDRESS($CB206,COLUMN(O206),2,1)),  NA(),  IF(OR(O206="",INDIRECT(ADDRESS($CB206,COLUMN(O206),2,1))=""),"",     (1+O$5)  *  ROUND((1-(O206-1)/(  INDIRECT(ADDRESS($CB206,COLUMN(O206),2,1))  -1))  *  (VLOOKUP($D206&amp;"_"&amp;$D207,Cross_cat_sexe,$B$5+1,0)  -  VLOOKUP($D206&amp;"_"&amp;$D207,Cross_cat_sexe,$B$5,0))     +  VLOOKUP($D206&amp;"_"&amp;$D207,Cross_cat_sexe,$B$5,0),0))))</f>
        <v/>
      </c>
      <c r="P207" s="932" t="str">
        <f ca="1">IF(AND(P206&gt;0,INDIRECT(ADDRESS($CB206,COLUMN(P206),2,1))=0),NA(),IF(P206&gt;INDIRECT(ADDRESS($CB206,COLUMN(P206),2,1)),  NA(),  IF(OR(P206="",INDIRECT(ADDRESS($CB206,COLUMN(P206),2,1))=""),"",     (1+P$5)  *  ROUND((1-(P206-1)/(  INDIRECT(ADDRESS($CB206,COLUMN(P206),2,1))  -1))  *  (VLOOKUP($D206&amp;"_"&amp;$D207,Cross_cat_sexe,$B$5+1,0)  -  VLOOKUP($D206&amp;"_"&amp;$D207,Cross_cat_sexe,$B$5,0))     +  VLOOKUP($D206&amp;"_"&amp;$D207,Cross_cat_sexe,$B$5,0),0))))</f>
        <v/>
      </c>
      <c r="Q207" s="687" t="str">
        <f>IF(AND(Q206&gt;0,R206=0),NA(),IF(Q206&gt;R206,NA(),IF(R206="","",     (1+R$5)  *  ROUND((1-(Q206-1)/(R206-1))  *  (VLOOKUP($D206&amp;"_"&amp;$D207,Cross_cat_sexe,$B$5+1,0)  -  VLOOKUP($D206&amp;"_"&amp;$D207,Cross_cat_sexe,$B$5,0))     +  VLOOKUP($D206&amp;"_"&amp;$D207,Cross_cat_sexe,$B$5,0),0))))</f>
        <v/>
      </c>
      <c r="R207" s="841">
        <f>IF(Q206&gt;0,R$5,0)</f>
        <v>0</v>
      </c>
      <c r="S207" s="687" t="str">
        <f>IF(AND(S206&gt;0,T206=0),NA(),IF(S206&gt;T206,NA(),IF(T206="","",     (1+T$5)  *  ROUND((1-(S206-1)/(T206-1))  *  (VLOOKUP($D206&amp;"_"&amp;$D207,Cross_cat_sexe,$B$5+1,0)  -  VLOOKUP($D206&amp;"_"&amp;$D207,Cross_cat_sexe,$B$5,0))     +  VLOOKUP($D206&amp;"_"&amp;$D207,Cross_cat_sexe,$B$5,0),0))))</f>
        <v/>
      </c>
      <c r="T207" s="841">
        <f>IF(S206&gt;0,T$5,0)</f>
        <v>0</v>
      </c>
      <c r="U207" s="932" t="str">
        <f ca="1">IF(AND(U206&gt;0,INDIRECT(ADDRESS($CB206,COLUMN(U206),2,1))=0),NA(),IF(U206&gt;INDIRECT(ADDRESS($CB206,COLUMN(U206),2,1)),  NA(),  IF(OR(U206="",INDIRECT(ADDRESS($CB206,COLUMN(U206),2,1))=""),"",     (1+U$5)  *  ROUND((1-(U206-1)/(  INDIRECT(ADDRESS($CB206,COLUMN(U206),2,1))  -1))  *  (VLOOKUP($D206&amp;"_"&amp;$D207,Cross_cat_sexe,$B$5+1,0)  -  VLOOKUP($D206&amp;"_"&amp;$D207,Cross_cat_sexe,$B$5,0))     +  VLOOKUP($D206&amp;"_"&amp;$D207,Cross_cat_sexe,$B$5,0),0))))</f>
        <v/>
      </c>
      <c r="V207" s="932" t="str">
        <f ca="1">IF(AND(V206&gt;0,INDIRECT(ADDRESS($CB206,COLUMN(V206),2,1))=0),NA(),IF(V206&gt;INDIRECT(ADDRESS($CB206,COLUMN(V206),2,1)),  NA(),  IF(OR(V206="",INDIRECT(ADDRESS($CB206,COLUMN(V206),2,1))=""),"",     (1+V$5)  *  ROUND((1-(V206-1)/(  INDIRECT(ADDRESS($CB206,COLUMN(V206),2,1))  -1))  *  (VLOOKUP($D206&amp;"_"&amp;$D207,Cross_cat_sexe,$B$5+1,0)  -  VLOOKUP($D206&amp;"_"&amp;$D207,Cross_cat_sexe,$B$5,0))     +  VLOOKUP($D206&amp;"_"&amp;$D207,Cross_cat_sexe,$B$5,0),0))))</f>
        <v/>
      </c>
      <c r="W207" s="932" t="str">
        <f ca="1">IF(AND(W206&gt;0,INDIRECT(ADDRESS($CB206,COLUMN(W206),2,1))=0),NA(),IF(W206&gt;INDIRECT(ADDRESS($CB206,COLUMN(W206),2,1)),  NA(),  IF(OR(W206="",INDIRECT(ADDRESS($CB206,COLUMN(W206),2,1))=""),"",     (1+W$5)  *  ROUND((1-(W206-1)/(  INDIRECT(ADDRESS($CB206,COLUMN(W206),2,1))  -1))  *  (VLOOKUP($D206&amp;"_"&amp;$D207,Cross_cat_sexe,$B$5+1,0)  -  VLOOKUP($D206&amp;"_"&amp;$D207,Cross_cat_sexe,$B$5,0))     +  VLOOKUP($D206&amp;"_"&amp;$D207,Cross_cat_sexe,$B$5,0),0))))</f>
        <v/>
      </c>
      <c r="X207" s="932" t="str">
        <f ca="1">IF(AND(X206&gt;0,INDIRECT(ADDRESS($CB206,COLUMN(X206),2,1))=0),NA(),IF(X206&gt;INDIRECT(ADDRESS($CB206,COLUMN(X206),2,1)),  NA(),  IF(OR(X206="",INDIRECT(ADDRESS($CB206,COLUMN(X206),2,1))=""),"",     (1+X$5)  *  ROUND((1-(X206-1)/(  INDIRECT(ADDRESS($CB206,COLUMN(X206),2,1))  -1))  *  (VLOOKUP($D206&amp;"_"&amp;$D207,Cross_cat_sexe,$B$5+1,0)  -  VLOOKUP($D206&amp;"_"&amp;$D207,Cross_cat_sexe,$B$5,0))     +  VLOOKUP($D206&amp;"_"&amp;$D207,Cross_cat_sexe,$B$5,0),0))))</f>
        <v/>
      </c>
      <c r="Y207" s="687" t="str">
        <f>IF(AND(Y206&gt;0,Z206=0),NA(),IF(Y206&gt;Z206,NA(),IF(Z206="","",     (1+Z$5)  *  ROUND((1-(Y206-1)/(Z206-1))  *  (VLOOKUP($D206&amp;"_"&amp;$D207,Cross_cat_sexe,$B$5+1,0)  -  VLOOKUP($D206&amp;"_"&amp;$D207,Cross_cat_sexe,$B$5,0))     +  VLOOKUP($D206&amp;"_"&amp;$D207,Cross_cat_sexe,$B$5,0),0))))</f>
        <v/>
      </c>
      <c r="Z207" s="841">
        <f>IF(Y206&gt;0,Z$5,0)</f>
        <v>0</v>
      </c>
      <c r="AA207" s="688" t="str">
        <f ca="1">IF($B206="","",VLOOKUP($B206,Athlètes,AA$7,0))</f>
        <v>Amina</v>
      </c>
      <c r="AB207" s="689">
        <f ca="1">IF(OR(G207&gt;=2,    F206=IF(D207="F","classée","classé")),   1,   0)</f>
        <v>1</v>
      </c>
      <c r="AC207" s="690">
        <f ca="1">MAX(AH207:AU207)</f>
        <v>500</v>
      </c>
      <c r="AD207" s="684">
        <f ca="1">IF(AF207&gt;=2,AC207,MAX(AV207:BI207))</f>
        <v>481</v>
      </c>
      <c r="AE207" s="684">
        <f ca="1">IF(AF207&gt;=3,AC207,IF(AG207&gt;=2,AD207,MAX(BJ207:BW207)))</f>
        <v>294</v>
      </c>
      <c r="AF207" s="684">
        <f ca="1">COUNTIF(AV207:BI207,"=-1")</f>
        <v>1</v>
      </c>
      <c r="AG207" s="684">
        <f ca="1">COUNTIF(BJ207:BW207,"=-2")</f>
        <v>1</v>
      </c>
      <c r="AH207" s="691">
        <f t="shared" ref="AH207:AU207" ca="1" si="310">INDEX(__Cross,  $CC207,  AH$5)</f>
        <v>481</v>
      </c>
      <c r="AI207" s="684">
        <f t="shared" ca="1" si="310"/>
        <v>500</v>
      </c>
      <c r="AJ207" s="684" t="str">
        <f t="shared" ca="1" si="310"/>
        <v/>
      </c>
      <c r="AK207" s="684">
        <f t="shared" ca="1" si="310"/>
        <v>294</v>
      </c>
      <c r="AL207" s="684" t="str">
        <f t="shared" ca="1" si="310"/>
        <v/>
      </c>
      <c r="AM207" s="684" t="str">
        <f t="shared" ca="1" si="310"/>
        <v/>
      </c>
      <c r="AN207" s="684" t="str">
        <f t="shared" ca="1" si="310"/>
        <v/>
      </c>
      <c r="AO207" s="684" t="str">
        <f t="shared" ca="1" si="310"/>
        <v/>
      </c>
      <c r="AP207" s="684" t="str">
        <f t="shared" ca="1" si="310"/>
        <v/>
      </c>
      <c r="AQ207" s="684" t="str">
        <f t="shared" ca="1" si="310"/>
        <v/>
      </c>
      <c r="AR207" s="684" t="str">
        <f t="shared" ca="1" si="310"/>
        <v/>
      </c>
      <c r="AS207" s="684" t="str">
        <f t="shared" ca="1" si="310"/>
        <v/>
      </c>
      <c r="AT207" s="684" t="str">
        <f t="shared" ca="1" si="310"/>
        <v/>
      </c>
      <c r="AU207" s="692" t="str">
        <f t="shared" ca="1" si="310"/>
        <v/>
      </c>
      <c r="AV207" s="691">
        <f t="shared" ref="AV207:BI207" ca="1" si="311">IF(AH207=$AC207,-1,AH207)</f>
        <v>481</v>
      </c>
      <c r="AW207" s="684">
        <f t="shared" ca="1" si="311"/>
        <v>-1</v>
      </c>
      <c r="AX207" s="684" t="str">
        <f t="shared" ca="1" si="311"/>
        <v/>
      </c>
      <c r="AY207" s="684">
        <f t="shared" ca="1" si="311"/>
        <v>294</v>
      </c>
      <c r="AZ207" s="684" t="str">
        <f t="shared" ca="1" si="311"/>
        <v/>
      </c>
      <c r="BA207" s="684" t="str">
        <f t="shared" ca="1" si="311"/>
        <v/>
      </c>
      <c r="BB207" s="684" t="str">
        <f t="shared" ca="1" si="311"/>
        <v/>
      </c>
      <c r="BC207" s="684" t="str">
        <f t="shared" ca="1" si="311"/>
        <v/>
      </c>
      <c r="BD207" s="684" t="str">
        <f t="shared" ca="1" si="311"/>
        <v/>
      </c>
      <c r="BE207" s="684" t="str">
        <f t="shared" ca="1" si="311"/>
        <v/>
      </c>
      <c r="BF207" s="684" t="str">
        <f t="shared" ca="1" si="311"/>
        <v/>
      </c>
      <c r="BG207" s="684" t="str">
        <f t="shared" ca="1" si="311"/>
        <v/>
      </c>
      <c r="BH207" s="684" t="str">
        <f t="shared" ca="1" si="311"/>
        <v/>
      </c>
      <c r="BI207" s="692" t="str">
        <f t="shared" ca="1" si="311"/>
        <v/>
      </c>
      <c r="BJ207" s="691">
        <f t="shared" ref="BJ207:BW207" ca="1" si="312">IF(AV207=$AD207,-2,AV207)</f>
        <v>-2</v>
      </c>
      <c r="BK207" s="684">
        <f t="shared" ca="1" si="312"/>
        <v>-1</v>
      </c>
      <c r="BL207" s="684" t="str">
        <f t="shared" ca="1" si="312"/>
        <v/>
      </c>
      <c r="BM207" s="684">
        <f t="shared" ca="1" si="312"/>
        <v>294</v>
      </c>
      <c r="BN207" s="684" t="str">
        <f t="shared" ca="1" si="312"/>
        <v/>
      </c>
      <c r="BO207" s="684" t="str">
        <f t="shared" ca="1" si="312"/>
        <v/>
      </c>
      <c r="BP207" s="684" t="str">
        <f t="shared" ca="1" si="312"/>
        <v/>
      </c>
      <c r="BQ207" s="684" t="str">
        <f t="shared" ca="1" si="312"/>
        <v/>
      </c>
      <c r="BR207" s="684" t="str">
        <f t="shared" ca="1" si="312"/>
        <v/>
      </c>
      <c r="BS207" s="684" t="str">
        <f t="shared" ca="1" si="312"/>
        <v/>
      </c>
      <c r="BT207" s="684" t="str">
        <f t="shared" ca="1" si="312"/>
        <v/>
      </c>
      <c r="BU207" s="684" t="str">
        <f t="shared" ca="1" si="312"/>
        <v/>
      </c>
      <c r="BV207" s="684" t="str">
        <f t="shared" ca="1" si="312"/>
        <v/>
      </c>
      <c r="BW207" s="692" t="str">
        <f t="shared" ca="1" si="312"/>
        <v/>
      </c>
      <c r="BX207" s="689">
        <f t="shared" ca="1" si="283"/>
        <v>1</v>
      </c>
      <c r="BY207" s="996">
        <f t="shared" ca="1" si="284"/>
        <v>1275</v>
      </c>
      <c r="BZ207" s="689">
        <f t="shared" si="285"/>
        <v>327.10000000000002</v>
      </c>
      <c r="CA207" s="684" t="str">
        <f t="shared" ca="1" si="286"/>
        <v>B_F</v>
      </c>
      <c r="CB207" s="684">
        <f t="shared" ca="1" si="294"/>
        <v>190</v>
      </c>
      <c r="CC207" s="684">
        <f t="shared" ca="1" si="287"/>
        <v>186</v>
      </c>
      <c r="CD207" s="684">
        <f t="shared" ca="1" si="288"/>
        <v>0</v>
      </c>
      <c r="CE207" s="693">
        <f t="shared" ca="1" si="289"/>
        <v>2100490.5</v>
      </c>
      <c r="CF207" s="895"/>
      <c r="CG207" s="886"/>
      <c r="CH207" s="694">
        <f t="shared" ca="1" si="290"/>
        <v>1.1000000000000001</v>
      </c>
      <c r="CI207" s="694">
        <f t="shared" ca="1" si="243"/>
        <v>0</v>
      </c>
      <c r="CJ207" s="895"/>
    </row>
    <row r="208" spans="1:88" s="703" customFormat="1">
      <c r="A208" s="704">
        <v>8</v>
      </c>
      <c r="B208" s="705">
        <v>10</v>
      </c>
      <c r="C208" s="703" t="str">
        <f ca="1">IF($B208="","",VLOOKUP($B208,Athlètes,C$5,0))</f>
        <v>DEMOL</v>
      </c>
      <c r="D208" s="698" t="str">
        <f ca="1">IF($B208="","",VLOOKUP($B208,Athlètes,D$5,0))</f>
        <v>B</v>
      </c>
      <c r="E208" s="706" t="str">
        <f ca="1">IF($B208="","",VLOOKUP($B208,Athlètes,E$5,0))</f>
        <v/>
      </c>
      <c r="F208" s="707"/>
      <c r="G208" s="708"/>
      <c r="H208" s="708"/>
      <c r="I208" s="696">
        <v>21</v>
      </c>
      <c r="J208" s="696">
        <v>24</v>
      </c>
      <c r="K208" s="696"/>
      <c r="L208" s="696"/>
      <c r="M208" s="722" t="str">
        <f>IF(L208&gt;0,VLOOKUP(M$2&amp;IF(VLOOKUP(M$2,cal_Cross,L$9,0)&lt;&gt;2,"","-"&amp;VLOOKUP($E208,année_1ou2,M$9,0)),cal_Cross,VLOOKUP($D208&amp;"_"&amp;$D209,Cross_cat_sexe,$B$7,0),0),"")</f>
        <v/>
      </c>
      <c r="N208" s="696"/>
      <c r="O208" s="696"/>
      <c r="P208" s="696"/>
      <c r="Q208" s="696"/>
      <c r="R208" s="722" t="str">
        <f>IF(Q208&gt;0,VLOOKUP(R$2&amp;IF(VLOOKUP(R$2,cal_Cross,Q$9,0)&lt;&gt;2,"","-"&amp;VLOOKUP($E208,année_1ou2,R$9,0)),cal_Cross,VLOOKUP($D208&amp;"_"&amp;$D209,Cross_cat_sexe,$B$7,0),0),"")</f>
        <v/>
      </c>
      <c r="S208" s="696"/>
      <c r="T208" s="722" t="str">
        <f>IF(S208&gt;0,VLOOKUP(T$2&amp;IF(VLOOKUP(T$2,cal_Cross,S$9,0)&lt;&gt;2,"","-"&amp;VLOOKUP($E208,année_1ou2,T$9,0)),cal_Cross,VLOOKUP($D208&amp;"_"&amp;$D209,Cross_cat_sexe,$B$7,0),0),"")</f>
        <v/>
      </c>
      <c r="U208" s="696"/>
      <c r="V208" s="696"/>
      <c r="W208" s="696"/>
      <c r="X208" s="696"/>
      <c r="Y208" s="696"/>
      <c r="Z208" s="722" t="str">
        <f>IF(Y208&gt;0,VLOOKUP(Z$2&amp;IF(VLOOKUP(Z$2,cal_Cross,Y$9,0)&lt;&gt;2,"","-"&amp;VLOOKUP($E208,année_1ou2,Z$9,0)),cal_Cross,VLOOKUP($D208&amp;"_"&amp;$D209,Cross_cat_sexe,$B$7,0),0),"")</f>
        <v/>
      </c>
      <c r="AA208" s="843" t="str">
        <f ca="1">IF($B208="","",VLOOKUP($B208,Athlètes,AA$5,0))</f>
        <v>DEMOL</v>
      </c>
      <c r="AB208" s="697"/>
      <c r="AC208" s="698"/>
      <c r="AD208" s="698"/>
      <c r="AE208" s="698"/>
      <c r="AF208" s="698"/>
      <c r="AG208" s="698"/>
      <c r="AH208" s="699"/>
      <c r="AI208" s="698"/>
      <c r="AJ208" s="698"/>
      <c r="AK208" s="698"/>
      <c r="AL208" s="698"/>
      <c r="AM208" s="698"/>
      <c r="AN208" s="698"/>
      <c r="AO208" s="698"/>
      <c r="AP208" s="698"/>
      <c r="AQ208" s="698"/>
      <c r="AR208" s="698"/>
      <c r="AS208" s="698"/>
      <c r="AT208" s="698"/>
      <c r="AU208" s="700"/>
      <c r="AV208" s="699"/>
      <c r="AW208" s="698"/>
      <c r="AX208" s="698"/>
      <c r="AY208" s="698"/>
      <c r="AZ208" s="698"/>
      <c r="BA208" s="698"/>
      <c r="BB208" s="698"/>
      <c r="BC208" s="698"/>
      <c r="BD208" s="698"/>
      <c r="BE208" s="698"/>
      <c r="BF208" s="698"/>
      <c r="BG208" s="698"/>
      <c r="BH208" s="698"/>
      <c r="BI208" s="700"/>
      <c r="BJ208" s="699"/>
      <c r="BK208" s="698"/>
      <c r="BL208" s="698"/>
      <c r="BM208" s="698"/>
      <c r="BN208" s="698"/>
      <c r="BO208" s="698"/>
      <c r="BP208" s="698"/>
      <c r="BQ208" s="698"/>
      <c r="BR208" s="698"/>
      <c r="BS208" s="698"/>
      <c r="BT208" s="698"/>
      <c r="BU208" s="698"/>
      <c r="BV208" s="698"/>
      <c r="BW208" s="700"/>
      <c r="BX208" s="697">
        <f t="shared" ca="1" si="283"/>
        <v>0</v>
      </c>
      <c r="BY208" s="995">
        <f t="shared" ca="1" si="284"/>
        <v>45</v>
      </c>
      <c r="BZ208" s="697">
        <f t="shared" si="285"/>
        <v>8</v>
      </c>
      <c r="CA208" s="698" t="str">
        <f t="shared" ca="1" si="286"/>
        <v>B_F</v>
      </c>
      <c r="CB208" s="698">
        <f t="shared" ca="1" si="294"/>
        <v>190</v>
      </c>
      <c r="CC208" s="698">
        <f t="shared" ca="1" si="287"/>
        <v>187</v>
      </c>
      <c r="CD208" s="698">
        <f t="shared" ca="1" si="288"/>
        <v>0</v>
      </c>
      <c r="CE208" s="701">
        <f t="shared" ca="1" si="289"/>
        <v>2100392</v>
      </c>
      <c r="CF208" s="894"/>
      <c r="CG208" s="885"/>
      <c r="CH208" s="694">
        <f t="shared" ca="1" si="290"/>
        <v>1</v>
      </c>
      <c r="CI208" s="702">
        <f t="shared" ref="CI208:CI251" ca="1" si="313">IF(INDEX(__Cross,  IF(BX208=1, $CC207, $CC208),  CI$2)&gt;0,  1,  0)</f>
        <v>0</v>
      </c>
      <c r="CJ208" s="894"/>
    </row>
    <row r="209" spans="1:88" s="695" customFormat="1">
      <c r="A209" s="681">
        <v>8.1</v>
      </c>
      <c r="B209" s="682">
        <f>B208+0.1</f>
        <v>10.1</v>
      </c>
      <c r="C209" s="683" t="str">
        <f ca="1">IF($B208="","",VLOOKUP($B208,Athlètes,C$7,0))</f>
        <v>Rachel</v>
      </c>
      <c r="D209" s="684" t="str">
        <f ca="1">IF($B208="","",VLOOKUP($B208,Athlètes,D$7,0))</f>
        <v>F</v>
      </c>
      <c r="E209" s="685"/>
      <c r="F209" s="936">
        <f ca="1">IF(G209=0,0,SUMIF(AC209:AD209,"&gt;0")/MIN(2,G209))+IF(ISNA(BY209),NA(),0)</f>
        <v>392</v>
      </c>
      <c r="G209" s="686">
        <f>COUNTA(I208:L208,N208:Q208,S208,Y208)</f>
        <v>2</v>
      </c>
      <c r="H209" s="686">
        <f ca="1">IF(ISNA(VLOOKUP($B209,__Indoor,H$7,0)),   0,VLOOKUP($B209,__Indoor,H$7,0))</f>
        <v>2</v>
      </c>
      <c r="I209" s="932">
        <f ca="1">IF(AND(I208&gt;0,INDIRECT(ADDRESS($CB208,COLUMN(I208),2,1))=0),NA(),IF(I208&gt;INDIRECT(ADDRESS($CB208,COLUMN(I208),2,1)),  NA(),  IF(OR(I208="",INDIRECT(ADDRESS($CB208,COLUMN(I208),2,1))=""),"",     (1+I$5)  *  ROUND((1-(I208-1)/(  INDIRECT(ADDRESS($CB208,COLUMN(I208),2,1))  -1))  *  (VLOOKUP($D208&amp;"_"&amp;$D209,Cross_cat_sexe,$B$5+1,0)  -  VLOOKUP($D208&amp;"_"&amp;$D209,Cross_cat_sexe,$B$5,0))     +  VLOOKUP($D208&amp;"_"&amp;$D209,Cross_cat_sexe,$B$5,0),0))))</f>
        <v>423</v>
      </c>
      <c r="J209" s="932">
        <f ca="1">IF(AND(J208&gt;0,INDIRECT(ADDRESS($CB208,COLUMN(J208),2,1))=0),NA(),IF(J208&gt;INDIRECT(ADDRESS($CB208,COLUMN(J208),2,1)),  NA(),  IF(OR(J208="",INDIRECT(ADDRESS($CB208,COLUMN(J208),2,1))=""),"",     (1+J$5)  *  ROUND((1-(J208-1)/(  INDIRECT(ADDRESS($CB208,COLUMN(J208),2,1))  -1))  *  (VLOOKUP($D208&amp;"_"&amp;$D209,Cross_cat_sexe,$B$5+1,0)  -  VLOOKUP($D208&amp;"_"&amp;$D209,Cross_cat_sexe,$B$5,0))     +  VLOOKUP($D208&amp;"_"&amp;$D209,Cross_cat_sexe,$B$5,0),0))))</f>
        <v>361</v>
      </c>
      <c r="K209" s="932" t="str">
        <f ca="1">IF(AND(K208&gt;0,INDIRECT(ADDRESS($CB208,COLUMN(K208),2,1))=0),NA(),IF(K208&gt;INDIRECT(ADDRESS($CB208,COLUMN(K208),2,1)),  NA(),  IF(OR(K208="",INDIRECT(ADDRESS($CB208,COLUMN(K208),2,1))=""),"",     (1+K$5)  *  ROUND((1-(K208-1)/(  INDIRECT(ADDRESS($CB208,COLUMN(K208),2,1))  -1))  *  (VLOOKUP($D208&amp;"_"&amp;$D209,Cross_cat_sexe,$B$5+1,0)  -  VLOOKUP($D208&amp;"_"&amp;$D209,Cross_cat_sexe,$B$5,0))     +  VLOOKUP($D208&amp;"_"&amp;$D209,Cross_cat_sexe,$B$5,0),0))))</f>
        <v/>
      </c>
      <c r="L209" s="687" t="str">
        <f>IF(AND(L208&gt;0,M208=0),NA(),IF(L208&gt;M208,NA(),IF(M208="","",     (1+M$5)  *  ROUND((1-(L208-1)/(M208-1))  *  (VLOOKUP($D208&amp;"_"&amp;$D209,Cross_cat_sexe,$B$5+1,0)  -  VLOOKUP($D208&amp;"_"&amp;$D209,Cross_cat_sexe,$B$5,0))     +  VLOOKUP($D208&amp;"_"&amp;$D209,Cross_cat_sexe,$B$5,0),0))))</f>
        <v/>
      </c>
      <c r="M209" s="841">
        <f>IF(L208&gt;0,M$5,0)</f>
        <v>0</v>
      </c>
      <c r="N209" s="932" t="str">
        <f ca="1">IF(AND(N208&gt;0,INDIRECT(ADDRESS($CB208,COLUMN(N208),2,1))=0),NA(),IF(N208&gt;INDIRECT(ADDRESS($CB208,COLUMN(N208),2,1)),  NA(),  IF(OR(N208="",INDIRECT(ADDRESS($CB208,COLUMN(N208),2,1))=""),"",     (1+N$5)  *  ROUND((1-(N208-1)/(  INDIRECT(ADDRESS($CB208,COLUMN(N208),2,1))  -1))  *  (VLOOKUP($D208&amp;"_"&amp;$D209,Cross_cat_sexe,$B$5+1,0)  -  VLOOKUP($D208&amp;"_"&amp;$D209,Cross_cat_sexe,$B$5,0))     +  VLOOKUP($D208&amp;"_"&amp;$D209,Cross_cat_sexe,$B$5,0),0))))</f>
        <v/>
      </c>
      <c r="O209" s="932" t="str">
        <f ca="1">IF(AND(O208&gt;0,INDIRECT(ADDRESS($CB208,COLUMN(O208),2,1))=0),NA(),IF(O208&gt;INDIRECT(ADDRESS($CB208,COLUMN(O208),2,1)),  NA(),  IF(OR(O208="",INDIRECT(ADDRESS($CB208,COLUMN(O208),2,1))=""),"",     (1+O$5)  *  ROUND((1-(O208-1)/(  INDIRECT(ADDRESS($CB208,COLUMN(O208),2,1))  -1))  *  (VLOOKUP($D208&amp;"_"&amp;$D209,Cross_cat_sexe,$B$5+1,0)  -  VLOOKUP($D208&amp;"_"&amp;$D209,Cross_cat_sexe,$B$5,0))     +  VLOOKUP($D208&amp;"_"&amp;$D209,Cross_cat_sexe,$B$5,0),0))))</f>
        <v/>
      </c>
      <c r="P209" s="932" t="str">
        <f ca="1">IF(AND(P208&gt;0,INDIRECT(ADDRESS($CB208,COLUMN(P208),2,1))=0),NA(),IF(P208&gt;INDIRECT(ADDRESS($CB208,COLUMN(P208),2,1)),  NA(),  IF(OR(P208="",INDIRECT(ADDRESS($CB208,COLUMN(P208),2,1))=""),"",     (1+P$5)  *  ROUND((1-(P208-1)/(  INDIRECT(ADDRESS($CB208,COLUMN(P208),2,1))  -1))  *  (VLOOKUP($D208&amp;"_"&amp;$D209,Cross_cat_sexe,$B$5+1,0)  -  VLOOKUP($D208&amp;"_"&amp;$D209,Cross_cat_sexe,$B$5,0))     +  VLOOKUP($D208&amp;"_"&amp;$D209,Cross_cat_sexe,$B$5,0),0))))</f>
        <v/>
      </c>
      <c r="Q209" s="687" t="str">
        <f>IF(AND(Q208&gt;0,R208=0),NA(),IF(Q208&gt;R208,NA(),IF(R208="","",     (1+R$5)  *  ROUND((1-(Q208-1)/(R208-1))  *  (VLOOKUP($D208&amp;"_"&amp;$D209,Cross_cat_sexe,$B$5+1,0)  -  VLOOKUP($D208&amp;"_"&amp;$D209,Cross_cat_sexe,$B$5,0))     +  VLOOKUP($D208&amp;"_"&amp;$D209,Cross_cat_sexe,$B$5,0),0))))</f>
        <v/>
      </c>
      <c r="R209" s="841">
        <f>IF(Q208&gt;0,R$5,0)</f>
        <v>0</v>
      </c>
      <c r="S209" s="687" t="str">
        <f>IF(AND(S208&gt;0,T208=0),NA(),IF(S208&gt;T208,NA(),IF(T208="","",     (1+T$5)  *  ROUND((1-(S208-1)/(T208-1))  *  (VLOOKUP($D208&amp;"_"&amp;$D209,Cross_cat_sexe,$B$5+1,0)  -  VLOOKUP($D208&amp;"_"&amp;$D209,Cross_cat_sexe,$B$5,0))     +  VLOOKUP($D208&amp;"_"&amp;$D209,Cross_cat_sexe,$B$5,0),0))))</f>
        <v/>
      </c>
      <c r="T209" s="841">
        <f>IF(S208&gt;0,T$5,0)</f>
        <v>0</v>
      </c>
      <c r="U209" s="932" t="str">
        <f ca="1">IF(AND(U208&gt;0,INDIRECT(ADDRESS($CB208,COLUMN(U208),2,1))=0),NA(),IF(U208&gt;INDIRECT(ADDRESS($CB208,COLUMN(U208),2,1)),  NA(),  IF(OR(U208="",INDIRECT(ADDRESS($CB208,COLUMN(U208),2,1))=""),"",     (1+U$5)  *  ROUND((1-(U208-1)/(  INDIRECT(ADDRESS($CB208,COLUMN(U208),2,1))  -1))  *  (VLOOKUP($D208&amp;"_"&amp;$D209,Cross_cat_sexe,$B$5+1,0)  -  VLOOKUP($D208&amp;"_"&amp;$D209,Cross_cat_sexe,$B$5,0))     +  VLOOKUP($D208&amp;"_"&amp;$D209,Cross_cat_sexe,$B$5,0),0))))</f>
        <v/>
      </c>
      <c r="V209" s="932" t="str">
        <f ca="1">IF(AND(V208&gt;0,INDIRECT(ADDRESS($CB208,COLUMN(V208),2,1))=0),NA(),IF(V208&gt;INDIRECT(ADDRESS($CB208,COLUMN(V208),2,1)),  NA(),  IF(OR(V208="",INDIRECT(ADDRESS($CB208,COLUMN(V208),2,1))=""),"",     (1+V$5)  *  ROUND((1-(V208-1)/(  INDIRECT(ADDRESS($CB208,COLUMN(V208),2,1))  -1))  *  (VLOOKUP($D208&amp;"_"&amp;$D209,Cross_cat_sexe,$B$5+1,0)  -  VLOOKUP($D208&amp;"_"&amp;$D209,Cross_cat_sexe,$B$5,0))     +  VLOOKUP($D208&amp;"_"&amp;$D209,Cross_cat_sexe,$B$5,0),0))))</f>
        <v/>
      </c>
      <c r="W209" s="932" t="str">
        <f ca="1">IF(AND(W208&gt;0,INDIRECT(ADDRESS($CB208,COLUMN(W208),2,1))=0),NA(),IF(W208&gt;INDIRECT(ADDRESS($CB208,COLUMN(W208),2,1)),  NA(),  IF(OR(W208="",INDIRECT(ADDRESS($CB208,COLUMN(W208),2,1))=""),"",     (1+W$5)  *  ROUND((1-(W208-1)/(  INDIRECT(ADDRESS($CB208,COLUMN(W208),2,1))  -1))  *  (VLOOKUP($D208&amp;"_"&amp;$D209,Cross_cat_sexe,$B$5+1,0)  -  VLOOKUP($D208&amp;"_"&amp;$D209,Cross_cat_sexe,$B$5,0))     +  VLOOKUP($D208&amp;"_"&amp;$D209,Cross_cat_sexe,$B$5,0),0))))</f>
        <v/>
      </c>
      <c r="X209" s="932" t="str">
        <f ca="1">IF(AND(X208&gt;0,INDIRECT(ADDRESS($CB208,COLUMN(X208),2,1))=0),NA(),IF(X208&gt;INDIRECT(ADDRESS($CB208,COLUMN(X208),2,1)),  NA(),  IF(OR(X208="",INDIRECT(ADDRESS($CB208,COLUMN(X208),2,1))=""),"",     (1+X$5)  *  ROUND((1-(X208-1)/(  INDIRECT(ADDRESS($CB208,COLUMN(X208),2,1))  -1))  *  (VLOOKUP($D208&amp;"_"&amp;$D209,Cross_cat_sexe,$B$5+1,0)  -  VLOOKUP($D208&amp;"_"&amp;$D209,Cross_cat_sexe,$B$5,0))     +  VLOOKUP($D208&amp;"_"&amp;$D209,Cross_cat_sexe,$B$5,0),0))))</f>
        <v/>
      </c>
      <c r="Y209" s="687" t="str">
        <f>IF(AND(Y208&gt;0,Z208=0),NA(),IF(Y208&gt;Z208,NA(),IF(Z208="","",     (1+Z$5)  *  ROUND((1-(Y208-1)/(Z208-1))  *  (VLOOKUP($D208&amp;"_"&amp;$D209,Cross_cat_sexe,$B$5+1,0)  -  VLOOKUP($D208&amp;"_"&amp;$D209,Cross_cat_sexe,$B$5,0))     +  VLOOKUP($D208&amp;"_"&amp;$D209,Cross_cat_sexe,$B$5,0),0))))</f>
        <v/>
      </c>
      <c r="Z209" s="841">
        <f>IF(Y208&gt;0,Z$5,0)</f>
        <v>0</v>
      </c>
      <c r="AA209" s="688" t="str">
        <f ca="1">IF($B208="","",VLOOKUP($B208,Athlètes,AA$7,0))</f>
        <v>Rachel</v>
      </c>
      <c r="AB209" s="689">
        <f ca="1">IF(OR(G209&gt;=2,    F208=IF(D209="F","classée","classé")),   1,   0)</f>
        <v>1</v>
      </c>
      <c r="AC209" s="690">
        <f ca="1">MAX(AH209:AU209)</f>
        <v>423</v>
      </c>
      <c r="AD209" s="684">
        <f ca="1">IF(AF209&gt;=2,AC209,MAX(AV209:BI209))</f>
        <v>361</v>
      </c>
      <c r="AE209" s="684">
        <f ca="1">IF(AF209&gt;=3,AC209,IF(AG209&gt;=2,AD209,MAX(BJ209:BW209)))</f>
        <v>-1</v>
      </c>
      <c r="AF209" s="684">
        <f ca="1">COUNTIF(AV209:BI209,"=-1")</f>
        <v>1</v>
      </c>
      <c r="AG209" s="684">
        <f ca="1">COUNTIF(BJ209:BW209,"=-2")</f>
        <v>1</v>
      </c>
      <c r="AH209" s="691">
        <f t="shared" ref="AH209:AU209" ca="1" si="314">INDEX(__Cross,  $CC209,  AH$5)</f>
        <v>423</v>
      </c>
      <c r="AI209" s="684">
        <f t="shared" ca="1" si="314"/>
        <v>361</v>
      </c>
      <c r="AJ209" s="684" t="str">
        <f t="shared" ca="1" si="314"/>
        <v/>
      </c>
      <c r="AK209" s="684" t="str">
        <f t="shared" ca="1" si="314"/>
        <v/>
      </c>
      <c r="AL209" s="684" t="str">
        <f t="shared" ca="1" si="314"/>
        <v/>
      </c>
      <c r="AM209" s="684" t="str">
        <f t="shared" ca="1" si="314"/>
        <v/>
      </c>
      <c r="AN209" s="684" t="str">
        <f t="shared" ca="1" si="314"/>
        <v/>
      </c>
      <c r="AO209" s="684" t="str">
        <f t="shared" ca="1" si="314"/>
        <v/>
      </c>
      <c r="AP209" s="684" t="str">
        <f t="shared" ca="1" si="314"/>
        <v/>
      </c>
      <c r="AQ209" s="684" t="str">
        <f t="shared" ca="1" si="314"/>
        <v/>
      </c>
      <c r="AR209" s="684" t="str">
        <f t="shared" ca="1" si="314"/>
        <v/>
      </c>
      <c r="AS209" s="684" t="str">
        <f t="shared" ca="1" si="314"/>
        <v/>
      </c>
      <c r="AT209" s="684" t="str">
        <f t="shared" ca="1" si="314"/>
        <v/>
      </c>
      <c r="AU209" s="692" t="str">
        <f t="shared" ca="1" si="314"/>
        <v/>
      </c>
      <c r="AV209" s="691">
        <f t="shared" ref="AV209:BI209" ca="1" si="315">IF(AH209=$AC209,-1,AH209)</f>
        <v>-1</v>
      </c>
      <c r="AW209" s="684">
        <f t="shared" ca="1" si="315"/>
        <v>361</v>
      </c>
      <c r="AX209" s="684" t="str">
        <f t="shared" ca="1" si="315"/>
        <v/>
      </c>
      <c r="AY209" s="684" t="str">
        <f t="shared" ca="1" si="315"/>
        <v/>
      </c>
      <c r="AZ209" s="684" t="str">
        <f t="shared" ca="1" si="315"/>
        <v/>
      </c>
      <c r="BA209" s="684" t="str">
        <f t="shared" ca="1" si="315"/>
        <v/>
      </c>
      <c r="BB209" s="684" t="str">
        <f t="shared" ca="1" si="315"/>
        <v/>
      </c>
      <c r="BC209" s="684" t="str">
        <f t="shared" ca="1" si="315"/>
        <v/>
      </c>
      <c r="BD209" s="684" t="str">
        <f t="shared" ca="1" si="315"/>
        <v/>
      </c>
      <c r="BE209" s="684" t="str">
        <f t="shared" ca="1" si="315"/>
        <v/>
      </c>
      <c r="BF209" s="684" t="str">
        <f t="shared" ca="1" si="315"/>
        <v/>
      </c>
      <c r="BG209" s="684" t="str">
        <f t="shared" ca="1" si="315"/>
        <v/>
      </c>
      <c r="BH209" s="684" t="str">
        <f t="shared" ca="1" si="315"/>
        <v/>
      </c>
      <c r="BI209" s="692" t="str">
        <f t="shared" ca="1" si="315"/>
        <v/>
      </c>
      <c r="BJ209" s="691">
        <f t="shared" ref="BJ209:BW209" ca="1" si="316">IF(AV209=$AD209,-2,AV209)</f>
        <v>-1</v>
      </c>
      <c r="BK209" s="684">
        <f t="shared" ca="1" si="316"/>
        <v>-2</v>
      </c>
      <c r="BL209" s="684" t="str">
        <f t="shared" ca="1" si="316"/>
        <v/>
      </c>
      <c r="BM209" s="684" t="str">
        <f t="shared" ca="1" si="316"/>
        <v/>
      </c>
      <c r="BN209" s="684" t="str">
        <f t="shared" ca="1" si="316"/>
        <v/>
      </c>
      <c r="BO209" s="684" t="str">
        <f t="shared" ca="1" si="316"/>
        <v/>
      </c>
      <c r="BP209" s="684" t="str">
        <f t="shared" ca="1" si="316"/>
        <v/>
      </c>
      <c r="BQ209" s="684" t="str">
        <f t="shared" ca="1" si="316"/>
        <v/>
      </c>
      <c r="BR209" s="684" t="str">
        <f t="shared" ca="1" si="316"/>
        <v/>
      </c>
      <c r="BS209" s="684" t="str">
        <f t="shared" ca="1" si="316"/>
        <v/>
      </c>
      <c r="BT209" s="684" t="str">
        <f t="shared" ca="1" si="316"/>
        <v/>
      </c>
      <c r="BU209" s="684" t="str">
        <f t="shared" ca="1" si="316"/>
        <v/>
      </c>
      <c r="BV209" s="684" t="str">
        <f t="shared" ca="1" si="316"/>
        <v/>
      </c>
      <c r="BW209" s="692" t="str">
        <f t="shared" ca="1" si="316"/>
        <v/>
      </c>
      <c r="BX209" s="689">
        <f t="shared" ca="1" si="283"/>
        <v>1</v>
      </c>
      <c r="BY209" s="996">
        <f t="shared" ca="1" si="284"/>
        <v>784</v>
      </c>
      <c r="BZ209" s="689">
        <f t="shared" si="285"/>
        <v>8.1</v>
      </c>
      <c r="CA209" s="684" t="str">
        <f t="shared" ca="1" si="286"/>
        <v>B_F</v>
      </c>
      <c r="CB209" s="684">
        <f t="shared" ca="1" si="294"/>
        <v>190</v>
      </c>
      <c r="CC209" s="684">
        <f t="shared" ca="1" si="287"/>
        <v>188</v>
      </c>
      <c r="CD209" s="684">
        <f t="shared" ca="1" si="288"/>
        <v>0</v>
      </c>
      <c r="CE209" s="693">
        <f t="shared" ca="1" si="289"/>
        <v>2100392</v>
      </c>
      <c r="CF209" s="895"/>
      <c r="CG209" s="886"/>
      <c r="CH209" s="694">
        <f t="shared" ca="1" si="290"/>
        <v>1.1000000000000001</v>
      </c>
      <c r="CI209" s="694">
        <f t="shared" ca="1" si="313"/>
        <v>0</v>
      </c>
      <c r="CJ209" s="895"/>
    </row>
    <row r="210" spans="1:88" s="703" customFormat="1">
      <c r="A210" s="704">
        <v>9</v>
      </c>
      <c r="B210" s="705">
        <v>362</v>
      </c>
      <c r="C210" s="703" t="str">
        <f ca="1">IF($B210="","",VLOOKUP($B210,Athlètes,C$5,0))</f>
        <v>VOLKAERT</v>
      </c>
      <c r="D210" s="698" t="str">
        <f ca="1">IF($B210="","",VLOOKUP($B210,Athlètes,D$5,0))</f>
        <v>B</v>
      </c>
      <c r="E210" s="706">
        <f ca="1">IF($B210="","",VLOOKUP($B210,Athlètes,E$5,0))</f>
        <v>2003</v>
      </c>
      <c r="F210" s="707"/>
      <c r="G210" s="708"/>
      <c r="H210" s="708"/>
      <c r="I210" s="696">
        <v>23</v>
      </c>
      <c r="J210" s="696">
        <v>28</v>
      </c>
      <c r="K210" s="696">
        <v>37</v>
      </c>
      <c r="L210" s="696">
        <v>26</v>
      </c>
      <c r="M210" s="722">
        <f ca="1">IF(L210&gt;0,VLOOKUP(M$2&amp;IF(VLOOKUP(M$2,cal_Cross,L$9,0)&lt;&gt;2,"","-"&amp;VLOOKUP($E210,année_1ou2,M$9,0)),cal_Cross,VLOOKUP($D210&amp;"_"&amp;$D211,Cross_cat_sexe,$B$7,0),0),"")</f>
        <v>29</v>
      </c>
      <c r="N210" s="696"/>
      <c r="O210" s="696"/>
      <c r="P210" s="696"/>
      <c r="Q210" s="696"/>
      <c r="R210" s="722" t="str">
        <f>IF(Q210&gt;0,VLOOKUP(R$2&amp;IF(VLOOKUP(R$2,cal_Cross,Q$9,0)&lt;&gt;2,"","-"&amp;VLOOKUP($E210,année_1ou2,R$9,0)),cal_Cross,VLOOKUP($D210&amp;"_"&amp;$D211,Cross_cat_sexe,$B$7,0),0),"")</f>
        <v/>
      </c>
      <c r="S210" s="696"/>
      <c r="T210" s="722" t="str">
        <f>IF(S210&gt;0,VLOOKUP(T$2&amp;IF(VLOOKUP(T$2,cal_Cross,S$9,0)&lt;&gt;2,"","-"&amp;VLOOKUP($E210,année_1ou2,T$9,0)),cal_Cross,VLOOKUP($D210&amp;"_"&amp;$D211,Cross_cat_sexe,$B$7,0),0),"")</f>
        <v/>
      </c>
      <c r="U210" s="696"/>
      <c r="V210" s="696"/>
      <c r="W210" s="696"/>
      <c r="X210" s="696"/>
      <c r="Y210" s="696"/>
      <c r="Z210" s="722" t="str">
        <f>IF(Y210&gt;0,VLOOKUP(Z$2&amp;IF(VLOOKUP(Z$2,cal_Cross,Y$9,0)&lt;&gt;2,"","-"&amp;VLOOKUP($E210,année_1ou2,Z$9,0)),cal_Cross,VLOOKUP($D210&amp;"_"&amp;$D211,Cross_cat_sexe,$B$7,0),0),"")</f>
        <v/>
      </c>
      <c r="AA210" s="843" t="str">
        <f ca="1">IF($B210="","",VLOOKUP($B210,Athlètes,AA$5,0))</f>
        <v>VOLKAERT</v>
      </c>
      <c r="AB210" s="697"/>
      <c r="AC210" s="698"/>
      <c r="AD210" s="698"/>
      <c r="AE210" s="698"/>
      <c r="AF210" s="698"/>
      <c r="AG210" s="698"/>
      <c r="AH210" s="699"/>
      <c r="AI210" s="698"/>
      <c r="AJ210" s="698"/>
      <c r="AK210" s="698"/>
      <c r="AL210" s="698"/>
      <c r="AM210" s="698"/>
      <c r="AN210" s="698"/>
      <c r="AO210" s="698"/>
      <c r="AP210" s="698"/>
      <c r="AQ210" s="698"/>
      <c r="AR210" s="698"/>
      <c r="AS210" s="698"/>
      <c r="AT210" s="698"/>
      <c r="AU210" s="700"/>
      <c r="AV210" s="699"/>
      <c r="AW210" s="698"/>
      <c r="AX210" s="698"/>
      <c r="AY210" s="698"/>
      <c r="AZ210" s="698"/>
      <c r="BA210" s="698"/>
      <c r="BB210" s="698"/>
      <c r="BC210" s="698"/>
      <c r="BD210" s="698"/>
      <c r="BE210" s="698"/>
      <c r="BF210" s="698"/>
      <c r="BG210" s="698"/>
      <c r="BH210" s="698"/>
      <c r="BI210" s="700"/>
      <c r="BJ210" s="699"/>
      <c r="BK210" s="698"/>
      <c r="BL210" s="698"/>
      <c r="BM210" s="698"/>
      <c r="BN210" s="698"/>
      <c r="BO210" s="698"/>
      <c r="BP210" s="698"/>
      <c r="BQ210" s="698"/>
      <c r="BR210" s="698"/>
      <c r="BS210" s="698"/>
      <c r="BT210" s="698"/>
      <c r="BU210" s="698"/>
      <c r="BV210" s="698"/>
      <c r="BW210" s="700"/>
      <c r="BX210" s="697">
        <f t="shared" ca="1" si="283"/>
        <v>0</v>
      </c>
      <c r="BY210" s="995">
        <f t="shared" ca="1" si="284"/>
        <v>143</v>
      </c>
      <c r="BZ210" s="697">
        <f t="shared" si="285"/>
        <v>362</v>
      </c>
      <c r="CA210" s="698" t="str">
        <f t="shared" ca="1" si="286"/>
        <v>B_F</v>
      </c>
      <c r="CB210" s="698">
        <f t="shared" ca="1" si="294"/>
        <v>190</v>
      </c>
      <c r="CC210" s="698">
        <f t="shared" ca="1" si="287"/>
        <v>189</v>
      </c>
      <c r="CD210" s="698">
        <f t="shared" ca="1" si="288"/>
        <v>0</v>
      </c>
      <c r="CE210" s="701">
        <f t="shared" ca="1" si="289"/>
        <v>2100361</v>
      </c>
      <c r="CF210" s="894"/>
      <c r="CG210" s="885"/>
      <c r="CH210" s="694">
        <f t="shared" ca="1" si="290"/>
        <v>1</v>
      </c>
      <c r="CI210" s="702">
        <f t="shared" ca="1" si="313"/>
        <v>0</v>
      </c>
      <c r="CJ210" s="894"/>
    </row>
    <row r="211" spans="1:88" s="695" customFormat="1">
      <c r="A211" s="681">
        <v>9.1</v>
      </c>
      <c r="B211" s="682">
        <f>B210+0.1</f>
        <v>362.1</v>
      </c>
      <c r="C211" s="683" t="str">
        <f ca="1">IF($B210="","",VLOOKUP($B210,Athlètes,C$7,0))</f>
        <v>Lucie</v>
      </c>
      <c r="D211" s="684" t="str">
        <f ca="1">IF($B210="","",VLOOKUP($B210,Athlètes,D$7,0))</f>
        <v>F</v>
      </c>
      <c r="E211" s="685"/>
      <c r="F211" s="936">
        <f ca="1">IF(G211=0,0,SUMIF(AC211:AD211,"&gt;0")/MIN(2,G211))+IF(ISNA(BY211),NA(),0)</f>
        <v>361</v>
      </c>
      <c r="G211" s="686">
        <f>COUNTA(I210:L210,N210:Q210,S210,Y210)</f>
        <v>4</v>
      </c>
      <c r="H211" s="686">
        <f ca="1">IF(ISNA(VLOOKUP($B211,__Indoor,H$7,0)),   0,VLOOKUP($B211,__Indoor,H$7,0))</f>
        <v>2</v>
      </c>
      <c r="I211" s="932">
        <f ca="1">IF(AND(I210&gt;0,INDIRECT(ADDRESS($CB210,COLUMN(I210),2,1))=0),NA(),IF(I210&gt;INDIRECT(ADDRESS($CB210,COLUMN(I210),2,1)),  NA(),  IF(OR(I210="",INDIRECT(ADDRESS($CB210,COLUMN(I210),2,1))=""),"",     (1+I$5)  *  ROUND((1-(I210-1)/(  INDIRECT(ADDRESS($CB210,COLUMN(I210),2,1))  -1))  *  (VLOOKUP($D210&amp;"_"&amp;$D211,Cross_cat_sexe,$B$5+1,0)  -  VLOOKUP($D210&amp;"_"&amp;$D211,Cross_cat_sexe,$B$5,0))     +  VLOOKUP($D210&amp;"_"&amp;$D211,Cross_cat_sexe,$B$5,0),0))))</f>
        <v>365</v>
      </c>
      <c r="J211" s="932">
        <f ca="1">IF(AND(J210&gt;0,INDIRECT(ADDRESS($CB210,COLUMN(J210),2,1))=0),NA(),IF(J210&gt;INDIRECT(ADDRESS($CB210,COLUMN(J210),2,1)),  NA(),  IF(OR(J210="",INDIRECT(ADDRESS($CB210,COLUMN(J210),2,1))=""),"",     (1+J$5)  *  ROUND((1-(J210-1)/(  INDIRECT(ADDRESS($CB210,COLUMN(J210),2,1))  -1))  *  (VLOOKUP($D210&amp;"_"&amp;$D211,Cross_cat_sexe,$B$5+1,0)  -  VLOOKUP($D210&amp;"_"&amp;$D211,Cross_cat_sexe,$B$5,0))     +  VLOOKUP($D210&amp;"_"&amp;$D211,Cross_cat_sexe,$B$5,0),0))))</f>
        <v>250</v>
      </c>
      <c r="K211" s="932">
        <f ca="1">IF(AND(K210&gt;0,INDIRECT(ADDRESS($CB210,COLUMN(K210),2,1))=0),NA(),IF(K210&gt;INDIRECT(ADDRESS($CB210,COLUMN(K210),2,1)),  NA(),  IF(OR(K210="",INDIRECT(ADDRESS($CB210,COLUMN(K210),2,1))=""),"",     (1+K$5)  *  ROUND((1-(K210-1)/(  INDIRECT(ADDRESS($CB210,COLUMN(K210),2,1))  -1))  *  (VLOOKUP($D210&amp;"_"&amp;$D211,Cross_cat_sexe,$B$5+1,0)  -  VLOOKUP($D210&amp;"_"&amp;$D211,Cross_cat_sexe,$B$5,0))     +  VLOOKUP($D210&amp;"_"&amp;$D211,Cross_cat_sexe,$B$5,0),0))))</f>
        <v>357</v>
      </c>
      <c r="L211" s="687">
        <f ca="1">IF(AND(L210&gt;0,M210=0),NA(),IF(L210&gt;M210,NA(),IF(M210="","",     (1+M$5)  *  ROUND((1-(L210-1)/(M210-1))  *  (VLOOKUP($D210&amp;"_"&amp;$D211,Cross_cat_sexe,$B$5+1,0)  -  VLOOKUP($D210&amp;"_"&amp;$D211,Cross_cat_sexe,$B$5,0))     +  VLOOKUP($D210&amp;"_"&amp;$D211,Cross_cat_sexe,$B$5,0),0))))</f>
        <v>330</v>
      </c>
      <c r="M211" s="841">
        <f ca="1">IF(L210&gt;0,M$5,0)</f>
        <v>0</v>
      </c>
      <c r="N211" s="932" t="str">
        <f ca="1">IF(AND(N210&gt;0,INDIRECT(ADDRESS($CB210,COLUMN(N210),2,1))=0),NA(),IF(N210&gt;INDIRECT(ADDRESS($CB210,COLUMN(N210),2,1)),  NA(),  IF(OR(N210="",INDIRECT(ADDRESS($CB210,COLUMN(N210),2,1))=""),"",     (1+N$5)  *  ROUND((1-(N210-1)/(  INDIRECT(ADDRESS($CB210,COLUMN(N210),2,1))  -1))  *  (VLOOKUP($D210&amp;"_"&amp;$D211,Cross_cat_sexe,$B$5+1,0)  -  VLOOKUP($D210&amp;"_"&amp;$D211,Cross_cat_sexe,$B$5,0))     +  VLOOKUP($D210&amp;"_"&amp;$D211,Cross_cat_sexe,$B$5,0),0))))</f>
        <v/>
      </c>
      <c r="O211" s="932" t="str">
        <f ca="1">IF(AND(O210&gt;0,INDIRECT(ADDRESS($CB210,COLUMN(O210),2,1))=0),NA(),IF(O210&gt;INDIRECT(ADDRESS($CB210,COLUMN(O210),2,1)),  NA(),  IF(OR(O210="",INDIRECT(ADDRESS($CB210,COLUMN(O210),2,1))=""),"",     (1+O$5)  *  ROUND((1-(O210-1)/(  INDIRECT(ADDRESS($CB210,COLUMN(O210),2,1))  -1))  *  (VLOOKUP($D210&amp;"_"&amp;$D211,Cross_cat_sexe,$B$5+1,0)  -  VLOOKUP($D210&amp;"_"&amp;$D211,Cross_cat_sexe,$B$5,0))     +  VLOOKUP($D210&amp;"_"&amp;$D211,Cross_cat_sexe,$B$5,0),0))))</f>
        <v/>
      </c>
      <c r="P211" s="932" t="str">
        <f ca="1">IF(AND(P210&gt;0,INDIRECT(ADDRESS($CB210,COLUMN(P210),2,1))=0),NA(),IF(P210&gt;INDIRECT(ADDRESS($CB210,COLUMN(P210),2,1)),  NA(),  IF(OR(P210="",INDIRECT(ADDRESS($CB210,COLUMN(P210),2,1))=""),"",     (1+P$5)  *  ROUND((1-(P210-1)/(  INDIRECT(ADDRESS($CB210,COLUMN(P210),2,1))  -1))  *  (VLOOKUP($D210&amp;"_"&amp;$D211,Cross_cat_sexe,$B$5+1,0)  -  VLOOKUP($D210&amp;"_"&amp;$D211,Cross_cat_sexe,$B$5,0))     +  VLOOKUP($D210&amp;"_"&amp;$D211,Cross_cat_sexe,$B$5,0),0))))</f>
        <v/>
      </c>
      <c r="Q211" s="687" t="str">
        <f>IF(AND(Q210&gt;0,R210=0),NA(),IF(Q210&gt;R210,NA(),IF(R210="","",     (1+R$5)  *  ROUND((1-(Q210-1)/(R210-1))  *  (VLOOKUP($D210&amp;"_"&amp;$D211,Cross_cat_sexe,$B$5+1,0)  -  VLOOKUP($D210&amp;"_"&amp;$D211,Cross_cat_sexe,$B$5,0))     +  VLOOKUP($D210&amp;"_"&amp;$D211,Cross_cat_sexe,$B$5,0),0))))</f>
        <v/>
      </c>
      <c r="R211" s="841">
        <f>IF(Q210&gt;0,R$5,0)</f>
        <v>0</v>
      </c>
      <c r="S211" s="687" t="str">
        <f>IF(AND(S210&gt;0,T210=0),NA(),IF(S210&gt;T210,NA(),IF(T210="","",     (1+T$5)  *  ROUND((1-(S210-1)/(T210-1))  *  (VLOOKUP($D210&amp;"_"&amp;$D211,Cross_cat_sexe,$B$5+1,0)  -  VLOOKUP($D210&amp;"_"&amp;$D211,Cross_cat_sexe,$B$5,0))     +  VLOOKUP($D210&amp;"_"&amp;$D211,Cross_cat_sexe,$B$5,0),0))))</f>
        <v/>
      </c>
      <c r="T211" s="841">
        <f>IF(S210&gt;0,T$5,0)</f>
        <v>0</v>
      </c>
      <c r="U211" s="932" t="str">
        <f ca="1">IF(AND(U210&gt;0,INDIRECT(ADDRESS($CB210,COLUMN(U210),2,1))=0),NA(),IF(U210&gt;INDIRECT(ADDRESS($CB210,COLUMN(U210),2,1)),  NA(),  IF(OR(U210="",INDIRECT(ADDRESS($CB210,COLUMN(U210),2,1))=""),"",     (1+U$5)  *  ROUND((1-(U210-1)/(  INDIRECT(ADDRESS($CB210,COLUMN(U210),2,1))  -1))  *  (VLOOKUP($D210&amp;"_"&amp;$D211,Cross_cat_sexe,$B$5+1,0)  -  VLOOKUP($D210&amp;"_"&amp;$D211,Cross_cat_sexe,$B$5,0))     +  VLOOKUP($D210&amp;"_"&amp;$D211,Cross_cat_sexe,$B$5,0),0))))</f>
        <v/>
      </c>
      <c r="V211" s="932" t="str">
        <f ca="1">IF(AND(V210&gt;0,INDIRECT(ADDRESS($CB210,COLUMN(V210),2,1))=0),NA(),IF(V210&gt;INDIRECT(ADDRESS($CB210,COLUMN(V210),2,1)),  NA(),  IF(OR(V210="",INDIRECT(ADDRESS($CB210,COLUMN(V210),2,1))=""),"",     (1+V$5)  *  ROUND((1-(V210-1)/(  INDIRECT(ADDRESS($CB210,COLUMN(V210),2,1))  -1))  *  (VLOOKUP($D210&amp;"_"&amp;$D211,Cross_cat_sexe,$B$5+1,0)  -  VLOOKUP($D210&amp;"_"&amp;$D211,Cross_cat_sexe,$B$5,0))     +  VLOOKUP($D210&amp;"_"&amp;$D211,Cross_cat_sexe,$B$5,0),0))))</f>
        <v/>
      </c>
      <c r="W211" s="932" t="str">
        <f ca="1">IF(AND(W210&gt;0,INDIRECT(ADDRESS($CB210,COLUMN(W210),2,1))=0),NA(),IF(W210&gt;INDIRECT(ADDRESS($CB210,COLUMN(W210),2,1)),  NA(),  IF(OR(W210="",INDIRECT(ADDRESS($CB210,COLUMN(W210),2,1))=""),"",     (1+W$5)  *  ROUND((1-(W210-1)/(  INDIRECT(ADDRESS($CB210,COLUMN(W210),2,1))  -1))  *  (VLOOKUP($D210&amp;"_"&amp;$D211,Cross_cat_sexe,$B$5+1,0)  -  VLOOKUP($D210&amp;"_"&amp;$D211,Cross_cat_sexe,$B$5,0))     +  VLOOKUP($D210&amp;"_"&amp;$D211,Cross_cat_sexe,$B$5,0),0))))</f>
        <v/>
      </c>
      <c r="X211" s="932" t="str">
        <f ca="1">IF(AND(X210&gt;0,INDIRECT(ADDRESS($CB210,COLUMN(X210),2,1))=0),NA(),IF(X210&gt;INDIRECT(ADDRESS($CB210,COLUMN(X210),2,1)),  NA(),  IF(OR(X210="",INDIRECT(ADDRESS($CB210,COLUMN(X210),2,1))=""),"",     (1+X$5)  *  ROUND((1-(X210-1)/(  INDIRECT(ADDRESS($CB210,COLUMN(X210),2,1))  -1))  *  (VLOOKUP($D210&amp;"_"&amp;$D211,Cross_cat_sexe,$B$5+1,0)  -  VLOOKUP($D210&amp;"_"&amp;$D211,Cross_cat_sexe,$B$5,0))     +  VLOOKUP($D210&amp;"_"&amp;$D211,Cross_cat_sexe,$B$5,0),0))))</f>
        <v/>
      </c>
      <c r="Y211" s="687" t="str">
        <f>IF(AND(Y210&gt;0,Z210=0),NA(),IF(Y210&gt;Z210,NA(),IF(Z210="","",     (1+Z$5)  *  ROUND((1-(Y210-1)/(Z210-1))  *  (VLOOKUP($D210&amp;"_"&amp;$D211,Cross_cat_sexe,$B$5+1,0)  -  VLOOKUP($D210&amp;"_"&amp;$D211,Cross_cat_sexe,$B$5,0))     +  VLOOKUP($D210&amp;"_"&amp;$D211,Cross_cat_sexe,$B$5,0),0))))</f>
        <v/>
      </c>
      <c r="Z211" s="841">
        <f>IF(Y210&gt;0,Z$5,0)</f>
        <v>0</v>
      </c>
      <c r="AA211" s="688" t="str">
        <f ca="1">IF($B210="","",VLOOKUP($B210,Athlètes,AA$7,0))</f>
        <v>Lucie</v>
      </c>
      <c r="AB211" s="689">
        <f ca="1">IF(OR(G211&gt;=2,    F210=IF(D211="F","classée","classé")),   1,   0)</f>
        <v>1</v>
      </c>
      <c r="AC211" s="690">
        <f ca="1">MAX(AH211:AU211)</f>
        <v>365</v>
      </c>
      <c r="AD211" s="684">
        <f ca="1">IF(AF211&gt;=2,AC211,MAX(AV211:BI211))</f>
        <v>357</v>
      </c>
      <c r="AE211" s="684">
        <f ca="1">IF(AF211&gt;=3,AC211,IF(AG211&gt;=2,AD211,MAX(BJ211:BW211)))</f>
        <v>330</v>
      </c>
      <c r="AF211" s="684">
        <f ca="1">COUNTIF(AV211:BI211,"=-1")</f>
        <v>1</v>
      </c>
      <c r="AG211" s="684">
        <f ca="1">COUNTIF(BJ211:BW211,"=-2")</f>
        <v>1</v>
      </c>
      <c r="AH211" s="691">
        <f t="shared" ref="AH211:AU211" ca="1" si="317">INDEX(__Cross,  $CC211,  AH$5)</f>
        <v>365</v>
      </c>
      <c r="AI211" s="684">
        <f t="shared" ca="1" si="317"/>
        <v>250</v>
      </c>
      <c r="AJ211" s="684">
        <f t="shared" ca="1" si="317"/>
        <v>357</v>
      </c>
      <c r="AK211" s="684">
        <f t="shared" ca="1" si="317"/>
        <v>330</v>
      </c>
      <c r="AL211" s="684" t="str">
        <f t="shared" ca="1" si="317"/>
        <v/>
      </c>
      <c r="AM211" s="684" t="str">
        <f t="shared" ca="1" si="317"/>
        <v/>
      </c>
      <c r="AN211" s="684" t="str">
        <f t="shared" ca="1" si="317"/>
        <v/>
      </c>
      <c r="AO211" s="684" t="str">
        <f t="shared" ca="1" si="317"/>
        <v/>
      </c>
      <c r="AP211" s="684" t="str">
        <f t="shared" ca="1" si="317"/>
        <v/>
      </c>
      <c r="AQ211" s="684" t="str">
        <f t="shared" ca="1" si="317"/>
        <v/>
      </c>
      <c r="AR211" s="684" t="str">
        <f t="shared" ca="1" si="317"/>
        <v/>
      </c>
      <c r="AS211" s="684" t="str">
        <f t="shared" ca="1" si="317"/>
        <v/>
      </c>
      <c r="AT211" s="684" t="str">
        <f t="shared" ca="1" si="317"/>
        <v/>
      </c>
      <c r="AU211" s="692" t="str">
        <f t="shared" ca="1" si="317"/>
        <v/>
      </c>
      <c r="AV211" s="691">
        <f t="shared" ref="AV211:BI211" ca="1" si="318">IF(AH211=$AC211,-1,AH211)</f>
        <v>-1</v>
      </c>
      <c r="AW211" s="684">
        <f t="shared" ca="1" si="318"/>
        <v>250</v>
      </c>
      <c r="AX211" s="684">
        <f t="shared" ca="1" si="318"/>
        <v>357</v>
      </c>
      <c r="AY211" s="684">
        <f t="shared" ca="1" si="318"/>
        <v>330</v>
      </c>
      <c r="AZ211" s="684" t="str">
        <f t="shared" ca="1" si="318"/>
        <v/>
      </c>
      <c r="BA211" s="684" t="str">
        <f t="shared" ca="1" si="318"/>
        <v/>
      </c>
      <c r="BB211" s="684" t="str">
        <f t="shared" ca="1" si="318"/>
        <v/>
      </c>
      <c r="BC211" s="684" t="str">
        <f t="shared" ca="1" si="318"/>
        <v/>
      </c>
      <c r="BD211" s="684" t="str">
        <f t="shared" ca="1" si="318"/>
        <v/>
      </c>
      <c r="BE211" s="684" t="str">
        <f t="shared" ca="1" si="318"/>
        <v/>
      </c>
      <c r="BF211" s="684" t="str">
        <f t="shared" ca="1" si="318"/>
        <v/>
      </c>
      <c r="BG211" s="684" t="str">
        <f t="shared" ca="1" si="318"/>
        <v/>
      </c>
      <c r="BH211" s="684" t="str">
        <f t="shared" ca="1" si="318"/>
        <v/>
      </c>
      <c r="BI211" s="692" t="str">
        <f t="shared" ca="1" si="318"/>
        <v/>
      </c>
      <c r="BJ211" s="691">
        <f t="shared" ref="BJ211:BW211" ca="1" si="319">IF(AV211=$AD211,-2,AV211)</f>
        <v>-1</v>
      </c>
      <c r="BK211" s="684">
        <f t="shared" ca="1" si="319"/>
        <v>250</v>
      </c>
      <c r="BL211" s="684">
        <f t="shared" ca="1" si="319"/>
        <v>-2</v>
      </c>
      <c r="BM211" s="684">
        <f t="shared" ca="1" si="319"/>
        <v>330</v>
      </c>
      <c r="BN211" s="684" t="str">
        <f t="shared" ca="1" si="319"/>
        <v/>
      </c>
      <c r="BO211" s="684" t="str">
        <f t="shared" ca="1" si="319"/>
        <v/>
      </c>
      <c r="BP211" s="684" t="str">
        <f t="shared" ca="1" si="319"/>
        <v/>
      </c>
      <c r="BQ211" s="684" t="str">
        <f t="shared" ca="1" si="319"/>
        <v/>
      </c>
      <c r="BR211" s="684" t="str">
        <f t="shared" ca="1" si="319"/>
        <v/>
      </c>
      <c r="BS211" s="684" t="str">
        <f t="shared" ca="1" si="319"/>
        <v/>
      </c>
      <c r="BT211" s="684" t="str">
        <f t="shared" ca="1" si="319"/>
        <v/>
      </c>
      <c r="BU211" s="684" t="str">
        <f t="shared" ca="1" si="319"/>
        <v/>
      </c>
      <c r="BV211" s="684" t="str">
        <f t="shared" ca="1" si="319"/>
        <v/>
      </c>
      <c r="BW211" s="692" t="str">
        <f t="shared" ca="1" si="319"/>
        <v/>
      </c>
      <c r="BX211" s="689">
        <f t="shared" ca="1" si="283"/>
        <v>1</v>
      </c>
      <c r="BY211" s="996">
        <f t="shared" ca="1" si="284"/>
        <v>1302</v>
      </c>
      <c r="BZ211" s="689">
        <f t="shared" si="285"/>
        <v>362.1</v>
      </c>
      <c r="CA211" s="684" t="str">
        <f t="shared" ca="1" si="286"/>
        <v>B_F</v>
      </c>
      <c r="CB211" s="684">
        <f t="shared" ca="1" si="294"/>
        <v>190</v>
      </c>
      <c r="CC211" s="684">
        <f t="shared" ca="1" si="287"/>
        <v>190</v>
      </c>
      <c r="CD211" s="684">
        <f t="shared" ca="1" si="288"/>
        <v>0</v>
      </c>
      <c r="CE211" s="693">
        <f t="shared" ca="1" si="289"/>
        <v>2100361</v>
      </c>
      <c r="CF211" s="895"/>
      <c r="CG211" s="886"/>
      <c r="CH211" s="694">
        <f t="shared" ca="1" si="290"/>
        <v>1.1000000000000001</v>
      </c>
      <c r="CI211" s="694">
        <f t="shared" ca="1" si="313"/>
        <v>0</v>
      </c>
      <c r="CJ211" s="895"/>
    </row>
    <row r="212" spans="1:88" s="703" customFormat="1">
      <c r="A212" s="704">
        <v>10</v>
      </c>
      <c r="B212" s="705">
        <v>176</v>
      </c>
      <c r="C212" s="703" t="str">
        <f ca="1">IF($B212="","",VLOOKUP($B212,Athlètes,C$5,0))</f>
        <v>JACQUES</v>
      </c>
      <c r="D212" s="698" t="str">
        <f ca="1">IF($B212="","",VLOOKUP($B212,Athlètes,D$5,0))</f>
        <v>B</v>
      </c>
      <c r="E212" s="706" t="str">
        <f ca="1">IF($B212="","",VLOOKUP($B212,Athlètes,E$5,0))</f>
        <v/>
      </c>
      <c r="F212" s="707"/>
      <c r="G212" s="708"/>
      <c r="H212" s="708"/>
      <c r="I212" s="696"/>
      <c r="J212" s="696">
        <v>1</v>
      </c>
      <c r="K212" s="696"/>
      <c r="L212" s="696"/>
      <c r="M212" s="722" t="str">
        <f>IF(L212&gt;0,VLOOKUP(M$2&amp;IF(VLOOKUP(M$2,cal_Cross,L$9,0)&lt;&gt;2,"","-"&amp;VLOOKUP($E212,année_1ou2,M$9,0)),cal_Cross,VLOOKUP($D212&amp;"_"&amp;$D213,Cross_cat_sexe,$B$7,0),0),"")</f>
        <v/>
      </c>
      <c r="N212" s="696"/>
      <c r="O212" s="696"/>
      <c r="P212" s="696"/>
      <c r="Q212" s="696"/>
      <c r="R212" s="722" t="str">
        <f>IF(Q212&gt;0,VLOOKUP(R$2&amp;IF(VLOOKUP(R$2,cal_Cross,Q$9,0)&lt;&gt;2,"","-"&amp;VLOOKUP($E212,année_1ou2,R$9,0)),cal_Cross,VLOOKUP($D212&amp;"_"&amp;$D213,Cross_cat_sexe,$B$7,0),0),"")</f>
        <v/>
      </c>
      <c r="S212" s="696"/>
      <c r="T212" s="722" t="str">
        <f>IF(S212&gt;0,VLOOKUP(T$2&amp;IF(VLOOKUP(T$2,cal_Cross,S$9,0)&lt;&gt;2,"","-"&amp;VLOOKUP($E212,année_1ou2,T$9,0)),cal_Cross,VLOOKUP($D212&amp;"_"&amp;$D213,Cross_cat_sexe,$B$7,0),0),"")</f>
        <v/>
      </c>
      <c r="U212" s="696"/>
      <c r="V212" s="696"/>
      <c r="W212" s="696"/>
      <c r="X212" s="696"/>
      <c r="Y212" s="696"/>
      <c r="Z212" s="722" t="str">
        <f>IF(Y212&gt;0,VLOOKUP(Z$2&amp;IF(VLOOKUP(Z$2,cal_Cross,Y$9,0)&lt;&gt;2,"","-"&amp;VLOOKUP($E212,année_1ou2,Z$9,0)),cal_Cross,VLOOKUP($D212&amp;"_"&amp;$D213,Cross_cat_sexe,$B$7,0),0),"")</f>
        <v/>
      </c>
      <c r="AA212" s="843" t="str">
        <f ca="1">IF($B212="","",VLOOKUP($B212,Athlètes,AA$5,0))</f>
        <v>JACQUES</v>
      </c>
      <c r="AB212" s="697"/>
      <c r="AC212" s="698"/>
      <c r="AD212" s="698"/>
      <c r="AE212" s="698"/>
      <c r="AF212" s="698"/>
      <c r="AG212" s="698"/>
      <c r="AH212" s="699"/>
      <c r="AI212" s="698"/>
      <c r="AJ212" s="698"/>
      <c r="AK212" s="698"/>
      <c r="AL212" s="698"/>
      <c r="AM212" s="698"/>
      <c r="AN212" s="698"/>
      <c r="AO212" s="698"/>
      <c r="AP212" s="698"/>
      <c r="AQ212" s="698"/>
      <c r="AR212" s="698"/>
      <c r="AS212" s="698"/>
      <c r="AT212" s="698"/>
      <c r="AU212" s="700"/>
      <c r="AV212" s="699"/>
      <c r="AW212" s="698"/>
      <c r="AX212" s="698"/>
      <c r="AY212" s="698"/>
      <c r="AZ212" s="698"/>
      <c r="BA212" s="698"/>
      <c r="BB212" s="698"/>
      <c r="BC212" s="698"/>
      <c r="BD212" s="698"/>
      <c r="BE212" s="698"/>
      <c r="BF212" s="698"/>
      <c r="BG212" s="698"/>
      <c r="BH212" s="698"/>
      <c r="BI212" s="700"/>
      <c r="BJ212" s="699"/>
      <c r="BK212" s="698"/>
      <c r="BL212" s="698"/>
      <c r="BM212" s="698"/>
      <c r="BN212" s="698"/>
      <c r="BO212" s="698"/>
      <c r="BP212" s="698"/>
      <c r="BQ212" s="698"/>
      <c r="BR212" s="698"/>
      <c r="BS212" s="698"/>
      <c r="BT212" s="698"/>
      <c r="BU212" s="698"/>
      <c r="BV212" s="698"/>
      <c r="BW212" s="700"/>
      <c r="BX212" s="697">
        <f t="shared" ca="1" si="283"/>
        <v>0</v>
      </c>
      <c r="BY212" s="995">
        <f t="shared" ca="1" si="284"/>
        <v>1</v>
      </c>
      <c r="BZ212" s="697">
        <f t="shared" si="285"/>
        <v>176</v>
      </c>
      <c r="CA212" s="698" t="str">
        <f t="shared" ca="1" si="286"/>
        <v>B_F</v>
      </c>
      <c r="CB212" s="698">
        <f t="shared" ca="1" si="294"/>
        <v>190</v>
      </c>
      <c r="CC212" s="698">
        <f t="shared" ca="1" si="287"/>
        <v>191</v>
      </c>
      <c r="CD212" s="698">
        <f t="shared" ca="1" si="288"/>
        <v>0</v>
      </c>
      <c r="CE212" s="701">
        <f t="shared" ca="1" si="289"/>
        <v>2001000</v>
      </c>
      <c r="CF212" s="894"/>
      <c r="CG212" s="885"/>
      <c r="CH212" s="694">
        <f t="shared" ca="1" si="290"/>
        <v>1</v>
      </c>
      <c r="CI212" s="702">
        <f t="shared" ca="1" si="313"/>
        <v>0</v>
      </c>
      <c r="CJ212" s="894"/>
    </row>
    <row r="213" spans="1:88" s="695" customFormat="1">
      <c r="A213" s="681">
        <v>10.1</v>
      </c>
      <c r="B213" s="682">
        <f>B212+0.1</f>
        <v>176.1</v>
      </c>
      <c r="C213" s="683" t="str">
        <f ca="1">IF($B212="","",VLOOKUP($B212,Athlètes,C$7,0))</f>
        <v>Charlotte</v>
      </c>
      <c r="D213" s="684" t="str">
        <f ca="1">IF($B212="","",VLOOKUP($B212,Athlètes,D$7,0))</f>
        <v>F</v>
      </c>
      <c r="E213" s="685"/>
      <c r="F213" s="936">
        <f ca="1">IF(G213=0,0,SUMIF(AC213:AD213,"&gt;0")/MIN(2,G213))+IF(ISNA(BY213),NA(),0)</f>
        <v>1000</v>
      </c>
      <c r="G213" s="686">
        <f>COUNTA(I212:L212,N212:Q212,S212,Y212)</f>
        <v>1</v>
      </c>
      <c r="H213" s="686">
        <f>IF(ISNA(VLOOKUP($B213,__Indoor,H$7,0)),   0,VLOOKUP($B213,__Indoor,H$7,0))</f>
        <v>0</v>
      </c>
      <c r="I213" s="932" t="str">
        <f ca="1">IF(AND(I212&gt;0,INDIRECT(ADDRESS($CB212,COLUMN(I212),2,1))=0),NA(),IF(I212&gt;INDIRECT(ADDRESS($CB212,COLUMN(I212),2,1)),  NA(),  IF(OR(I212="",INDIRECT(ADDRESS($CB212,COLUMN(I212),2,1))=""),"",     (1+I$5)  *  ROUND((1-(I212-1)/(  INDIRECT(ADDRESS($CB212,COLUMN(I212),2,1))  -1))  *  (VLOOKUP($D212&amp;"_"&amp;$D213,Cross_cat_sexe,$B$5+1,0)  -  VLOOKUP($D212&amp;"_"&amp;$D213,Cross_cat_sexe,$B$5,0))     +  VLOOKUP($D212&amp;"_"&amp;$D213,Cross_cat_sexe,$B$5,0),0))))</f>
        <v/>
      </c>
      <c r="J213" s="932">
        <f ca="1">IF(AND(J212&gt;0,INDIRECT(ADDRESS($CB212,COLUMN(J212),2,1))=0),NA(),IF(J212&gt;INDIRECT(ADDRESS($CB212,COLUMN(J212),2,1)),  NA(),  IF(OR(J212="",INDIRECT(ADDRESS($CB212,COLUMN(J212),2,1))=""),"",     (1+J$5)  *  ROUND((1-(J212-1)/(  INDIRECT(ADDRESS($CB212,COLUMN(J212),2,1))  -1))  *  (VLOOKUP($D212&amp;"_"&amp;$D213,Cross_cat_sexe,$B$5+1,0)  -  VLOOKUP($D212&amp;"_"&amp;$D213,Cross_cat_sexe,$B$5,0))     +  VLOOKUP($D212&amp;"_"&amp;$D213,Cross_cat_sexe,$B$5,0),0))))</f>
        <v>1000</v>
      </c>
      <c r="K213" s="932" t="str">
        <f ca="1">IF(AND(K212&gt;0,INDIRECT(ADDRESS($CB212,COLUMN(K212),2,1))=0),NA(),IF(K212&gt;INDIRECT(ADDRESS($CB212,COLUMN(K212),2,1)),  NA(),  IF(OR(K212="",INDIRECT(ADDRESS($CB212,COLUMN(K212),2,1))=""),"",     (1+K$5)  *  ROUND((1-(K212-1)/(  INDIRECT(ADDRESS($CB212,COLUMN(K212),2,1))  -1))  *  (VLOOKUP($D212&amp;"_"&amp;$D213,Cross_cat_sexe,$B$5+1,0)  -  VLOOKUP($D212&amp;"_"&amp;$D213,Cross_cat_sexe,$B$5,0))     +  VLOOKUP($D212&amp;"_"&amp;$D213,Cross_cat_sexe,$B$5,0),0))))</f>
        <v/>
      </c>
      <c r="L213" s="687" t="str">
        <f>IF(AND(L212&gt;0,M212=0),NA(),IF(L212&gt;M212,NA(),IF(M212="","",     (1+M$5)  *  ROUND((1-(L212-1)/(M212-1))  *  (VLOOKUP($D212&amp;"_"&amp;$D213,Cross_cat_sexe,$B$5+1,0)  -  VLOOKUP($D212&amp;"_"&amp;$D213,Cross_cat_sexe,$B$5,0))     +  VLOOKUP($D212&amp;"_"&amp;$D213,Cross_cat_sexe,$B$5,0),0))))</f>
        <v/>
      </c>
      <c r="M213" s="841">
        <f>IF(L212&gt;0,M$5,0)</f>
        <v>0</v>
      </c>
      <c r="N213" s="932" t="str">
        <f ca="1">IF(AND(N212&gt;0,INDIRECT(ADDRESS($CB212,COLUMN(N212),2,1))=0),NA(),IF(N212&gt;INDIRECT(ADDRESS($CB212,COLUMN(N212),2,1)),  NA(),  IF(OR(N212="",INDIRECT(ADDRESS($CB212,COLUMN(N212),2,1))=""),"",     (1+N$5)  *  ROUND((1-(N212-1)/(  INDIRECT(ADDRESS($CB212,COLUMN(N212),2,1))  -1))  *  (VLOOKUP($D212&amp;"_"&amp;$D213,Cross_cat_sexe,$B$5+1,0)  -  VLOOKUP($D212&amp;"_"&amp;$D213,Cross_cat_sexe,$B$5,0))     +  VLOOKUP($D212&amp;"_"&amp;$D213,Cross_cat_sexe,$B$5,0),0))))</f>
        <v/>
      </c>
      <c r="O213" s="932" t="str">
        <f ca="1">IF(AND(O212&gt;0,INDIRECT(ADDRESS($CB212,COLUMN(O212),2,1))=0),NA(),IF(O212&gt;INDIRECT(ADDRESS($CB212,COLUMN(O212),2,1)),  NA(),  IF(OR(O212="",INDIRECT(ADDRESS($CB212,COLUMN(O212),2,1))=""),"",     (1+O$5)  *  ROUND((1-(O212-1)/(  INDIRECT(ADDRESS($CB212,COLUMN(O212),2,1))  -1))  *  (VLOOKUP($D212&amp;"_"&amp;$D213,Cross_cat_sexe,$B$5+1,0)  -  VLOOKUP($D212&amp;"_"&amp;$D213,Cross_cat_sexe,$B$5,0))     +  VLOOKUP($D212&amp;"_"&amp;$D213,Cross_cat_sexe,$B$5,0),0))))</f>
        <v/>
      </c>
      <c r="P213" s="932" t="str">
        <f ca="1">IF(AND(P212&gt;0,INDIRECT(ADDRESS($CB212,COLUMN(P212),2,1))=0),NA(),IF(P212&gt;INDIRECT(ADDRESS($CB212,COLUMN(P212),2,1)),  NA(),  IF(OR(P212="",INDIRECT(ADDRESS($CB212,COLUMN(P212),2,1))=""),"",     (1+P$5)  *  ROUND((1-(P212-1)/(  INDIRECT(ADDRESS($CB212,COLUMN(P212),2,1))  -1))  *  (VLOOKUP($D212&amp;"_"&amp;$D213,Cross_cat_sexe,$B$5+1,0)  -  VLOOKUP($D212&amp;"_"&amp;$D213,Cross_cat_sexe,$B$5,0))     +  VLOOKUP($D212&amp;"_"&amp;$D213,Cross_cat_sexe,$B$5,0),0))))</f>
        <v/>
      </c>
      <c r="Q213" s="687" t="str">
        <f>IF(AND(Q212&gt;0,R212=0),NA(),IF(Q212&gt;R212,NA(),IF(R212="","",     (1+R$5)  *  ROUND((1-(Q212-1)/(R212-1))  *  (VLOOKUP($D212&amp;"_"&amp;$D213,Cross_cat_sexe,$B$5+1,0)  -  VLOOKUP($D212&amp;"_"&amp;$D213,Cross_cat_sexe,$B$5,0))     +  VLOOKUP($D212&amp;"_"&amp;$D213,Cross_cat_sexe,$B$5,0),0))))</f>
        <v/>
      </c>
      <c r="R213" s="841">
        <f>IF(Q212&gt;0,R$5,0)</f>
        <v>0</v>
      </c>
      <c r="S213" s="687" t="str">
        <f>IF(AND(S212&gt;0,T212=0),NA(),IF(S212&gt;T212,NA(),IF(T212="","",     (1+T$5)  *  ROUND((1-(S212-1)/(T212-1))  *  (VLOOKUP($D212&amp;"_"&amp;$D213,Cross_cat_sexe,$B$5+1,0)  -  VLOOKUP($D212&amp;"_"&amp;$D213,Cross_cat_sexe,$B$5,0))     +  VLOOKUP($D212&amp;"_"&amp;$D213,Cross_cat_sexe,$B$5,0),0))))</f>
        <v/>
      </c>
      <c r="T213" s="841">
        <f>IF(S212&gt;0,T$5,0)</f>
        <v>0</v>
      </c>
      <c r="U213" s="932" t="str">
        <f ca="1">IF(AND(U212&gt;0,INDIRECT(ADDRESS($CB212,COLUMN(U212),2,1))=0),NA(),IF(U212&gt;INDIRECT(ADDRESS($CB212,COLUMN(U212),2,1)),  NA(),  IF(OR(U212="",INDIRECT(ADDRESS($CB212,COLUMN(U212),2,1))=""),"",     (1+U$5)  *  ROUND((1-(U212-1)/(  INDIRECT(ADDRESS($CB212,COLUMN(U212),2,1))  -1))  *  (VLOOKUP($D212&amp;"_"&amp;$D213,Cross_cat_sexe,$B$5+1,0)  -  VLOOKUP($D212&amp;"_"&amp;$D213,Cross_cat_sexe,$B$5,0))     +  VLOOKUP($D212&amp;"_"&amp;$D213,Cross_cat_sexe,$B$5,0),0))))</f>
        <v/>
      </c>
      <c r="V213" s="932" t="str">
        <f ca="1">IF(AND(V212&gt;0,INDIRECT(ADDRESS($CB212,COLUMN(V212),2,1))=0),NA(),IF(V212&gt;INDIRECT(ADDRESS($CB212,COLUMN(V212),2,1)),  NA(),  IF(OR(V212="",INDIRECT(ADDRESS($CB212,COLUMN(V212),2,1))=""),"",     (1+V$5)  *  ROUND((1-(V212-1)/(  INDIRECT(ADDRESS($CB212,COLUMN(V212),2,1))  -1))  *  (VLOOKUP($D212&amp;"_"&amp;$D213,Cross_cat_sexe,$B$5+1,0)  -  VLOOKUP($D212&amp;"_"&amp;$D213,Cross_cat_sexe,$B$5,0))     +  VLOOKUP($D212&amp;"_"&amp;$D213,Cross_cat_sexe,$B$5,0),0))))</f>
        <v/>
      </c>
      <c r="W213" s="932" t="str">
        <f ca="1">IF(AND(W212&gt;0,INDIRECT(ADDRESS($CB212,COLUMN(W212),2,1))=0),NA(),IF(W212&gt;INDIRECT(ADDRESS($CB212,COLUMN(W212),2,1)),  NA(),  IF(OR(W212="",INDIRECT(ADDRESS($CB212,COLUMN(W212),2,1))=""),"",     (1+W$5)  *  ROUND((1-(W212-1)/(  INDIRECT(ADDRESS($CB212,COLUMN(W212),2,1))  -1))  *  (VLOOKUP($D212&amp;"_"&amp;$D213,Cross_cat_sexe,$B$5+1,0)  -  VLOOKUP($D212&amp;"_"&amp;$D213,Cross_cat_sexe,$B$5,0))     +  VLOOKUP($D212&amp;"_"&amp;$D213,Cross_cat_sexe,$B$5,0),0))))</f>
        <v/>
      </c>
      <c r="X213" s="932" t="str">
        <f ca="1">IF(AND(X212&gt;0,INDIRECT(ADDRESS($CB212,COLUMN(X212),2,1))=0),NA(),IF(X212&gt;INDIRECT(ADDRESS($CB212,COLUMN(X212),2,1)),  NA(),  IF(OR(X212="",INDIRECT(ADDRESS($CB212,COLUMN(X212),2,1))=""),"",     (1+X$5)  *  ROUND((1-(X212-1)/(  INDIRECT(ADDRESS($CB212,COLUMN(X212),2,1))  -1))  *  (VLOOKUP($D212&amp;"_"&amp;$D213,Cross_cat_sexe,$B$5+1,0)  -  VLOOKUP($D212&amp;"_"&amp;$D213,Cross_cat_sexe,$B$5,0))     +  VLOOKUP($D212&amp;"_"&amp;$D213,Cross_cat_sexe,$B$5,0),0))))</f>
        <v/>
      </c>
      <c r="Y213" s="687" t="str">
        <f>IF(AND(Y212&gt;0,Z212=0),NA(),IF(Y212&gt;Z212,NA(),IF(Z212="","",     (1+Z$5)  *  ROUND((1-(Y212-1)/(Z212-1))  *  (VLOOKUP($D212&amp;"_"&amp;$D213,Cross_cat_sexe,$B$5+1,0)  -  VLOOKUP($D212&amp;"_"&amp;$D213,Cross_cat_sexe,$B$5,0))     +  VLOOKUP($D212&amp;"_"&amp;$D213,Cross_cat_sexe,$B$5,0),0))))</f>
        <v/>
      </c>
      <c r="Z213" s="841">
        <f>IF(Y212&gt;0,Z$5,0)</f>
        <v>0</v>
      </c>
      <c r="AA213" s="688" t="str">
        <f ca="1">IF($B212="","",VLOOKUP($B212,Athlètes,AA$7,0))</f>
        <v>Charlotte</v>
      </c>
      <c r="AB213" s="689">
        <f ca="1">IF(OR(G213&gt;=2,    F212=IF(D213="F","classée","classé")),   1,   0)</f>
        <v>0</v>
      </c>
      <c r="AC213" s="690">
        <f ca="1">MAX(AH213:AU213)</f>
        <v>1000</v>
      </c>
      <c r="AD213" s="684">
        <f ca="1">IF(AF213&gt;=2,AC213,MAX(AV213:BI213))</f>
        <v>-1</v>
      </c>
      <c r="AE213" s="684">
        <f ca="1">IF(AF213&gt;=3,AC213,IF(AG213&gt;=2,AD213,MAX(BJ213:BW213)))</f>
        <v>-2</v>
      </c>
      <c r="AF213" s="684">
        <f ca="1">COUNTIF(AV213:BI213,"=-1")</f>
        <v>1</v>
      </c>
      <c r="AG213" s="684">
        <f ca="1">COUNTIF(BJ213:BW213,"=-2")</f>
        <v>1</v>
      </c>
      <c r="AH213" s="691" t="str">
        <f t="shared" ref="AH213:AU213" ca="1" si="320">INDEX(__Cross,  $CC213,  AH$5)</f>
        <v/>
      </c>
      <c r="AI213" s="684">
        <f t="shared" ca="1" si="320"/>
        <v>1000</v>
      </c>
      <c r="AJ213" s="684" t="str">
        <f t="shared" ca="1" si="320"/>
        <v/>
      </c>
      <c r="AK213" s="684" t="str">
        <f t="shared" ca="1" si="320"/>
        <v/>
      </c>
      <c r="AL213" s="684" t="str">
        <f t="shared" ca="1" si="320"/>
        <v/>
      </c>
      <c r="AM213" s="684" t="str">
        <f t="shared" ca="1" si="320"/>
        <v/>
      </c>
      <c r="AN213" s="684" t="str">
        <f t="shared" ca="1" si="320"/>
        <v/>
      </c>
      <c r="AO213" s="684" t="str">
        <f t="shared" ca="1" si="320"/>
        <v/>
      </c>
      <c r="AP213" s="684" t="str">
        <f t="shared" ca="1" si="320"/>
        <v/>
      </c>
      <c r="AQ213" s="684" t="str">
        <f t="shared" ca="1" si="320"/>
        <v/>
      </c>
      <c r="AR213" s="684" t="str">
        <f t="shared" ca="1" si="320"/>
        <v/>
      </c>
      <c r="AS213" s="684" t="str">
        <f t="shared" ca="1" si="320"/>
        <v/>
      </c>
      <c r="AT213" s="684" t="str">
        <f t="shared" ca="1" si="320"/>
        <v/>
      </c>
      <c r="AU213" s="692" t="str">
        <f t="shared" ca="1" si="320"/>
        <v/>
      </c>
      <c r="AV213" s="691" t="str">
        <f t="shared" ref="AV213:BI213" ca="1" si="321">IF(AH213=$AC213,-1,AH213)</f>
        <v/>
      </c>
      <c r="AW213" s="684">
        <f t="shared" ca="1" si="321"/>
        <v>-1</v>
      </c>
      <c r="AX213" s="684" t="str">
        <f t="shared" ca="1" si="321"/>
        <v/>
      </c>
      <c r="AY213" s="684" t="str">
        <f t="shared" ca="1" si="321"/>
        <v/>
      </c>
      <c r="AZ213" s="684" t="str">
        <f t="shared" ca="1" si="321"/>
        <v/>
      </c>
      <c r="BA213" s="684" t="str">
        <f t="shared" ca="1" si="321"/>
        <v/>
      </c>
      <c r="BB213" s="684" t="str">
        <f t="shared" ca="1" si="321"/>
        <v/>
      </c>
      <c r="BC213" s="684" t="str">
        <f t="shared" ca="1" si="321"/>
        <v/>
      </c>
      <c r="BD213" s="684" t="str">
        <f t="shared" ca="1" si="321"/>
        <v/>
      </c>
      <c r="BE213" s="684" t="str">
        <f t="shared" ca="1" si="321"/>
        <v/>
      </c>
      <c r="BF213" s="684" t="str">
        <f t="shared" ca="1" si="321"/>
        <v/>
      </c>
      <c r="BG213" s="684" t="str">
        <f t="shared" ca="1" si="321"/>
        <v/>
      </c>
      <c r="BH213" s="684" t="str">
        <f t="shared" ca="1" si="321"/>
        <v/>
      </c>
      <c r="BI213" s="692" t="str">
        <f t="shared" ca="1" si="321"/>
        <v/>
      </c>
      <c r="BJ213" s="691" t="str">
        <f t="shared" ref="BJ213:BW213" ca="1" si="322">IF(AV213=$AD213,-2,AV213)</f>
        <v/>
      </c>
      <c r="BK213" s="684">
        <f t="shared" ca="1" si="322"/>
        <v>-2</v>
      </c>
      <c r="BL213" s="684" t="str">
        <f t="shared" ca="1" si="322"/>
        <v/>
      </c>
      <c r="BM213" s="684" t="str">
        <f t="shared" ca="1" si="322"/>
        <v/>
      </c>
      <c r="BN213" s="684" t="str">
        <f t="shared" ca="1" si="322"/>
        <v/>
      </c>
      <c r="BO213" s="684" t="str">
        <f t="shared" ca="1" si="322"/>
        <v/>
      </c>
      <c r="BP213" s="684" t="str">
        <f t="shared" ca="1" si="322"/>
        <v/>
      </c>
      <c r="BQ213" s="684" t="str">
        <f t="shared" ca="1" si="322"/>
        <v/>
      </c>
      <c r="BR213" s="684" t="str">
        <f t="shared" ca="1" si="322"/>
        <v/>
      </c>
      <c r="BS213" s="684" t="str">
        <f t="shared" ca="1" si="322"/>
        <v/>
      </c>
      <c r="BT213" s="684" t="str">
        <f t="shared" ca="1" si="322"/>
        <v/>
      </c>
      <c r="BU213" s="684" t="str">
        <f t="shared" ca="1" si="322"/>
        <v/>
      </c>
      <c r="BV213" s="684" t="str">
        <f t="shared" ca="1" si="322"/>
        <v/>
      </c>
      <c r="BW213" s="692" t="str">
        <f t="shared" ca="1" si="322"/>
        <v/>
      </c>
      <c r="BX213" s="689">
        <f t="shared" ca="1" si="283"/>
        <v>1</v>
      </c>
      <c r="BY213" s="996">
        <f t="shared" ca="1" si="284"/>
        <v>1000</v>
      </c>
      <c r="BZ213" s="689">
        <f t="shared" si="285"/>
        <v>176.1</v>
      </c>
      <c r="CA213" s="684" t="str">
        <f t="shared" ca="1" si="286"/>
        <v>B_F</v>
      </c>
      <c r="CB213" s="684">
        <f t="shared" ca="1" si="294"/>
        <v>190</v>
      </c>
      <c r="CC213" s="684">
        <f t="shared" ca="1" si="287"/>
        <v>192</v>
      </c>
      <c r="CD213" s="684">
        <f t="shared" ca="1" si="288"/>
        <v>0</v>
      </c>
      <c r="CE213" s="693">
        <f t="shared" ca="1" si="289"/>
        <v>2001000</v>
      </c>
      <c r="CF213" s="895"/>
      <c r="CG213" s="886"/>
      <c r="CH213" s="694">
        <f t="shared" ca="1" si="290"/>
        <v>1.1000000000000001</v>
      </c>
      <c r="CI213" s="694">
        <f t="shared" ca="1" si="313"/>
        <v>0</v>
      </c>
      <c r="CJ213" s="895"/>
    </row>
    <row r="214" spans="1:88" s="703" customFormat="1">
      <c r="A214" s="704">
        <v>11</v>
      </c>
      <c r="B214" s="705">
        <v>9616</v>
      </c>
      <c r="C214" s="703" t="str">
        <f ca="1">IF($B214="","",VLOOKUP($B214,Athlètes,C$5,0))</f>
        <v>BOVY</v>
      </c>
      <c r="D214" s="698" t="str">
        <f ca="1">IF($B214="","",VLOOKUP($B214,Athlètes,D$5,0))</f>
        <v>B</v>
      </c>
      <c r="E214" s="706" t="str">
        <f ca="1">IF($B214="","",VLOOKUP($B214,Athlètes,E$5,0))</f>
        <v/>
      </c>
      <c r="F214" s="707"/>
      <c r="G214" s="708"/>
      <c r="H214" s="708"/>
      <c r="I214" s="696"/>
      <c r="J214" s="696">
        <v>8</v>
      </c>
      <c r="K214" s="696"/>
      <c r="L214" s="696"/>
      <c r="M214" s="722" t="str">
        <f>IF(L214&gt;0,VLOOKUP(M$2&amp;IF(VLOOKUP(M$2,cal_Cross,L$9,0)&lt;&gt;2,"","-"&amp;VLOOKUP($E214,année_1ou2,M$9,0)),cal_Cross,VLOOKUP($D214&amp;"_"&amp;$D215,Cross_cat_sexe,$B$7,0),0),"")</f>
        <v/>
      </c>
      <c r="N214" s="696"/>
      <c r="O214" s="696"/>
      <c r="P214" s="696"/>
      <c r="Q214" s="696"/>
      <c r="R214" s="722" t="str">
        <f>IF(Q214&gt;0,VLOOKUP(R$2&amp;IF(VLOOKUP(R$2,cal_Cross,Q$9,0)&lt;&gt;2,"","-"&amp;VLOOKUP($E214,année_1ou2,R$9,0)),cal_Cross,VLOOKUP($D214&amp;"_"&amp;$D215,Cross_cat_sexe,$B$7,0),0),"")</f>
        <v/>
      </c>
      <c r="S214" s="696"/>
      <c r="T214" s="722" t="str">
        <f>IF(S214&gt;0,VLOOKUP(T$2&amp;IF(VLOOKUP(T$2,cal_Cross,S$9,0)&lt;&gt;2,"","-"&amp;VLOOKUP($E214,année_1ou2,T$9,0)),cal_Cross,VLOOKUP($D214&amp;"_"&amp;$D215,Cross_cat_sexe,$B$7,0),0),"")</f>
        <v/>
      </c>
      <c r="U214" s="696"/>
      <c r="V214" s="696"/>
      <c r="W214" s="696"/>
      <c r="X214" s="696"/>
      <c r="Y214" s="696"/>
      <c r="Z214" s="722" t="str">
        <f>IF(Y214&gt;0,VLOOKUP(Z$2&amp;IF(VLOOKUP(Z$2,cal_Cross,Y$9,0)&lt;&gt;2,"","-"&amp;VLOOKUP($E214,année_1ou2,Z$9,0)),cal_Cross,VLOOKUP($D214&amp;"_"&amp;$D215,Cross_cat_sexe,$B$7,0),0),"")</f>
        <v/>
      </c>
      <c r="AA214" s="843" t="str">
        <f ca="1">IF($B214="","",VLOOKUP($B214,Athlètes,AA$5,0))</f>
        <v>BOVY</v>
      </c>
      <c r="AB214" s="697"/>
      <c r="AC214" s="698"/>
      <c r="AD214" s="698"/>
      <c r="AE214" s="698"/>
      <c r="AF214" s="698"/>
      <c r="AG214" s="698"/>
      <c r="AH214" s="699"/>
      <c r="AI214" s="698"/>
      <c r="AJ214" s="698"/>
      <c r="AK214" s="698"/>
      <c r="AL214" s="698"/>
      <c r="AM214" s="698"/>
      <c r="AN214" s="698"/>
      <c r="AO214" s="698"/>
      <c r="AP214" s="698"/>
      <c r="AQ214" s="698"/>
      <c r="AR214" s="698"/>
      <c r="AS214" s="698"/>
      <c r="AT214" s="698"/>
      <c r="AU214" s="700"/>
      <c r="AV214" s="699"/>
      <c r="AW214" s="698"/>
      <c r="AX214" s="698"/>
      <c r="AY214" s="698"/>
      <c r="AZ214" s="698"/>
      <c r="BA214" s="698"/>
      <c r="BB214" s="698"/>
      <c r="BC214" s="698"/>
      <c r="BD214" s="698"/>
      <c r="BE214" s="698"/>
      <c r="BF214" s="698"/>
      <c r="BG214" s="698"/>
      <c r="BH214" s="698"/>
      <c r="BI214" s="700"/>
      <c r="BJ214" s="699"/>
      <c r="BK214" s="698"/>
      <c r="BL214" s="698"/>
      <c r="BM214" s="698"/>
      <c r="BN214" s="698"/>
      <c r="BO214" s="698"/>
      <c r="BP214" s="698"/>
      <c r="BQ214" s="698"/>
      <c r="BR214" s="698"/>
      <c r="BS214" s="698"/>
      <c r="BT214" s="698"/>
      <c r="BU214" s="698"/>
      <c r="BV214" s="698"/>
      <c r="BW214" s="700"/>
      <c r="BX214" s="697">
        <f t="shared" ca="1" si="283"/>
        <v>0</v>
      </c>
      <c r="BY214" s="995">
        <f t="shared" ca="1" si="284"/>
        <v>8</v>
      </c>
      <c r="BZ214" s="697">
        <f t="shared" si="285"/>
        <v>9616</v>
      </c>
      <c r="CA214" s="698" t="str">
        <f t="shared" ca="1" si="286"/>
        <v>B_F</v>
      </c>
      <c r="CB214" s="698">
        <f t="shared" ca="1" si="294"/>
        <v>190</v>
      </c>
      <c r="CC214" s="698">
        <f t="shared" ca="1" si="287"/>
        <v>193</v>
      </c>
      <c r="CD214" s="698">
        <f t="shared" ca="1" si="288"/>
        <v>0</v>
      </c>
      <c r="CE214" s="701">
        <f t="shared" ca="1" si="289"/>
        <v>2000806</v>
      </c>
      <c r="CF214" s="894"/>
      <c r="CG214" s="885"/>
      <c r="CH214" s="694">
        <f t="shared" ca="1" si="290"/>
        <v>1</v>
      </c>
      <c r="CI214" s="702">
        <f t="shared" ref="CI214:CI219" ca="1" si="323">IF(INDEX(__Cross,  IF(BX214=1, $CC213, $CC214),  CI$2)&gt;0,  1,  0)</f>
        <v>0</v>
      </c>
      <c r="CJ214" s="894"/>
    </row>
    <row r="215" spans="1:88" s="695" customFormat="1">
      <c r="A215" s="681">
        <v>8.1</v>
      </c>
      <c r="B215" s="682">
        <f>B214+0.1</f>
        <v>9616.1</v>
      </c>
      <c r="C215" s="683" t="str">
        <f ca="1">IF($B214="","",VLOOKUP($B214,Athlètes,C$7,0))</f>
        <v>Sarah</v>
      </c>
      <c r="D215" s="684" t="str">
        <f ca="1">IF($B214="","",VLOOKUP($B214,Athlètes,D$7,0))</f>
        <v>F</v>
      </c>
      <c r="E215" s="685"/>
      <c r="F215" s="936">
        <f ca="1">IF(G215=0,0,SUMIF(AC215:AD215,"&gt;0")/MIN(2,G215))+IF(ISNA(BY215),NA(),0)</f>
        <v>806</v>
      </c>
      <c r="G215" s="686">
        <f>COUNTA(I214:L214,N214:Q214,S214,Y214)</f>
        <v>1</v>
      </c>
      <c r="H215" s="686">
        <f>IF(ISNA(VLOOKUP($B215,__Indoor,H$7,0)),   0,VLOOKUP($B215,__Indoor,H$7,0))</f>
        <v>0</v>
      </c>
      <c r="I215" s="932" t="str">
        <f ca="1">IF(AND(I214&gt;0,INDIRECT(ADDRESS($CB214,COLUMN(I214),2,1))=0),NA(),IF(I214&gt;INDIRECT(ADDRESS($CB214,COLUMN(I214),2,1)),  NA(),  IF(OR(I214="",INDIRECT(ADDRESS($CB214,COLUMN(I214),2,1))=""),"",     (1+I$5)  *  ROUND((1-(I214-1)/(  INDIRECT(ADDRESS($CB214,COLUMN(I214),2,1))  -1))  *  (VLOOKUP($D214&amp;"_"&amp;$D215,Cross_cat_sexe,$B$5+1,0)  -  VLOOKUP($D214&amp;"_"&amp;$D215,Cross_cat_sexe,$B$5,0))     +  VLOOKUP($D214&amp;"_"&amp;$D215,Cross_cat_sexe,$B$5,0),0))))</f>
        <v/>
      </c>
      <c r="J215" s="932">
        <f ca="1">IF(AND(J214&gt;0,INDIRECT(ADDRESS($CB214,COLUMN(J214),2,1))=0),NA(),IF(J214&gt;INDIRECT(ADDRESS($CB214,COLUMN(J214),2,1)),  NA(),  IF(OR(J214="",INDIRECT(ADDRESS($CB214,COLUMN(J214),2,1))=""),"",     (1+J$5)  *  ROUND((1-(J214-1)/(  INDIRECT(ADDRESS($CB214,COLUMN(J214),2,1))  -1))  *  (VLOOKUP($D214&amp;"_"&amp;$D215,Cross_cat_sexe,$B$5+1,0)  -  VLOOKUP($D214&amp;"_"&amp;$D215,Cross_cat_sexe,$B$5,0))     +  VLOOKUP($D214&amp;"_"&amp;$D215,Cross_cat_sexe,$B$5,0),0))))</f>
        <v>806</v>
      </c>
      <c r="K215" s="932" t="str">
        <f ca="1">IF(AND(K214&gt;0,INDIRECT(ADDRESS($CB214,COLUMN(K214),2,1))=0),NA(),IF(K214&gt;INDIRECT(ADDRESS($CB214,COLUMN(K214),2,1)),  NA(),  IF(OR(K214="",INDIRECT(ADDRESS($CB214,COLUMN(K214),2,1))=""),"",     (1+K$5)  *  ROUND((1-(K214-1)/(  INDIRECT(ADDRESS($CB214,COLUMN(K214),2,1))  -1))  *  (VLOOKUP($D214&amp;"_"&amp;$D215,Cross_cat_sexe,$B$5+1,0)  -  VLOOKUP($D214&amp;"_"&amp;$D215,Cross_cat_sexe,$B$5,0))     +  VLOOKUP($D214&amp;"_"&amp;$D215,Cross_cat_sexe,$B$5,0),0))))</f>
        <v/>
      </c>
      <c r="L215" s="687" t="str">
        <f>IF(AND(L214&gt;0,M214=0),NA(),IF(L214&gt;M214,NA(),IF(M214="","",     (1+M$5)  *  ROUND((1-(L214-1)/(M214-1))  *  (VLOOKUP($D214&amp;"_"&amp;$D215,Cross_cat_sexe,$B$5+1,0)  -  VLOOKUP($D214&amp;"_"&amp;$D215,Cross_cat_sexe,$B$5,0))     +  VLOOKUP($D214&amp;"_"&amp;$D215,Cross_cat_sexe,$B$5,0),0))))</f>
        <v/>
      </c>
      <c r="M215" s="841">
        <f>IF(L214&gt;0,M$5,0)</f>
        <v>0</v>
      </c>
      <c r="N215" s="932" t="str">
        <f ca="1">IF(AND(N214&gt;0,INDIRECT(ADDRESS($CB214,COLUMN(N214),2,1))=0),NA(),IF(N214&gt;INDIRECT(ADDRESS($CB214,COLUMN(N214),2,1)),  NA(),  IF(OR(N214="",INDIRECT(ADDRESS($CB214,COLUMN(N214),2,1))=""),"",     (1+N$5)  *  ROUND((1-(N214-1)/(  INDIRECT(ADDRESS($CB214,COLUMN(N214),2,1))  -1))  *  (VLOOKUP($D214&amp;"_"&amp;$D215,Cross_cat_sexe,$B$5+1,0)  -  VLOOKUP($D214&amp;"_"&amp;$D215,Cross_cat_sexe,$B$5,0))     +  VLOOKUP($D214&amp;"_"&amp;$D215,Cross_cat_sexe,$B$5,0),0))))</f>
        <v/>
      </c>
      <c r="O215" s="932" t="str">
        <f ca="1">IF(AND(O214&gt;0,INDIRECT(ADDRESS($CB214,COLUMN(O214),2,1))=0),NA(),IF(O214&gt;INDIRECT(ADDRESS($CB214,COLUMN(O214),2,1)),  NA(),  IF(OR(O214="",INDIRECT(ADDRESS($CB214,COLUMN(O214),2,1))=""),"",     (1+O$5)  *  ROUND((1-(O214-1)/(  INDIRECT(ADDRESS($CB214,COLUMN(O214),2,1))  -1))  *  (VLOOKUP($D214&amp;"_"&amp;$D215,Cross_cat_sexe,$B$5+1,0)  -  VLOOKUP($D214&amp;"_"&amp;$D215,Cross_cat_sexe,$B$5,0))     +  VLOOKUP($D214&amp;"_"&amp;$D215,Cross_cat_sexe,$B$5,0),0))))</f>
        <v/>
      </c>
      <c r="P215" s="932" t="str">
        <f ca="1">IF(AND(P214&gt;0,INDIRECT(ADDRESS($CB214,COLUMN(P214),2,1))=0),NA(),IF(P214&gt;INDIRECT(ADDRESS($CB214,COLUMN(P214),2,1)),  NA(),  IF(OR(P214="",INDIRECT(ADDRESS($CB214,COLUMN(P214),2,1))=""),"",     (1+P$5)  *  ROUND((1-(P214-1)/(  INDIRECT(ADDRESS($CB214,COLUMN(P214),2,1))  -1))  *  (VLOOKUP($D214&amp;"_"&amp;$D215,Cross_cat_sexe,$B$5+1,0)  -  VLOOKUP($D214&amp;"_"&amp;$D215,Cross_cat_sexe,$B$5,0))     +  VLOOKUP($D214&amp;"_"&amp;$D215,Cross_cat_sexe,$B$5,0),0))))</f>
        <v/>
      </c>
      <c r="Q215" s="687" t="str">
        <f>IF(AND(Q214&gt;0,R214=0),NA(),IF(Q214&gt;R214,NA(),IF(R214="","",     (1+R$5)  *  ROUND((1-(Q214-1)/(R214-1))  *  (VLOOKUP($D214&amp;"_"&amp;$D215,Cross_cat_sexe,$B$5+1,0)  -  VLOOKUP($D214&amp;"_"&amp;$D215,Cross_cat_sexe,$B$5,0))     +  VLOOKUP($D214&amp;"_"&amp;$D215,Cross_cat_sexe,$B$5,0),0))))</f>
        <v/>
      </c>
      <c r="R215" s="841">
        <f>IF(Q214&gt;0,R$5,0)</f>
        <v>0</v>
      </c>
      <c r="S215" s="687" t="str">
        <f>IF(AND(S214&gt;0,T214=0),NA(),IF(S214&gt;T214,NA(),IF(T214="","",     (1+T$5)  *  ROUND((1-(S214-1)/(T214-1))  *  (VLOOKUP($D214&amp;"_"&amp;$D215,Cross_cat_sexe,$B$5+1,0)  -  VLOOKUP($D214&amp;"_"&amp;$D215,Cross_cat_sexe,$B$5,0))     +  VLOOKUP($D214&amp;"_"&amp;$D215,Cross_cat_sexe,$B$5,0),0))))</f>
        <v/>
      </c>
      <c r="T215" s="841">
        <f>IF(S214&gt;0,T$5,0)</f>
        <v>0</v>
      </c>
      <c r="U215" s="932" t="str">
        <f ca="1">IF(AND(U214&gt;0,INDIRECT(ADDRESS($CB214,COLUMN(U214),2,1))=0),NA(),IF(U214&gt;INDIRECT(ADDRESS($CB214,COLUMN(U214),2,1)),  NA(),  IF(OR(U214="",INDIRECT(ADDRESS($CB214,COLUMN(U214),2,1))=""),"",     (1+U$5)  *  ROUND((1-(U214-1)/(  INDIRECT(ADDRESS($CB214,COLUMN(U214),2,1))  -1))  *  (VLOOKUP($D214&amp;"_"&amp;$D215,Cross_cat_sexe,$B$5+1,0)  -  VLOOKUP($D214&amp;"_"&amp;$D215,Cross_cat_sexe,$B$5,0))     +  VLOOKUP($D214&amp;"_"&amp;$D215,Cross_cat_sexe,$B$5,0),0))))</f>
        <v/>
      </c>
      <c r="V215" s="932" t="str">
        <f ca="1">IF(AND(V214&gt;0,INDIRECT(ADDRESS($CB214,COLUMN(V214),2,1))=0),NA(),IF(V214&gt;INDIRECT(ADDRESS($CB214,COLUMN(V214),2,1)),  NA(),  IF(OR(V214="",INDIRECT(ADDRESS($CB214,COLUMN(V214),2,1))=""),"",     (1+V$5)  *  ROUND((1-(V214-1)/(  INDIRECT(ADDRESS($CB214,COLUMN(V214),2,1))  -1))  *  (VLOOKUP($D214&amp;"_"&amp;$D215,Cross_cat_sexe,$B$5+1,0)  -  VLOOKUP($D214&amp;"_"&amp;$D215,Cross_cat_sexe,$B$5,0))     +  VLOOKUP($D214&amp;"_"&amp;$D215,Cross_cat_sexe,$B$5,0),0))))</f>
        <v/>
      </c>
      <c r="W215" s="932" t="str">
        <f ca="1">IF(AND(W214&gt;0,INDIRECT(ADDRESS($CB214,COLUMN(W214),2,1))=0),NA(),IF(W214&gt;INDIRECT(ADDRESS($CB214,COLUMN(W214),2,1)),  NA(),  IF(OR(W214="",INDIRECT(ADDRESS($CB214,COLUMN(W214),2,1))=""),"",     (1+W$5)  *  ROUND((1-(W214-1)/(  INDIRECT(ADDRESS($CB214,COLUMN(W214),2,1))  -1))  *  (VLOOKUP($D214&amp;"_"&amp;$D215,Cross_cat_sexe,$B$5+1,0)  -  VLOOKUP($D214&amp;"_"&amp;$D215,Cross_cat_sexe,$B$5,0))     +  VLOOKUP($D214&amp;"_"&amp;$D215,Cross_cat_sexe,$B$5,0),0))))</f>
        <v/>
      </c>
      <c r="X215" s="932" t="str">
        <f ca="1">IF(AND(X214&gt;0,INDIRECT(ADDRESS($CB214,COLUMN(X214),2,1))=0),NA(),IF(X214&gt;INDIRECT(ADDRESS($CB214,COLUMN(X214),2,1)),  NA(),  IF(OR(X214="",INDIRECT(ADDRESS($CB214,COLUMN(X214),2,1))=""),"",     (1+X$5)  *  ROUND((1-(X214-1)/(  INDIRECT(ADDRESS($CB214,COLUMN(X214),2,1))  -1))  *  (VLOOKUP($D214&amp;"_"&amp;$D215,Cross_cat_sexe,$B$5+1,0)  -  VLOOKUP($D214&amp;"_"&amp;$D215,Cross_cat_sexe,$B$5,0))     +  VLOOKUP($D214&amp;"_"&amp;$D215,Cross_cat_sexe,$B$5,0),0))))</f>
        <v/>
      </c>
      <c r="Y215" s="687" t="str">
        <f>IF(AND(Y214&gt;0,Z214=0),NA(),IF(Y214&gt;Z214,NA(),IF(Z214="","",     (1+Z$5)  *  ROUND((1-(Y214-1)/(Z214-1))  *  (VLOOKUP($D214&amp;"_"&amp;$D215,Cross_cat_sexe,$B$5+1,0)  -  VLOOKUP($D214&amp;"_"&amp;$D215,Cross_cat_sexe,$B$5,0))     +  VLOOKUP($D214&amp;"_"&amp;$D215,Cross_cat_sexe,$B$5,0),0))))</f>
        <v/>
      </c>
      <c r="Z215" s="841">
        <f>IF(Y214&gt;0,Z$5,0)</f>
        <v>0</v>
      </c>
      <c r="AA215" s="688" t="str">
        <f ca="1">IF($B214="","",VLOOKUP($B214,Athlètes,AA$7,0))</f>
        <v>Sarah</v>
      </c>
      <c r="AB215" s="689">
        <f ca="1">IF(OR(G215&gt;=2,    F214=IF(D215="F","classée","classé")),   1,   0)</f>
        <v>0</v>
      </c>
      <c r="AC215" s="690">
        <f ca="1">MAX(AH215:AU215)</f>
        <v>806</v>
      </c>
      <c r="AD215" s="684">
        <f ca="1">IF(AF215&gt;=2,AC215,MAX(AV215:BI215))</f>
        <v>-1</v>
      </c>
      <c r="AE215" s="684">
        <f ca="1">IF(AF215&gt;=3,AC215,IF(AG215&gt;=2,AD215,MAX(BJ215:BW215)))</f>
        <v>-2</v>
      </c>
      <c r="AF215" s="684">
        <f ca="1">COUNTIF(AV215:BI215,"=-1")</f>
        <v>1</v>
      </c>
      <c r="AG215" s="684">
        <f ca="1">COUNTIF(BJ215:BW215,"=-2")</f>
        <v>1</v>
      </c>
      <c r="AH215" s="691" t="str">
        <f t="shared" ref="AH215:AU215" ca="1" si="324">INDEX(__Cross,  $CC215,  AH$5)</f>
        <v/>
      </c>
      <c r="AI215" s="684">
        <f t="shared" ca="1" si="324"/>
        <v>806</v>
      </c>
      <c r="AJ215" s="684" t="str">
        <f t="shared" ca="1" si="324"/>
        <v/>
      </c>
      <c r="AK215" s="684" t="str">
        <f t="shared" ca="1" si="324"/>
        <v/>
      </c>
      <c r="AL215" s="684" t="str">
        <f t="shared" ca="1" si="324"/>
        <v/>
      </c>
      <c r="AM215" s="684" t="str">
        <f t="shared" ca="1" si="324"/>
        <v/>
      </c>
      <c r="AN215" s="684" t="str">
        <f t="shared" ca="1" si="324"/>
        <v/>
      </c>
      <c r="AO215" s="684" t="str">
        <f t="shared" ca="1" si="324"/>
        <v/>
      </c>
      <c r="AP215" s="684" t="str">
        <f t="shared" ca="1" si="324"/>
        <v/>
      </c>
      <c r="AQ215" s="684" t="str">
        <f t="shared" ca="1" si="324"/>
        <v/>
      </c>
      <c r="AR215" s="684" t="str">
        <f t="shared" ca="1" si="324"/>
        <v/>
      </c>
      <c r="AS215" s="684" t="str">
        <f t="shared" ca="1" si="324"/>
        <v/>
      </c>
      <c r="AT215" s="684" t="str">
        <f t="shared" ca="1" si="324"/>
        <v/>
      </c>
      <c r="AU215" s="692" t="str">
        <f t="shared" ca="1" si="324"/>
        <v/>
      </c>
      <c r="AV215" s="691" t="str">
        <f t="shared" ref="AV215:BI215" ca="1" si="325">IF(AH215=$AC215,-1,AH215)</f>
        <v/>
      </c>
      <c r="AW215" s="684">
        <f t="shared" ca="1" si="325"/>
        <v>-1</v>
      </c>
      <c r="AX215" s="684" t="str">
        <f t="shared" ca="1" si="325"/>
        <v/>
      </c>
      <c r="AY215" s="684" t="str">
        <f t="shared" ca="1" si="325"/>
        <v/>
      </c>
      <c r="AZ215" s="684" t="str">
        <f t="shared" ca="1" si="325"/>
        <v/>
      </c>
      <c r="BA215" s="684" t="str">
        <f t="shared" ca="1" si="325"/>
        <v/>
      </c>
      <c r="BB215" s="684" t="str">
        <f t="shared" ca="1" si="325"/>
        <v/>
      </c>
      <c r="BC215" s="684" t="str">
        <f t="shared" ca="1" si="325"/>
        <v/>
      </c>
      <c r="BD215" s="684" t="str">
        <f t="shared" ca="1" si="325"/>
        <v/>
      </c>
      <c r="BE215" s="684" t="str">
        <f t="shared" ca="1" si="325"/>
        <v/>
      </c>
      <c r="BF215" s="684" t="str">
        <f t="shared" ca="1" si="325"/>
        <v/>
      </c>
      <c r="BG215" s="684" t="str">
        <f t="shared" ca="1" si="325"/>
        <v/>
      </c>
      <c r="BH215" s="684" t="str">
        <f t="shared" ca="1" si="325"/>
        <v/>
      </c>
      <c r="BI215" s="692" t="str">
        <f t="shared" ca="1" si="325"/>
        <v/>
      </c>
      <c r="BJ215" s="691" t="str">
        <f t="shared" ref="BJ215:BW215" ca="1" si="326">IF(AV215=$AD215,-2,AV215)</f>
        <v/>
      </c>
      <c r="BK215" s="684">
        <f t="shared" ca="1" si="326"/>
        <v>-2</v>
      </c>
      <c r="BL215" s="684" t="str">
        <f t="shared" ca="1" si="326"/>
        <v/>
      </c>
      <c r="BM215" s="684" t="str">
        <f t="shared" ca="1" si="326"/>
        <v/>
      </c>
      <c r="BN215" s="684" t="str">
        <f t="shared" ca="1" si="326"/>
        <v/>
      </c>
      <c r="BO215" s="684" t="str">
        <f t="shared" ca="1" si="326"/>
        <v/>
      </c>
      <c r="BP215" s="684" t="str">
        <f t="shared" ca="1" si="326"/>
        <v/>
      </c>
      <c r="BQ215" s="684" t="str">
        <f t="shared" ca="1" si="326"/>
        <v/>
      </c>
      <c r="BR215" s="684" t="str">
        <f t="shared" ca="1" si="326"/>
        <v/>
      </c>
      <c r="BS215" s="684" t="str">
        <f t="shared" ca="1" si="326"/>
        <v/>
      </c>
      <c r="BT215" s="684" t="str">
        <f t="shared" ca="1" si="326"/>
        <v/>
      </c>
      <c r="BU215" s="684" t="str">
        <f t="shared" ca="1" si="326"/>
        <v/>
      </c>
      <c r="BV215" s="684" t="str">
        <f t="shared" ca="1" si="326"/>
        <v/>
      </c>
      <c r="BW215" s="692" t="str">
        <f t="shared" ca="1" si="326"/>
        <v/>
      </c>
      <c r="BX215" s="689">
        <f t="shared" ca="1" si="283"/>
        <v>1</v>
      </c>
      <c r="BY215" s="996">
        <f t="shared" ca="1" si="284"/>
        <v>806</v>
      </c>
      <c r="BZ215" s="689">
        <f t="shared" si="285"/>
        <v>9616.1</v>
      </c>
      <c r="CA215" s="684" t="str">
        <f ca="1">IF(D215="",   INDIRECT(ADDRESS(CB215,COLUMN(CA215),2,1)),   IF(BX215=1, D214&amp;"_"&amp;D215, D215&amp;"_"&amp;D228))</f>
        <v>B_F</v>
      </c>
      <c r="CB215" s="684">
        <f t="shared" ca="1" si="294"/>
        <v>190</v>
      </c>
      <c r="CC215" s="684">
        <f t="shared" ca="1" si="287"/>
        <v>194</v>
      </c>
      <c r="CD215" s="684">
        <f ca="1">IF(CA215=INDIRECT(ADDRESS(CB215,COLUMN(CA215),2,1)),  0,  1)    +     IF(BX215=1,IF(B214+0.1=B215,0,1),IF(B215+0.1=B228,0,1))     +     IF(ISNA(IF(BX215=1,BY215,BY228)),1,0)</f>
        <v>0</v>
      </c>
      <c r="CE215" s="693">
        <f ca="1">IF(BX215=1,F215+CLASSES*AB215*100000,F228+CLASSES*AB228*100000)+IF(CA215="_",0,VLOOKUP(CA215,Cross_cat_sexe,CE$7,0))+IF(BX215=1,IF(AND(B215&gt;0.1,F215=0),0.1,0),IF(AND(B228&gt;0.1,F228=0),0.1,0))</f>
        <v>2000806</v>
      </c>
      <c r="CF215" s="895"/>
      <c r="CG215" s="886"/>
      <c r="CH215" s="694">
        <f t="shared" ca="1" si="290"/>
        <v>1.1000000000000001</v>
      </c>
      <c r="CI215" s="694">
        <f t="shared" ca="1" si="323"/>
        <v>0</v>
      </c>
      <c r="CJ215" s="895"/>
    </row>
    <row r="216" spans="1:88" s="703" customFormat="1">
      <c r="A216" s="704">
        <v>12</v>
      </c>
      <c r="B216" s="705">
        <v>447</v>
      </c>
      <c r="C216" s="703" t="str">
        <f ca="1">IF($B216="","",VLOOKUP($B216,Athlètes,C$5,0))</f>
        <v>BERRIDI CHAMORRO</v>
      </c>
      <c r="D216" s="698" t="str">
        <f ca="1">IF($B216="","",VLOOKUP($B216,Athlètes,D$5,0))</f>
        <v>B</v>
      </c>
      <c r="E216" s="706" t="str">
        <f ca="1">IF($B216="","",VLOOKUP($B216,Athlètes,E$5,0))</f>
        <v/>
      </c>
      <c r="F216" s="707"/>
      <c r="G216" s="708"/>
      <c r="H216" s="708"/>
      <c r="I216" s="696"/>
      <c r="J216" s="696"/>
      <c r="K216" s="696">
        <v>27</v>
      </c>
      <c r="L216" s="696"/>
      <c r="M216" s="722" t="str">
        <f>IF(L216&gt;0,VLOOKUP(M$2&amp;IF(VLOOKUP(M$2,cal_Cross,L$9,0)&lt;&gt;2,"","-"&amp;VLOOKUP($E216,année_1ou2,M$9,0)),cal_Cross,VLOOKUP($D216&amp;"_"&amp;$D217,Cross_cat_sexe,$B$7,0),0),"")</f>
        <v/>
      </c>
      <c r="N216" s="696"/>
      <c r="O216" s="696"/>
      <c r="P216" s="696"/>
      <c r="Q216" s="696"/>
      <c r="R216" s="722" t="str">
        <f>IF(Q216&gt;0,VLOOKUP(R$2&amp;IF(VLOOKUP(R$2,cal_Cross,Q$9,0)&lt;&gt;2,"","-"&amp;VLOOKUP($E216,année_1ou2,R$9,0)),cal_Cross,VLOOKUP($D216&amp;"_"&amp;$D217,Cross_cat_sexe,$B$7,0),0),"")</f>
        <v/>
      </c>
      <c r="S216" s="696"/>
      <c r="T216" s="722" t="str">
        <f>IF(S216&gt;0,VLOOKUP(T$2&amp;IF(VLOOKUP(T$2,cal_Cross,S$9,0)&lt;&gt;2,"","-"&amp;VLOOKUP($E216,année_1ou2,T$9,0)),cal_Cross,VLOOKUP($D216&amp;"_"&amp;$D217,Cross_cat_sexe,$B$7,0),0),"")</f>
        <v/>
      </c>
      <c r="U216" s="696"/>
      <c r="V216" s="696"/>
      <c r="W216" s="696"/>
      <c r="X216" s="696"/>
      <c r="Y216" s="696"/>
      <c r="Z216" s="722" t="str">
        <f>IF(Y216&gt;0,VLOOKUP(Z$2&amp;IF(VLOOKUP(Z$2,cal_Cross,Y$9,0)&lt;&gt;2,"","-"&amp;VLOOKUP($E216,année_1ou2,Z$9,0)),cal_Cross,VLOOKUP($D216&amp;"_"&amp;$D217,Cross_cat_sexe,$B$7,0),0),"")</f>
        <v/>
      </c>
      <c r="AA216" s="843" t="str">
        <f ca="1">IF($B216="","",VLOOKUP($B216,Athlètes,AA$5,0))</f>
        <v>BERRIDI CHAMORRO</v>
      </c>
      <c r="AB216" s="697"/>
      <c r="AC216" s="698"/>
      <c r="AD216" s="698"/>
      <c r="AE216" s="698"/>
      <c r="AF216" s="698"/>
      <c r="AG216" s="698"/>
      <c r="AH216" s="699"/>
      <c r="AI216" s="698"/>
      <c r="AJ216" s="698"/>
      <c r="AK216" s="698"/>
      <c r="AL216" s="698"/>
      <c r="AM216" s="698"/>
      <c r="AN216" s="698"/>
      <c r="AO216" s="698"/>
      <c r="AP216" s="698"/>
      <c r="AQ216" s="698"/>
      <c r="AR216" s="698"/>
      <c r="AS216" s="698"/>
      <c r="AT216" s="698"/>
      <c r="AU216" s="700"/>
      <c r="AV216" s="699"/>
      <c r="AW216" s="698"/>
      <c r="AX216" s="698"/>
      <c r="AY216" s="698"/>
      <c r="AZ216" s="698"/>
      <c r="BA216" s="698"/>
      <c r="BB216" s="698"/>
      <c r="BC216" s="698"/>
      <c r="BD216" s="698"/>
      <c r="BE216" s="698"/>
      <c r="BF216" s="698"/>
      <c r="BG216" s="698"/>
      <c r="BH216" s="698"/>
      <c r="BI216" s="700"/>
      <c r="BJ216" s="699"/>
      <c r="BK216" s="698"/>
      <c r="BL216" s="698"/>
      <c r="BM216" s="698"/>
      <c r="BN216" s="698"/>
      <c r="BO216" s="698"/>
      <c r="BP216" s="698"/>
      <c r="BQ216" s="698"/>
      <c r="BR216" s="698"/>
      <c r="BS216" s="698"/>
      <c r="BT216" s="698"/>
      <c r="BU216" s="698"/>
      <c r="BV216" s="698"/>
      <c r="BW216" s="700"/>
      <c r="BX216" s="697">
        <f t="shared" ca="1" si="283"/>
        <v>0</v>
      </c>
      <c r="BY216" s="995">
        <f t="shared" ca="1" si="284"/>
        <v>27</v>
      </c>
      <c r="BZ216" s="697">
        <f t="shared" si="285"/>
        <v>447</v>
      </c>
      <c r="CA216" s="698" t="str">
        <f ca="1">IF(D216="",   INDIRECT(ADDRESS(CB216,COLUMN(CA216),2,1)),   IF(BX216=1, D215&amp;"_"&amp;D216, D216&amp;"_"&amp;D217))</f>
        <v>B_F</v>
      </c>
      <c r="CB216" s="698">
        <f t="shared" ca="1" si="294"/>
        <v>190</v>
      </c>
      <c r="CC216" s="698">
        <f t="shared" ca="1" si="287"/>
        <v>195</v>
      </c>
      <c r="CD216" s="698">
        <f ca="1">IF(CA216=INDIRECT(ADDRESS(CB216,COLUMN(CA216),2,1)),  0,  1)    +     IF(BX216=1,IF(B215+0.1=B216,0,1),IF(B216+0.1=B217,0,1))     +     IF(ISNA(IF(BX216=1,BY216,BY217)),1,0)</f>
        <v>0</v>
      </c>
      <c r="CE216" s="701">
        <f ca="1">IF(BX216=1,F216+CLASSES*AB216*100000,F217+CLASSES*AB217*100000)+IF(CA216="_",0,VLOOKUP(CA216,Cross_cat_sexe,CE$7,0))+IF(BX216=1,IF(AND(B216&gt;0.1,F216=0),0.1,0),IF(AND(B217&gt;0.1,F217=0),0.1,0))</f>
        <v>2000536</v>
      </c>
      <c r="CF216" s="894"/>
      <c r="CG216" s="885"/>
      <c r="CH216" s="694">
        <f t="shared" ca="1" si="290"/>
        <v>1</v>
      </c>
      <c r="CI216" s="702">
        <f t="shared" ca="1" si="323"/>
        <v>0</v>
      </c>
      <c r="CJ216" s="894"/>
    </row>
    <row r="217" spans="1:88" s="695" customFormat="1">
      <c r="A217" s="681">
        <v>9.1</v>
      </c>
      <c r="B217" s="682">
        <f>B216+0.1</f>
        <v>447.1</v>
      </c>
      <c r="C217" s="683" t="str">
        <f ca="1">IF($B216="","",VLOOKUP($B216,Athlètes,C$7,0))</f>
        <v>Laia</v>
      </c>
      <c r="D217" s="684" t="str">
        <f ca="1">IF($B216="","",VLOOKUP($B216,Athlètes,D$7,0))</f>
        <v>F</v>
      </c>
      <c r="E217" s="685"/>
      <c r="F217" s="936">
        <f ca="1">IF(G217=0,0,SUMIF(AC217:AD217,"&gt;0")/MIN(2,G217))+IF(ISNA(BY217),NA(),0)</f>
        <v>536</v>
      </c>
      <c r="G217" s="686">
        <f>COUNTA(I216:L216,N216:Q216,S216,Y216)</f>
        <v>1</v>
      </c>
      <c r="H217" s="686">
        <f>IF(ISNA(VLOOKUP($B217,__Indoor,H$7,0)),   0,VLOOKUP($B217,__Indoor,H$7,0))</f>
        <v>0</v>
      </c>
      <c r="I217" s="932" t="str">
        <f ca="1">IF(AND(I216&gt;0,INDIRECT(ADDRESS($CB216,COLUMN(I216),2,1))=0),NA(),IF(I216&gt;INDIRECT(ADDRESS($CB216,COLUMN(I216),2,1)),  NA(),  IF(OR(I216="",INDIRECT(ADDRESS($CB216,COLUMN(I216),2,1))=""),"",     (1+I$5)  *  ROUND((1-(I216-1)/(  INDIRECT(ADDRESS($CB216,COLUMN(I216),2,1))  -1))  *  (VLOOKUP($D216&amp;"_"&amp;$D217,Cross_cat_sexe,$B$5+1,0)  -  VLOOKUP($D216&amp;"_"&amp;$D217,Cross_cat_sexe,$B$5,0))     +  VLOOKUP($D216&amp;"_"&amp;$D217,Cross_cat_sexe,$B$5,0),0))))</f>
        <v/>
      </c>
      <c r="J217" s="932" t="str">
        <f ca="1">IF(AND(J216&gt;0,INDIRECT(ADDRESS($CB216,COLUMN(J216),2,1))=0),NA(),IF(J216&gt;INDIRECT(ADDRESS($CB216,COLUMN(J216),2,1)),  NA(),  IF(OR(J216="",INDIRECT(ADDRESS($CB216,COLUMN(J216),2,1))=""),"",     (1+J$5)  *  ROUND((1-(J216-1)/(  INDIRECT(ADDRESS($CB216,COLUMN(J216),2,1))  -1))  *  (VLOOKUP($D216&amp;"_"&amp;$D217,Cross_cat_sexe,$B$5+1,0)  -  VLOOKUP($D216&amp;"_"&amp;$D217,Cross_cat_sexe,$B$5,0))     +  VLOOKUP($D216&amp;"_"&amp;$D217,Cross_cat_sexe,$B$5,0),0))))</f>
        <v/>
      </c>
      <c r="K217" s="932">
        <f ca="1">IF(AND(K216&gt;0,INDIRECT(ADDRESS($CB216,COLUMN(K216),2,1))=0),NA(),IF(K216&gt;INDIRECT(ADDRESS($CB216,COLUMN(K216),2,1)),  NA(),  IF(OR(K216="",INDIRECT(ADDRESS($CB216,COLUMN(K216),2,1))=""),"",     (1+K$5)  *  ROUND((1-(K216-1)/(  INDIRECT(ADDRESS($CB216,COLUMN(K216),2,1))  -1))  *  (VLOOKUP($D216&amp;"_"&amp;$D217,Cross_cat_sexe,$B$5+1,0)  -  VLOOKUP($D216&amp;"_"&amp;$D217,Cross_cat_sexe,$B$5,0))     +  VLOOKUP($D216&amp;"_"&amp;$D217,Cross_cat_sexe,$B$5,0),0))))</f>
        <v>536</v>
      </c>
      <c r="L217" s="687" t="str">
        <f>IF(AND(L216&gt;0,M216=0),NA(),IF(L216&gt;M216,NA(),IF(M216="","",     (1+M$5)  *  ROUND((1-(L216-1)/(M216-1))  *  (VLOOKUP($D216&amp;"_"&amp;$D217,Cross_cat_sexe,$B$5+1,0)  -  VLOOKUP($D216&amp;"_"&amp;$D217,Cross_cat_sexe,$B$5,0))     +  VLOOKUP($D216&amp;"_"&amp;$D217,Cross_cat_sexe,$B$5,0),0))))</f>
        <v/>
      </c>
      <c r="M217" s="841">
        <f>IF(L216&gt;0,M$5,0)</f>
        <v>0</v>
      </c>
      <c r="N217" s="932" t="str">
        <f ca="1">IF(AND(N216&gt;0,INDIRECT(ADDRESS($CB216,COLUMN(N216),2,1))=0),NA(),IF(N216&gt;INDIRECT(ADDRESS($CB216,COLUMN(N216),2,1)),  NA(),  IF(OR(N216="",INDIRECT(ADDRESS($CB216,COLUMN(N216),2,1))=""),"",     (1+N$5)  *  ROUND((1-(N216-1)/(  INDIRECT(ADDRESS($CB216,COLUMN(N216),2,1))  -1))  *  (VLOOKUP($D216&amp;"_"&amp;$D217,Cross_cat_sexe,$B$5+1,0)  -  VLOOKUP($D216&amp;"_"&amp;$D217,Cross_cat_sexe,$B$5,0))     +  VLOOKUP($D216&amp;"_"&amp;$D217,Cross_cat_sexe,$B$5,0),0))))</f>
        <v/>
      </c>
      <c r="O217" s="932" t="str">
        <f ca="1">IF(AND(O216&gt;0,INDIRECT(ADDRESS($CB216,COLUMN(O216),2,1))=0),NA(),IF(O216&gt;INDIRECT(ADDRESS($CB216,COLUMN(O216),2,1)),  NA(),  IF(OR(O216="",INDIRECT(ADDRESS($CB216,COLUMN(O216),2,1))=""),"",     (1+O$5)  *  ROUND((1-(O216-1)/(  INDIRECT(ADDRESS($CB216,COLUMN(O216),2,1))  -1))  *  (VLOOKUP($D216&amp;"_"&amp;$D217,Cross_cat_sexe,$B$5+1,0)  -  VLOOKUP($D216&amp;"_"&amp;$D217,Cross_cat_sexe,$B$5,0))     +  VLOOKUP($D216&amp;"_"&amp;$D217,Cross_cat_sexe,$B$5,0),0))))</f>
        <v/>
      </c>
      <c r="P217" s="932" t="str">
        <f ca="1">IF(AND(P216&gt;0,INDIRECT(ADDRESS($CB216,COLUMN(P216),2,1))=0),NA(),IF(P216&gt;INDIRECT(ADDRESS($CB216,COLUMN(P216),2,1)),  NA(),  IF(OR(P216="",INDIRECT(ADDRESS($CB216,COLUMN(P216),2,1))=""),"",     (1+P$5)  *  ROUND((1-(P216-1)/(  INDIRECT(ADDRESS($CB216,COLUMN(P216),2,1))  -1))  *  (VLOOKUP($D216&amp;"_"&amp;$D217,Cross_cat_sexe,$B$5+1,0)  -  VLOOKUP($D216&amp;"_"&amp;$D217,Cross_cat_sexe,$B$5,0))     +  VLOOKUP($D216&amp;"_"&amp;$D217,Cross_cat_sexe,$B$5,0),0))))</f>
        <v/>
      </c>
      <c r="Q217" s="687" t="str">
        <f>IF(AND(Q216&gt;0,R216=0),NA(),IF(Q216&gt;R216,NA(),IF(R216="","",     (1+R$5)  *  ROUND((1-(Q216-1)/(R216-1))  *  (VLOOKUP($D216&amp;"_"&amp;$D217,Cross_cat_sexe,$B$5+1,0)  -  VLOOKUP($D216&amp;"_"&amp;$D217,Cross_cat_sexe,$B$5,0))     +  VLOOKUP($D216&amp;"_"&amp;$D217,Cross_cat_sexe,$B$5,0),0))))</f>
        <v/>
      </c>
      <c r="R217" s="841">
        <f>IF(Q216&gt;0,R$5,0)</f>
        <v>0</v>
      </c>
      <c r="S217" s="687" t="str">
        <f>IF(AND(S216&gt;0,T216=0),NA(),IF(S216&gt;T216,NA(),IF(T216="","",     (1+T$5)  *  ROUND((1-(S216-1)/(T216-1))  *  (VLOOKUP($D216&amp;"_"&amp;$D217,Cross_cat_sexe,$B$5+1,0)  -  VLOOKUP($D216&amp;"_"&amp;$D217,Cross_cat_sexe,$B$5,0))     +  VLOOKUP($D216&amp;"_"&amp;$D217,Cross_cat_sexe,$B$5,0),0))))</f>
        <v/>
      </c>
      <c r="T217" s="841">
        <f>IF(S216&gt;0,T$5,0)</f>
        <v>0</v>
      </c>
      <c r="U217" s="932" t="str">
        <f ca="1">IF(AND(U216&gt;0,INDIRECT(ADDRESS($CB216,COLUMN(U216),2,1))=0),NA(),IF(U216&gt;INDIRECT(ADDRESS($CB216,COLUMN(U216),2,1)),  NA(),  IF(OR(U216="",INDIRECT(ADDRESS($CB216,COLUMN(U216),2,1))=""),"",     (1+U$5)  *  ROUND((1-(U216-1)/(  INDIRECT(ADDRESS($CB216,COLUMN(U216),2,1))  -1))  *  (VLOOKUP($D216&amp;"_"&amp;$D217,Cross_cat_sexe,$B$5+1,0)  -  VLOOKUP($D216&amp;"_"&amp;$D217,Cross_cat_sexe,$B$5,0))     +  VLOOKUP($D216&amp;"_"&amp;$D217,Cross_cat_sexe,$B$5,0),0))))</f>
        <v/>
      </c>
      <c r="V217" s="932" t="str">
        <f ca="1">IF(AND(V216&gt;0,INDIRECT(ADDRESS($CB216,COLUMN(V216),2,1))=0),NA(),IF(V216&gt;INDIRECT(ADDRESS($CB216,COLUMN(V216),2,1)),  NA(),  IF(OR(V216="",INDIRECT(ADDRESS($CB216,COLUMN(V216),2,1))=""),"",     (1+V$5)  *  ROUND((1-(V216-1)/(  INDIRECT(ADDRESS($CB216,COLUMN(V216),2,1))  -1))  *  (VLOOKUP($D216&amp;"_"&amp;$D217,Cross_cat_sexe,$B$5+1,0)  -  VLOOKUP($D216&amp;"_"&amp;$D217,Cross_cat_sexe,$B$5,0))     +  VLOOKUP($D216&amp;"_"&amp;$D217,Cross_cat_sexe,$B$5,0),0))))</f>
        <v/>
      </c>
      <c r="W217" s="932" t="str">
        <f ca="1">IF(AND(W216&gt;0,INDIRECT(ADDRESS($CB216,COLUMN(W216),2,1))=0),NA(),IF(W216&gt;INDIRECT(ADDRESS($CB216,COLUMN(W216),2,1)),  NA(),  IF(OR(W216="",INDIRECT(ADDRESS($CB216,COLUMN(W216),2,1))=""),"",     (1+W$5)  *  ROUND((1-(W216-1)/(  INDIRECT(ADDRESS($CB216,COLUMN(W216),2,1))  -1))  *  (VLOOKUP($D216&amp;"_"&amp;$D217,Cross_cat_sexe,$B$5+1,0)  -  VLOOKUP($D216&amp;"_"&amp;$D217,Cross_cat_sexe,$B$5,0))     +  VLOOKUP($D216&amp;"_"&amp;$D217,Cross_cat_sexe,$B$5,0),0))))</f>
        <v/>
      </c>
      <c r="X217" s="932" t="str">
        <f ca="1">IF(AND(X216&gt;0,INDIRECT(ADDRESS($CB216,COLUMN(X216),2,1))=0),NA(),IF(X216&gt;INDIRECT(ADDRESS($CB216,COLUMN(X216),2,1)),  NA(),  IF(OR(X216="",INDIRECT(ADDRESS($CB216,COLUMN(X216),2,1))=""),"",     (1+X$5)  *  ROUND((1-(X216-1)/(  INDIRECT(ADDRESS($CB216,COLUMN(X216),2,1))  -1))  *  (VLOOKUP($D216&amp;"_"&amp;$D217,Cross_cat_sexe,$B$5+1,0)  -  VLOOKUP($D216&amp;"_"&amp;$D217,Cross_cat_sexe,$B$5,0))     +  VLOOKUP($D216&amp;"_"&amp;$D217,Cross_cat_sexe,$B$5,0),0))))</f>
        <v/>
      </c>
      <c r="Y217" s="687" t="str">
        <f>IF(AND(Y216&gt;0,Z216=0),NA(),IF(Y216&gt;Z216,NA(),IF(Z216="","",     (1+Z$5)  *  ROUND((1-(Y216-1)/(Z216-1))  *  (VLOOKUP($D216&amp;"_"&amp;$D217,Cross_cat_sexe,$B$5+1,0)  -  VLOOKUP($D216&amp;"_"&amp;$D217,Cross_cat_sexe,$B$5,0))     +  VLOOKUP($D216&amp;"_"&amp;$D217,Cross_cat_sexe,$B$5,0),0))))</f>
        <v/>
      </c>
      <c r="Z217" s="841">
        <f>IF(Y216&gt;0,Z$5,0)</f>
        <v>0</v>
      </c>
      <c r="AA217" s="688" t="str">
        <f ca="1">IF($B216="","",VLOOKUP($B216,Athlètes,AA$7,0))</f>
        <v>Laia</v>
      </c>
      <c r="AB217" s="689">
        <f ca="1">IF(OR(G217&gt;=2,    F216=IF(D217="F","classée","classé")),   1,   0)</f>
        <v>0</v>
      </c>
      <c r="AC217" s="690">
        <f ca="1">MAX(AH217:AU217)</f>
        <v>536</v>
      </c>
      <c r="AD217" s="684">
        <f ca="1">IF(AF217&gt;=2,AC217,MAX(AV217:BI217))</f>
        <v>-1</v>
      </c>
      <c r="AE217" s="684">
        <f ca="1">IF(AF217&gt;=3,AC217,IF(AG217&gt;=2,AD217,MAX(BJ217:BW217)))</f>
        <v>-2</v>
      </c>
      <c r="AF217" s="684">
        <f ca="1">COUNTIF(AV217:BI217,"=-1")</f>
        <v>1</v>
      </c>
      <c r="AG217" s="684">
        <f ca="1">COUNTIF(BJ217:BW217,"=-2")</f>
        <v>1</v>
      </c>
      <c r="AH217" s="691" t="str">
        <f t="shared" ref="AH217:AU217" ca="1" si="327">INDEX(__Cross,  $CC217,  AH$5)</f>
        <v/>
      </c>
      <c r="AI217" s="684" t="str">
        <f t="shared" ca="1" si="327"/>
        <v/>
      </c>
      <c r="AJ217" s="684">
        <f t="shared" ca="1" si="327"/>
        <v>536</v>
      </c>
      <c r="AK217" s="684" t="str">
        <f t="shared" ca="1" si="327"/>
        <v/>
      </c>
      <c r="AL217" s="684" t="str">
        <f t="shared" ca="1" si="327"/>
        <v/>
      </c>
      <c r="AM217" s="684" t="str">
        <f t="shared" ca="1" si="327"/>
        <v/>
      </c>
      <c r="AN217" s="684" t="str">
        <f t="shared" ca="1" si="327"/>
        <v/>
      </c>
      <c r="AO217" s="684" t="str">
        <f t="shared" ca="1" si="327"/>
        <v/>
      </c>
      <c r="AP217" s="684" t="str">
        <f t="shared" ca="1" si="327"/>
        <v/>
      </c>
      <c r="AQ217" s="684" t="str">
        <f t="shared" ca="1" si="327"/>
        <v/>
      </c>
      <c r="AR217" s="684" t="str">
        <f t="shared" ca="1" si="327"/>
        <v/>
      </c>
      <c r="AS217" s="684" t="str">
        <f t="shared" ca="1" si="327"/>
        <v/>
      </c>
      <c r="AT217" s="684" t="str">
        <f t="shared" ca="1" si="327"/>
        <v/>
      </c>
      <c r="AU217" s="692" t="str">
        <f t="shared" ca="1" si="327"/>
        <v/>
      </c>
      <c r="AV217" s="691" t="str">
        <f t="shared" ref="AV217:BI217" ca="1" si="328">IF(AH217=$AC217,-1,AH217)</f>
        <v/>
      </c>
      <c r="AW217" s="684" t="str">
        <f t="shared" ca="1" si="328"/>
        <v/>
      </c>
      <c r="AX217" s="684">
        <f t="shared" ca="1" si="328"/>
        <v>-1</v>
      </c>
      <c r="AY217" s="684" t="str">
        <f t="shared" ca="1" si="328"/>
        <v/>
      </c>
      <c r="AZ217" s="684" t="str">
        <f t="shared" ca="1" si="328"/>
        <v/>
      </c>
      <c r="BA217" s="684" t="str">
        <f t="shared" ca="1" si="328"/>
        <v/>
      </c>
      <c r="BB217" s="684" t="str">
        <f t="shared" ca="1" si="328"/>
        <v/>
      </c>
      <c r="BC217" s="684" t="str">
        <f t="shared" ca="1" si="328"/>
        <v/>
      </c>
      <c r="BD217" s="684" t="str">
        <f t="shared" ca="1" si="328"/>
        <v/>
      </c>
      <c r="BE217" s="684" t="str">
        <f t="shared" ca="1" si="328"/>
        <v/>
      </c>
      <c r="BF217" s="684" t="str">
        <f t="shared" ca="1" si="328"/>
        <v/>
      </c>
      <c r="BG217" s="684" t="str">
        <f t="shared" ca="1" si="328"/>
        <v/>
      </c>
      <c r="BH217" s="684" t="str">
        <f t="shared" ca="1" si="328"/>
        <v/>
      </c>
      <c r="BI217" s="692" t="str">
        <f t="shared" ca="1" si="328"/>
        <v/>
      </c>
      <c r="BJ217" s="691" t="str">
        <f t="shared" ref="BJ217:BW217" ca="1" si="329">IF(AV217=$AD217,-2,AV217)</f>
        <v/>
      </c>
      <c r="BK217" s="684" t="str">
        <f t="shared" ca="1" si="329"/>
        <v/>
      </c>
      <c r="BL217" s="684">
        <f t="shared" ca="1" si="329"/>
        <v>-2</v>
      </c>
      <c r="BM217" s="684" t="str">
        <f t="shared" ca="1" si="329"/>
        <v/>
      </c>
      <c r="BN217" s="684" t="str">
        <f t="shared" ca="1" si="329"/>
        <v/>
      </c>
      <c r="BO217" s="684" t="str">
        <f t="shared" ca="1" si="329"/>
        <v/>
      </c>
      <c r="BP217" s="684" t="str">
        <f t="shared" ca="1" si="329"/>
        <v/>
      </c>
      <c r="BQ217" s="684" t="str">
        <f t="shared" ca="1" si="329"/>
        <v/>
      </c>
      <c r="BR217" s="684" t="str">
        <f t="shared" ca="1" si="329"/>
        <v/>
      </c>
      <c r="BS217" s="684" t="str">
        <f t="shared" ca="1" si="329"/>
        <v/>
      </c>
      <c r="BT217" s="684" t="str">
        <f t="shared" ca="1" si="329"/>
        <v/>
      </c>
      <c r="BU217" s="684" t="str">
        <f t="shared" ca="1" si="329"/>
        <v/>
      </c>
      <c r="BV217" s="684" t="str">
        <f t="shared" ca="1" si="329"/>
        <v/>
      </c>
      <c r="BW217" s="692" t="str">
        <f t="shared" ca="1" si="329"/>
        <v/>
      </c>
      <c r="BX217" s="689">
        <f t="shared" ca="1" si="283"/>
        <v>1</v>
      </c>
      <c r="BY217" s="996">
        <f t="shared" ca="1" si="284"/>
        <v>536</v>
      </c>
      <c r="BZ217" s="689">
        <f t="shared" si="285"/>
        <v>447.1</v>
      </c>
      <c r="CA217" s="684" t="str">
        <f ca="1">IF(D217="",   INDIRECT(ADDRESS(CB217,COLUMN(CA217),2,1)),   IF(BX217=1, D216&amp;"_"&amp;D217, D217&amp;"_"&amp;D230))</f>
        <v>B_F</v>
      </c>
      <c r="CB217" s="684">
        <f t="shared" ca="1" si="294"/>
        <v>190</v>
      </c>
      <c r="CC217" s="684">
        <f t="shared" ca="1" si="287"/>
        <v>196</v>
      </c>
      <c r="CD217" s="684">
        <f ca="1">IF(CA217=INDIRECT(ADDRESS(CB217,COLUMN(CA217),2,1)),  0,  1)    +     IF(BX217=1,IF(B216+0.1=B217,0,1),IF(B217+0.1=B230,0,1))     +     IF(ISNA(IF(BX217=1,BY217,BY230)),1,0)</f>
        <v>0</v>
      </c>
      <c r="CE217" s="693">
        <f ca="1">IF(BX217=1,F217+CLASSES*AB217*100000,F230+CLASSES*AB230*100000)+IF(CA217="_",0,VLOOKUP(CA217,Cross_cat_sexe,CE$7,0))+IF(BX217=1,IF(AND(B217&gt;0.1,F217=0),0.1,0),IF(AND(B230&gt;0.1,F230=0),0.1,0))</f>
        <v>2000536</v>
      </c>
      <c r="CF217" s="895"/>
      <c r="CG217" s="886"/>
      <c r="CH217" s="694">
        <f t="shared" ca="1" si="290"/>
        <v>1.1000000000000001</v>
      </c>
      <c r="CI217" s="694">
        <f t="shared" ca="1" si="323"/>
        <v>0</v>
      </c>
      <c r="CJ217" s="895"/>
    </row>
    <row r="218" spans="1:88" s="703" customFormat="1">
      <c r="A218" s="704">
        <v>13</v>
      </c>
      <c r="B218" s="705">
        <v>397</v>
      </c>
      <c r="C218" s="703" t="str">
        <f ca="1">IF($B218="","",VLOOKUP($B218,Athlètes,C$5,0))</f>
        <v>CHOISEZ</v>
      </c>
      <c r="D218" s="698" t="str">
        <f ca="1">IF($B218="","",VLOOKUP($B218,Athlètes,D$5,0))</f>
        <v>B</v>
      </c>
      <c r="E218" s="706" t="str">
        <f ca="1">IF($B218="","",VLOOKUP($B218,Athlètes,E$5,0))</f>
        <v/>
      </c>
      <c r="F218" s="707"/>
      <c r="G218" s="708"/>
      <c r="H218" s="708"/>
      <c r="I218" s="696"/>
      <c r="J218" s="696"/>
      <c r="K218" s="696">
        <v>28</v>
      </c>
      <c r="L218" s="696"/>
      <c r="M218" s="722" t="str">
        <f>IF(L218&gt;0,VLOOKUP(M$2&amp;IF(VLOOKUP(M$2,cal_Cross,L$9,0)&lt;&gt;2,"","-"&amp;VLOOKUP($E218,année_1ou2,M$9,0)),cal_Cross,VLOOKUP($D218&amp;"_"&amp;$D219,Cross_cat_sexe,$B$7,0),0),"")</f>
        <v/>
      </c>
      <c r="N218" s="696"/>
      <c r="O218" s="696"/>
      <c r="P218" s="696"/>
      <c r="Q218" s="696"/>
      <c r="R218" s="722" t="str">
        <f>IF(Q218&gt;0,VLOOKUP(R$2&amp;IF(VLOOKUP(R$2,cal_Cross,Q$9,0)&lt;&gt;2,"","-"&amp;VLOOKUP($E218,année_1ou2,R$9,0)),cal_Cross,VLOOKUP($D218&amp;"_"&amp;$D219,Cross_cat_sexe,$B$7,0),0),"")</f>
        <v/>
      </c>
      <c r="S218" s="696"/>
      <c r="T218" s="722" t="str">
        <f>IF(S218&gt;0,VLOOKUP(T$2&amp;IF(VLOOKUP(T$2,cal_Cross,S$9,0)&lt;&gt;2,"","-"&amp;VLOOKUP($E218,année_1ou2,T$9,0)),cal_Cross,VLOOKUP($D218&amp;"_"&amp;$D219,Cross_cat_sexe,$B$7,0),0),"")</f>
        <v/>
      </c>
      <c r="U218" s="696"/>
      <c r="V218" s="696"/>
      <c r="W218" s="696"/>
      <c r="X218" s="696"/>
      <c r="Y218" s="696"/>
      <c r="Z218" s="722" t="str">
        <f>IF(Y218&gt;0,VLOOKUP(Z$2&amp;IF(VLOOKUP(Z$2,cal_Cross,Y$9,0)&lt;&gt;2,"","-"&amp;VLOOKUP($E218,année_1ou2,Z$9,0)),cal_Cross,VLOOKUP($D218&amp;"_"&amp;$D219,Cross_cat_sexe,$B$7,0),0),"")</f>
        <v/>
      </c>
      <c r="AA218" s="843" t="str">
        <f ca="1">IF($B218="","",VLOOKUP($B218,Athlètes,AA$5,0))</f>
        <v>CHOISEZ</v>
      </c>
      <c r="AB218" s="697"/>
      <c r="AC218" s="698"/>
      <c r="AD218" s="698"/>
      <c r="AE218" s="698"/>
      <c r="AF218" s="698"/>
      <c r="AG218" s="698"/>
      <c r="AH218" s="699"/>
      <c r="AI218" s="698"/>
      <c r="AJ218" s="698"/>
      <c r="AK218" s="698"/>
      <c r="AL218" s="698"/>
      <c r="AM218" s="698"/>
      <c r="AN218" s="698"/>
      <c r="AO218" s="698"/>
      <c r="AP218" s="698"/>
      <c r="AQ218" s="698"/>
      <c r="AR218" s="698"/>
      <c r="AS218" s="698"/>
      <c r="AT218" s="698"/>
      <c r="AU218" s="700"/>
      <c r="AV218" s="699"/>
      <c r="AW218" s="698"/>
      <c r="AX218" s="698"/>
      <c r="AY218" s="698"/>
      <c r="AZ218" s="698"/>
      <c r="BA218" s="698"/>
      <c r="BB218" s="698"/>
      <c r="BC218" s="698"/>
      <c r="BD218" s="698"/>
      <c r="BE218" s="698"/>
      <c r="BF218" s="698"/>
      <c r="BG218" s="698"/>
      <c r="BH218" s="698"/>
      <c r="BI218" s="700"/>
      <c r="BJ218" s="699"/>
      <c r="BK218" s="698"/>
      <c r="BL218" s="698"/>
      <c r="BM218" s="698"/>
      <c r="BN218" s="698"/>
      <c r="BO218" s="698"/>
      <c r="BP218" s="698"/>
      <c r="BQ218" s="698"/>
      <c r="BR218" s="698"/>
      <c r="BS218" s="698"/>
      <c r="BT218" s="698"/>
      <c r="BU218" s="698"/>
      <c r="BV218" s="698"/>
      <c r="BW218" s="700"/>
      <c r="BX218" s="697">
        <f t="shared" ca="1" si="283"/>
        <v>0</v>
      </c>
      <c r="BY218" s="995">
        <f t="shared" ca="1" si="284"/>
        <v>28</v>
      </c>
      <c r="BZ218" s="697">
        <f t="shared" si="285"/>
        <v>397</v>
      </c>
      <c r="CA218" s="698" t="str">
        <f ca="1">IF(D218="",   INDIRECT(ADDRESS(CB218,COLUMN(CA218),2,1)),   IF(BX218=1, D217&amp;"_"&amp;D218, D218&amp;"_"&amp;D219))</f>
        <v>B_F</v>
      </c>
      <c r="CB218" s="698">
        <f t="shared" ca="1" si="294"/>
        <v>190</v>
      </c>
      <c r="CC218" s="698">
        <f t="shared" ca="1" si="287"/>
        <v>197</v>
      </c>
      <c r="CD218" s="698">
        <f ca="1">IF(CA218=INDIRECT(ADDRESS(CB218,COLUMN(CA218),2,1)),  0,  1)    +     IF(BX218=1,IF(B217+0.1=B218,0,1),IF(B218+0.1=B219,0,1))     +     IF(ISNA(IF(BX218=1,BY218,BY219)),1,0)</f>
        <v>0</v>
      </c>
      <c r="CE218" s="701">
        <f ca="1">IF(BX218=1,F218+CLASSES*AB218*100000,F219+CLASSES*AB219*100000)+IF(CA218="_",0,VLOOKUP(CA218,Cross_cat_sexe,CE$7,0))+IF(BX218=1,IF(AND(B218&gt;0.1,F218=0),0.1,0),IF(AND(B219&gt;0.1,F219=0),0.1,0))</f>
        <v>2000518</v>
      </c>
      <c r="CF218" s="894"/>
      <c r="CG218" s="885"/>
      <c r="CH218" s="694">
        <f t="shared" ca="1" si="290"/>
        <v>1</v>
      </c>
      <c r="CI218" s="702">
        <f t="shared" ca="1" si="323"/>
        <v>0</v>
      </c>
      <c r="CJ218" s="894"/>
    </row>
    <row r="219" spans="1:88" s="695" customFormat="1">
      <c r="A219" s="681">
        <v>10.1</v>
      </c>
      <c r="B219" s="682">
        <f>B218+0.1</f>
        <v>397.1</v>
      </c>
      <c r="C219" s="683" t="str">
        <f ca="1">IF($B218="","",VLOOKUP($B218,Athlètes,C$7,0))</f>
        <v>Lucie</v>
      </c>
      <c r="D219" s="684" t="str">
        <f ca="1">IF($B218="","",VLOOKUP($B218,Athlètes,D$7,0))</f>
        <v>F</v>
      </c>
      <c r="E219" s="685"/>
      <c r="F219" s="936">
        <f ca="1">IF(G219=0,0,SUMIF(AC219:AD219,"&gt;0")/MIN(2,G219))+IF(ISNA(BY219),NA(),0)</f>
        <v>518</v>
      </c>
      <c r="G219" s="686">
        <f>COUNTA(I218:L218,N218:Q218,S218,Y218)</f>
        <v>1</v>
      </c>
      <c r="H219" s="686">
        <f ca="1">IF(ISNA(VLOOKUP($B219,__Indoor,H$7,0)),   0,VLOOKUP($B219,__Indoor,H$7,0))</f>
        <v>3</v>
      </c>
      <c r="I219" s="932" t="str">
        <f ca="1">IF(AND(I218&gt;0,INDIRECT(ADDRESS($CB218,COLUMN(I218),2,1))=0),NA(),IF(I218&gt;INDIRECT(ADDRESS($CB218,COLUMN(I218),2,1)),  NA(),  IF(OR(I218="",INDIRECT(ADDRESS($CB218,COLUMN(I218),2,1))=""),"",     (1+I$5)  *  ROUND((1-(I218-1)/(  INDIRECT(ADDRESS($CB218,COLUMN(I218),2,1))  -1))  *  (VLOOKUP($D218&amp;"_"&amp;$D219,Cross_cat_sexe,$B$5+1,0)  -  VLOOKUP($D218&amp;"_"&amp;$D219,Cross_cat_sexe,$B$5,0))     +  VLOOKUP($D218&amp;"_"&amp;$D219,Cross_cat_sexe,$B$5,0),0))))</f>
        <v/>
      </c>
      <c r="J219" s="932" t="str">
        <f ca="1">IF(AND(J218&gt;0,INDIRECT(ADDRESS($CB218,COLUMN(J218),2,1))=0),NA(),IF(J218&gt;INDIRECT(ADDRESS($CB218,COLUMN(J218),2,1)),  NA(),  IF(OR(J218="",INDIRECT(ADDRESS($CB218,COLUMN(J218),2,1))=""),"",     (1+J$5)  *  ROUND((1-(J218-1)/(  INDIRECT(ADDRESS($CB218,COLUMN(J218),2,1))  -1))  *  (VLOOKUP($D218&amp;"_"&amp;$D219,Cross_cat_sexe,$B$5+1,0)  -  VLOOKUP($D218&amp;"_"&amp;$D219,Cross_cat_sexe,$B$5,0))     +  VLOOKUP($D218&amp;"_"&amp;$D219,Cross_cat_sexe,$B$5,0),0))))</f>
        <v/>
      </c>
      <c r="K219" s="932">
        <f ca="1">IF(AND(K218&gt;0,INDIRECT(ADDRESS($CB218,COLUMN(K218),2,1))=0),NA(),IF(K218&gt;INDIRECT(ADDRESS($CB218,COLUMN(K218),2,1)),  NA(),  IF(OR(K218="",INDIRECT(ADDRESS($CB218,COLUMN(K218),2,1))=""),"",     (1+K$5)  *  ROUND((1-(K218-1)/(  INDIRECT(ADDRESS($CB218,COLUMN(K218),2,1))  -1))  *  (VLOOKUP($D218&amp;"_"&amp;$D219,Cross_cat_sexe,$B$5+1,0)  -  VLOOKUP($D218&amp;"_"&amp;$D219,Cross_cat_sexe,$B$5,0))     +  VLOOKUP($D218&amp;"_"&amp;$D219,Cross_cat_sexe,$B$5,0),0))))</f>
        <v>518</v>
      </c>
      <c r="L219" s="687" t="str">
        <f>IF(AND(L218&gt;0,M218=0),NA(),IF(L218&gt;M218,NA(),IF(M218="","",     (1+M$5)  *  ROUND((1-(L218-1)/(M218-1))  *  (VLOOKUP($D218&amp;"_"&amp;$D219,Cross_cat_sexe,$B$5+1,0)  -  VLOOKUP($D218&amp;"_"&amp;$D219,Cross_cat_sexe,$B$5,0))     +  VLOOKUP($D218&amp;"_"&amp;$D219,Cross_cat_sexe,$B$5,0),0))))</f>
        <v/>
      </c>
      <c r="M219" s="841">
        <f>IF(L218&gt;0,M$5,0)</f>
        <v>0</v>
      </c>
      <c r="N219" s="932" t="str">
        <f ca="1">IF(AND(N218&gt;0,INDIRECT(ADDRESS($CB218,COLUMN(N218),2,1))=0),NA(),IF(N218&gt;INDIRECT(ADDRESS($CB218,COLUMN(N218),2,1)),  NA(),  IF(OR(N218="",INDIRECT(ADDRESS($CB218,COLUMN(N218),2,1))=""),"",     (1+N$5)  *  ROUND((1-(N218-1)/(  INDIRECT(ADDRESS($CB218,COLUMN(N218),2,1))  -1))  *  (VLOOKUP($D218&amp;"_"&amp;$D219,Cross_cat_sexe,$B$5+1,0)  -  VLOOKUP($D218&amp;"_"&amp;$D219,Cross_cat_sexe,$B$5,0))     +  VLOOKUP($D218&amp;"_"&amp;$D219,Cross_cat_sexe,$B$5,0),0))))</f>
        <v/>
      </c>
      <c r="O219" s="932" t="str">
        <f ca="1">IF(AND(O218&gt;0,INDIRECT(ADDRESS($CB218,COLUMN(O218),2,1))=0),NA(),IF(O218&gt;INDIRECT(ADDRESS($CB218,COLUMN(O218),2,1)),  NA(),  IF(OR(O218="",INDIRECT(ADDRESS($CB218,COLUMN(O218),2,1))=""),"",     (1+O$5)  *  ROUND((1-(O218-1)/(  INDIRECT(ADDRESS($CB218,COLUMN(O218),2,1))  -1))  *  (VLOOKUP($D218&amp;"_"&amp;$D219,Cross_cat_sexe,$B$5+1,0)  -  VLOOKUP($D218&amp;"_"&amp;$D219,Cross_cat_sexe,$B$5,0))     +  VLOOKUP($D218&amp;"_"&amp;$D219,Cross_cat_sexe,$B$5,0),0))))</f>
        <v/>
      </c>
      <c r="P219" s="932" t="str">
        <f ca="1">IF(AND(P218&gt;0,INDIRECT(ADDRESS($CB218,COLUMN(P218),2,1))=0),NA(),IF(P218&gt;INDIRECT(ADDRESS($CB218,COLUMN(P218),2,1)),  NA(),  IF(OR(P218="",INDIRECT(ADDRESS($CB218,COLUMN(P218),2,1))=""),"",     (1+P$5)  *  ROUND((1-(P218-1)/(  INDIRECT(ADDRESS($CB218,COLUMN(P218),2,1))  -1))  *  (VLOOKUP($D218&amp;"_"&amp;$D219,Cross_cat_sexe,$B$5+1,0)  -  VLOOKUP($D218&amp;"_"&amp;$D219,Cross_cat_sexe,$B$5,0))     +  VLOOKUP($D218&amp;"_"&amp;$D219,Cross_cat_sexe,$B$5,0),0))))</f>
        <v/>
      </c>
      <c r="Q219" s="687" t="str">
        <f>IF(AND(Q218&gt;0,R218=0),NA(),IF(Q218&gt;R218,NA(),IF(R218="","",     (1+R$5)  *  ROUND((1-(Q218-1)/(R218-1))  *  (VLOOKUP($D218&amp;"_"&amp;$D219,Cross_cat_sexe,$B$5+1,0)  -  VLOOKUP($D218&amp;"_"&amp;$D219,Cross_cat_sexe,$B$5,0))     +  VLOOKUP($D218&amp;"_"&amp;$D219,Cross_cat_sexe,$B$5,0),0))))</f>
        <v/>
      </c>
      <c r="R219" s="841">
        <f>IF(Q218&gt;0,R$5,0)</f>
        <v>0</v>
      </c>
      <c r="S219" s="687" t="str">
        <f>IF(AND(S218&gt;0,T218=0),NA(),IF(S218&gt;T218,NA(),IF(T218="","",     (1+T$5)  *  ROUND((1-(S218-1)/(T218-1))  *  (VLOOKUP($D218&amp;"_"&amp;$D219,Cross_cat_sexe,$B$5+1,0)  -  VLOOKUP($D218&amp;"_"&amp;$D219,Cross_cat_sexe,$B$5,0))     +  VLOOKUP($D218&amp;"_"&amp;$D219,Cross_cat_sexe,$B$5,0),0))))</f>
        <v/>
      </c>
      <c r="T219" s="841">
        <f>IF(S218&gt;0,T$5,0)</f>
        <v>0</v>
      </c>
      <c r="U219" s="932" t="str">
        <f ca="1">IF(AND(U218&gt;0,INDIRECT(ADDRESS($CB218,COLUMN(U218),2,1))=0),NA(),IF(U218&gt;INDIRECT(ADDRESS($CB218,COLUMN(U218),2,1)),  NA(),  IF(OR(U218="",INDIRECT(ADDRESS($CB218,COLUMN(U218),2,1))=""),"",     (1+U$5)  *  ROUND((1-(U218-1)/(  INDIRECT(ADDRESS($CB218,COLUMN(U218),2,1))  -1))  *  (VLOOKUP($D218&amp;"_"&amp;$D219,Cross_cat_sexe,$B$5+1,0)  -  VLOOKUP($D218&amp;"_"&amp;$D219,Cross_cat_sexe,$B$5,0))     +  VLOOKUP($D218&amp;"_"&amp;$D219,Cross_cat_sexe,$B$5,0),0))))</f>
        <v/>
      </c>
      <c r="V219" s="932" t="str">
        <f ca="1">IF(AND(V218&gt;0,INDIRECT(ADDRESS($CB218,COLUMN(V218),2,1))=0),NA(),IF(V218&gt;INDIRECT(ADDRESS($CB218,COLUMN(V218),2,1)),  NA(),  IF(OR(V218="",INDIRECT(ADDRESS($CB218,COLUMN(V218),2,1))=""),"",     (1+V$5)  *  ROUND((1-(V218-1)/(  INDIRECT(ADDRESS($CB218,COLUMN(V218),2,1))  -1))  *  (VLOOKUP($D218&amp;"_"&amp;$D219,Cross_cat_sexe,$B$5+1,0)  -  VLOOKUP($D218&amp;"_"&amp;$D219,Cross_cat_sexe,$B$5,0))     +  VLOOKUP($D218&amp;"_"&amp;$D219,Cross_cat_sexe,$B$5,0),0))))</f>
        <v/>
      </c>
      <c r="W219" s="932" t="str">
        <f ca="1">IF(AND(W218&gt;0,INDIRECT(ADDRESS($CB218,COLUMN(W218),2,1))=0),NA(),IF(W218&gt;INDIRECT(ADDRESS($CB218,COLUMN(W218),2,1)),  NA(),  IF(OR(W218="",INDIRECT(ADDRESS($CB218,COLUMN(W218),2,1))=""),"",     (1+W$5)  *  ROUND((1-(W218-1)/(  INDIRECT(ADDRESS($CB218,COLUMN(W218),2,1))  -1))  *  (VLOOKUP($D218&amp;"_"&amp;$D219,Cross_cat_sexe,$B$5+1,0)  -  VLOOKUP($D218&amp;"_"&amp;$D219,Cross_cat_sexe,$B$5,0))     +  VLOOKUP($D218&amp;"_"&amp;$D219,Cross_cat_sexe,$B$5,0),0))))</f>
        <v/>
      </c>
      <c r="X219" s="932" t="str">
        <f ca="1">IF(AND(X218&gt;0,INDIRECT(ADDRESS($CB218,COLUMN(X218),2,1))=0),NA(),IF(X218&gt;INDIRECT(ADDRESS($CB218,COLUMN(X218),2,1)),  NA(),  IF(OR(X218="",INDIRECT(ADDRESS($CB218,COLUMN(X218),2,1))=""),"",     (1+X$5)  *  ROUND((1-(X218-1)/(  INDIRECT(ADDRESS($CB218,COLUMN(X218),2,1))  -1))  *  (VLOOKUP($D218&amp;"_"&amp;$D219,Cross_cat_sexe,$B$5+1,0)  -  VLOOKUP($D218&amp;"_"&amp;$D219,Cross_cat_sexe,$B$5,0))     +  VLOOKUP($D218&amp;"_"&amp;$D219,Cross_cat_sexe,$B$5,0),0))))</f>
        <v/>
      </c>
      <c r="Y219" s="687" t="str">
        <f>IF(AND(Y218&gt;0,Z218=0),NA(),IF(Y218&gt;Z218,NA(),IF(Z218="","",     (1+Z$5)  *  ROUND((1-(Y218-1)/(Z218-1))  *  (VLOOKUP($D218&amp;"_"&amp;$D219,Cross_cat_sexe,$B$5+1,0)  -  VLOOKUP($D218&amp;"_"&amp;$D219,Cross_cat_sexe,$B$5,0))     +  VLOOKUP($D218&amp;"_"&amp;$D219,Cross_cat_sexe,$B$5,0),0))))</f>
        <v/>
      </c>
      <c r="Z219" s="841">
        <f>IF(Y218&gt;0,Z$5,0)</f>
        <v>0</v>
      </c>
      <c r="AA219" s="688" t="str">
        <f ca="1">IF($B218="","",VLOOKUP($B218,Athlètes,AA$7,0))</f>
        <v>Lucie</v>
      </c>
      <c r="AB219" s="689">
        <f ca="1">IF(OR(G219&gt;=2,    F218=IF(D219="F","classée","classé")),   1,   0)</f>
        <v>0</v>
      </c>
      <c r="AC219" s="690">
        <f ca="1">MAX(AH219:AU219)</f>
        <v>518</v>
      </c>
      <c r="AD219" s="684">
        <f ca="1">IF(AF219&gt;=2,AC219,MAX(AV219:BI219))</f>
        <v>-1</v>
      </c>
      <c r="AE219" s="684">
        <f ca="1">IF(AF219&gt;=3,AC219,IF(AG219&gt;=2,AD219,MAX(BJ219:BW219)))</f>
        <v>-2</v>
      </c>
      <c r="AF219" s="684">
        <f ca="1">COUNTIF(AV219:BI219,"=-1")</f>
        <v>1</v>
      </c>
      <c r="AG219" s="684">
        <f ca="1">COUNTIF(BJ219:BW219,"=-2")</f>
        <v>1</v>
      </c>
      <c r="AH219" s="691" t="str">
        <f t="shared" ref="AH219:AU219" ca="1" si="330">INDEX(__Cross,  $CC219,  AH$5)</f>
        <v/>
      </c>
      <c r="AI219" s="684" t="str">
        <f t="shared" ca="1" si="330"/>
        <v/>
      </c>
      <c r="AJ219" s="684">
        <f t="shared" ca="1" si="330"/>
        <v>518</v>
      </c>
      <c r="AK219" s="684" t="str">
        <f t="shared" ca="1" si="330"/>
        <v/>
      </c>
      <c r="AL219" s="684" t="str">
        <f t="shared" ca="1" si="330"/>
        <v/>
      </c>
      <c r="AM219" s="684" t="str">
        <f t="shared" ca="1" si="330"/>
        <v/>
      </c>
      <c r="AN219" s="684" t="str">
        <f t="shared" ca="1" si="330"/>
        <v/>
      </c>
      <c r="AO219" s="684" t="str">
        <f t="shared" ca="1" si="330"/>
        <v/>
      </c>
      <c r="AP219" s="684" t="str">
        <f t="shared" ca="1" si="330"/>
        <v/>
      </c>
      <c r="AQ219" s="684" t="str">
        <f t="shared" ca="1" si="330"/>
        <v/>
      </c>
      <c r="AR219" s="684" t="str">
        <f t="shared" ca="1" si="330"/>
        <v/>
      </c>
      <c r="AS219" s="684" t="str">
        <f t="shared" ca="1" si="330"/>
        <v/>
      </c>
      <c r="AT219" s="684" t="str">
        <f t="shared" ca="1" si="330"/>
        <v/>
      </c>
      <c r="AU219" s="692" t="str">
        <f t="shared" ca="1" si="330"/>
        <v/>
      </c>
      <c r="AV219" s="691" t="str">
        <f t="shared" ref="AV219:BI219" ca="1" si="331">IF(AH219=$AC219,-1,AH219)</f>
        <v/>
      </c>
      <c r="AW219" s="684" t="str">
        <f t="shared" ca="1" si="331"/>
        <v/>
      </c>
      <c r="AX219" s="684">
        <f t="shared" ca="1" si="331"/>
        <v>-1</v>
      </c>
      <c r="AY219" s="684" t="str">
        <f t="shared" ca="1" si="331"/>
        <v/>
      </c>
      <c r="AZ219" s="684" t="str">
        <f t="shared" ca="1" si="331"/>
        <v/>
      </c>
      <c r="BA219" s="684" t="str">
        <f t="shared" ca="1" si="331"/>
        <v/>
      </c>
      <c r="BB219" s="684" t="str">
        <f t="shared" ca="1" si="331"/>
        <v/>
      </c>
      <c r="BC219" s="684" t="str">
        <f t="shared" ca="1" si="331"/>
        <v/>
      </c>
      <c r="BD219" s="684" t="str">
        <f t="shared" ca="1" si="331"/>
        <v/>
      </c>
      <c r="BE219" s="684" t="str">
        <f t="shared" ca="1" si="331"/>
        <v/>
      </c>
      <c r="BF219" s="684" t="str">
        <f t="shared" ca="1" si="331"/>
        <v/>
      </c>
      <c r="BG219" s="684" t="str">
        <f t="shared" ca="1" si="331"/>
        <v/>
      </c>
      <c r="BH219" s="684" t="str">
        <f t="shared" ca="1" si="331"/>
        <v/>
      </c>
      <c r="BI219" s="692" t="str">
        <f t="shared" ca="1" si="331"/>
        <v/>
      </c>
      <c r="BJ219" s="691" t="str">
        <f t="shared" ref="BJ219:BW219" ca="1" si="332">IF(AV219=$AD219,-2,AV219)</f>
        <v/>
      </c>
      <c r="BK219" s="684" t="str">
        <f t="shared" ca="1" si="332"/>
        <v/>
      </c>
      <c r="BL219" s="684">
        <f t="shared" ca="1" si="332"/>
        <v>-2</v>
      </c>
      <c r="BM219" s="684" t="str">
        <f t="shared" ca="1" si="332"/>
        <v/>
      </c>
      <c r="BN219" s="684" t="str">
        <f t="shared" ca="1" si="332"/>
        <v/>
      </c>
      <c r="BO219" s="684" t="str">
        <f t="shared" ca="1" si="332"/>
        <v/>
      </c>
      <c r="BP219" s="684" t="str">
        <f t="shared" ca="1" si="332"/>
        <v/>
      </c>
      <c r="BQ219" s="684" t="str">
        <f t="shared" ca="1" si="332"/>
        <v/>
      </c>
      <c r="BR219" s="684" t="str">
        <f t="shared" ca="1" si="332"/>
        <v/>
      </c>
      <c r="BS219" s="684" t="str">
        <f t="shared" ca="1" si="332"/>
        <v/>
      </c>
      <c r="BT219" s="684" t="str">
        <f t="shared" ca="1" si="332"/>
        <v/>
      </c>
      <c r="BU219" s="684" t="str">
        <f t="shared" ca="1" si="332"/>
        <v/>
      </c>
      <c r="BV219" s="684" t="str">
        <f t="shared" ca="1" si="332"/>
        <v/>
      </c>
      <c r="BW219" s="692" t="str">
        <f t="shared" ca="1" si="332"/>
        <v/>
      </c>
      <c r="BX219" s="689">
        <f t="shared" ca="1" si="283"/>
        <v>1</v>
      </c>
      <c r="BY219" s="996">
        <f t="shared" ca="1" si="284"/>
        <v>518</v>
      </c>
      <c r="BZ219" s="689">
        <f t="shared" si="285"/>
        <v>397.1</v>
      </c>
      <c r="CA219" s="684" t="str">
        <f ca="1">IF(D219="",   INDIRECT(ADDRESS(CB219,COLUMN(CA219),2,1)),   IF(BX219=1, D218&amp;"_"&amp;D219, D219&amp;"_"&amp;D232))</f>
        <v>B_F</v>
      </c>
      <c r="CB219" s="684">
        <f t="shared" ca="1" si="294"/>
        <v>190</v>
      </c>
      <c r="CC219" s="684">
        <f t="shared" ca="1" si="287"/>
        <v>198</v>
      </c>
      <c r="CD219" s="684">
        <f ca="1">IF(CA219=INDIRECT(ADDRESS(CB219,COLUMN(CA219),2,1)),  0,  1)    +     IF(BX219=1,IF(B218+0.1=B219,0,1),IF(B219+0.1=B232,0,1))     +     IF(ISNA(IF(BX219=1,BY219,BY232)),1,0)</f>
        <v>0</v>
      </c>
      <c r="CE219" s="693">
        <f ca="1">IF(BX219=1,F219+CLASSES*AB219*100000,F232+CLASSES*AB232*100000)+IF(CA219="_",0,VLOOKUP(CA219,Cross_cat_sexe,CE$7,0))+IF(BX219=1,IF(AND(B219&gt;0.1,F219=0),0.1,0),IF(AND(B232&gt;0.1,F232=0),0.1,0))</f>
        <v>2000518</v>
      </c>
      <c r="CF219" s="895"/>
      <c r="CG219" s="886"/>
      <c r="CH219" s="694">
        <f t="shared" ca="1" si="290"/>
        <v>1.1000000000000001</v>
      </c>
      <c r="CI219" s="694">
        <f t="shared" ca="1" si="323"/>
        <v>0</v>
      </c>
      <c r="CJ219" s="895"/>
    </row>
    <row r="220" spans="1:88" s="703" customFormat="1">
      <c r="A220" s="704">
        <v>14</v>
      </c>
      <c r="B220" s="705">
        <v>8</v>
      </c>
      <c r="C220" s="703" t="str">
        <f ca="1">IF($B220="","",VLOOKUP($B220,Athlètes,C$5,0))</f>
        <v>GANDIN</v>
      </c>
      <c r="D220" s="698" t="str">
        <f ca="1">IF($B220="","",VLOOKUP($B220,Athlètes,D$5,0))</f>
        <v>B</v>
      </c>
      <c r="E220" s="706" t="str">
        <f ca="1">IF($B220="","",VLOOKUP($B220,Athlètes,E$5,0))</f>
        <v/>
      </c>
      <c r="F220" s="707"/>
      <c r="G220" s="708"/>
      <c r="H220" s="708"/>
      <c r="I220" s="696"/>
      <c r="J220" s="696">
        <v>22</v>
      </c>
      <c r="K220" s="696"/>
      <c r="L220" s="696"/>
      <c r="M220" s="722" t="str">
        <f>IF(L220&gt;0,VLOOKUP(M$2&amp;IF(VLOOKUP(M$2,cal_Cross,L$9,0)&lt;&gt;2,"","-"&amp;VLOOKUP($E220,année_1ou2,M$9,0)),cal_Cross,VLOOKUP($D220&amp;"_"&amp;$D221,Cross_cat_sexe,$B$7,0),0),"")</f>
        <v/>
      </c>
      <c r="N220" s="696"/>
      <c r="O220" s="696"/>
      <c r="P220" s="696"/>
      <c r="Q220" s="696"/>
      <c r="R220" s="722" t="str">
        <f>IF(Q220&gt;0,VLOOKUP(R$2&amp;IF(VLOOKUP(R$2,cal_Cross,Q$9,0)&lt;&gt;2,"","-"&amp;VLOOKUP($E220,année_1ou2,R$9,0)),cal_Cross,VLOOKUP($D220&amp;"_"&amp;$D221,Cross_cat_sexe,$B$7,0),0),"")</f>
        <v/>
      </c>
      <c r="S220" s="696"/>
      <c r="T220" s="722" t="str">
        <f>IF(S220&gt;0,VLOOKUP(T$2&amp;IF(VLOOKUP(T$2,cal_Cross,S$9,0)&lt;&gt;2,"","-"&amp;VLOOKUP($E220,année_1ou2,T$9,0)),cal_Cross,VLOOKUP($D220&amp;"_"&amp;$D221,Cross_cat_sexe,$B$7,0),0),"")</f>
        <v/>
      </c>
      <c r="U220" s="696"/>
      <c r="V220" s="696"/>
      <c r="W220" s="696"/>
      <c r="X220" s="696"/>
      <c r="Y220" s="696"/>
      <c r="Z220" s="722" t="str">
        <f>IF(Y220&gt;0,VLOOKUP(Z$2&amp;IF(VLOOKUP(Z$2,cal_Cross,Y$9,0)&lt;&gt;2,"","-"&amp;VLOOKUP($E220,année_1ou2,Z$9,0)),cal_Cross,VLOOKUP($D220&amp;"_"&amp;$D221,Cross_cat_sexe,$B$7,0),0),"")</f>
        <v/>
      </c>
      <c r="AA220" s="843" t="str">
        <f ca="1">IF($B220="","",VLOOKUP($B220,Athlètes,AA$5,0))</f>
        <v>GANDIN</v>
      </c>
      <c r="AB220" s="697"/>
      <c r="AC220" s="698"/>
      <c r="AD220" s="698"/>
      <c r="AE220" s="698"/>
      <c r="AF220" s="698"/>
      <c r="AG220" s="698"/>
      <c r="AH220" s="699"/>
      <c r="AI220" s="698"/>
      <c r="AJ220" s="698"/>
      <c r="AK220" s="698"/>
      <c r="AL220" s="698"/>
      <c r="AM220" s="698"/>
      <c r="AN220" s="698"/>
      <c r="AO220" s="698"/>
      <c r="AP220" s="698"/>
      <c r="AQ220" s="698"/>
      <c r="AR220" s="698"/>
      <c r="AS220" s="698"/>
      <c r="AT220" s="698"/>
      <c r="AU220" s="700"/>
      <c r="AV220" s="699"/>
      <c r="AW220" s="698"/>
      <c r="AX220" s="698"/>
      <c r="AY220" s="698"/>
      <c r="AZ220" s="698"/>
      <c r="BA220" s="698"/>
      <c r="BB220" s="698"/>
      <c r="BC220" s="698"/>
      <c r="BD220" s="698"/>
      <c r="BE220" s="698"/>
      <c r="BF220" s="698"/>
      <c r="BG220" s="698"/>
      <c r="BH220" s="698"/>
      <c r="BI220" s="700"/>
      <c r="BJ220" s="699"/>
      <c r="BK220" s="698"/>
      <c r="BL220" s="698"/>
      <c r="BM220" s="698"/>
      <c r="BN220" s="698"/>
      <c r="BO220" s="698"/>
      <c r="BP220" s="698"/>
      <c r="BQ220" s="698"/>
      <c r="BR220" s="698"/>
      <c r="BS220" s="698"/>
      <c r="BT220" s="698"/>
      <c r="BU220" s="698"/>
      <c r="BV220" s="698"/>
      <c r="BW220" s="700"/>
      <c r="BX220" s="697">
        <f t="shared" ca="1" si="283"/>
        <v>0</v>
      </c>
      <c r="BY220" s="995">
        <f t="shared" ca="1" si="284"/>
        <v>22</v>
      </c>
      <c r="BZ220" s="697">
        <f t="shared" si="285"/>
        <v>14</v>
      </c>
      <c r="CA220" s="698" t="str">
        <f ca="1">IF(D220="",   INDIRECT(ADDRESS(CB220,COLUMN(CA220),2,1)),   IF(BX220=1, D219&amp;"_"&amp;D220, D220&amp;"_"&amp;D221))</f>
        <v>B_F</v>
      </c>
      <c r="CB220" s="698">
        <f t="shared" ca="1" si="294"/>
        <v>190</v>
      </c>
      <c r="CC220" s="698">
        <f t="shared" ca="1" si="287"/>
        <v>199</v>
      </c>
      <c r="CD220" s="698">
        <f ca="1">IF(CA220=INDIRECT(ADDRESS(CB220,COLUMN(CA220),2,1)),  0,  1)    +     IF(BX220=1,IF(B219+0.1=B220,0,1),IF(B220+0.1=B221,0,1))     +     IF(ISNA(IF(BX220=1,BY220,BY221)),1,0)</f>
        <v>0</v>
      </c>
      <c r="CE220" s="701">
        <f ca="1">IF(BX220=1,F220+CLASSES*AB220*100000,F221+CLASSES*AB221*100000)+IF(CA220="_",0,VLOOKUP(CA220,Cross_cat_sexe,CE$7,0))+IF(BX220=1,IF(AND(B220&gt;0.1,F220=0),0.1,0),IF(AND(B221&gt;0.1,F221=0),0.1,0))</f>
        <v>2000417</v>
      </c>
      <c r="CF220" s="894"/>
      <c r="CG220" s="885"/>
      <c r="CH220" s="694">
        <f t="shared" ca="1" si="290"/>
        <v>1</v>
      </c>
      <c r="CI220" s="702">
        <f t="shared" ref="CI220:CI221" ca="1" si="333">IF(INDEX(__Cross,  IF(BX220=1, $CC219, $CC220),  CI$2)&gt;0,  1,  0)</f>
        <v>0</v>
      </c>
      <c r="CJ220" s="894"/>
    </row>
    <row r="221" spans="1:88" s="695" customFormat="1">
      <c r="A221" s="681">
        <v>10.1</v>
      </c>
      <c r="B221" s="682">
        <f>B220+0.1</f>
        <v>8.1</v>
      </c>
      <c r="C221" s="683" t="str">
        <f ca="1">IF($B220="","",VLOOKUP($B220,Athlètes,C$7,0))</f>
        <v>Ethane</v>
      </c>
      <c r="D221" s="684" t="str">
        <f ca="1">IF($B220="","",VLOOKUP($B220,Athlètes,D$7,0))</f>
        <v>F</v>
      </c>
      <c r="E221" s="685"/>
      <c r="F221" s="936">
        <f ca="1">IF(G221=0,0,SUMIF(AC221:AD221,"&gt;0")/MIN(2,G221))+IF(ISNA(BY221),NA(),0)</f>
        <v>417</v>
      </c>
      <c r="G221" s="686">
        <f>COUNTA(I220:L220,N220:Q220,S220,Y220)</f>
        <v>1</v>
      </c>
      <c r="H221" s="686">
        <f>IF(ISNA(VLOOKUP($B221,__Indoor,H$7,0)),   0,VLOOKUP($B221,__Indoor,H$7,0))</f>
        <v>0</v>
      </c>
      <c r="I221" s="932" t="str">
        <f ca="1">IF(AND(I220&gt;0,INDIRECT(ADDRESS($CB220,COLUMN(I220),2,1))=0),NA(),IF(I220&gt;INDIRECT(ADDRESS($CB220,COLUMN(I220),2,1)),  NA(),  IF(OR(I220="",INDIRECT(ADDRESS($CB220,COLUMN(I220),2,1))=""),"",     (1+I$5)  *  ROUND((1-(I220-1)/(  INDIRECT(ADDRESS($CB220,COLUMN(I220),2,1))  -1))  *  (VLOOKUP($D220&amp;"_"&amp;$D221,Cross_cat_sexe,$B$5+1,0)  -  VLOOKUP($D220&amp;"_"&amp;$D221,Cross_cat_sexe,$B$5,0))     +  VLOOKUP($D220&amp;"_"&amp;$D221,Cross_cat_sexe,$B$5,0),0))))</f>
        <v/>
      </c>
      <c r="J221" s="932">
        <f ca="1">IF(AND(J220&gt;0,INDIRECT(ADDRESS($CB220,COLUMN(J220),2,1))=0),NA(),IF(J220&gt;INDIRECT(ADDRESS($CB220,COLUMN(J220),2,1)),  NA(),  IF(OR(J220="",INDIRECT(ADDRESS($CB220,COLUMN(J220),2,1))=""),"",     (1+J$5)  *  ROUND((1-(J220-1)/(  INDIRECT(ADDRESS($CB220,COLUMN(J220),2,1))  -1))  *  (VLOOKUP($D220&amp;"_"&amp;$D221,Cross_cat_sexe,$B$5+1,0)  -  VLOOKUP($D220&amp;"_"&amp;$D221,Cross_cat_sexe,$B$5,0))     +  VLOOKUP($D220&amp;"_"&amp;$D221,Cross_cat_sexe,$B$5,0),0))))</f>
        <v>417</v>
      </c>
      <c r="K221" s="932" t="str">
        <f ca="1">IF(AND(K220&gt;0,INDIRECT(ADDRESS($CB220,COLUMN(K220),2,1))=0),NA(),IF(K220&gt;INDIRECT(ADDRESS($CB220,COLUMN(K220),2,1)),  NA(),  IF(OR(K220="",INDIRECT(ADDRESS($CB220,COLUMN(K220),2,1))=""),"",     (1+K$5)  *  ROUND((1-(K220-1)/(  INDIRECT(ADDRESS($CB220,COLUMN(K220),2,1))  -1))  *  (VLOOKUP($D220&amp;"_"&amp;$D221,Cross_cat_sexe,$B$5+1,0)  -  VLOOKUP($D220&amp;"_"&amp;$D221,Cross_cat_sexe,$B$5,0))     +  VLOOKUP($D220&amp;"_"&amp;$D221,Cross_cat_sexe,$B$5,0),0))))</f>
        <v/>
      </c>
      <c r="L221" s="687" t="str">
        <f>IF(AND(L220&gt;0,M220=0),NA(),IF(L220&gt;M220,NA(),IF(M220="","",     (1+M$5)  *  ROUND((1-(L220-1)/(M220-1))  *  (VLOOKUP($D220&amp;"_"&amp;$D221,Cross_cat_sexe,$B$5+1,0)  -  VLOOKUP($D220&amp;"_"&amp;$D221,Cross_cat_sexe,$B$5,0))     +  VLOOKUP($D220&amp;"_"&amp;$D221,Cross_cat_sexe,$B$5,0),0))))</f>
        <v/>
      </c>
      <c r="M221" s="841">
        <f>IF(L220&gt;0,M$5,0)</f>
        <v>0</v>
      </c>
      <c r="N221" s="932" t="str">
        <f ca="1">IF(AND(N220&gt;0,INDIRECT(ADDRESS($CB220,COLUMN(N220),2,1))=0),NA(),IF(N220&gt;INDIRECT(ADDRESS($CB220,COLUMN(N220),2,1)),  NA(),  IF(OR(N220="",INDIRECT(ADDRESS($CB220,COLUMN(N220),2,1))=""),"",     (1+N$5)  *  ROUND((1-(N220-1)/(  INDIRECT(ADDRESS($CB220,COLUMN(N220),2,1))  -1))  *  (VLOOKUP($D220&amp;"_"&amp;$D221,Cross_cat_sexe,$B$5+1,0)  -  VLOOKUP($D220&amp;"_"&amp;$D221,Cross_cat_sexe,$B$5,0))     +  VLOOKUP($D220&amp;"_"&amp;$D221,Cross_cat_sexe,$B$5,0),0))))</f>
        <v/>
      </c>
      <c r="O221" s="932" t="str">
        <f ca="1">IF(AND(O220&gt;0,INDIRECT(ADDRESS($CB220,COLUMN(O220),2,1))=0),NA(),IF(O220&gt;INDIRECT(ADDRESS($CB220,COLUMN(O220),2,1)),  NA(),  IF(OR(O220="",INDIRECT(ADDRESS($CB220,COLUMN(O220),2,1))=""),"",     (1+O$5)  *  ROUND((1-(O220-1)/(  INDIRECT(ADDRESS($CB220,COLUMN(O220),2,1))  -1))  *  (VLOOKUP($D220&amp;"_"&amp;$D221,Cross_cat_sexe,$B$5+1,0)  -  VLOOKUP($D220&amp;"_"&amp;$D221,Cross_cat_sexe,$B$5,0))     +  VLOOKUP($D220&amp;"_"&amp;$D221,Cross_cat_sexe,$B$5,0),0))))</f>
        <v/>
      </c>
      <c r="P221" s="932" t="str">
        <f ca="1">IF(AND(P220&gt;0,INDIRECT(ADDRESS($CB220,COLUMN(P220),2,1))=0),NA(),IF(P220&gt;INDIRECT(ADDRESS($CB220,COLUMN(P220),2,1)),  NA(),  IF(OR(P220="",INDIRECT(ADDRESS($CB220,COLUMN(P220),2,1))=""),"",     (1+P$5)  *  ROUND((1-(P220-1)/(  INDIRECT(ADDRESS($CB220,COLUMN(P220),2,1))  -1))  *  (VLOOKUP($D220&amp;"_"&amp;$D221,Cross_cat_sexe,$B$5+1,0)  -  VLOOKUP($D220&amp;"_"&amp;$D221,Cross_cat_sexe,$B$5,0))     +  VLOOKUP($D220&amp;"_"&amp;$D221,Cross_cat_sexe,$B$5,0),0))))</f>
        <v/>
      </c>
      <c r="Q221" s="687" t="str">
        <f>IF(AND(Q220&gt;0,R220=0),NA(),IF(Q220&gt;R220,NA(),IF(R220="","",     (1+R$5)  *  ROUND((1-(Q220-1)/(R220-1))  *  (VLOOKUP($D220&amp;"_"&amp;$D221,Cross_cat_sexe,$B$5+1,0)  -  VLOOKUP($D220&amp;"_"&amp;$D221,Cross_cat_sexe,$B$5,0))     +  VLOOKUP($D220&amp;"_"&amp;$D221,Cross_cat_sexe,$B$5,0),0))))</f>
        <v/>
      </c>
      <c r="R221" s="841">
        <f>IF(Q220&gt;0,R$5,0)</f>
        <v>0</v>
      </c>
      <c r="S221" s="687" t="str">
        <f>IF(AND(S220&gt;0,T220=0),NA(),IF(S220&gt;T220,NA(),IF(T220="","",     (1+T$5)  *  ROUND((1-(S220-1)/(T220-1))  *  (VLOOKUP($D220&amp;"_"&amp;$D221,Cross_cat_sexe,$B$5+1,0)  -  VLOOKUP($D220&amp;"_"&amp;$D221,Cross_cat_sexe,$B$5,0))     +  VLOOKUP($D220&amp;"_"&amp;$D221,Cross_cat_sexe,$B$5,0),0))))</f>
        <v/>
      </c>
      <c r="T221" s="841">
        <f>IF(S220&gt;0,T$5,0)</f>
        <v>0</v>
      </c>
      <c r="U221" s="932" t="str">
        <f ca="1">IF(AND(U220&gt;0,INDIRECT(ADDRESS($CB220,COLUMN(U220),2,1))=0),NA(),IF(U220&gt;INDIRECT(ADDRESS($CB220,COLUMN(U220),2,1)),  NA(),  IF(OR(U220="",INDIRECT(ADDRESS($CB220,COLUMN(U220),2,1))=""),"",     (1+U$5)  *  ROUND((1-(U220-1)/(  INDIRECT(ADDRESS($CB220,COLUMN(U220),2,1))  -1))  *  (VLOOKUP($D220&amp;"_"&amp;$D221,Cross_cat_sexe,$B$5+1,0)  -  VLOOKUP($D220&amp;"_"&amp;$D221,Cross_cat_sexe,$B$5,0))     +  VLOOKUP($D220&amp;"_"&amp;$D221,Cross_cat_sexe,$B$5,0),0))))</f>
        <v/>
      </c>
      <c r="V221" s="932" t="str">
        <f ca="1">IF(AND(V220&gt;0,INDIRECT(ADDRESS($CB220,COLUMN(V220),2,1))=0),NA(),IF(V220&gt;INDIRECT(ADDRESS($CB220,COLUMN(V220),2,1)),  NA(),  IF(OR(V220="",INDIRECT(ADDRESS($CB220,COLUMN(V220),2,1))=""),"",     (1+V$5)  *  ROUND((1-(V220-1)/(  INDIRECT(ADDRESS($CB220,COLUMN(V220),2,1))  -1))  *  (VLOOKUP($D220&amp;"_"&amp;$D221,Cross_cat_sexe,$B$5+1,0)  -  VLOOKUP($D220&amp;"_"&amp;$D221,Cross_cat_sexe,$B$5,0))     +  VLOOKUP($D220&amp;"_"&amp;$D221,Cross_cat_sexe,$B$5,0),0))))</f>
        <v/>
      </c>
      <c r="W221" s="932" t="str">
        <f ca="1">IF(AND(W220&gt;0,INDIRECT(ADDRESS($CB220,COLUMN(W220),2,1))=0),NA(),IF(W220&gt;INDIRECT(ADDRESS($CB220,COLUMN(W220),2,1)),  NA(),  IF(OR(W220="",INDIRECT(ADDRESS($CB220,COLUMN(W220),2,1))=""),"",     (1+W$5)  *  ROUND((1-(W220-1)/(  INDIRECT(ADDRESS($CB220,COLUMN(W220),2,1))  -1))  *  (VLOOKUP($D220&amp;"_"&amp;$D221,Cross_cat_sexe,$B$5+1,0)  -  VLOOKUP($D220&amp;"_"&amp;$D221,Cross_cat_sexe,$B$5,0))     +  VLOOKUP($D220&amp;"_"&amp;$D221,Cross_cat_sexe,$B$5,0),0))))</f>
        <v/>
      </c>
      <c r="X221" s="932" t="str">
        <f ca="1">IF(AND(X220&gt;0,INDIRECT(ADDRESS($CB220,COLUMN(X220),2,1))=0),NA(),IF(X220&gt;INDIRECT(ADDRESS($CB220,COLUMN(X220),2,1)),  NA(),  IF(OR(X220="",INDIRECT(ADDRESS($CB220,COLUMN(X220),2,1))=""),"",     (1+X$5)  *  ROUND((1-(X220-1)/(  INDIRECT(ADDRESS($CB220,COLUMN(X220),2,1))  -1))  *  (VLOOKUP($D220&amp;"_"&amp;$D221,Cross_cat_sexe,$B$5+1,0)  -  VLOOKUP($D220&amp;"_"&amp;$D221,Cross_cat_sexe,$B$5,0))     +  VLOOKUP($D220&amp;"_"&amp;$D221,Cross_cat_sexe,$B$5,0),0))))</f>
        <v/>
      </c>
      <c r="Y221" s="687" t="str">
        <f>IF(AND(Y220&gt;0,Z220=0),NA(),IF(Y220&gt;Z220,NA(),IF(Z220="","",     (1+Z$5)  *  ROUND((1-(Y220-1)/(Z220-1))  *  (VLOOKUP($D220&amp;"_"&amp;$D221,Cross_cat_sexe,$B$5+1,0)  -  VLOOKUP($D220&amp;"_"&amp;$D221,Cross_cat_sexe,$B$5,0))     +  VLOOKUP($D220&amp;"_"&amp;$D221,Cross_cat_sexe,$B$5,0),0))))</f>
        <v/>
      </c>
      <c r="Z221" s="841">
        <f>IF(Y220&gt;0,Z$5,0)</f>
        <v>0</v>
      </c>
      <c r="AA221" s="688" t="str">
        <f ca="1">IF($B220="","",VLOOKUP($B220,Athlètes,AA$7,0))</f>
        <v>Ethane</v>
      </c>
      <c r="AB221" s="689">
        <f ca="1">IF(OR(G221&gt;=2,    F220=IF(D221="F","classée","classé")),   1,   0)</f>
        <v>0</v>
      </c>
      <c r="AC221" s="690">
        <f ca="1">MAX(AH221:AU221)</f>
        <v>417</v>
      </c>
      <c r="AD221" s="684">
        <f ca="1">IF(AF221&gt;=2,AC221,MAX(AV221:BI221))</f>
        <v>-1</v>
      </c>
      <c r="AE221" s="684">
        <f ca="1">IF(AF221&gt;=3,AC221,IF(AG221&gt;=2,AD221,MAX(BJ221:BW221)))</f>
        <v>-2</v>
      </c>
      <c r="AF221" s="684">
        <f ca="1">COUNTIF(AV221:BI221,"=-1")</f>
        <v>1</v>
      </c>
      <c r="AG221" s="684">
        <f ca="1">COUNTIF(BJ221:BW221,"=-2")</f>
        <v>1</v>
      </c>
      <c r="AH221" s="691" t="str">
        <f t="shared" ref="AH221:AU221" ca="1" si="334">INDEX(__Cross,  $CC221,  AH$5)</f>
        <v/>
      </c>
      <c r="AI221" s="684">
        <f t="shared" ca="1" si="334"/>
        <v>417</v>
      </c>
      <c r="AJ221" s="684" t="str">
        <f t="shared" ca="1" si="334"/>
        <v/>
      </c>
      <c r="AK221" s="684" t="str">
        <f t="shared" ca="1" si="334"/>
        <v/>
      </c>
      <c r="AL221" s="684" t="str">
        <f t="shared" ca="1" si="334"/>
        <v/>
      </c>
      <c r="AM221" s="684" t="str">
        <f t="shared" ca="1" si="334"/>
        <v/>
      </c>
      <c r="AN221" s="684" t="str">
        <f t="shared" ca="1" si="334"/>
        <v/>
      </c>
      <c r="AO221" s="684" t="str">
        <f t="shared" ca="1" si="334"/>
        <v/>
      </c>
      <c r="AP221" s="684" t="str">
        <f t="shared" ca="1" si="334"/>
        <v/>
      </c>
      <c r="AQ221" s="684" t="str">
        <f t="shared" ca="1" si="334"/>
        <v/>
      </c>
      <c r="AR221" s="684" t="str">
        <f t="shared" ca="1" si="334"/>
        <v/>
      </c>
      <c r="AS221" s="684" t="str">
        <f t="shared" ca="1" si="334"/>
        <v/>
      </c>
      <c r="AT221" s="684" t="str">
        <f t="shared" ca="1" si="334"/>
        <v/>
      </c>
      <c r="AU221" s="692" t="str">
        <f t="shared" ca="1" si="334"/>
        <v/>
      </c>
      <c r="AV221" s="691" t="str">
        <f t="shared" ref="AV221:BI221" ca="1" si="335">IF(AH221=$AC221,-1,AH221)</f>
        <v/>
      </c>
      <c r="AW221" s="684">
        <f t="shared" ca="1" si="335"/>
        <v>-1</v>
      </c>
      <c r="AX221" s="684" t="str">
        <f t="shared" ca="1" si="335"/>
        <v/>
      </c>
      <c r="AY221" s="684" t="str">
        <f t="shared" ca="1" si="335"/>
        <v/>
      </c>
      <c r="AZ221" s="684" t="str">
        <f t="shared" ca="1" si="335"/>
        <v/>
      </c>
      <c r="BA221" s="684" t="str">
        <f t="shared" ca="1" si="335"/>
        <v/>
      </c>
      <c r="BB221" s="684" t="str">
        <f t="shared" ca="1" si="335"/>
        <v/>
      </c>
      <c r="BC221" s="684" t="str">
        <f t="shared" ca="1" si="335"/>
        <v/>
      </c>
      <c r="BD221" s="684" t="str">
        <f t="shared" ca="1" si="335"/>
        <v/>
      </c>
      <c r="BE221" s="684" t="str">
        <f t="shared" ca="1" si="335"/>
        <v/>
      </c>
      <c r="BF221" s="684" t="str">
        <f t="shared" ca="1" si="335"/>
        <v/>
      </c>
      <c r="BG221" s="684" t="str">
        <f t="shared" ca="1" si="335"/>
        <v/>
      </c>
      <c r="BH221" s="684" t="str">
        <f t="shared" ca="1" si="335"/>
        <v/>
      </c>
      <c r="BI221" s="692" t="str">
        <f t="shared" ca="1" si="335"/>
        <v/>
      </c>
      <c r="BJ221" s="691" t="str">
        <f t="shared" ref="BJ221:BW221" ca="1" si="336">IF(AV221=$AD221,-2,AV221)</f>
        <v/>
      </c>
      <c r="BK221" s="684">
        <f t="shared" ca="1" si="336"/>
        <v>-2</v>
      </c>
      <c r="BL221" s="684" t="str">
        <f t="shared" ca="1" si="336"/>
        <v/>
      </c>
      <c r="BM221" s="684" t="str">
        <f t="shared" ca="1" si="336"/>
        <v/>
      </c>
      <c r="BN221" s="684" t="str">
        <f t="shared" ca="1" si="336"/>
        <v/>
      </c>
      <c r="BO221" s="684" t="str">
        <f t="shared" ca="1" si="336"/>
        <v/>
      </c>
      <c r="BP221" s="684" t="str">
        <f t="shared" ca="1" si="336"/>
        <v/>
      </c>
      <c r="BQ221" s="684" t="str">
        <f t="shared" ca="1" si="336"/>
        <v/>
      </c>
      <c r="BR221" s="684" t="str">
        <f t="shared" ca="1" si="336"/>
        <v/>
      </c>
      <c r="BS221" s="684" t="str">
        <f t="shared" ca="1" si="336"/>
        <v/>
      </c>
      <c r="BT221" s="684" t="str">
        <f t="shared" ca="1" si="336"/>
        <v/>
      </c>
      <c r="BU221" s="684" t="str">
        <f t="shared" ca="1" si="336"/>
        <v/>
      </c>
      <c r="BV221" s="684" t="str">
        <f t="shared" ca="1" si="336"/>
        <v/>
      </c>
      <c r="BW221" s="692" t="str">
        <f t="shared" ca="1" si="336"/>
        <v/>
      </c>
      <c r="BX221" s="689">
        <f t="shared" ca="1" si="283"/>
        <v>1</v>
      </c>
      <c r="BY221" s="996">
        <f t="shared" ca="1" si="284"/>
        <v>417</v>
      </c>
      <c r="BZ221" s="689">
        <f t="shared" si="285"/>
        <v>10.1</v>
      </c>
      <c r="CA221" s="684" t="str">
        <f ca="1">IF(D221="",   INDIRECT(ADDRESS(CB221,COLUMN(CA221),2,1)),   IF(BX221=1, D220&amp;"_"&amp;D221, D221&amp;"_"&amp;D222))</f>
        <v>B_F</v>
      </c>
      <c r="CB221" s="684">
        <f t="shared" ca="1" si="294"/>
        <v>190</v>
      </c>
      <c r="CC221" s="684">
        <f t="shared" ca="1" si="287"/>
        <v>200</v>
      </c>
      <c r="CD221" s="684">
        <f ca="1">IF(CA221=INDIRECT(ADDRESS(CB221,COLUMN(CA221),2,1)),  0,  1)    +     IF(BX221=1,IF(B220+0.1=B221,0,1),IF(B221+0.1=B222,0,1))     +     IF(ISNA(IF(BX221=1,BY221,BY222)),1,0)</f>
        <v>0</v>
      </c>
      <c r="CE221" s="693">
        <f ca="1">IF(BX221=1,F221+CLASSES*AB221*100000,F222+CLASSES*AB222*100000)+IF(CA221="_",0,VLOOKUP(CA221,Cross_cat_sexe,CE$7,0))+IF(BX221=1,IF(AND(B221&gt;0.1,F221=0),0.1,0),IF(AND(B222&gt;0.1,F222=0),0.1,0))</f>
        <v>2000417</v>
      </c>
      <c r="CF221" s="895"/>
      <c r="CG221" s="886"/>
      <c r="CH221" s="694">
        <f t="shared" ca="1" si="290"/>
        <v>1.1000000000000001</v>
      </c>
      <c r="CI221" s="694">
        <f t="shared" ca="1" si="333"/>
        <v>0</v>
      </c>
      <c r="CJ221" s="895"/>
    </row>
    <row r="222" spans="1:88" s="703" customFormat="1">
      <c r="A222" s="704">
        <v>15</v>
      </c>
      <c r="B222" s="705">
        <v>9641</v>
      </c>
      <c r="C222" s="703" t="str">
        <f ca="1">IF($B222="","",VLOOKUP($B222,Athlètes,C$5,0))</f>
        <v>JARBATH</v>
      </c>
      <c r="D222" s="698" t="str">
        <f ca="1">IF($B222="","",VLOOKUP($B222,Athlètes,D$5,0))</f>
        <v>B</v>
      </c>
      <c r="E222" s="706" t="str">
        <f ca="1">IF($B222="","",VLOOKUP($B222,Athlètes,E$5,0))</f>
        <v/>
      </c>
      <c r="F222" s="707"/>
      <c r="G222" s="708"/>
      <c r="H222" s="708"/>
      <c r="I222" s="696"/>
      <c r="J222" s="696"/>
      <c r="K222" s="696">
        <v>34</v>
      </c>
      <c r="L222" s="696"/>
      <c r="M222" s="722" t="str">
        <f>IF(L222&gt;0,VLOOKUP(M$2&amp;IF(VLOOKUP(M$2,cal_Cross,L$9,0)&lt;&gt;2,"","-"&amp;VLOOKUP($E222,année_1ou2,M$9,0)),cal_Cross,VLOOKUP($D222&amp;"_"&amp;$D223,Cross_cat_sexe,$B$7,0),0),"")</f>
        <v/>
      </c>
      <c r="N222" s="696"/>
      <c r="O222" s="696"/>
      <c r="P222" s="696"/>
      <c r="Q222" s="696"/>
      <c r="R222" s="722" t="str">
        <f>IF(Q222&gt;0,VLOOKUP(R$2&amp;IF(VLOOKUP(R$2,cal_Cross,Q$9,0)&lt;&gt;2,"","-"&amp;VLOOKUP($E222,année_1ou2,R$9,0)),cal_Cross,VLOOKUP($D222&amp;"_"&amp;$D223,Cross_cat_sexe,$B$7,0),0),"")</f>
        <v/>
      </c>
      <c r="S222" s="696"/>
      <c r="T222" s="722" t="str">
        <f>IF(S222&gt;0,VLOOKUP(T$2&amp;IF(VLOOKUP(T$2,cal_Cross,S$9,0)&lt;&gt;2,"","-"&amp;VLOOKUP($E222,année_1ou2,T$9,0)),cal_Cross,VLOOKUP($D222&amp;"_"&amp;$D223,Cross_cat_sexe,$B$7,0),0),"")</f>
        <v/>
      </c>
      <c r="U222" s="696"/>
      <c r="V222" s="696"/>
      <c r="W222" s="696"/>
      <c r="X222" s="696"/>
      <c r="Y222" s="696"/>
      <c r="Z222" s="722" t="str">
        <f>IF(Y222&gt;0,VLOOKUP(Z$2&amp;IF(VLOOKUP(Z$2,cal_Cross,Y$9,0)&lt;&gt;2,"","-"&amp;VLOOKUP($E222,année_1ou2,Z$9,0)),cal_Cross,VLOOKUP($D222&amp;"_"&amp;$D223,Cross_cat_sexe,$B$7,0),0),"")</f>
        <v/>
      </c>
      <c r="AA222" s="843" t="str">
        <f ca="1">IF($B222="","",VLOOKUP($B222,Athlètes,AA$5,0))</f>
        <v>JARBATH</v>
      </c>
      <c r="AB222" s="697"/>
      <c r="AC222" s="698"/>
      <c r="AD222" s="698"/>
      <c r="AE222" s="698"/>
      <c r="AF222" s="698"/>
      <c r="AG222" s="698"/>
      <c r="AH222" s="699"/>
      <c r="AI222" s="698"/>
      <c r="AJ222" s="698"/>
      <c r="AK222" s="698"/>
      <c r="AL222" s="698"/>
      <c r="AM222" s="698"/>
      <c r="AN222" s="698"/>
      <c r="AO222" s="698"/>
      <c r="AP222" s="698"/>
      <c r="AQ222" s="698"/>
      <c r="AR222" s="698"/>
      <c r="AS222" s="698"/>
      <c r="AT222" s="698"/>
      <c r="AU222" s="700"/>
      <c r="AV222" s="699"/>
      <c r="AW222" s="698"/>
      <c r="AX222" s="698"/>
      <c r="AY222" s="698"/>
      <c r="AZ222" s="698"/>
      <c r="BA222" s="698"/>
      <c r="BB222" s="698"/>
      <c r="BC222" s="698"/>
      <c r="BD222" s="698"/>
      <c r="BE222" s="698"/>
      <c r="BF222" s="698"/>
      <c r="BG222" s="698"/>
      <c r="BH222" s="698"/>
      <c r="BI222" s="700"/>
      <c r="BJ222" s="699"/>
      <c r="BK222" s="698"/>
      <c r="BL222" s="698"/>
      <c r="BM222" s="698"/>
      <c r="BN222" s="698"/>
      <c r="BO222" s="698"/>
      <c r="BP222" s="698"/>
      <c r="BQ222" s="698"/>
      <c r="BR222" s="698"/>
      <c r="BS222" s="698"/>
      <c r="BT222" s="698"/>
      <c r="BU222" s="698"/>
      <c r="BV222" s="698"/>
      <c r="BW222" s="700"/>
      <c r="BX222" s="697">
        <f t="shared" ca="1" si="283"/>
        <v>0</v>
      </c>
      <c r="BY222" s="995">
        <f t="shared" ca="1" si="284"/>
        <v>34</v>
      </c>
      <c r="BZ222" s="697">
        <f t="shared" si="285"/>
        <v>9641</v>
      </c>
      <c r="CA222" s="698" t="str">
        <f ca="1">IF(D222="",   INDIRECT(ADDRESS(CB222,COLUMN(CA222),2,1)),   IF(BX222=1, D221&amp;"_"&amp;D222, D222&amp;"_"&amp;D223))</f>
        <v>B_F</v>
      </c>
      <c r="CB222" s="698">
        <f t="shared" ca="1" si="294"/>
        <v>190</v>
      </c>
      <c r="CC222" s="698">
        <f t="shared" ca="1" si="287"/>
        <v>201</v>
      </c>
      <c r="CD222" s="698">
        <f ca="1">IF(CA222=INDIRECT(ADDRESS(CB222,COLUMN(CA222),2,1)),  0,  1)    +     IF(BX222=1,IF(B221+0.1=B222,0,1),IF(B222+0.1=B223,0,1))     +     IF(ISNA(IF(BX222=1,BY222,BY223)),1,0)</f>
        <v>0</v>
      </c>
      <c r="CE222" s="701">
        <f ca="1">IF(BX222=1,F222+CLASSES*AB222*100000,F223+CLASSES*AB223*100000)+IF(CA222="_",0,VLOOKUP(CA222,Cross_cat_sexe,CE$7,0))+IF(BX222=1,IF(AND(B222&gt;0.1,F222=0),0.1,0),IF(AND(B223&gt;0.1,F223=0),0.1,0))</f>
        <v>2000411</v>
      </c>
      <c r="CF222" s="894"/>
      <c r="CG222" s="885"/>
      <c r="CH222" s="694">
        <f t="shared" ca="1" si="290"/>
        <v>1</v>
      </c>
      <c r="CI222" s="702">
        <f t="shared" ref="CI222:CI223" ca="1" si="337">IF(INDEX(__Cross,  IF(BX222=1, $CC221, $CC222),  CI$2)&gt;0,  1,  0)</f>
        <v>0</v>
      </c>
      <c r="CJ222" s="894"/>
    </row>
    <row r="223" spans="1:88" s="695" customFormat="1">
      <c r="A223" s="681">
        <v>10.1</v>
      </c>
      <c r="B223" s="682">
        <f>B222+0.1</f>
        <v>9641.1</v>
      </c>
      <c r="C223" s="683" t="str">
        <f ca="1">IF($B222="","",VLOOKUP($B222,Athlètes,C$7,0))</f>
        <v>Szaffi</v>
      </c>
      <c r="D223" s="684" t="str">
        <f ca="1">IF($B222="","",VLOOKUP($B222,Athlètes,D$7,0))</f>
        <v>F</v>
      </c>
      <c r="E223" s="685"/>
      <c r="F223" s="936">
        <f ca="1">IF(G223=0,0,SUMIF(AC223:AD223,"&gt;0")/MIN(2,G223))+IF(ISNA(BY223),NA(),0)</f>
        <v>411</v>
      </c>
      <c r="G223" s="686">
        <f>COUNTA(I222:L222,N222:Q222,S222,Y222)</f>
        <v>1</v>
      </c>
      <c r="H223" s="686">
        <f ca="1">IF(ISNA(VLOOKUP($B223,__Indoor,H$7,0)),   0,VLOOKUP($B223,__Indoor,H$7,0))</f>
        <v>2</v>
      </c>
      <c r="I223" s="932" t="str">
        <f ca="1">IF(AND(I222&gt;0,INDIRECT(ADDRESS($CB222,COLUMN(I222),2,1))=0),NA(),IF(I222&gt;INDIRECT(ADDRESS($CB222,COLUMN(I222),2,1)),  NA(),  IF(OR(I222="",INDIRECT(ADDRESS($CB222,COLUMN(I222),2,1))=""),"",     (1+I$5)  *  ROUND((1-(I222-1)/(  INDIRECT(ADDRESS($CB222,COLUMN(I222),2,1))  -1))  *  (VLOOKUP($D222&amp;"_"&amp;$D223,Cross_cat_sexe,$B$5+1,0)  -  VLOOKUP($D222&amp;"_"&amp;$D223,Cross_cat_sexe,$B$5,0))     +  VLOOKUP($D222&amp;"_"&amp;$D223,Cross_cat_sexe,$B$5,0),0))))</f>
        <v/>
      </c>
      <c r="J223" s="932" t="str">
        <f ca="1">IF(AND(J222&gt;0,INDIRECT(ADDRESS($CB222,COLUMN(J222),2,1))=0),NA(),IF(J222&gt;INDIRECT(ADDRESS($CB222,COLUMN(J222),2,1)),  NA(),  IF(OR(J222="",INDIRECT(ADDRESS($CB222,COLUMN(J222),2,1))=""),"",     (1+J$5)  *  ROUND((1-(J222-1)/(  INDIRECT(ADDRESS($CB222,COLUMN(J222),2,1))  -1))  *  (VLOOKUP($D222&amp;"_"&amp;$D223,Cross_cat_sexe,$B$5+1,0)  -  VLOOKUP($D222&amp;"_"&amp;$D223,Cross_cat_sexe,$B$5,0))     +  VLOOKUP($D222&amp;"_"&amp;$D223,Cross_cat_sexe,$B$5,0),0))))</f>
        <v/>
      </c>
      <c r="K223" s="932">
        <f ca="1">IF(AND(K222&gt;0,INDIRECT(ADDRESS($CB222,COLUMN(K222),2,1))=0),NA(),IF(K222&gt;INDIRECT(ADDRESS($CB222,COLUMN(K222),2,1)),  NA(),  IF(OR(K222="",INDIRECT(ADDRESS($CB222,COLUMN(K222),2,1))=""),"",     (1+K$5)  *  ROUND((1-(K222-1)/(  INDIRECT(ADDRESS($CB222,COLUMN(K222),2,1))  -1))  *  (VLOOKUP($D222&amp;"_"&amp;$D223,Cross_cat_sexe,$B$5+1,0)  -  VLOOKUP($D222&amp;"_"&amp;$D223,Cross_cat_sexe,$B$5,0))     +  VLOOKUP($D222&amp;"_"&amp;$D223,Cross_cat_sexe,$B$5,0),0))))</f>
        <v>411</v>
      </c>
      <c r="L223" s="687" t="str">
        <f>IF(AND(L222&gt;0,M222=0),NA(),IF(L222&gt;M222,NA(),IF(M222="","",     (1+M$5)  *  ROUND((1-(L222-1)/(M222-1))  *  (VLOOKUP($D222&amp;"_"&amp;$D223,Cross_cat_sexe,$B$5+1,0)  -  VLOOKUP($D222&amp;"_"&amp;$D223,Cross_cat_sexe,$B$5,0))     +  VLOOKUP($D222&amp;"_"&amp;$D223,Cross_cat_sexe,$B$5,0),0))))</f>
        <v/>
      </c>
      <c r="M223" s="841">
        <f>IF(L222&gt;0,M$5,0)</f>
        <v>0</v>
      </c>
      <c r="N223" s="932" t="str">
        <f ca="1">IF(AND(N222&gt;0,INDIRECT(ADDRESS($CB222,COLUMN(N222),2,1))=0),NA(),IF(N222&gt;INDIRECT(ADDRESS($CB222,COLUMN(N222),2,1)),  NA(),  IF(OR(N222="",INDIRECT(ADDRESS($CB222,COLUMN(N222),2,1))=""),"",     (1+N$5)  *  ROUND((1-(N222-1)/(  INDIRECT(ADDRESS($CB222,COLUMN(N222),2,1))  -1))  *  (VLOOKUP($D222&amp;"_"&amp;$D223,Cross_cat_sexe,$B$5+1,0)  -  VLOOKUP($D222&amp;"_"&amp;$D223,Cross_cat_sexe,$B$5,0))     +  VLOOKUP($D222&amp;"_"&amp;$D223,Cross_cat_sexe,$B$5,0),0))))</f>
        <v/>
      </c>
      <c r="O223" s="932" t="str">
        <f ca="1">IF(AND(O222&gt;0,INDIRECT(ADDRESS($CB222,COLUMN(O222),2,1))=0),NA(),IF(O222&gt;INDIRECT(ADDRESS($CB222,COLUMN(O222),2,1)),  NA(),  IF(OR(O222="",INDIRECT(ADDRESS($CB222,COLUMN(O222),2,1))=""),"",     (1+O$5)  *  ROUND((1-(O222-1)/(  INDIRECT(ADDRESS($CB222,COLUMN(O222),2,1))  -1))  *  (VLOOKUP($D222&amp;"_"&amp;$D223,Cross_cat_sexe,$B$5+1,0)  -  VLOOKUP($D222&amp;"_"&amp;$D223,Cross_cat_sexe,$B$5,0))     +  VLOOKUP($D222&amp;"_"&amp;$D223,Cross_cat_sexe,$B$5,0),0))))</f>
        <v/>
      </c>
      <c r="P223" s="932" t="str">
        <f ca="1">IF(AND(P222&gt;0,INDIRECT(ADDRESS($CB222,COLUMN(P222),2,1))=0),NA(),IF(P222&gt;INDIRECT(ADDRESS($CB222,COLUMN(P222),2,1)),  NA(),  IF(OR(P222="",INDIRECT(ADDRESS($CB222,COLUMN(P222),2,1))=""),"",     (1+P$5)  *  ROUND((1-(P222-1)/(  INDIRECT(ADDRESS($CB222,COLUMN(P222),2,1))  -1))  *  (VLOOKUP($D222&amp;"_"&amp;$D223,Cross_cat_sexe,$B$5+1,0)  -  VLOOKUP($D222&amp;"_"&amp;$D223,Cross_cat_sexe,$B$5,0))     +  VLOOKUP($D222&amp;"_"&amp;$D223,Cross_cat_sexe,$B$5,0),0))))</f>
        <v/>
      </c>
      <c r="Q223" s="687" t="str">
        <f>IF(AND(Q222&gt;0,R222=0),NA(),IF(Q222&gt;R222,NA(),IF(R222="","",     (1+R$5)  *  ROUND((1-(Q222-1)/(R222-1))  *  (VLOOKUP($D222&amp;"_"&amp;$D223,Cross_cat_sexe,$B$5+1,0)  -  VLOOKUP($D222&amp;"_"&amp;$D223,Cross_cat_sexe,$B$5,0))     +  VLOOKUP($D222&amp;"_"&amp;$D223,Cross_cat_sexe,$B$5,0),0))))</f>
        <v/>
      </c>
      <c r="R223" s="841">
        <f>IF(Q222&gt;0,R$5,0)</f>
        <v>0</v>
      </c>
      <c r="S223" s="687" t="str">
        <f>IF(AND(S222&gt;0,T222=0),NA(),IF(S222&gt;T222,NA(),IF(T222="","",     (1+T$5)  *  ROUND((1-(S222-1)/(T222-1))  *  (VLOOKUP($D222&amp;"_"&amp;$D223,Cross_cat_sexe,$B$5+1,0)  -  VLOOKUP($D222&amp;"_"&amp;$D223,Cross_cat_sexe,$B$5,0))     +  VLOOKUP($D222&amp;"_"&amp;$D223,Cross_cat_sexe,$B$5,0),0))))</f>
        <v/>
      </c>
      <c r="T223" s="841">
        <f>IF(S222&gt;0,T$5,0)</f>
        <v>0</v>
      </c>
      <c r="U223" s="932" t="str">
        <f ca="1">IF(AND(U222&gt;0,INDIRECT(ADDRESS($CB222,COLUMN(U222),2,1))=0),NA(),IF(U222&gt;INDIRECT(ADDRESS($CB222,COLUMN(U222),2,1)),  NA(),  IF(OR(U222="",INDIRECT(ADDRESS($CB222,COLUMN(U222),2,1))=""),"",     (1+U$5)  *  ROUND((1-(U222-1)/(  INDIRECT(ADDRESS($CB222,COLUMN(U222),2,1))  -1))  *  (VLOOKUP($D222&amp;"_"&amp;$D223,Cross_cat_sexe,$B$5+1,0)  -  VLOOKUP($D222&amp;"_"&amp;$D223,Cross_cat_sexe,$B$5,0))     +  VLOOKUP($D222&amp;"_"&amp;$D223,Cross_cat_sexe,$B$5,0),0))))</f>
        <v/>
      </c>
      <c r="V223" s="932" t="str">
        <f ca="1">IF(AND(V222&gt;0,INDIRECT(ADDRESS($CB222,COLUMN(V222),2,1))=0),NA(),IF(V222&gt;INDIRECT(ADDRESS($CB222,COLUMN(V222),2,1)),  NA(),  IF(OR(V222="",INDIRECT(ADDRESS($CB222,COLUMN(V222),2,1))=""),"",     (1+V$5)  *  ROUND((1-(V222-1)/(  INDIRECT(ADDRESS($CB222,COLUMN(V222),2,1))  -1))  *  (VLOOKUP($D222&amp;"_"&amp;$D223,Cross_cat_sexe,$B$5+1,0)  -  VLOOKUP($D222&amp;"_"&amp;$D223,Cross_cat_sexe,$B$5,0))     +  VLOOKUP($D222&amp;"_"&amp;$D223,Cross_cat_sexe,$B$5,0),0))))</f>
        <v/>
      </c>
      <c r="W223" s="932" t="str">
        <f ca="1">IF(AND(W222&gt;0,INDIRECT(ADDRESS($CB222,COLUMN(W222),2,1))=0),NA(),IF(W222&gt;INDIRECT(ADDRESS($CB222,COLUMN(W222),2,1)),  NA(),  IF(OR(W222="",INDIRECT(ADDRESS($CB222,COLUMN(W222),2,1))=""),"",     (1+W$5)  *  ROUND((1-(W222-1)/(  INDIRECT(ADDRESS($CB222,COLUMN(W222),2,1))  -1))  *  (VLOOKUP($D222&amp;"_"&amp;$D223,Cross_cat_sexe,$B$5+1,0)  -  VLOOKUP($D222&amp;"_"&amp;$D223,Cross_cat_sexe,$B$5,0))     +  VLOOKUP($D222&amp;"_"&amp;$D223,Cross_cat_sexe,$B$5,0),0))))</f>
        <v/>
      </c>
      <c r="X223" s="932" t="str">
        <f ca="1">IF(AND(X222&gt;0,INDIRECT(ADDRESS($CB222,COLUMN(X222),2,1))=0),NA(),IF(X222&gt;INDIRECT(ADDRESS($CB222,COLUMN(X222),2,1)),  NA(),  IF(OR(X222="",INDIRECT(ADDRESS($CB222,COLUMN(X222),2,1))=""),"",     (1+X$5)  *  ROUND((1-(X222-1)/(  INDIRECT(ADDRESS($CB222,COLUMN(X222),2,1))  -1))  *  (VLOOKUP($D222&amp;"_"&amp;$D223,Cross_cat_sexe,$B$5+1,0)  -  VLOOKUP($D222&amp;"_"&amp;$D223,Cross_cat_sexe,$B$5,0))     +  VLOOKUP($D222&amp;"_"&amp;$D223,Cross_cat_sexe,$B$5,0),0))))</f>
        <v/>
      </c>
      <c r="Y223" s="687" t="str">
        <f>IF(AND(Y222&gt;0,Z222=0),NA(),IF(Y222&gt;Z222,NA(),IF(Z222="","",     (1+Z$5)  *  ROUND((1-(Y222-1)/(Z222-1))  *  (VLOOKUP($D222&amp;"_"&amp;$D223,Cross_cat_sexe,$B$5+1,0)  -  VLOOKUP($D222&amp;"_"&amp;$D223,Cross_cat_sexe,$B$5,0))     +  VLOOKUP($D222&amp;"_"&amp;$D223,Cross_cat_sexe,$B$5,0),0))))</f>
        <v/>
      </c>
      <c r="Z223" s="841">
        <f>IF(Y222&gt;0,Z$5,0)</f>
        <v>0</v>
      </c>
      <c r="AA223" s="688" t="str">
        <f ca="1">IF($B222="","",VLOOKUP($B222,Athlètes,AA$7,0))</f>
        <v>Szaffi</v>
      </c>
      <c r="AB223" s="689">
        <f ca="1">IF(OR(G223&gt;=2,    F222=IF(D223="F","classée","classé")),   1,   0)</f>
        <v>0</v>
      </c>
      <c r="AC223" s="690">
        <f ca="1">MAX(AH223:AU223)</f>
        <v>411</v>
      </c>
      <c r="AD223" s="684">
        <f ca="1">IF(AF223&gt;=2,AC223,MAX(AV223:BI223))</f>
        <v>-1</v>
      </c>
      <c r="AE223" s="684">
        <f ca="1">IF(AF223&gt;=3,AC223,IF(AG223&gt;=2,AD223,MAX(BJ223:BW223)))</f>
        <v>-2</v>
      </c>
      <c r="AF223" s="684">
        <f ca="1">COUNTIF(AV223:BI223,"=-1")</f>
        <v>1</v>
      </c>
      <c r="AG223" s="684">
        <f ca="1">COUNTIF(BJ223:BW223,"=-2")</f>
        <v>1</v>
      </c>
      <c r="AH223" s="691" t="str">
        <f t="shared" ref="AH223:AU223" ca="1" si="338">INDEX(__Cross,  $CC223,  AH$5)</f>
        <v/>
      </c>
      <c r="AI223" s="684" t="str">
        <f t="shared" ca="1" si="338"/>
        <v/>
      </c>
      <c r="AJ223" s="684">
        <f t="shared" ca="1" si="338"/>
        <v>411</v>
      </c>
      <c r="AK223" s="684" t="str">
        <f t="shared" ca="1" si="338"/>
        <v/>
      </c>
      <c r="AL223" s="684" t="str">
        <f t="shared" ca="1" si="338"/>
        <v/>
      </c>
      <c r="AM223" s="684" t="str">
        <f t="shared" ca="1" si="338"/>
        <v/>
      </c>
      <c r="AN223" s="684" t="str">
        <f t="shared" ca="1" si="338"/>
        <v/>
      </c>
      <c r="AO223" s="684" t="str">
        <f t="shared" ca="1" si="338"/>
        <v/>
      </c>
      <c r="AP223" s="684" t="str">
        <f t="shared" ca="1" si="338"/>
        <v/>
      </c>
      <c r="AQ223" s="684" t="str">
        <f t="shared" ca="1" si="338"/>
        <v/>
      </c>
      <c r="AR223" s="684" t="str">
        <f t="shared" ca="1" si="338"/>
        <v/>
      </c>
      <c r="AS223" s="684" t="str">
        <f t="shared" ca="1" si="338"/>
        <v/>
      </c>
      <c r="AT223" s="684" t="str">
        <f t="shared" ca="1" si="338"/>
        <v/>
      </c>
      <c r="AU223" s="692" t="str">
        <f t="shared" ca="1" si="338"/>
        <v/>
      </c>
      <c r="AV223" s="691" t="str">
        <f t="shared" ref="AV223:BI223" ca="1" si="339">IF(AH223=$AC223,-1,AH223)</f>
        <v/>
      </c>
      <c r="AW223" s="684" t="str">
        <f t="shared" ca="1" si="339"/>
        <v/>
      </c>
      <c r="AX223" s="684">
        <f t="shared" ca="1" si="339"/>
        <v>-1</v>
      </c>
      <c r="AY223" s="684" t="str">
        <f t="shared" ca="1" si="339"/>
        <v/>
      </c>
      <c r="AZ223" s="684" t="str">
        <f t="shared" ca="1" si="339"/>
        <v/>
      </c>
      <c r="BA223" s="684" t="str">
        <f t="shared" ca="1" si="339"/>
        <v/>
      </c>
      <c r="BB223" s="684" t="str">
        <f t="shared" ca="1" si="339"/>
        <v/>
      </c>
      <c r="BC223" s="684" t="str">
        <f t="shared" ca="1" si="339"/>
        <v/>
      </c>
      <c r="BD223" s="684" t="str">
        <f t="shared" ca="1" si="339"/>
        <v/>
      </c>
      <c r="BE223" s="684" t="str">
        <f t="shared" ca="1" si="339"/>
        <v/>
      </c>
      <c r="BF223" s="684" t="str">
        <f t="shared" ca="1" si="339"/>
        <v/>
      </c>
      <c r="BG223" s="684" t="str">
        <f t="shared" ca="1" si="339"/>
        <v/>
      </c>
      <c r="BH223" s="684" t="str">
        <f t="shared" ca="1" si="339"/>
        <v/>
      </c>
      <c r="BI223" s="692" t="str">
        <f t="shared" ca="1" si="339"/>
        <v/>
      </c>
      <c r="BJ223" s="691" t="str">
        <f t="shared" ref="BJ223:BW223" ca="1" si="340">IF(AV223=$AD223,-2,AV223)</f>
        <v/>
      </c>
      <c r="BK223" s="684" t="str">
        <f t="shared" ca="1" si="340"/>
        <v/>
      </c>
      <c r="BL223" s="684">
        <f t="shared" ca="1" si="340"/>
        <v>-2</v>
      </c>
      <c r="BM223" s="684" t="str">
        <f t="shared" ca="1" si="340"/>
        <v/>
      </c>
      <c r="BN223" s="684" t="str">
        <f t="shared" ca="1" si="340"/>
        <v/>
      </c>
      <c r="BO223" s="684" t="str">
        <f t="shared" ca="1" si="340"/>
        <v/>
      </c>
      <c r="BP223" s="684" t="str">
        <f t="shared" ca="1" si="340"/>
        <v/>
      </c>
      <c r="BQ223" s="684" t="str">
        <f t="shared" ca="1" si="340"/>
        <v/>
      </c>
      <c r="BR223" s="684" t="str">
        <f t="shared" ca="1" si="340"/>
        <v/>
      </c>
      <c r="BS223" s="684" t="str">
        <f t="shared" ca="1" si="340"/>
        <v/>
      </c>
      <c r="BT223" s="684" t="str">
        <f t="shared" ca="1" si="340"/>
        <v/>
      </c>
      <c r="BU223" s="684" t="str">
        <f t="shared" ca="1" si="340"/>
        <v/>
      </c>
      <c r="BV223" s="684" t="str">
        <f t="shared" ca="1" si="340"/>
        <v/>
      </c>
      <c r="BW223" s="692" t="str">
        <f t="shared" ca="1" si="340"/>
        <v/>
      </c>
      <c r="BX223" s="689">
        <f t="shared" ca="1" si="283"/>
        <v>1</v>
      </c>
      <c r="BY223" s="996">
        <f t="shared" ca="1" si="284"/>
        <v>411</v>
      </c>
      <c r="BZ223" s="689">
        <f t="shared" si="285"/>
        <v>9641.1</v>
      </c>
      <c r="CA223" s="684" t="str">
        <f ca="1">IF(D223="",   INDIRECT(ADDRESS(CB223,COLUMN(CA223),2,1)),   IF(BX223=1, D222&amp;"_"&amp;D223, D223&amp;"_"&amp;D236))</f>
        <v>B_F</v>
      </c>
      <c r="CB223" s="684">
        <f t="shared" ca="1" si="294"/>
        <v>190</v>
      </c>
      <c r="CC223" s="684">
        <f t="shared" ca="1" si="287"/>
        <v>202</v>
      </c>
      <c r="CD223" s="684">
        <f ca="1">IF(CA223=INDIRECT(ADDRESS(CB223,COLUMN(CA223),2,1)),  0,  1)    +     IF(BX223=1,IF(B222+0.1=B223,0,1),IF(B223+0.1=B236,0,1))     +     IF(ISNA(IF(BX223=1,BY223,BY236)),1,0)</f>
        <v>0</v>
      </c>
      <c r="CE223" s="693">
        <f ca="1">IF(BX223=1,F223+CLASSES*AB223*100000,F236+CLASSES*AB236*100000)+IF(CA223="_",0,VLOOKUP(CA223,Cross_cat_sexe,CE$7,0))+IF(BX223=1,IF(AND(B223&gt;0.1,F223=0),0.1,0),IF(AND(B236&gt;0.1,F236=0),0.1,0))</f>
        <v>2000411</v>
      </c>
      <c r="CF223" s="895"/>
      <c r="CG223" s="886"/>
      <c r="CH223" s="694">
        <f t="shared" ca="1" si="290"/>
        <v>1.1000000000000001</v>
      </c>
      <c r="CI223" s="694">
        <f t="shared" ca="1" si="337"/>
        <v>0</v>
      </c>
      <c r="CJ223" s="895"/>
    </row>
    <row r="224" spans="1:88" s="703" customFormat="1">
      <c r="A224" s="704">
        <v>16</v>
      </c>
      <c r="B224" s="705">
        <v>9628</v>
      </c>
      <c r="C224" s="703" t="str">
        <f ca="1">IF($B224="","",VLOOKUP($B224,Athlètes,C$5,0))</f>
        <v>LANCELLE</v>
      </c>
      <c r="D224" s="698" t="str">
        <f ca="1">IF($B224="","",VLOOKUP($B224,Athlètes,D$5,0))</f>
        <v>B</v>
      </c>
      <c r="E224" s="706" t="str">
        <f ca="1">IF($B224="","",VLOOKUP($B224,Athlètes,E$5,0))</f>
        <v/>
      </c>
      <c r="F224" s="707"/>
      <c r="G224" s="708"/>
      <c r="H224" s="708"/>
      <c r="I224" s="696"/>
      <c r="J224" s="696">
        <v>26</v>
      </c>
      <c r="K224" s="696"/>
      <c r="L224" s="696"/>
      <c r="M224" s="722" t="str">
        <f>IF(L224&gt;0,VLOOKUP(M$2&amp;IF(VLOOKUP(M$2,cal_Cross,L$9,0)&lt;&gt;2,"","-"&amp;VLOOKUP($E224,année_1ou2,M$9,0)),cal_Cross,VLOOKUP($D224&amp;"_"&amp;$D225,Cross_cat_sexe,$B$7,0),0),"")</f>
        <v/>
      </c>
      <c r="N224" s="696"/>
      <c r="O224" s="696"/>
      <c r="P224" s="696"/>
      <c r="Q224" s="696"/>
      <c r="R224" s="722" t="str">
        <f>IF(Q224&gt;0,VLOOKUP(R$2&amp;IF(VLOOKUP(R$2,cal_Cross,Q$9,0)&lt;&gt;2,"","-"&amp;VLOOKUP($E224,année_1ou2,R$9,0)),cal_Cross,VLOOKUP($D224&amp;"_"&amp;$D225,Cross_cat_sexe,$B$7,0),0),"")</f>
        <v/>
      </c>
      <c r="S224" s="696"/>
      <c r="T224" s="722" t="str">
        <f>IF(S224&gt;0,VLOOKUP(T$2&amp;IF(VLOOKUP(T$2,cal_Cross,S$9,0)&lt;&gt;2,"","-"&amp;VLOOKUP($E224,année_1ou2,T$9,0)),cal_Cross,VLOOKUP($D224&amp;"_"&amp;$D225,Cross_cat_sexe,$B$7,0),0),"")</f>
        <v/>
      </c>
      <c r="U224" s="696"/>
      <c r="V224" s="696"/>
      <c r="W224" s="696"/>
      <c r="X224" s="696"/>
      <c r="Y224" s="696"/>
      <c r="Z224" s="722" t="str">
        <f>IF(Y224&gt;0,VLOOKUP(Z$2&amp;IF(VLOOKUP(Z$2,cal_Cross,Y$9,0)&lt;&gt;2,"","-"&amp;VLOOKUP($E224,année_1ou2,Z$9,0)),cal_Cross,VLOOKUP($D224&amp;"_"&amp;$D225,Cross_cat_sexe,$B$7,0),0),"")</f>
        <v/>
      </c>
      <c r="AA224" s="843" t="str">
        <f ca="1">IF($B224="","",VLOOKUP($B224,Athlètes,AA$5,0))</f>
        <v>LANCELLE</v>
      </c>
      <c r="AB224" s="697"/>
      <c r="AC224" s="698"/>
      <c r="AD224" s="698"/>
      <c r="AE224" s="698"/>
      <c r="AF224" s="698"/>
      <c r="AG224" s="698"/>
      <c r="AH224" s="699"/>
      <c r="AI224" s="698"/>
      <c r="AJ224" s="698"/>
      <c r="AK224" s="698"/>
      <c r="AL224" s="698"/>
      <c r="AM224" s="698"/>
      <c r="AN224" s="698"/>
      <c r="AO224" s="698"/>
      <c r="AP224" s="698"/>
      <c r="AQ224" s="698"/>
      <c r="AR224" s="698"/>
      <c r="AS224" s="698"/>
      <c r="AT224" s="698"/>
      <c r="AU224" s="700"/>
      <c r="AV224" s="699"/>
      <c r="AW224" s="698"/>
      <c r="AX224" s="698"/>
      <c r="AY224" s="698"/>
      <c r="AZ224" s="698"/>
      <c r="BA224" s="698"/>
      <c r="BB224" s="698"/>
      <c r="BC224" s="698"/>
      <c r="BD224" s="698"/>
      <c r="BE224" s="698"/>
      <c r="BF224" s="698"/>
      <c r="BG224" s="698"/>
      <c r="BH224" s="698"/>
      <c r="BI224" s="700"/>
      <c r="BJ224" s="699"/>
      <c r="BK224" s="698"/>
      <c r="BL224" s="698"/>
      <c r="BM224" s="698"/>
      <c r="BN224" s="698"/>
      <c r="BO224" s="698"/>
      <c r="BP224" s="698"/>
      <c r="BQ224" s="698"/>
      <c r="BR224" s="698"/>
      <c r="BS224" s="698"/>
      <c r="BT224" s="698"/>
      <c r="BU224" s="698"/>
      <c r="BV224" s="698"/>
      <c r="BW224" s="700"/>
      <c r="BX224" s="697">
        <f t="shared" ca="1" si="283"/>
        <v>0</v>
      </c>
      <c r="BY224" s="995">
        <f t="shared" ca="1" si="284"/>
        <v>26</v>
      </c>
      <c r="BZ224" s="697">
        <f t="shared" si="285"/>
        <v>9628</v>
      </c>
      <c r="CA224" s="698" t="str">
        <f ca="1">IF(D224="",   INDIRECT(ADDRESS(CB224,COLUMN(CA224),2,1)),   IF(BX224=1, D223&amp;"_"&amp;D224, D224&amp;"_"&amp;D225))</f>
        <v>B_F</v>
      </c>
      <c r="CB224" s="698">
        <f t="shared" ca="1" si="294"/>
        <v>190</v>
      </c>
      <c r="CC224" s="698">
        <f t="shared" ca="1" si="287"/>
        <v>203</v>
      </c>
      <c r="CD224" s="698">
        <f ca="1">IF(CA224=INDIRECT(ADDRESS(CB224,COLUMN(CA224),2,1)),  0,  1)    +     IF(BX224=1,IF(B223+0.1=B224,0,1),IF(B224+0.1=B225,0,1))     +     IF(ISNA(IF(BX224=1,BY224,BY225)),1,0)</f>
        <v>0</v>
      </c>
      <c r="CE224" s="701">
        <f ca="1">IF(BX224=1,F224+CLASSES*AB224*100000,F225+CLASSES*AB225*100000)+IF(CA224="_",0,VLOOKUP(CA224,Cross_cat_sexe,CE$7,0))+IF(BX224=1,IF(AND(B224&gt;0.1,F224=0),0.1,0),IF(AND(B225&gt;0.1,F225=0),0.1,0))</f>
        <v>2000306</v>
      </c>
      <c r="CF224" s="894"/>
      <c r="CG224" s="885"/>
      <c r="CH224" s="694">
        <f t="shared" ca="1" si="290"/>
        <v>1</v>
      </c>
      <c r="CI224" s="702">
        <f t="shared" ref="CI224:CI225" ca="1" si="341">IF(INDEX(__Cross,  IF(BX224=1, $CC223, $CC224),  CI$2)&gt;0,  1,  0)</f>
        <v>0</v>
      </c>
      <c r="CJ224" s="894"/>
    </row>
    <row r="225" spans="1:88" s="695" customFormat="1">
      <c r="A225" s="681">
        <v>10.1</v>
      </c>
      <c r="B225" s="682">
        <f>B224+0.1</f>
        <v>9628.1</v>
      </c>
      <c r="C225" s="683" t="str">
        <f ca="1">IF($B224="","",VLOOKUP($B224,Athlètes,C$7,0))</f>
        <v>Victoria</v>
      </c>
      <c r="D225" s="684" t="str">
        <f ca="1">IF($B224="","",VLOOKUP($B224,Athlètes,D$7,0))</f>
        <v>F</v>
      </c>
      <c r="E225" s="685"/>
      <c r="F225" s="936">
        <f ca="1">IF(G225=0,0,SUMIF(AC225:AD225,"&gt;0")/MIN(2,G225))+IF(ISNA(BY225),NA(),0)</f>
        <v>306</v>
      </c>
      <c r="G225" s="686">
        <f>COUNTA(I224:L224,N224:Q224,S224,Y224)</f>
        <v>1</v>
      </c>
      <c r="H225" s="686">
        <f ca="1">IF(ISNA(VLOOKUP($B225,__Indoor,H$7,0)),   0,VLOOKUP($B225,__Indoor,H$7,0))</f>
        <v>1</v>
      </c>
      <c r="I225" s="932" t="str">
        <f ca="1">IF(AND(I224&gt;0,INDIRECT(ADDRESS($CB224,COLUMN(I224),2,1))=0),NA(),IF(I224&gt;INDIRECT(ADDRESS($CB224,COLUMN(I224),2,1)),  NA(),  IF(OR(I224="",INDIRECT(ADDRESS($CB224,COLUMN(I224),2,1))=""),"",     (1+I$5)  *  ROUND((1-(I224-1)/(  INDIRECT(ADDRESS($CB224,COLUMN(I224),2,1))  -1))  *  (VLOOKUP($D224&amp;"_"&amp;$D225,Cross_cat_sexe,$B$5+1,0)  -  VLOOKUP($D224&amp;"_"&amp;$D225,Cross_cat_sexe,$B$5,0))     +  VLOOKUP($D224&amp;"_"&amp;$D225,Cross_cat_sexe,$B$5,0),0))))</f>
        <v/>
      </c>
      <c r="J225" s="932">
        <f ca="1">IF(AND(J224&gt;0,INDIRECT(ADDRESS($CB224,COLUMN(J224),2,1))=0),NA(),IF(J224&gt;INDIRECT(ADDRESS($CB224,COLUMN(J224),2,1)),  NA(),  IF(OR(J224="",INDIRECT(ADDRESS($CB224,COLUMN(J224),2,1))=""),"",     (1+J$5)  *  ROUND((1-(J224-1)/(  INDIRECT(ADDRESS($CB224,COLUMN(J224),2,1))  -1))  *  (VLOOKUP($D224&amp;"_"&amp;$D225,Cross_cat_sexe,$B$5+1,0)  -  VLOOKUP($D224&amp;"_"&amp;$D225,Cross_cat_sexe,$B$5,0))     +  VLOOKUP($D224&amp;"_"&amp;$D225,Cross_cat_sexe,$B$5,0),0))))</f>
        <v>306</v>
      </c>
      <c r="K225" s="932" t="str">
        <f ca="1">IF(AND(K224&gt;0,INDIRECT(ADDRESS($CB224,COLUMN(K224),2,1))=0),NA(),IF(K224&gt;INDIRECT(ADDRESS($CB224,COLUMN(K224),2,1)),  NA(),  IF(OR(K224="",INDIRECT(ADDRESS($CB224,COLUMN(K224),2,1))=""),"",     (1+K$5)  *  ROUND((1-(K224-1)/(  INDIRECT(ADDRESS($CB224,COLUMN(K224),2,1))  -1))  *  (VLOOKUP($D224&amp;"_"&amp;$D225,Cross_cat_sexe,$B$5+1,0)  -  VLOOKUP($D224&amp;"_"&amp;$D225,Cross_cat_sexe,$B$5,0))     +  VLOOKUP($D224&amp;"_"&amp;$D225,Cross_cat_sexe,$B$5,0),0))))</f>
        <v/>
      </c>
      <c r="L225" s="687" t="str">
        <f>IF(AND(L224&gt;0,M224=0),NA(),IF(L224&gt;M224,NA(),IF(M224="","",     (1+M$5)  *  ROUND((1-(L224-1)/(M224-1))  *  (VLOOKUP($D224&amp;"_"&amp;$D225,Cross_cat_sexe,$B$5+1,0)  -  VLOOKUP($D224&amp;"_"&amp;$D225,Cross_cat_sexe,$B$5,0))     +  VLOOKUP($D224&amp;"_"&amp;$D225,Cross_cat_sexe,$B$5,0),0))))</f>
        <v/>
      </c>
      <c r="M225" s="841">
        <f>IF(L224&gt;0,M$5,0)</f>
        <v>0</v>
      </c>
      <c r="N225" s="932" t="str">
        <f ca="1">IF(AND(N224&gt;0,INDIRECT(ADDRESS($CB224,COLUMN(N224),2,1))=0),NA(),IF(N224&gt;INDIRECT(ADDRESS($CB224,COLUMN(N224),2,1)),  NA(),  IF(OR(N224="",INDIRECT(ADDRESS($CB224,COLUMN(N224),2,1))=""),"",     (1+N$5)  *  ROUND((1-(N224-1)/(  INDIRECT(ADDRESS($CB224,COLUMN(N224),2,1))  -1))  *  (VLOOKUP($D224&amp;"_"&amp;$D225,Cross_cat_sexe,$B$5+1,0)  -  VLOOKUP($D224&amp;"_"&amp;$D225,Cross_cat_sexe,$B$5,0))     +  VLOOKUP($D224&amp;"_"&amp;$D225,Cross_cat_sexe,$B$5,0),0))))</f>
        <v/>
      </c>
      <c r="O225" s="932" t="str">
        <f ca="1">IF(AND(O224&gt;0,INDIRECT(ADDRESS($CB224,COLUMN(O224),2,1))=0),NA(),IF(O224&gt;INDIRECT(ADDRESS($CB224,COLUMN(O224),2,1)),  NA(),  IF(OR(O224="",INDIRECT(ADDRESS($CB224,COLUMN(O224),2,1))=""),"",     (1+O$5)  *  ROUND((1-(O224-1)/(  INDIRECT(ADDRESS($CB224,COLUMN(O224),2,1))  -1))  *  (VLOOKUP($D224&amp;"_"&amp;$D225,Cross_cat_sexe,$B$5+1,0)  -  VLOOKUP($D224&amp;"_"&amp;$D225,Cross_cat_sexe,$B$5,0))     +  VLOOKUP($D224&amp;"_"&amp;$D225,Cross_cat_sexe,$B$5,0),0))))</f>
        <v/>
      </c>
      <c r="P225" s="932" t="str">
        <f ca="1">IF(AND(P224&gt;0,INDIRECT(ADDRESS($CB224,COLUMN(P224),2,1))=0),NA(),IF(P224&gt;INDIRECT(ADDRESS($CB224,COLUMN(P224),2,1)),  NA(),  IF(OR(P224="",INDIRECT(ADDRESS($CB224,COLUMN(P224),2,1))=""),"",     (1+P$5)  *  ROUND((1-(P224-1)/(  INDIRECT(ADDRESS($CB224,COLUMN(P224),2,1))  -1))  *  (VLOOKUP($D224&amp;"_"&amp;$D225,Cross_cat_sexe,$B$5+1,0)  -  VLOOKUP($D224&amp;"_"&amp;$D225,Cross_cat_sexe,$B$5,0))     +  VLOOKUP($D224&amp;"_"&amp;$D225,Cross_cat_sexe,$B$5,0),0))))</f>
        <v/>
      </c>
      <c r="Q225" s="687" t="str">
        <f>IF(AND(Q224&gt;0,R224=0),NA(),IF(Q224&gt;R224,NA(),IF(R224="","",     (1+R$5)  *  ROUND((1-(Q224-1)/(R224-1))  *  (VLOOKUP($D224&amp;"_"&amp;$D225,Cross_cat_sexe,$B$5+1,0)  -  VLOOKUP($D224&amp;"_"&amp;$D225,Cross_cat_sexe,$B$5,0))     +  VLOOKUP($D224&amp;"_"&amp;$D225,Cross_cat_sexe,$B$5,0),0))))</f>
        <v/>
      </c>
      <c r="R225" s="841">
        <f>IF(Q224&gt;0,R$5,0)</f>
        <v>0</v>
      </c>
      <c r="S225" s="687" t="str">
        <f>IF(AND(S224&gt;0,T224=0),NA(),IF(S224&gt;T224,NA(),IF(T224="","",     (1+T$5)  *  ROUND((1-(S224-1)/(T224-1))  *  (VLOOKUP($D224&amp;"_"&amp;$D225,Cross_cat_sexe,$B$5+1,0)  -  VLOOKUP($D224&amp;"_"&amp;$D225,Cross_cat_sexe,$B$5,0))     +  VLOOKUP($D224&amp;"_"&amp;$D225,Cross_cat_sexe,$B$5,0),0))))</f>
        <v/>
      </c>
      <c r="T225" s="841">
        <f>IF(S224&gt;0,T$5,0)</f>
        <v>0</v>
      </c>
      <c r="U225" s="932" t="str">
        <f ca="1">IF(AND(U224&gt;0,INDIRECT(ADDRESS($CB224,COLUMN(U224),2,1))=0),NA(),IF(U224&gt;INDIRECT(ADDRESS($CB224,COLUMN(U224),2,1)),  NA(),  IF(OR(U224="",INDIRECT(ADDRESS($CB224,COLUMN(U224),2,1))=""),"",     (1+U$5)  *  ROUND((1-(U224-1)/(  INDIRECT(ADDRESS($CB224,COLUMN(U224),2,1))  -1))  *  (VLOOKUP($D224&amp;"_"&amp;$D225,Cross_cat_sexe,$B$5+1,0)  -  VLOOKUP($D224&amp;"_"&amp;$D225,Cross_cat_sexe,$B$5,0))     +  VLOOKUP($D224&amp;"_"&amp;$D225,Cross_cat_sexe,$B$5,0),0))))</f>
        <v/>
      </c>
      <c r="V225" s="932" t="str">
        <f ca="1">IF(AND(V224&gt;0,INDIRECT(ADDRESS($CB224,COLUMN(V224),2,1))=0),NA(),IF(V224&gt;INDIRECT(ADDRESS($CB224,COLUMN(V224),2,1)),  NA(),  IF(OR(V224="",INDIRECT(ADDRESS($CB224,COLUMN(V224),2,1))=""),"",     (1+V$5)  *  ROUND((1-(V224-1)/(  INDIRECT(ADDRESS($CB224,COLUMN(V224),2,1))  -1))  *  (VLOOKUP($D224&amp;"_"&amp;$D225,Cross_cat_sexe,$B$5+1,0)  -  VLOOKUP($D224&amp;"_"&amp;$D225,Cross_cat_sexe,$B$5,0))     +  VLOOKUP($D224&amp;"_"&amp;$D225,Cross_cat_sexe,$B$5,0),0))))</f>
        <v/>
      </c>
      <c r="W225" s="932" t="str">
        <f ca="1">IF(AND(W224&gt;0,INDIRECT(ADDRESS($CB224,COLUMN(W224),2,1))=0),NA(),IF(W224&gt;INDIRECT(ADDRESS($CB224,COLUMN(W224),2,1)),  NA(),  IF(OR(W224="",INDIRECT(ADDRESS($CB224,COLUMN(W224),2,1))=""),"",     (1+W$5)  *  ROUND((1-(W224-1)/(  INDIRECT(ADDRESS($CB224,COLUMN(W224),2,1))  -1))  *  (VLOOKUP($D224&amp;"_"&amp;$D225,Cross_cat_sexe,$B$5+1,0)  -  VLOOKUP($D224&amp;"_"&amp;$D225,Cross_cat_sexe,$B$5,0))     +  VLOOKUP($D224&amp;"_"&amp;$D225,Cross_cat_sexe,$B$5,0),0))))</f>
        <v/>
      </c>
      <c r="X225" s="932" t="str">
        <f ca="1">IF(AND(X224&gt;0,INDIRECT(ADDRESS($CB224,COLUMN(X224),2,1))=0),NA(),IF(X224&gt;INDIRECT(ADDRESS($CB224,COLUMN(X224),2,1)),  NA(),  IF(OR(X224="",INDIRECT(ADDRESS($CB224,COLUMN(X224),2,1))=""),"",     (1+X$5)  *  ROUND((1-(X224-1)/(  INDIRECT(ADDRESS($CB224,COLUMN(X224),2,1))  -1))  *  (VLOOKUP($D224&amp;"_"&amp;$D225,Cross_cat_sexe,$B$5+1,0)  -  VLOOKUP($D224&amp;"_"&amp;$D225,Cross_cat_sexe,$B$5,0))     +  VLOOKUP($D224&amp;"_"&amp;$D225,Cross_cat_sexe,$B$5,0),0))))</f>
        <v/>
      </c>
      <c r="Y225" s="687" t="str">
        <f>IF(AND(Y224&gt;0,Z224=0),NA(),IF(Y224&gt;Z224,NA(),IF(Z224="","",     (1+Z$5)  *  ROUND((1-(Y224-1)/(Z224-1))  *  (VLOOKUP($D224&amp;"_"&amp;$D225,Cross_cat_sexe,$B$5+1,0)  -  VLOOKUP($D224&amp;"_"&amp;$D225,Cross_cat_sexe,$B$5,0))     +  VLOOKUP($D224&amp;"_"&amp;$D225,Cross_cat_sexe,$B$5,0),0))))</f>
        <v/>
      </c>
      <c r="Z225" s="841">
        <f>IF(Y224&gt;0,Z$5,0)</f>
        <v>0</v>
      </c>
      <c r="AA225" s="688" t="str">
        <f ca="1">IF($B224="","",VLOOKUP($B224,Athlètes,AA$7,0))</f>
        <v>Victoria</v>
      </c>
      <c r="AB225" s="689">
        <f ca="1">IF(OR(G225&gt;=2,    F224=IF(D225="F","classée","classé")),   1,   0)</f>
        <v>0</v>
      </c>
      <c r="AC225" s="690">
        <f ca="1">MAX(AH225:AU225)</f>
        <v>306</v>
      </c>
      <c r="AD225" s="684">
        <f ca="1">IF(AF225&gt;=2,AC225,MAX(AV225:BI225))</f>
        <v>-1</v>
      </c>
      <c r="AE225" s="684">
        <f ca="1">IF(AF225&gt;=3,AC225,IF(AG225&gt;=2,AD225,MAX(BJ225:BW225)))</f>
        <v>-2</v>
      </c>
      <c r="AF225" s="684">
        <f ca="1">COUNTIF(AV225:BI225,"=-1")</f>
        <v>1</v>
      </c>
      <c r="AG225" s="684">
        <f ca="1">COUNTIF(BJ225:BW225,"=-2")</f>
        <v>1</v>
      </c>
      <c r="AH225" s="691" t="str">
        <f t="shared" ref="AH225:AU225" ca="1" si="342">INDEX(__Cross,  $CC225,  AH$5)</f>
        <v/>
      </c>
      <c r="AI225" s="684">
        <f t="shared" ca="1" si="342"/>
        <v>306</v>
      </c>
      <c r="AJ225" s="684" t="str">
        <f t="shared" ca="1" si="342"/>
        <v/>
      </c>
      <c r="AK225" s="684" t="str">
        <f t="shared" ca="1" si="342"/>
        <v/>
      </c>
      <c r="AL225" s="684" t="str">
        <f t="shared" ca="1" si="342"/>
        <v/>
      </c>
      <c r="AM225" s="684" t="str">
        <f t="shared" ca="1" si="342"/>
        <v/>
      </c>
      <c r="AN225" s="684" t="str">
        <f t="shared" ca="1" si="342"/>
        <v/>
      </c>
      <c r="AO225" s="684" t="str">
        <f t="shared" ca="1" si="342"/>
        <v/>
      </c>
      <c r="AP225" s="684" t="str">
        <f t="shared" ca="1" si="342"/>
        <v/>
      </c>
      <c r="AQ225" s="684" t="str">
        <f t="shared" ca="1" si="342"/>
        <v/>
      </c>
      <c r="AR225" s="684" t="str">
        <f t="shared" ca="1" si="342"/>
        <v/>
      </c>
      <c r="AS225" s="684" t="str">
        <f t="shared" ca="1" si="342"/>
        <v/>
      </c>
      <c r="AT225" s="684" t="str">
        <f t="shared" ca="1" si="342"/>
        <v/>
      </c>
      <c r="AU225" s="692" t="str">
        <f t="shared" ca="1" si="342"/>
        <v/>
      </c>
      <c r="AV225" s="691" t="str">
        <f t="shared" ref="AV225:BI225" ca="1" si="343">IF(AH225=$AC225,-1,AH225)</f>
        <v/>
      </c>
      <c r="AW225" s="684">
        <f t="shared" ca="1" si="343"/>
        <v>-1</v>
      </c>
      <c r="AX225" s="684" t="str">
        <f t="shared" ca="1" si="343"/>
        <v/>
      </c>
      <c r="AY225" s="684" t="str">
        <f t="shared" ca="1" si="343"/>
        <v/>
      </c>
      <c r="AZ225" s="684" t="str">
        <f t="shared" ca="1" si="343"/>
        <v/>
      </c>
      <c r="BA225" s="684" t="str">
        <f t="shared" ca="1" si="343"/>
        <v/>
      </c>
      <c r="BB225" s="684" t="str">
        <f t="shared" ca="1" si="343"/>
        <v/>
      </c>
      <c r="BC225" s="684" t="str">
        <f t="shared" ca="1" si="343"/>
        <v/>
      </c>
      <c r="BD225" s="684" t="str">
        <f t="shared" ca="1" si="343"/>
        <v/>
      </c>
      <c r="BE225" s="684" t="str">
        <f t="shared" ca="1" si="343"/>
        <v/>
      </c>
      <c r="BF225" s="684" t="str">
        <f t="shared" ca="1" si="343"/>
        <v/>
      </c>
      <c r="BG225" s="684" t="str">
        <f t="shared" ca="1" si="343"/>
        <v/>
      </c>
      <c r="BH225" s="684" t="str">
        <f t="shared" ca="1" si="343"/>
        <v/>
      </c>
      <c r="BI225" s="692" t="str">
        <f t="shared" ca="1" si="343"/>
        <v/>
      </c>
      <c r="BJ225" s="691" t="str">
        <f t="shared" ref="BJ225:BW225" ca="1" si="344">IF(AV225=$AD225,-2,AV225)</f>
        <v/>
      </c>
      <c r="BK225" s="684">
        <f t="shared" ca="1" si="344"/>
        <v>-2</v>
      </c>
      <c r="BL225" s="684" t="str">
        <f t="shared" ca="1" si="344"/>
        <v/>
      </c>
      <c r="BM225" s="684" t="str">
        <f t="shared" ca="1" si="344"/>
        <v/>
      </c>
      <c r="BN225" s="684" t="str">
        <f t="shared" ca="1" si="344"/>
        <v/>
      </c>
      <c r="BO225" s="684" t="str">
        <f t="shared" ca="1" si="344"/>
        <v/>
      </c>
      <c r="BP225" s="684" t="str">
        <f t="shared" ca="1" si="344"/>
        <v/>
      </c>
      <c r="BQ225" s="684" t="str">
        <f t="shared" ca="1" si="344"/>
        <v/>
      </c>
      <c r="BR225" s="684" t="str">
        <f t="shared" ca="1" si="344"/>
        <v/>
      </c>
      <c r="BS225" s="684" t="str">
        <f t="shared" ca="1" si="344"/>
        <v/>
      </c>
      <c r="BT225" s="684" t="str">
        <f t="shared" ca="1" si="344"/>
        <v/>
      </c>
      <c r="BU225" s="684" t="str">
        <f t="shared" ca="1" si="344"/>
        <v/>
      </c>
      <c r="BV225" s="684" t="str">
        <f t="shared" ca="1" si="344"/>
        <v/>
      </c>
      <c r="BW225" s="692" t="str">
        <f t="shared" ca="1" si="344"/>
        <v/>
      </c>
      <c r="BX225" s="689">
        <f t="shared" ca="1" si="283"/>
        <v>1</v>
      </c>
      <c r="BY225" s="996">
        <f t="shared" ca="1" si="284"/>
        <v>306</v>
      </c>
      <c r="BZ225" s="689">
        <f t="shared" si="285"/>
        <v>9628.1</v>
      </c>
      <c r="CA225" s="684" t="str">
        <f ca="1">IF(D225="",   INDIRECT(ADDRESS(CB225,COLUMN(CA225),2,1)),   IF(BX225=1, D224&amp;"_"&amp;D225, D225&amp;"_"&amp;D238))</f>
        <v>B_F</v>
      </c>
      <c r="CB225" s="684">
        <f t="shared" ca="1" si="294"/>
        <v>190</v>
      </c>
      <c r="CC225" s="684">
        <f t="shared" ca="1" si="287"/>
        <v>204</v>
      </c>
      <c r="CD225" s="684">
        <f ca="1">IF(CA225=INDIRECT(ADDRESS(CB225,COLUMN(CA225),2,1)),  0,  1)    +     IF(BX225=1,IF(B224+0.1=B225,0,1),IF(B225+0.1=B238,0,1))     +     IF(ISNA(IF(BX225=1,BY225,BY238)),1,0)</f>
        <v>0</v>
      </c>
      <c r="CE225" s="693">
        <f ca="1">IF(BX225=1,F225+CLASSES*AB225*100000,F238+CLASSES*AB238*100000)+IF(CA225="_",0,VLOOKUP(CA225,Cross_cat_sexe,CE$7,0))+IF(BX225=1,IF(AND(B225&gt;0.1,F225=0),0.1,0),IF(AND(B238&gt;0.1,F238=0),0.1,0))</f>
        <v>2000306</v>
      </c>
      <c r="CF225" s="895"/>
      <c r="CG225" s="886"/>
      <c r="CH225" s="694">
        <f t="shared" ca="1" si="290"/>
        <v>1.1000000000000001</v>
      </c>
      <c r="CI225" s="694">
        <f t="shared" ca="1" si="341"/>
        <v>0</v>
      </c>
      <c r="CJ225" s="895"/>
    </row>
    <row r="226" spans="1:88" s="877" customFormat="1" ht="25.5" customHeight="1">
      <c r="A226" s="861" t="s">
        <v>355</v>
      </c>
      <c r="B226" s="862"/>
      <c r="C226" s="863"/>
      <c r="D226" s="864" t="str">
        <f>CA226</f>
        <v>B_H</v>
      </c>
      <c r="E226" s="862"/>
      <c r="F226" s="865"/>
      <c r="G226" s="862"/>
      <c r="H226" s="938" t="s">
        <v>779</v>
      </c>
      <c r="I226" s="937">
        <f ca="1">VLOOKUP(I$2,cal_Cross,VLOOKUP($D226,Cross_cat_sexe,$B$7,0),0)</f>
        <v>17</v>
      </c>
      <c r="J226" s="934">
        <f ca="1">VLOOKUP(J$2,cal_Cross,VLOOKUP($D226,Cross_cat_sexe,$B$7,0),0)</f>
        <v>34</v>
      </c>
      <c r="K226" s="934">
        <f ca="1">VLOOKUP(K$2,cal_Cross,VLOOKUP($D226,Cross_cat_sexe,$B$7,0),0)</f>
        <v>52</v>
      </c>
      <c r="L226" s="934">
        <f ca="1">VLOOKUP(L$2,cal_Cross,VLOOKUP($D226,Cross_cat_sexe,$B$7,0),0)</f>
        <v>0</v>
      </c>
      <c r="M226" s="924"/>
      <c r="N226" s="934">
        <f ca="1">VLOOKUP(N$2,cal_Cross,VLOOKUP($D226,Cross_cat_sexe,$B$7,0),0)</f>
        <v>0</v>
      </c>
      <c r="O226" s="934">
        <f ca="1">VLOOKUP(O$2,cal_Cross,VLOOKUP($D226,Cross_cat_sexe,$B$7,0),0)</f>
        <v>0</v>
      </c>
      <c r="P226" s="934">
        <f ca="1">VLOOKUP(P$2,cal_Cross,VLOOKUP($D226,Cross_cat_sexe,$B$7,0),0)</f>
        <v>0</v>
      </c>
      <c r="Q226" s="934" t="str">
        <f ca="1">VLOOKUP(Q$2,cal_Cross,VLOOKUP($D226,Cross_cat_sexe,$B$7,0),0)</f>
        <v>-</v>
      </c>
      <c r="R226" s="924"/>
      <c r="S226" s="934" t="str">
        <f ca="1">VLOOKUP(S$2,cal_Cross,VLOOKUP($D226,Cross_cat_sexe,$B$7,0),0)</f>
        <v>-</v>
      </c>
      <c r="T226" s="924"/>
      <c r="U226" s="934">
        <f ca="1">VLOOKUP(U$2,cal_Cross,VLOOKUP($D226,Cross_cat_sexe,$B$7,0),0)</f>
        <v>0</v>
      </c>
      <c r="V226" s="934">
        <f ca="1">VLOOKUP(V$2,cal_Cross,VLOOKUP($D226,Cross_cat_sexe,$B$7,0),0)</f>
        <v>0</v>
      </c>
      <c r="W226" s="934">
        <f ca="1">VLOOKUP(W$2,cal_Cross,VLOOKUP($D226,Cross_cat_sexe,$B$7,0),0)</f>
        <v>0</v>
      </c>
      <c r="X226" s="934">
        <f ca="1">VLOOKUP(X$2,cal_Cross,VLOOKUP($D226,Cross_cat_sexe,$B$7,0),0)</f>
        <v>0</v>
      </c>
      <c r="Y226" s="934" t="str">
        <f ca="1">VLOOKUP(Y$2,cal_Cross,VLOOKUP($D226,Cross_cat_sexe,$B$7,0),0)</f>
        <v>-</v>
      </c>
      <c r="Z226" s="924"/>
      <c r="AA226" s="878"/>
      <c r="AB226" s="867"/>
      <c r="AC226" s="868"/>
      <c r="AD226" s="868"/>
      <c r="AE226" s="868"/>
      <c r="AF226" s="868"/>
      <c r="AG226" s="868"/>
      <c r="AH226" s="869"/>
      <c r="AI226" s="868"/>
      <c r="AJ226" s="868"/>
      <c r="AK226" s="868"/>
      <c r="AL226" s="868"/>
      <c r="AM226" s="868"/>
      <c r="AN226" s="868"/>
      <c r="AO226" s="868"/>
      <c r="AP226" s="868"/>
      <c r="AQ226" s="868"/>
      <c r="AR226" s="868"/>
      <c r="AS226" s="868"/>
      <c r="AT226" s="868"/>
      <c r="AU226" s="870"/>
      <c r="AV226" s="869"/>
      <c r="AW226" s="868"/>
      <c r="AX226" s="868"/>
      <c r="AY226" s="868"/>
      <c r="AZ226" s="868"/>
      <c r="BA226" s="868"/>
      <c r="BB226" s="868"/>
      <c r="BC226" s="868"/>
      <c r="BD226" s="868"/>
      <c r="BE226" s="868"/>
      <c r="BF226" s="868"/>
      <c r="BG226" s="868"/>
      <c r="BH226" s="868"/>
      <c r="BI226" s="870"/>
      <c r="BJ226" s="869"/>
      <c r="BK226" s="868"/>
      <c r="BL226" s="868"/>
      <c r="BM226" s="868"/>
      <c r="BN226" s="868"/>
      <c r="BO226" s="868"/>
      <c r="BP226" s="868"/>
      <c r="BQ226" s="868"/>
      <c r="BR226" s="868"/>
      <c r="BS226" s="868"/>
      <c r="BT226" s="868"/>
      <c r="BU226" s="868"/>
      <c r="BV226" s="868"/>
      <c r="BW226" s="870"/>
      <c r="BX226" s="871"/>
      <c r="BY226" s="871"/>
      <c r="BZ226" s="871"/>
      <c r="CA226" s="872" t="str">
        <f>pts_Cross!$A$13</f>
        <v>B_H</v>
      </c>
      <c r="CB226" s="872">
        <f>IF($CH226=3,ROW(CA226),CB213)</f>
        <v>226</v>
      </c>
      <c r="CC226" s="872"/>
      <c r="CD226" s="873"/>
      <c r="CE226" s="874">
        <f ca="1">VLOOKUP(CA226,Cross_cat_sexe,CE$7,0)+900004</f>
        <v>1900004</v>
      </c>
      <c r="CF226" s="893"/>
      <c r="CG226" s="884"/>
      <c r="CH226" s="875">
        <v>3</v>
      </c>
      <c r="CI226" s="875">
        <f ca="1">IF(INDEX(__Cross,  IF(BX226=1, $CC213, $CC226),  CI$2)&gt;0,  1,  0)</f>
        <v>0</v>
      </c>
      <c r="CJ226" s="893"/>
    </row>
    <row r="227" spans="1:88" s="94" customFormat="1">
      <c r="A227" s="659"/>
      <c r="B227" s="609"/>
      <c r="C227" s="660"/>
      <c r="D227" s="609"/>
      <c r="E227" s="609"/>
      <c r="F227" s="610"/>
      <c r="G227" s="646"/>
      <c r="H227" s="611"/>
      <c r="I227" s="612" t="str">
        <f ca="1">VLOOKUP(I$2,cal_Cross,$C$9+1,0)</f>
        <v>Braine L'Alleud</v>
      </c>
      <c r="J227" s="935" t="str">
        <f ca="1">VLOOKUP(J$2,cal_Cross,$C$9+1,0)</f>
        <v>Sart-Dames-Avelines</v>
      </c>
      <c r="K227" s="935" t="str">
        <f ca="1">VLOOKUP(K$2,cal_Cross,$C$9+1,0)</f>
        <v>Gosselies</v>
      </c>
      <c r="L227" s="613" t="str">
        <f ca="1">VLOOKUP(L$2,cal_Cross,$C$9+1,0)</f>
        <v>LBFA</v>
      </c>
      <c r="M227" s="661"/>
      <c r="N227" s="935">
        <f ca="1">VLOOKUP(N$2,cal_Cross,$C$9+1,0)</f>
        <v>0</v>
      </c>
      <c r="O227" s="935">
        <f ca="1">VLOOKUP(O$2,cal_Cross,$C$9+1,0)</f>
        <v>0</v>
      </c>
      <c r="P227" s="935">
        <f ca="1">VLOOKUP(P$2,cal_Cross,$C$9+1,0)</f>
        <v>0</v>
      </c>
      <c r="Q227" s="431">
        <f ca="1">VLOOKUP(Q$2,cal_Cross,$C$9+1,0)</f>
        <v>0</v>
      </c>
      <c r="R227" s="661"/>
      <c r="S227" s="963" t="s">
        <v>784</v>
      </c>
      <c r="T227" s="964"/>
      <c r="U227" s="935" t="str">
        <f ca="1">VLOOKUP(U$2,cal_Cross,$C$9+1,0)</f>
        <v>-------</v>
      </c>
      <c r="V227" s="935" t="str">
        <f ca="1">VLOOKUP(V$2,cal_Cross,$C$9+1,0)</f>
        <v>-------</v>
      </c>
      <c r="W227" s="935" t="str">
        <f ca="1">VLOOKUP(W$2,cal_Cross,$C$9+1,0)</f>
        <v>-------</v>
      </c>
      <c r="X227" s="935" t="str">
        <f ca="1">VLOOKUP(X$2,cal_Cross,$C$9+1,0)</f>
        <v>-------</v>
      </c>
      <c r="Y227" s="431" t="str">
        <f ca="1">VLOOKUP(Y$2,cal_Cross,$C$9+1,0)</f>
        <v>-- (par année)</v>
      </c>
      <c r="Z227" s="661"/>
      <c r="AA227" s="210"/>
      <c r="AB227" s="234"/>
      <c r="AC227" s="234"/>
      <c r="AD227" s="234"/>
      <c r="AE227" s="234"/>
      <c r="AF227" s="234"/>
      <c r="AG227" s="234"/>
      <c r="AH227" s="366"/>
      <c r="AI227" s="366"/>
      <c r="AJ227" s="366"/>
      <c r="AK227" s="366"/>
      <c r="AL227" s="366"/>
      <c r="AM227" s="366"/>
      <c r="AN227" s="366"/>
      <c r="AO227" s="366"/>
      <c r="AP227" s="366"/>
      <c r="AQ227" s="366"/>
      <c r="AR227" s="366"/>
      <c r="AS227" s="366"/>
      <c r="AT227" s="366"/>
      <c r="AU227" s="366"/>
      <c r="AV227" s="366"/>
      <c r="AW227" s="366"/>
      <c r="AX227" s="366"/>
      <c r="AY227" s="366"/>
      <c r="AZ227" s="366"/>
      <c r="BA227" s="366"/>
      <c r="BB227" s="366"/>
      <c r="BC227" s="366"/>
      <c r="BD227" s="366"/>
      <c r="BE227" s="366"/>
      <c r="BF227" s="366"/>
      <c r="BG227" s="366"/>
      <c r="BH227" s="366"/>
      <c r="BI227" s="366"/>
      <c r="BJ227" s="366"/>
      <c r="BK227" s="366"/>
      <c r="BL227" s="366"/>
      <c r="BM227" s="366"/>
      <c r="BN227" s="366"/>
      <c r="BO227" s="366"/>
      <c r="BP227" s="366"/>
      <c r="BQ227" s="366"/>
      <c r="BR227" s="366"/>
      <c r="BS227" s="366"/>
      <c r="BT227" s="366"/>
      <c r="BU227" s="366"/>
      <c r="BV227" s="366"/>
      <c r="BW227" s="366"/>
      <c r="BX227" s="381"/>
      <c r="BY227" s="381"/>
      <c r="BZ227" s="381"/>
      <c r="CA227" s="381"/>
      <c r="CB227" s="638">
        <f t="shared" ref="CB227:CB259" si="345">IF($CH227=3,ROW(CA227),CB226)</f>
        <v>226</v>
      </c>
      <c r="CC227" s="638"/>
      <c r="CD227" s="382"/>
      <c r="CE227" s="522">
        <f ca="1">VLOOKUP(CA226,Cross_cat_sexe,CE$7,0)+900003</f>
        <v>1900003</v>
      </c>
      <c r="CF227" s="892"/>
      <c r="CG227" s="366"/>
      <c r="CH227" s="947">
        <f>IF(CG$13="S",  "",  IF(CG$13="P",  2,  NA()))</f>
        <v>2</v>
      </c>
      <c r="CI227" s="767">
        <f t="shared" ca="1" si="313"/>
        <v>1</v>
      </c>
      <c r="CJ227" s="892"/>
    </row>
    <row r="228" spans="1:88" s="94" customFormat="1">
      <c r="A228" s="459" t="s">
        <v>201</v>
      </c>
      <c r="B228" s="200" t="s">
        <v>0</v>
      </c>
      <c r="C228" s="94" t="s">
        <v>1</v>
      </c>
      <c r="D228" s="93" t="s">
        <v>26</v>
      </c>
      <c r="E228" s="209" t="s">
        <v>4</v>
      </c>
      <c r="F228" s="375" t="s">
        <v>200</v>
      </c>
      <c r="G228" s="212" t="s">
        <v>144</v>
      </c>
      <c r="H228" s="212" t="s">
        <v>144</v>
      </c>
      <c r="I228" s="532" t="s">
        <v>351</v>
      </c>
      <c r="J228" s="532" t="s">
        <v>351</v>
      </c>
      <c r="K228" s="532" t="s">
        <v>351</v>
      </c>
      <c r="L228" s="532" t="s">
        <v>351</v>
      </c>
      <c r="M228" s="581" t="s">
        <v>317</v>
      </c>
      <c r="N228" s="532" t="s">
        <v>351</v>
      </c>
      <c r="O228" s="532" t="s">
        <v>351</v>
      </c>
      <c r="P228" s="532" t="s">
        <v>351</v>
      </c>
      <c r="Q228" s="532" t="s">
        <v>351</v>
      </c>
      <c r="R228" s="581" t="s">
        <v>317</v>
      </c>
      <c r="S228" s="532" t="s">
        <v>351</v>
      </c>
      <c r="T228" s="581" t="s">
        <v>317</v>
      </c>
      <c r="U228" s="532" t="s">
        <v>351</v>
      </c>
      <c r="V228" s="532" t="s">
        <v>351</v>
      </c>
      <c r="W228" s="532" t="s">
        <v>351</v>
      </c>
      <c r="X228" s="532" t="s">
        <v>351</v>
      </c>
      <c r="Y228" s="532" t="s">
        <v>351</v>
      </c>
      <c r="Z228" s="581" t="s">
        <v>317</v>
      </c>
      <c r="AA228" s="210" t="s">
        <v>1</v>
      </c>
      <c r="AB228" s="214" t="s">
        <v>195</v>
      </c>
      <c r="AC228" s="200" t="s">
        <v>212</v>
      </c>
      <c r="AD228" s="200" t="s">
        <v>213</v>
      </c>
      <c r="AE228" s="200" t="s">
        <v>214</v>
      </c>
      <c r="AF228" s="200" t="s">
        <v>215</v>
      </c>
      <c r="AG228" s="200" t="s">
        <v>215</v>
      </c>
      <c r="AH228" s="367"/>
      <c r="AI228" s="366"/>
      <c r="AJ228" s="366"/>
      <c r="AK228" s="366"/>
      <c r="AL228" s="366"/>
      <c r="AM228" s="366"/>
      <c r="AN228" s="366"/>
      <c r="AO228" s="366"/>
      <c r="AP228" s="366"/>
      <c r="AQ228" s="366"/>
      <c r="AR228" s="366"/>
      <c r="AS228" s="366"/>
      <c r="AT228" s="366"/>
      <c r="AU228" s="369"/>
      <c r="AV228" s="367"/>
      <c r="AW228" s="366"/>
      <c r="AX228" s="366"/>
      <c r="AY228" s="366"/>
      <c r="AZ228" s="366"/>
      <c r="BA228" s="366"/>
      <c r="BB228" s="366"/>
      <c r="BC228" s="366"/>
      <c r="BD228" s="366"/>
      <c r="BE228" s="366"/>
      <c r="BF228" s="366"/>
      <c r="BG228" s="366"/>
      <c r="BH228" s="366"/>
      <c r="BI228" s="369"/>
      <c r="BJ228" s="367"/>
      <c r="BK228" s="366"/>
      <c r="BL228" s="366"/>
      <c r="BM228" s="366"/>
      <c r="BN228" s="366"/>
      <c r="BO228" s="366"/>
      <c r="BP228" s="366"/>
      <c r="BQ228" s="366"/>
      <c r="BR228" s="366"/>
      <c r="BS228" s="366"/>
      <c r="BT228" s="366"/>
      <c r="BU228" s="366"/>
      <c r="BV228" s="366"/>
      <c r="BW228" s="369"/>
      <c r="BX228" s="599" t="s">
        <v>466</v>
      </c>
      <c r="BY228" s="525" t="s">
        <v>196</v>
      </c>
      <c r="BZ228" s="525" t="s">
        <v>0</v>
      </c>
      <c r="CA228" s="383" t="s">
        <v>170</v>
      </c>
      <c r="CB228" s="929">
        <f t="shared" si="345"/>
        <v>226</v>
      </c>
      <c r="CC228" s="929"/>
      <c r="CD228" s="383" t="s">
        <v>196</v>
      </c>
      <c r="CE228" s="522">
        <f ca="1">VLOOKUP(CA226,Cross_cat_sexe,CE$7,0)+900002</f>
        <v>1900002</v>
      </c>
      <c r="CF228" s="892"/>
      <c r="CG228" s="366"/>
      <c r="CH228" s="949">
        <f>IF(CG$13="S",  "",  IF(CG$13="P",  4,  NA()))</f>
        <v>4</v>
      </c>
      <c r="CI228" s="767">
        <f t="shared" ca="1" si="313"/>
        <v>1</v>
      </c>
      <c r="CJ228" s="892"/>
    </row>
    <row r="229" spans="1:88" s="94" customFormat="1">
      <c r="A229" s="461">
        <v>0</v>
      </c>
      <c r="B229" s="201">
        <v>0</v>
      </c>
      <c r="C229" s="95" t="s">
        <v>123</v>
      </c>
      <c r="D229" s="93" t="s">
        <v>7</v>
      </c>
      <c r="E229" s="209"/>
      <c r="F229" s="376" t="s">
        <v>207</v>
      </c>
      <c r="G229" s="213" t="s">
        <v>207</v>
      </c>
      <c r="H229" s="213" t="s">
        <v>23</v>
      </c>
      <c r="I229" s="533" t="s">
        <v>352</v>
      </c>
      <c r="J229" s="533" t="s">
        <v>352</v>
      </c>
      <c r="K229" s="533" t="s">
        <v>352</v>
      </c>
      <c r="L229" s="533" t="s">
        <v>352</v>
      </c>
      <c r="M229" s="531" t="str">
        <f ca="1">M$23</f>
        <v/>
      </c>
      <c r="N229" s="533" t="s">
        <v>352</v>
      </c>
      <c r="O229" s="533" t="s">
        <v>352</v>
      </c>
      <c r="P229" s="533" t="s">
        <v>352</v>
      </c>
      <c r="Q229" s="533" t="s">
        <v>352</v>
      </c>
      <c r="R229" s="531" t="str">
        <f ca="1">R$23</f>
        <v/>
      </c>
      <c r="S229" s="533" t="s">
        <v>352</v>
      </c>
      <c r="T229" s="531" t="str">
        <f ca="1">T$23</f>
        <v/>
      </c>
      <c r="U229" s="533" t="s">
        <v>352</v>
      </c>
      <c r="V229" s="533" t="s">
        <v>352</v>
      </c>
      <c r="W229" s="533" t="s">
        <v>352</v>
      </c>
      <c r="X229" s="533" t="s">
        <v>352</v>
      </c>
      <c r="Y229" s="533" t="s">
        <v>352</v>
      </c>
      <c r="Z229" s="531" t="str">
        <f ca="1">Z$23</f>
        <v/>
      </c>
      <c r="AA229" s="211" t="s">
        <v>123</v>
      </c>
      <c r="AB229" s="582" t="s">
        <v>207</v>
      </c>
      <c r="AC229" s="201" t="s">
        <v>207</v>
      </c>
      <c r="AD229" s="201" t="s">
        <v>212</v>
      </c>
      <c r="AE229" s="201" t="s">
        <v>212</v>
      </c>
      <c r="AF229" s="201" t="s">
        <v>216</v>
      </c>
      <c r="AG229" s="201" t="s">
        <v>219</v>
      </c>
      <c r="AH229" s="368"/>
      <c r="AI229" s="365"/>
      <c r="AJ229" s="365"/>
      <c r="AK229" s="365"/>
      <c r="AL229" s="365"/>
      <c r="AM229" s="365"/>
      <c r="AN229" s="365"/>
      <c r="AO229" s="365"/>
      <c r="AP229" s="365"/>
      <c r="AQ229" s="365"/>
      <c r="AR229" s="365"/>
      <c r="AS229" s="365"/>
      <c r="AT229" s="365"/>
      <c r="AU229" s="370"/>
      <c r="AV229" s="368"/>
      <c r="AW229" s="365"/>
      <c r="AX229" s="365"/>
      <c r="AY229" s="365"/>
      <c r="AZ229" s="365"/>
      <c r="BA229" s="365"/>
      <c r="BB229" s="365"/>
      <c r="BC229" s="365"/>
      <c r="BD229" s="365"/>
      <c r="BE229" s="365"/>
      <c r="BF229" s="365"/>
      <c r="BG229" s="365"/>
      <c r="BH229" s="365"/>
      <c r="BI229" s="370"/>
      <c r="BJ229" s="368"/>
      <c r="BK229" s="365"/>
      <c r="BL229" s="365"/>
      <c r="BM229" s="365"/>
      <c r="BN229" s="365"/>
      <c r="BO229" s="365"/>
      <c r="BP229" s="365"/>
      <c r="BQ229" s="365"/>
      <c r="BR229" s="365"/>
      <c r="BS229" s="365"/>
      <c r="BT229" s="365"/>
      <c r="BU229" s="365"/>
      <c r="BV229" s="365"/>
      <c r="BW229" s="370"/>
      <c r="BX229" s="600" t="s">
        <v>467</v>
      </c>
      <c r="BY229" s="526" t="s">
        <v>201</v>
      </c>
      <c r="BZ229" s="526" t="s">
        <v>342</v>
      </c>
      <c r="CA229" s="386"/>
      <c r="CB229" s="930">
        <f t="shared" si="345"/>
        <v>226</v>
      </c>
      <c r="CC229" s="930"/>
      <c r="CD229" s="386" t="s">
        <v>197</v>
      </c>
      <c r="CE229" s="522">
        <f ca="1">VLOOKUP(CA226,Cross_cat_sexe,CE$7,0)+900001</f>
        <v>1900001</v>
      </c>
      <c r="CF229" s="892"/>
      <c r="CG229" s="366"/>
      <c r="CH229" s="949">
        <f>IF(CG$13="S",  "",  IF(CG$13="P",  4,  NA()))</f>
        <v>4</v>
      </c>
      <c r="CI229" s="767">
        <f t="shared" ca="1" si="313"/>
        <v>1</v>
      </c>
      <c r="CJ229" s="892"/>
    </row>
    <row r="230" spans="1:88" s="703" customFormat="1">
      <c r="A230" s="704">
        <v>1</v>
      </c>
      <c r="B230" s="705">
        <v>36</v>
      </c>
      <c r="C230" s="703" t="str">
        <f ca="1">IF($B230="","",VLOOKUP($B230,Athlètes,C$5,0))</f>
        <v>VERMYLEN</v>
      </c>
      <c r="D230" s="698" t="str">
        <f ca="1">IF($B230="","",VLOOKUP($B230,Athlètes,D$5,0))</f>
        <v>B</v>
      </c>
      <c r="E230" s="706">
        <f ca="1">IF($B230="","",VLOOKUP($B230,Athlètes,E$5,0))</f>
        <v>2002</v>
      </c>
      <c r="F230" s="707"/>
      <c r="G230" s="708"/>
      <c r="H230" s="708"/>
      <c r="I230" s="696">
        <v>1</v>
      </c>
      <c r="J230" s="696">
        <v>1</v>
      </c>
      <c r="K230" s="696">
        <v>3</v>
      </c>
      <c r="L230" s="696">
        <v>17</v>
      </c>
      <c r="M230" s="722">
        <f ca="1">IF(L230&gt;0,VLOOKUP(M$2&amp;IF(VLOOKUP(M$2,cal_Cross,L$9,0)&lt;&gt;2,"","-"&amp;VLOOKUP($E230,année_1ou2,M$9,0)),cal_Cross,VLOOKUP($D230&amp;"_"&amp;$D231,Cross_cat_sexe,$B$7,0),0),"")</f>
        <v>33</v>
      </c>
      <c r="N230" s="696"/>
      <c r="O230" s="696"/>
      <c r="P230" s="696"/>
      <c r="Q230" s="696"/>
      <c r="R230" s="722" t="str">
        <f>IF(Q230&gt;0,VLOOKUP(R$2&amp;IF(VLOOKUP(R$2,cal_Cross,Q$9,0)&lt;&gt;2,"","-"&amp;VLOOKUP($E230,année_1ou2,R$9,0)),cal_Cross,VLOOKUP($D230&amp;"_"&amp;$D231,Cross_cat_sexe,$B$7,0),0),"")</f>
        <v/>
      </c>
      <c r="S230" s="696"/>
      <c r="T230" s="722" t="str">
        <f>IF(S230&gt;0,VLOOKUP(T$2&amp;IF(VLOOKUP(T$2,cal_Cross,S$9,0)&lt;&gt;2,"","-"&amp;VLOOKUP($E230,année_1ou2,T$9,0)),cal_Cross,VLOOKUP($D230&amp;"_"&amp;$D231,Cross_cat_sexe,$B$7,0),0),"")</f>
        <v/>
      </c>
      <c r="U230" s="696"/>
      <c r="V230" s="696"/>
      <c r="W230" s="696"/>
      <c r="X230" s="696"/>
      <c r="Y230" s="696"/>
      <c r="Z230" s="722" t="str">
        <f>IF(Y230&gt;0,VLOOKUP(Z$2&amp;IF(VLOOKUP(Z$2,cal_Cross,Y$9,0)&lt;&gt;2,"","-"&amp;VLOOKUP($E230,année_1ou2,Z$9,0)),cal_Cross,VLOOKUP($D230&amp;"_"&amp;$D231,Cross_cat_sexe,$B$7,0),0),"")</f>
        <v/>
      </c>
      <c r="AA230" s="843" t="str">
        <f ca="1">IF($B230="","",VLOOKUP($B230,Athlètes,AA$5,0))</f>
        <v>VERMYLEN</v>
      </c>
      <c r="AB230" s="697"/>
      <c r="AC230" s="698"/>
      <c r="AD230" s="698"/>
      <c r="AE230" s="698"/>
      <c r="AF230" s="698"/>
      <c r="AG230" s="698"/>
      <c r="AH230" s="699"/>
      <c r="AI230" s="698"/>
      <c r="AJ230" s="698"/>
      <c r="AK230" s="698"/>
      <c r="AL230" s="698"/>
      <c r="AM230" s="698"/>
      <c r="AN230" s="698"/>
      <c r="AO230" s="698"/>
      <c r="AP230" s="698"/>
      <c r="AQ230" s="698"/>
      <c r="AR230" s="698"/>
      <c r="AS230" s="698"/>
      <c r="AT230" s="698"/>
      <c r="AU230" s="700"/>
      <c r="AV230" s="699"/>
      <c r="AW230" s="698"/>
      <c r="AX230" s="698"/>
      <c r="AY230" s="698"/>
      <c r="AZ230" s="698"/>
      <c r="BA230" s="698"/>
      <c r="BB230" s="698"/>
      <c r="BC230" s="698"/>
      <c r="BD230" s="698"/>
      <c r="BE230" s="698"/>
      <c r="BF230" s="698"/>
      <c r="BG230" s="698"/>
      <c r="BH230" s="698"/>
      <c r="BI230" s="700"/>
      <c r="BJ230" s="699"/>
      <c r="BK230" s="698"/>
      <c r="BL230" s="698"/>
      <c r="BM230" s="698"/>
      <c r="BN230" s="698"/>
      <c r="BO230" s="698"/>
      <c r="BP230" s="698"/>
      <c r="BQ230" s="698"/>
      <c r="BR230" s="698"/>
      <c r="BS230" s="698"/>
      <c r="BT230" s="698"/>
      <c r="BU230" s="698"/>
      <c r="BV230" s="698"/>
      <c r="BW230" s="700"/>
      <c r="BX230" s="697">
        <f t="shared" ref="BX230:BX259" ca="1" si="346">IF(CELL("row",B230)=ODD(CELL("row",B230)),1,0)</f>
        <v>0</v>
      </c>
      <c r="BY230" s="995">
        <f t="shared" ref="BY230:BY259" ca="1" si="347">SUM(I230:AA230)</f>
        <v>55</v>
      </c>
      <c r="BZ230" s="697">
        <f t="shared" ref="BZ230:BZ259" si="348">IF(B230&gt;99,B230,A230)</f>
        <v>1</v>
      </c>
      <c r="CA230" s="698" t="str">
        <f t="shared" ref="CA230:CA259" ca="1" si="349">IF(D230="",   INDIRECT(ADDRESS(CB230,COLUMN(CA230),2,1)),   IF(BX230=1, D229&amp;"_"&amp;D230, D230&amp;"_"&amp;D231))</f>
        <v>B_H</v>
      </c>
      <c r="CB230" s="698">
        <f t="shared" ca="1" si="345"/>
        <v>226</v>
      </c>
      <c r="CC230" s="698">
        <f t="shared" ref="CC230:CC259" ca="1" si="350">CELL("row",CC230)-CC$9+1</f>
        <v>209</v>
      </c>
      <c r="CD230" s="698">
        <f t="shared" ref="CD230:CD259" ca="1" si="351">IF(CA230=INDIRECT(ADDRESS(CB230,COLUMN(CA230),2,1)),  0,  1)    +     IF(BX230=1,IF(B229+0.1=B230,0,1),IF(B230+0.1=B231,0,1))     +     IF(ISNA(IF(BX230=1,BY230,BY231)),1,0)</f>
        <v>0</v>
      </c>
      <c r="CE230" s="701">
        <f t="shared" ref="CE230:CE259" ca="1" si="352">IF(BX230=1,F230+CLASSES*AB230*100000,F231+CLASSES*AB231*100000)+IF(CA230="_",0,VLOOKUP(CA230,Cross_cat_sexe,CE$7,0))+IF(BX230=1,IF(AND(B230&gt;0.1,F230=0),0.1,0),IF(AND(B231&gt;0.1,F231=0),0.1,0))</f>
        <v>1101000</v>
      </c>
      <c r="CF230" s="894"/>
      <c r="CG230" s="885"/>
      <c r="CH230" s="694">
        <f t="shared" ref="CH230:CH259" ca="1" si="353">IF(B230&gt;0.1,IF(BX230=1,1.1,1),0)</f>
        <v>1</v>
      </c>
      <c r="CI230" s="702">
        <f t="shared" ca="1" si="313"/>
        <v>0</v>
      </c>
      <c r="CJ230" s="894"/>
    </row>
    <row r="231" spans="1:88" s="695" customFormat="1">
      <c r="A231" s="681">
        <v>1.1000000000000001</v>
      </c>
      <c r="B231" s="682">
        <f>B230+0.1</f>
        <v>36.1</v>
      </c>
      <c r="C231" s="683" t="str">
        <f ca="1">IF($B230="","",VLOOKUP($B230,Athlètes,C$7,0))</f>
        <v>Marius</v>
      </c>
      <c r="D231" s="684" t="str">
        <f ca="1">IF($B230="","",VLOOKUP($B230,Athlètes,D$7,0))</f>
        <v>H</v>
      </c>
      <c r="E231" s="685"/>
      <c r="F231" s="936">
        <f ca="1">IF(G231=0,0,SUMIF(AC231:AD231,"&gt;0")/MIN(2,G231))+IF(ISNA(BY231),NA(),0)</f>
        <v>1000</v>
      </c>
      <c r="G231" s="686">
        <f>COUNTA(I230:L230,N230:Q230,S230,Y230)</f>
        <v>4</v>
      </c>
      <c r="H231" s="686">
        <f ca="1">IF(ISNA(VLOOKUP($B231,__Indoor,H$7,0)),   0,VLOOKUP($B231,__Indoor,H$7,0))</f>
        <v>3</v>
      </c>
      <c r="I231" s="932">
        <f ca="1">IF(AND(I230&gt;0,INDIRECT(ADDRESS($CB230,COLUMN(I230),2,1))=0),NA(),IF(I230&gt;INDIRECT(ADDRESS($CB230,COLUMN(I230),2,1)),  NA(),  IF(OR(I230="",INDIRECT(ADDRESS($CB230,COLUMN(I230),2,1))=""),"",     (1+I$5)  *  ROUND((1-(I230-1)/(  INDIRECT(ADDRESS($CB230,COLUMN(I230),2,1))  -1))  *  (VLOOKUP($D230&amp;"_"&amp;$D231,Cross_cat_sexe,$B$5+1,0)  -  VLOOKUP($D230&amp;"_"&amp;$D231,Cross_cat_sexe,$B$5,0))     +  VLOOKUP($D230&amp;"_"&amp;$D231,Cross_cat_sexe,$B$5,0),0))))</f>
        <v>1000</v>
      </c>
      <c r="J231" s="932">
        <f ca="1">IF(AND(J230&gt;0,INDIRECT(ADDRESS($CB230,COLUMN(J230),2,1))=0),NA(),IF(J230&gt;INDIRECT(ADDRESS($CB230,COLUMN(J230),2,1)),  NA(),  IF(OR(J230="",INDIRECT(ADDRESS($CB230,COLUMN(J230),2,1))=""),"",     (1+J$5)  *  ROUND((1-(J230-1)/(  INDIRECT(ADDRESS($CB230,COLUMN(J230),2,1))  -1))  *  (VLOOKUP($D230&amp;"_"&amp;$D231,Cross_cat_sexe,$B$5+1,0)  -  VLOOKUP($D230&amp;"_"&amp;$D231,Cross_cat_sexe,$B$5,0))     +  VLOOKUP($D230&amp;"_"&amp;$D231,Cross_cat_sexe,$B$5,0),0))))</f>
        <v>1000</v>
      </c>
      <c r="K231" s="932">
        <f ca="1">IF(AND(K230&gt;0,INDIRECT(ADDRESS($CB230,COLUMN(K230),2,1))=0),NA(),IF(K230&gt;INDIRECT(ADDRESS($CB230,COLUMN(K230),2,1)),  NA(),  IF(OR(K230="",INDIRECT(ADDRESS($CB230,COLUMN(K230),2,1))=""),"",     (1+K$5)  *  ROUND((1-(K230-1)/(  INDIRECT(ADDRESS($CB230,COLUMN(K230),2,1))  -1))  *  (VLOOKUP($D230&amp;"_"&amp;$D231,Cross_cat_sexe,$B$5+1,0)  -  VLOOKUP($D230&amp;"_"&amp;$D231,Cross_cat_sexe,$B$5,0))     +  VLOOKUP($D230&amp;"_"&amp;$D231,Cross_cat_sexe,$B$5,0),0))))</f>
        <v>971</v>
      </c>
      <c r="L231" s="687">
        <f ca="1">IF(AND(L230&gt;0,M230=0),NA(),IF(L230&gt;M230,NA(),IF(M230="","",     (1+M$5)  *  ROUND((1-(L230-1)/(M230-1))  *  (VLOOKUP($D230&amp;"_"&amp;$D231,Cross_cat_sexe,$B$5+1,0)  -  VLOOKUP($D230&amp;"_"&amp;$D231,Cross_cat_sexe,$B$5,0))     +  VLOOKUP($D230&amp;"_"&amp;$D231,Cross_cat_sexe,$B$5,0),0))))</f>
        <v>625</v>
      </c>
      <c r="M231" s="841">
        <f ca="1">IF(L230&gt;0,M$5,0)</f>
        <v>0</v>
      </c>
      <c r="N231" s="932" t="str">
        <f ca="1">IF(AND(N230&gt;0,INDIRECT(ADDRESS($CB230,COLUMN(N230),2,1))=0),NA(),IF(N230&gt;INDIRECT(ADDRESS($CB230,COLUMN(N230),2,1)),  NA(),  IF(OR(N230="",INDIRECT(ADDRESS($CB230,COLUMN(N230),2,1))=""),"",     (1+N$5)  *  ROUND((1-(N230-1)/(  INDIRECT(ADDRESS($CB230,COLUMN(N230),2,1))  -1))  *  (VLOOKUP($D230&amp;"_"&amp;$D231,Cross_cat_sexe,$B$5+1,0)  -  VLOOKUP($D230&amp;"_"&amp;$D231,Cross_cat_sexe,$B$5,0))     +  VLOOKUP($D230&amp;"_"&amp;$D231,Cross_cat_sexe,$B$5,0),0))))</f>
        <v/>
      </c>
      <c r="O231" s="932" t="str">
        <f ca="1">IF(AND(O230&gt;0,INDIRECT(ADDRESS($CB230,COLUMN(O230),2,1))=0),NA(),IF(O230&gt;INDIRECT(ADDRESS($CB230,COLUMN(O230),2,1)),  NA(),  IF(OR(O230="",INDIRECT(ADDRESS($CB230,COLUMN(O230),2,1))=""),"",     (1+O$5)  *  ROUND((1-(O230-1)/(  INDIRECT(ADDRESS($CB230,COLUMN(O230),2,1))  -1))  *  (VLOOKUP($D230&amp;"_"&amp;$D231,Cross_cat_sexe,$B$5+1,0)  -  VLOOKUP($D230&amp;"_"&amp;$D231,Cross_cat_sexe,$B$5,0))     +  VLOOKUP($D230&amp;"_"&amp;$D231,Cross_cat_sexe,$B$5,0),0))))</f>
        <v/>
      </c>
      <c r="P231" s="932" t="str">
        <f ca="1">IF(AND(P230&gt;0,INDIRECT(ADDRESS($CB230,COLUMN(P230),2,1))=0),NA(),IF(P230&gt;INDIRECT(ADDRESS($CB230,COLUMN(P230),2,1)),  NA(),  IF(OR(P230="",INDIRECT(ADDRESS($CB230,COLUMN(P230),2,1))=""),"",     (1+P$5)  *  ROUND((1-(P230-1)/(  INDIRECT(ADDRESS($CB230,COLUMN(P230),2,1))  -1))  *  (VLOOKUP($D230&amp;"_"&amp;$D231,Cross_cat_sexe,$B$5+1,0)  -  VLOOKUP($D230&amp;"_"&amp;$D231,Cross_cat_sexe,$B$5,0))     +  VLOOKUP($D230&amp;"_"&amp;$D231,Cross_cat_sexe,$B$5,0),0))))</f>
        <v/>
      </c>
      <c r="Q231" s="687" t="str">
        <f>IF(AND(Q230&gt;0,R230=0),NA(),IF(Q230&gt;R230,NA(),IF(R230="","",     (1+R$5)  *  ROUND((1-(Q230-1)/(R230-1))  *  (VLOOKUP($D230&amp;"_"&amp;$D231,Cross_cat_sexe,$B$5+1,0)  -  VLOOKUP($D230&amp;"_"&amp;$D231,Cross_cat_sexe,$B$5,0))     +  VLOOKUP($D230&amp;"_"&amp;$D231,Cross_cat_sexe,$B$5,0),0))))</f>
        <v/>
      </c>
      <c r="R231" s="841">
        <f>IF(Q230&gt;0,R$5,0)</f>
        <v>0</v>
      </c>
      <c r="S231" s="687" t="str">
        <f>IF(AND(S230&gt;0,T230=0),NA(),IF(S230&gt;T230,NA(),IF(T230="","",     (1+T$5)  *  ROUND((1-(S230-1)/(T230-1))  *  (VLOOKUP($D230&amp;"_"&amp;$D231,Cross_cat_sexe,$B$5+1,0)  -  VLOOKUP($D230&amp;"_"&amp;$D231,Cross_cat_sexe,$B$5,0))     +  VLOOKUP($D230&amp;"_"&amp;$D231,Cross_cat_sexe,$B$5,0),0))))</f>
        <v/>
      </c>
      <c r="T231" s="841">
        <f>IF(S230&gt;0,T$5,0)</f>
        <v>0</v>
      </c>
      <c r="U231" s="932" t="str">
        <f ca="1">IF(AND(U230&gt;0,INDIRECT(ADDRESS($CB230,COLUMN(U230),2,1))=0),NA(),IF(U230&gt;INDIRECT(ADDRESS($CB230,COLUMN(U230),2,1)),  NA(),  IF(OR(U230="",INDIRECT(ADDRESS($CB230,COLUMN(U230),2,1))=""),"",     (1+U$5)  *  ROUND((1-(U230-1)/(  INDIRECT(ADDRESS($CB230,COLUMN(U230),2,1))  -1))  *  (VLOOKUP($D230&amp;"_"&amp;$D231,Cross_cat_sexe,$B$5+1,0)  -  VLOOKUP($D230&amp;"_"&amp;$D231,Cross_cat_sexe,$B$5,0))     +  VLOOKUP($D230&amp;"_"&amp;$D231,Cross_cat_sexe,$B$5,0),0))))</f>
        <v/>
      </c>
      <c r="V231" s="932" t="str">
        <f ca="1">IF(AND(V230&gt;0,INDIRECT(ADDRESS($CB230,COLUMN(V230),2,1))=0),NA(),IF(V230&gt;INDIRECT(ADDRESS($CB230,COLUMN(V230),2,1)),  NA(),  IF(OR(V230="",INDIRECT(ADDRESS($CB230,COLUMN(V230),2,1))=""),"",     (1+V$5)  *  ROUND((1-(V230-1)/(  INDIRECT(ADDRESS($CB230,COLUMN(V230),2,1))  -1))  *  (VLOOKUP($D230&amp;"_"&amp;$D231,Cross_cat_sexe,$B$5+1,0)  -  VLOOKUP($D230&amp;"_"&amp;$D231,Cross_cat_sexe,$B$5,0))     +  VLOOKUP($D230&amp;"_"&amp;$D231,Cross_cat_sexe,$B$5,0),0))))</f>
        <v/>
      </c>
      <c r="W231" s="932" t="str">
        <f ca="1">IF(AND(W230&gt;0,INDIRECT(ADDRESS($CB230,COLUMN(W230),2,1))=0),NA(),IF(W230&gt;INDIRECT(ADDRESS($CB230,COLUMN(W230),2,1)),  NA(),  IF(OR(W230="",INDIRECT(ADDRESS($CB230,COLUMN(W230),2,1))=""),"",     (1+W$5)  *  ROUND((1-(W230-1)/(  INDIRECT(ADDRESS($CB230,COLUMN(W230),2,1))  -1))  *  (VLOOKUP($D230&amp;"_"&amp;$D231,Cross_cat_sexe,$B$5+1,0)  -  VLOOKUP($D230&amp;"_"&amp;$D231,Cross_cat_sexe,$B$5,0))     +  VLOOKUP($D230&amp;"_"&amp;$D231,Cross_cat_sexe,$B$5,0),0))))</f>
        <v/>
      </c>
      <c r="X231" s="932" t="str">
        <f ca="1">IF(AND(X230&gt;0,INDIRECT(ADDRESS($CB230,COLUMN(X230),2,1))=0),NA(),IF(X230&gt;INDIRECT(ADDRESS($CB230,COLUMN(X230),2,1)),  NA(),  IF(OR(X230="",INDIRECT(ADDRESS($CB230,COLUMN(X230),2,1))=""),"",     (1+X$5)  *  ROUND((1-(X230-1)/(  INDIRECT(ADDRESS($CB230,COLUMN(X230),2,1))  -1))  *  (VLOOKUP($D230&amp;"_"&amp;$D231,Cross_cat_sexe,$B$5+1,0)  -  VLOOKUP($D230&amp;"_"&amp;$D231,Cross_cat_sexe,$B$5,0))     +  VLOOKUP($D230&amp;"_"&amp;$D231,Cross_cat_sexe,$B$5,0),0))))</f>
        <v/>
      </c>
      <c r="Y231" s="687" t="str">
        <f>IF(AND(Y230&gt;0,Z230=0),NA(),IF(Y230&gt;Z230,NA(),IF(Z230="","",     (1+Z$5)  *  ROUND((1-(Y230-1)/(Z230-1))  *  (VLOOKUP($D230&amp;"_"&amp;$D231,Cross_cat_sexe,$B$5+1,0)  -  VLOOKUP($D230&amp;"_"&amp;$D231,Cross_cat_sexe,$B$5,0))     +  VLOOKUP($D230&amp;"_"&amp;$D231,Cross_cat_sexe,$B$5,0),0))))</f>
        <v/>
      </c>
      <c r="Z231" s="841">
        <f>IF(Y230&gt;0,Z$5,0)</f>
        <v>0</v>
      </c>
      <c r="AA231" s="688" t="str">
        <f ca="1">IF($B230="","",VLOOKUP($B230,Athlètes,AA$7,0))</f>
        <v>Marius</v>
      </c>
      <c r="AB231" s="689">
        <f ca="1">IF(OR(G231&gt;=2,    F230=IF(D231="F","classée","classé")),   1,   0)</f>
        <v>1</v>
      </c>
      <c r="AC231" s="690">
        <f ca="1">MAX(AH231:AU231)</f>
        <v>1000</v>
      </c>
      <c r="AD231" s="684">
        <f ca="1">IF(AF231&gt;=2,AC231,MAX(AV231:BI231))</f>
        <v>1000</v>
      </c>
      <c r="AE231" s="684">
        <f ca="1">IF(AF231&gt;=3,AC231,IF(AG231&gt;=2,AD231,MAX(BJ231:BW231)))</f>
        <v>971</v>
      </c>
      <c r="AF231" s="684">
        <f ca="1">COUNTIF(AV231:BI231,"=-1")</f>
        <v>2</v>
      </c>
      <c r="AG231" s="684">
        <f ca="1">COUNTIF(BJ231:BW231,"=-2")</f>
        <v>0</v>
      </c>
      <c r="AH231" s="691">
        <f t="shared" ref="AH231:AU231" ca="1" si="354">INDEX(__Cross,  $CC231,  AH$5)</f>
        <v>1000</v>
      </c>
      <c r="AI231" s="684">
        <f t="shared" ca="1" si="354"/>
        <v>1000</v>
      </c>
      <c r="AJ231" s="684">
        <f t="shared" ca="1" si="354"/>
        <v>971</v>
      </c>
      <c r="AK231" s="684">
        <f t="shared" ca="1" si="354"/>
        <v>625</v>
      </c>
      <c r="AL231" s="684" t="str">
        <f t="shared" ca="1" si="354"/>
        <v/>
      </c>
      <c r="AM231" s="684" t="str">
        <f t="shared" ca="1" si="354"/>
        <v/>
      </c>
      <c r="AN231" s="684" t="str">
        <f t="shared" ca="1" si="354"/>
        <v/>
      </c>
      <c r="AO231" s="684" t="str">
        <f t="shared" ca="1" si="354"/>
        <v/>
      </c>
      <c r="AP231" s="684" t="str">
        <f t="shared" ca="1" si="354"/>
        <v/>
      </c>
      <c r="AQ231" s="684" t="str">
        <f t="shared" ca="1" si="354"/>
        <v/>
      </c>
      <c r="AR231" s="684" t="str">
        <f t="shared" ca="1" si="354"/>
        <v/>
      </c>
      <c r="AS231" s="684" t="str">
        <f t="shared" ca="1" si="354"/>
        <v/>
      </c>
      <c r="AT231" s="684" t="str">
        <f t="shared" ca="1" si="354"/>
        <v/>
      </c>
      <c r="AU231" s="692" t="str">
        <f t="shared" ca="1" si="354"/>
        <v/>
      </c>
      <c r="AV231" s="691">
        <f t="shared" ref="AV231:BI231" ca="1" si="355">IF(AH231=$AC231,-1,AH231)</f>
        <v>-1</v>
      </c>
      <c r="AW231" s="684">
        <f t="shared" ca="1" si="355"/>
        <v>-1</v>
      </c>
      <c r="AX231" s="684">
        <f t="shared" ca="1" si="355"/>
        <v>971</v>
      </c>
      <c r="AY231" s="684">
        <f t="shared" ca="1" si="355"/>
        <v>625</v>
      </c>
      <c r="AZ231" s="684" t="str">
        <f t="shared" ca="1" si="355"/>
        <v/>
      </c>
      <c r="BA231" s="684" t="str">
        <f t="shared" ca="1" si="355"/>
        <v/>
      </c>
      <c r="BB231" s="684" t="str">
        <f t="shared" ca="1" si="355"/>
        <v/>
      </c>
      <c r="BC231" s="684" t="str">
        <f t="shared" ca="1" si="355"/>
        <v/>
      </c>
      <c r="BD231" s="684" t="str">
        <f t="shared" ca="1" si="355"/>
        <v/>
      </c>
      <c r="BE231" s="684" t="str">
        <f t="shared" ca="1" si="355"/>
        <v/>
      </c>
      <c r="BF231" s="684" t="str">
        <f t="shared" ca="1" si="355"/>
        <v/>
      </c>
      <c r="BG231" s="684" t="str">
        <f t="shared" ca="1" si="355"/>
        <v/>
      </c>
      <c r="BH231" s="684" t="str">
        <f t="shared" ca="1" si="355"/>
        <v/>
      </c>
      <c r="BI231" s="692" t="str">
        <f t="shared" ca="1" si="355"/>
        <v/>
      </c>
      <c r="BJ231" s="691">
        <f t="shared" ref="BJ231:BW231" ca="1" si="356">IF(AV231=$AD231,-2,AV231)</f>
        <v>-1</v>
      </c>
      <c r="BK231" s="684">
        <f t="shared" ca="1" si="356"/>
        <v>-1</v>
      </c>
      <c r="BL231" s="684">
        <f t="shared" ca="1" si="356"/>
        <v>971</v>
      </c>
      <c r="BM231" s="684">
        <f t="shared" ca="1" si="356"/>
        <v>625</v>
      </c>
      <c r="BN231" s="684" t="str">
        <f t="shared" ca="1" si="356"/>
        <v/>
      </c>
      <c r="BO231" s="684" t="str">
        <f t="shared" ca="1" si="356"/>
        <v/>
      </c>
      <c r="BP231" s="684" t="str">
        <f t="shared" ca="1" si="356"/>
        <v/>
      </c>
      <c r="BQ231" s="684" t="str">
        <f t="shared" ca="1" si="356"/>
        <v/>
      </c>
      <c r="BR231" s="684" t="str">
        <f t="shared" ca="1" si="356"/>
        <v/>
      </c>
      <c r="BS231" s="684" t="str">
        <f t="shared" ca="1" si="356"/>
        <v/>
      </c>
      <c r="BT231" s="684" t="str">
        <f t="shared" ca="1" si="356"/>
        <v/>
      </c>
      <c r="BU231" s="684" t="str">
        <f t="shared" ca="1" si="356"/>
        <v/>
      </c>
      <c r="BV231" s="684" t="str">
        <f t="shared" ca="1" si="356"/>
        <v/>
      </c>
      <c r="BW231" s="692" t="str">
        <f t="shared" ca="1" si="356"/>
        <v/>
      </c>
      <c r="BX231" s="689">
        <f t="shared" ca="1" si="346"/>
        <v>1</v>
      </c>
      <c r="BY231" s="996">
        <f t="shared" ca="1" si="347"/>
        <v>3596</v>
      </c>
      <c r="BZ231" s="689">
        <f t="shared" si="348"/>
        <v>1.1000000000000001</v>
      </c>
      <c r="CA231" s="684" t="str">
        <f t="shared" ca="1" si="349"/>
        <v>B_H</v>
      </c>
      <c r="CB231" s="684">
        <f t="shared" ca="1" si="345"/>
        <v>226</v>
      </c>
      <c r="CC231" s="684">
        <f t="shared" ca="1" si="350"/>
        <v>210</v>
      </c>
      <c r="CD231" s="684">
        <f t="shared" ca="1" si="351"/>
        <v>0</v>
      </c>
      <c r="CE231" s="693">
        <f t="shared" ca="1" si="352"/>
        <v>1101000</v>
      </c>
      <c r="CF231" s="895"/>
      <c r="CG231" s="886"/>
      <c r="CH231" s="694">
        <f t="shared" ca="1" si="353"/>
        <v>1.1000000000000001</v>
      </c>
      <c r="CI231" s="694">
        <f t="shared" ca="1" si="313"/>
        <v>0</v>
      </c>
      <c r="CJ231" s="895"/>
    </row>
    <row r="232" spans="1:88" s="703" customFormat="1">
      <c r="A232" s="704">
        <v>2</v>
      </c>
      <c r="B232" s="705">
        <v>9622</v>
      </c>
      <c r="C232" s="703" t="str">
        <f ca="1">IF($B232="","",VLOOKUP($B232,Athlètes,C$5,0))</f>
        <v>DE LISSNYDER</v>
      </c>
      <c r="D232" s="698" t="str">
        <f ca="1">IF($B232="","",VLOOKUP($B232,Athlètes,D$5,0))</f>
        <v>B</v>
      </c>
      <c r="E232" s="706">
        <f ca="1">IF($B232="","",VLOOKUP($B232,Athlètes,E$5,0))</f>
        <v>2003</v>
      </c>
      <c r="F232" s="707"/>
      <c r="G232" s="708"/>
      <c r="H232" s="708"/>
      <c r="I232" s="696"/>
      <c r="J232" s="696">
        <v>4</v>
      </c>
      <c r="K232" s="696"/>
      <c r="L232" s="696">
        <v>5</v>
      </c>
      <c r="M232" s="722">
        <f ca="1">IF(L232&gt;0,VLOOKUP(M$2&amp;IF(VLOOKUP(M$2,cal_Cross,L$9,0)&lt;&gt;2,"","-"&amp;VLOOKUP($E232,année_1ou2,M$9,0)),cal_Cross,VLOOKUP($D232&amp;"_"&amp;$D233,Cross_cat_sexe,$B$7,0),0),"")</f>
        <v>41</v>
      </c>
      <c r="N232" s="696"/>
      <c r="O232" s="696"/>
      <c r="P232" s="696"/>
      <c r="Q232" s="696"/>
      <c r="R232" s="722" t="str">
        <f>IF(Q232&gt;0,VLOOKUP(R$2&amp;IF(VLOOKUP(R$2,cal_Cross,Q$9,0)&lt;&gt;2,"","-"&amp;VLOOKUP($E232,année_1ou2,R$9,0)),cal_Cross,VLOOKUP($D232&amp;"_"&amp;$D233,Cross_cat_sexe,$B$7,0),0),"")</f>
        <v/>
      </c>
      <c r="S232" s="696"/>
      <c r="T232" s="722" t="str">
        <f>IF(S232&gt;0,VLOOKUP(T$2&amp;IF(VLOOKUP(T$2,cal_Cross,S$9,0)&lt;&gt;2,"","-"&amp;VLOOKUP($E232,année_1ou2,T$9,0)),cal_Cross,VLOOKUP($D232&amp;"_"&amp;$D233,Cross_cat_sexe,$B$7,0),0),"")</f>
        <v/>
      </c>
      <c r="U232" s="696"/>
      <c r="V232" s="696"/>
      <c r="W232" s="696"/>
      <c r="X232" s="696"/>
      <c r="Y232" s="696"/>
      <c r="Z232" s="722" t="str">
        <f>IF(Y232&gt;0,VLOOKUP(Z$2&amp;IF(VLOOKUP(Z$2,cal_Cross,Y$9,0)&lt;&gt;2,"","-"&amp;VLOOKUP($E232,année_1ou2,Z$9,0)),cal_Cross,VLOOKUP($D232&amp;"_"&amp;$D233,Cross_cat_sexe,$B$7,0),0),"")</f>
        <v/>
      </c>
      <c r="AA232" s="843" t="str">
        <f ca="1">IF($B232="","",VLOOKUP($B232,Athlètes,AA$5,0))</f>
        <v>DE LISSNYDER</v>
      </c>
      <c r="AB232" s="697"/>
      <c r="AC232" s="698"/>
      <c r="AD232" s="698"/>
      <c r="AE232" s="698"/>
      <c r="AF232" s="698"/>
      <c r="AG232" s="698"/>
      <c r="AH232" s="699"/>
      <c r="AI232" s="698"/>
      <c r="AJ232" s="698"/>
      <c r="AK232" s="698"/>
      <c r="AL232" s="698"/>
      <c r="AM232" s="698"/>
      <c r="AN232" s="698"/>
      <c r="AO232" s="698"/>
      <c r="AP232" s="698"/>
      <c r="AQ232" s="698"/>
      <c r="AR232" s="698"/>
      <c r="AS232" s="698"/>
      <c r="AT232" s="698"/>
      <c r="AU232" s="700"/>
      <c r="AV232" s="699"/>
      <c r="AW232" s="698"/>
      <c r="AX232" s="698"/>
      <c r="AY232" s="698"/>
      <c r="AZ232" s="698"/>
      <c r="BA232" s="698"/>
      <c r="BB232" s="698"/>
      <c r="BC232" s="698"/>
      <c r="BD232" s="698"/>
      <c r="BE232" s="698"/>
      <c r="BF232" s="698"/>
      <c r="BG232" s="698"/>
      <c r="BH232" s="698"/>
      <c r="BI232" s="700"/>
      <c r="BJ232" s="699"/>
      <c r="BK232" s="698"/>
      <c r="BL232" s="698"/>
      <c r="BM232" s="698"/>
      <c r="BN232" s="698"/>
      <c r="BO232" s="698"/>
      <c r="BP232" s="698"/>
      <c r="BQ232" s="698"/>
      <c r="BR232" s="698"/>
      <c r="BS232" s="698"/>
      <c r="BT232" s="698"/>
      <c r="BU232" s="698"/>
      <c r="BV232" s="698"/>
      <c r="BW232" s="700"/>
      <c r="BX232" s="697">
        <f t="shared" ca="1" si="346"/>
        <v>0</v>
      </c>
      <c r="BY232" s="995">
        <f t="shared" ca="1" si="347"/>
        <v>50</v>
      </c>
      <c r="BZ232" s="697">
        <f t="shared" si="348"/>
        <v>9622</v>
      </c>
      <c r="CA232" s="698" t="str">
        <f t="shared" ca="1" si="349"/>
        <v>B_H</v>
      </c>
      <c r="CB232" s="698">
        <f t="shared" ca="1" si="345"/>
        <v>226</v>
      </c>
      <c r="CC232" s="698">
        <f t="shared" ca="1" si="350"/>
        <v>211</v>
      </c>
      <c r="CD232" s="698">
        <f t="shared" ca="1" si="351"/>
        <v>0</v>
      </c>
      <c r="CE232" s="701">
        <f t="shared" ca="1" si="352"/>
        <v>1100928.5</v>
      </c>
      <c r="CF232" s="894"/>
      <c r="CG232" s="885"/>
      <c r="CH232" s="694">
        <f t="shared" ca="1" si="353"/>
        <v>1</v>
      </c>
      <c r="CI232" s="702">
        <f t="shared" ca="1" si="313"/>
        <v>0</v>
      </c>
      <c r="CJ232" s="894"/>
    </row>
    <row r="233" spans="1:88" s="695" customFormat="1">
      <c r="A233" s="681">
        <v>2.1</v>
      </c>
      <c r="B233" s="682">
        <f>B232+0.1</f>
        <v>9622.1</v>
      </c>
      <c r="C233" s="683" t="str">
        <f ca="1">IF($B232="","",VLOOKUP($B232,Athlètes,C$7,0))</f>
        <v>Robin</v>
      </c>
      <c r="D233" s="684" t="str">
        <f ca="1">IF($B232="","",VLOOKUP($B232,Athlètes,D$7,0))</f>
        <v>H</v>
      </c>
      <c r="E233" s="685"/>
      <c r="F233" s="936">
        <f ca="1">IF(G233=0,0,SUMIF(AC233:AD233,"&gt;0")/MIN(2,G233))+IF(ISNA(BY233),NA(),0)</f>
        <v>928.5</v>
      </c>
      <c r="G233" s="686">
        <f>COUNTA(I232:L232,N232:Q232,S232,Y232)</f>
        <v>2</v>
      </c>
      <c r="H233" s="686">
        <f ca="1">IF(ISNA(VLOOKUP($B233,__Indoor,H$7,0)),   0,VLOOKUP($B233,__Indoor,H$7,0))</f>
        <v>2</v>
      </c>
      <c r="I233" s="932" t="str">
        <f ca="1">IF(AND(I232&gt;0,INDIRECT(ADDRESS($CB232,COLUMN(I232),2,1))=0),NA(),IF(I232&gt;INDIRECT(ADDRESS($CB232,COLUMN(I232),2,1)),  NA(),  IF(OR(I232="",INDIRECT(ADDRESS($CB232,COLUMN(I232),2,1))=""),"",     (1+I$5)  *  ROUND((1-(I232-1)/(  INDIRECT(ADDRESS($CB232,COLUMN(I232),2,1))  -1))  *  (VLOOKUP($D232&amp;"_"&amp;$D233,Cross_cat_sexe,$B$5+1,0)  -  VLOOKUP($D232&amp;"_"&amp;$D233,Cross_cat_sexe,$B$5,0))     +  VLOOKUP($D232&amp;"_"&amp;$D233,Cross_cat_sexe,$B$5,0),0))))</f>
        <v/>
      </c>
      <c r="J233" s="932">
        <f ca="1">IF(AND(J232&gt;0,INDIRECT(ADDRESS($CB232,COLUMN(J232),2,1))=0),NA(),IF(J232&gt;INDIRECT(ADDRESS($CB232,COLUMN(J232),2,1)),  NA(),  IF(OR(J232="",INDIRECT(ADDRESS($CB232,COLUMN(J232),2,1))=""),"",     (1+J$5)  *  ROUND((1-(J232-1)/(  INDIRECT(ADDRESS($CB232,COLUMN(J232),2,1))  -1))  *  (VLOOKUP($D232&amp;"_"&amp;$D233,Cross_cat_sexe,$B$5+1,0)  -  VLOOKUP($D232&amp;"_"&amp;$D233,Cross_cat_sexe,$B$5,0))     +  VLOOKUP($D232&amp;"_"&amp;$D233,Cross_cat_sexe,$B$5,0),0))))</f>
        <v>932</v>
      </c>
      <c r="K233" s="932" t="str">
        <f ca="1">IF(AND(K232&gt;0,INDIRECT(ADDRESS($CB232,COLUMN(K232),2,1))=0),NA(),IF(K232&gt;INDIRECT(ADDRESS($CB232,COLUMN(K232),2,1)),  NA(),  IF(OR(K232="",INDIRECT(ADDRESS($CB232,COLUMN(K232),2,1))=""),"",     (1+K$5)  *  ROUND((1-(K232-1)/(  INDIRECT(ADDRESS($CB232,COLUMN(K232),2,1))  -1))  *  (VLOOKUP($D232&amp;"_"&amp;$D233,Cross_cat_sexe,$B$5+1,0)  -  VLOOKUP($D232&amp;"_"&amp;$D233,Cross_cat_sexe,$B$5,0))     +  VLOOKUP($D232&amp;"_"&amp;$D233,Cross_cat_sexe,$B$5,0),0))))</f>
        <v/>
      </c>
      <c r="L233" s="687">
        <f ca="1">IF(AND(L232&gt;0,M232=0),NA(),IF(L232&gt;M232,NA(),IF(M232="","",     (1+M$5)  *  ROUND((1-(L232-1)/(M232-1))  *  (VLOOKUP($D232&amp;"_"&amp;$D233,Cross_cat_sexe,$B$5+1,0)  -  VLOOKUP($D232&amp;"_"&amp;$D233,Cross_cat_sexe,$B$5,0))     +  VLOOKUP($D232&amp;"_"&amp;$D233,Cross_cat_sexe,$B$5,0),0))))</f>
        <v>925</v>
      </c>
      <c r="M233" s="841">
        <f ca="1">IF(L232&gt;0,M$5,0)</f>
        <v>0</v>
      </c>
      <c r="N233" s="932" t="str">
        <f ca="1">IF(AND(N232&gt;0,INDIRECT(ADDRESS($CB232,COLUMN(N232),2,1))=0),NA(),IF(N232&gt;INDIRECT(ADDRESS($CB232,COLUMN(N232),2,1)),  NA(),  IF(OR(N232="",INDIRECT(ADDRESS($CB232,COLUMN(N232),2,1))=""),"",     (1+N$5)  *  ROUND((1-(N232-1)/(  INDIRECT(ADDRESS($CB232,COLUMN(N232),2,1))  -1))  *  (VLOOKUP($D232&amp;"_"&amp;$D233,Cross_cat_sexe,$B$5+1,0)  -  VLOOKUP($D232&amp;"_"&amp;$D233,Cross_cat_sexe,$B$5,0))     +  VLOOKUP($D232&amp;"_"&amp;$D233,Cross_cat_sexe,$B$5,0),0))))</f>
        <v/>
      </c>
      <c r="O233" s="932" t="str">
        <f ca="1">IF(AND(O232&gt;0,INDIRECT(ADDRESS($CB232,COLUMN(O232),2,1))=0),NA(),IF(O232&gt;INDIRECT(ADDRESS($CB232,COLUMN(O232),2,1)),  NA(),  IF(OR(O232="",INDIRECT(ADDRESS($CB232,COLUMN(O232),2,1))=""),"",     (1+O$5)  *  ROUND((1-(O232-1)/(  INDIRECT(ADDRESS($CB232,COLUMN(O232),2,1))  -1))  *  (VLOOKUP($D232&amp;"_"&amp;$D233,Cross_cat_sexe,$B$5+1,0)  -  VLOOKUP($D232&amp;"_"&amp;$D233,Cross_cat_sexe,$B$5,0))     +  VLOOKUP($D232&amp;"_"&amp;$D233,Cross_cat_sexe,$B$5,0),0))))</f>
        <v/>
      </c>
      <c r="P233" s="932" t="str">
        <f ca="1">IF(AND(P232&gt;0,INDIRECT(ADDRESS($CB232,COLUMN(P232),2,1))=0),NA(),IF(P232&gt;INDIRECT(ADDRESS($CB232,COLUMN(P232),2,1)),  NA(),  IF(OR(P232="",INDIRECT(ADDRESS($CB232,COLUMN(P232),2,1))=""),"",     (1+P$5)  *  ROUND((1-(P232-1)/(  INDIRECT(ADDRESS($CB232,COLUMN(P232),2,1))  -1))  *  (VLOOKUP($D232&amp;"_"&amp;$D233,Cross_cat_sexe,$B$5+1,0)  -  VLOOKUP($D232&amp;"_"&amp;$D233,Cross_cat_sexe,$B$5,0))     +  VLOOKUP($D232&amp;"_"&amp;$D233,Cross_cat_sexe,$B$5,0),0))))</f>
        <v/>
      </c>
      <c r="Q233" s="687" t="str">
        <f>IF(AND(Q232&gt;0,R232=0),NA(),IF(Q232&gt;R232,NA(),IF(R232="","",     (1+R$5)  *  ROUND((1-(Q232-1)/(R232-1))  *  (VLOOKUP($D232&amp;"_"&amp;$D233,Cross_cat_sexe,$B$5+1,0)  -  VLOOKUP($D232&amp;"_"&amp;$D233,Cross_cat_sexe,$B$5,0))     +  VLOOKUP($D232&amp;"_"&amp;$D233,Cross_cat_sexe,$B$5,0),0))))</f>
        <v/>
      </c>
      <c r="R233" s="841">
        <f>IF(Q232&gt;0,R$5,0)</f>
        <v>0</v>
      </c>
      <c r="S233" s="687" t="str">
        <f>IF(AND(S232&gt;0,T232=0),NA(),IF(S232&gt;T232,NA(),IF(T232="","",     (1+T$5)  *  ROUND((1-(S232-1)/(T232-1))  *  (VLOOKUP($D232&amp;"_"&amp;$D233,Cross_cat_sexe,$B$5+1,0)  -  VLOOKUP($D232&amp;"_"&amp;$D233,Cross_cat_sexe,$B$5,0))     +  VLOOKUP($D232&amp;"_"&amp;$D233,Cross_cat_sexe,$B$5,0),0))))</f>
        <v/>
      </c>
      <c r="T233" s="841">
        <f>IF(S232&gt;0,T$5,0)</f>
        <v>0</v>
      </c>
      <c r="U233" s="932" t="str">
        <f ca="1">IF(AND(U232&gt;0,INDIRECT(ADDRESS($CB232,COLUMN(U232),2,1))=0),NA(),IF(U232&gt;INDIRECT(ADDRESS($CB232,COLUMN(U232),2,1)),  NA(),  IF(OR(U232="",INDIRECT(ADDRESS($CB232,COLUMN(U232),2,1))=""),"",     (1+U$5)  *  ROUND((1-(U232-1)/(  INDIRECT(ADDRESS($CB232,COLUMN(U232),2,1))  -1))  *  (VLOOKUP($D232&amp;"_"&amp;$D233,Cross_cat_sexe,$B$5+1,0)  -  VLOOKUP($D232&amp;"_"&amp;$D233,Cross_cat_sexe,$B$5,0))     +  VLOOKUP($D232&amp;"_"&amp;$D233,Cross_cat_sexe,$B$5,0),0))))</f>
        <v/>
      </c>
      <c r="V233" s="932" t="str">
        <f ca="1">IF(AND(V232&gt;0,INDIRECT(ADDRESS($CB232,COLUMN(V232),2,1))=0),NA(),IF(V232&gt;INDIRECT(ADDRESS($CB232,COLUMN(V232),2,1)),  NA(),  IF(OR(V232="",INDIRECT(ADDRESS($CB232,COLUMN(V232),2,1))=""),"",     (1+V$5)  *  ROUND((1-(V232-1)/(  INDIRECT(ADDRESS($CB232,COLUMN(V232),2,1))  -1))  *  (VLOOKUP($D232&amp;"_"&amp;$D233,Cross_cat_sexe,$B$5+1,0)  -  VLOOKUP($D232&amp;"_"&amp;$D233,Cross_cat_sexe,$B$5,0))     +  VLOOKUP($D232&amp;"_"&amp;$D233,Cross_cat_sexe,$B$5,0),0))))</f>
        <v/>
      </c>
      <c r="W233" s="932" t="str">
        <f ca="1">IF(AND(W232&gt;0,INDIRECT(ADDRESS($CB232,COLUMN(W232),2,1))=0),NA(),IF(W232&gt;INDIRECT(ADDRESS($CB232,COLUMN(W232),2,1)),  NA(),  IF(OR(W232="",INDIRECT(ADDRESS($CB232,COLUMN(W232),2,1))=""),"",     (1+W$5)  *  ROUND((1-(W232-1)/(  INDIRECT(ADDRESS($CB232,COLUMN(W232),2,1))  -1))  *  (VLOOKUP($D232&amp;"_"&amp;$D233,Cross_cat_sexe,$B$5+1,0)  -  VLOOKUP($D232&amp;"_"&amp;$D233,Cross_cat_sexe,$B$5,0))     +  VLOOKUP($D232&amp;"_"&amp;$D233,Cross_cat_sexe,$B$5,0),0))))</f>
        <v/>
      </c>
      <c r="X233" s="932" t="str">
        <f ca="1">IF(AND(X232&gt;0,INDIRECT(ADDRESS($CB232,COLUMN(X232),2,1))=0),NA(),IF(X232&gt;INDIRECT(ADDRESS($CB232,COLUMN(X232),2,1)),  NA(),  IF(OR(X232="",INDIRECT(ADDRESS($CB232,COLUMN(X232),2,1))=""),"",     (1+X$5)  *  ROUND((1-(X232-1)/(  INDIRECT(ADDRESS($CB232,COLUMN(X232),2,1))  -1))  *  (VLOOKUP($D232&amp;"_"&amp;$D233,Cross_cat_sexe,$B$5+1,0)  -  VLOOKUP($D232&amp;"_"&amp;$D233,Cross_cat_sexe,$B$5,0))     +  VLOOKUP($D232&amp;"_"&amp;$D233,Cross_cat_sexe,$B$5,0),0))))</f>
        <v/>
      </c>
      <c r="Y233" s="687" t="str">
        <f>IF(AND(Y232&gt;0,Z232=0),NA(),IF(Y232&gt;Z232,NA(),IF(Z232="","",     (1+Z$5)  *  ROUND((1-(Y232-1)/(Z232-1))  *  (VLOOKUP($D232&amp;"_"&amp;$D233,Cross_cat_sexe,$B$5+1,0)  -  VLOOKUP($D232&amp;"_"&amp;$D233,Cross_cat_sexe,$B$5,0))     +  VLOOKUP($D232&amp;"_"&amp;$D233,Cross_cat_sexe,$B$5,0),0))))</f>
        <v/>
      </c>
      <c r="Z233" s="841">
        <f>IF(Y232&gt;0,Z$5,0)</f>
        <v>0</v>
      </c>
      <c r="AA233" s="688" t="str">
        <f ca="1">IF($B232="","",VLOOKUP($B232,Athlètes,AA$7,0))</f>
        <v>Robin</v>
      </c>
      <c r="AB233" s="689">
        <f ca="1">IF(OR(G233&gt;=2,    F232=IF(D233="F","classée","classé")),   1,   0)</f>
        <v>1</v>
      </c>
      <c r="AC233" s="690">
        <f ca="1">MAX(AH233:AU233)</f>
        <v>932</v>
      </c>
      <c r="AD233" s="684">
        <f ca="1">IF(AF233&gt;=2,AC233,MAX(AV233:BI233))</f>
        <v>925</v>
      </c>
      <c r="AE233" s="684">
        <f ca="1">IF(AF233&gt;=3,AC233,IF(AG233&gt;=2,AD233,MAX(BJ233:BW233)))</f>
        <v>-1</v>
      </c>
      <c r="AF233" s="684">
        <f ca="1">COUNTIF(AV233:BI233,"=-1")</f>
        <v>1</v>
      </c>
      <c r="AG233" s="684">
        <f ca="1">COUNTIF(BJ233:BW233,"=-2")</f>
        <v>1</v>
      </c>
      <c r="AH233" s="691" t="str">
        <f t="shared" ref="AH233:AU233" ca="1" si="357">INDEX(__Cross,  $CC233,  AH$5)</f>
        <v/>
      </c>
      <c r="AI233" s="684">
        <f t="shared" ca="1" si="357"/>
        <v>932</v>
      </c>
      <c r="AJ233" s="684" t="str">
        <f t="shared" ca="1" si="357"/>
        <v/>
      </c>
      <c r="AK233" s="684">
        <f t="shared" ca="1" si="357"/>
        <v>925</v>
      </c>
      <c r="AL233" s="684" t="str">
        <f t="shared" ca="1" si="357"/>
        <v/>
      </c>
      <c r="AM233" s="684" t="str">
        <f t="shared" ca="1" si="357"/>
        <v/>
      </c>
      <c r="AN233" s="684" t="str">
        <f t="shared" ca="1" si="357"/>
        <v/>
      </c>
      <c r="AO233" s="684" t="str">
        <f t="shared" ca="1" si="357"/>
        <v/>
      </c>
      <c r="AP233" s="684" t="str">
        <f t="shared" ca="1" si="357"/>
        <v/>
      </c>
      <c r="AQ233" s="684" t="str">
        <f t="shared" ca="1" si="357"/>
        <v/>
      </c>
      <c r="AR233" s="684" t="str">
        <f t="shared" ca="1" si="357"/>
        <v/>
      </c>
      <c r="AS233" s="684" t="str">
        <f t="shared" ca="1" si="357"/>
        <v/>
      </c>
      <c r="AT233" s="684" t="str">
        <f t="shared" ca="1" si="357"/>
        <v/>
      </c>
      <c r="AU233" s="692" t="str">
        <f t="shared" ca="1" si="357"/>
        <v/>
      </c>
      <c r="AV233" s="691" t="str">
        <f t="shared" ref="AV233:BI233" ca="1" si="358">IF(AH233=$AC233,-1,AH233)</f>
        <v/>
      </c>
      <c r="AW233" s="684">
        <f t="shared" ca="1" si="358"/>
        <v>-1</v>
      </c>
      <c r="AX233" s="684" t="str">
        <f t="shared" ca="1" si="358"/>
        <v/>
      </c>
      <c r="AY233" s="684">
        <f t="shared" ca="1" si="358"/>
        <v>925</v>
      </c>
      <c r="AZ233" s="684" t="str">
        <f t="shared" ca="1" si="358"/>
        <v/>
      </c>
      <c r="BA233" s="684" t="str">
        <f t="shared" ca="1" si="358"/>
        <v/>
      </c>
      <c r="BB233" s="684" t="str">
        <f t="shared" ca="1" si="358"/>
        <v/>
      </c>
      <c r="BC233" s="684" t="str">
        <f t="shared" ca="1" si="358"/>
        <v/>
      </c>
      <c r="BD233" s="684" t="str">
        <f t="shared" ca="1" si="358"/>
        <v/>
      </c>
      <c r="BE233" s="684" t="str">
        <f t="shared" ca="1" si="358"/>
        <v/>
      </c>
      <c r="BF233" s="684" t="str">
        <f t="shared" ca="1" si="358"/>
        <v/>
      </c>
      <c r="BG233" s="684" t="str">
        <f t="shared" ca="1" si="358"/>
        <v/>
      </c>
      <c r="BH233" s="684" t="str">
        <f t="shared" ca="1" si="358"/>
        <v/>
      </c>
      <c r="BI233" s="692" t="str">
        <f t="shared" ca="1" si="358"/>
        <v/>
      </c>
      <c r="BJ233" s="691" t="str">
        <f t="shared" ref="BJ233:BW233" ca="1" si="359">IF(AV233=$AD233,-2,AV233)</f>
        <v/>
      </c>
      <c r="BK233" s="684">
        <f t="shared" ca="1" si="359"/>
        <v>-1</v>
      </c>
      <c r="BL233" s="684" t="str">
        <f t="shared" ca="1" si="359"/>
        <v/>
      </c>
      <c r="BM233" s="684">
        <f t="shared" ca="1" si="359"/>
        <v>-2</v>
      </c>
      <c r="BN233" s="684" t="str">
        <f t="shared" ca="1" si="359"/>
        <v/>
      </c>
      <c r="BO233" s="684" t="str">
        <f t="shared" ca="1" si="359"/>
        <v/>
      </c>
      <c r="BP233" s="684" t="str">
        <f t="shared" ca="1" si="359"/>
        <v/>
      </c>
      <c r="BQ233" s="684" t="str">
        <f t="shared" ca="1" si="359"/>
        <v/>
      </c>
      <c r="BR233" s="684" t="str">
        <f t="shared" ca="1" si="359"/>
        <v/>
      </c>
      <c r="BS233" s="684" t="str">
        <f t="shared" ca="1" si="359"/>
        <v/>
      </c>
      <c r="BT233" s="684" t="str">
        <f t="shared" ca="1" si="359"/>
        <v/>
      </c>
      <c r="BU233" s="684" t="str">
        <f t="shared" ca="1" si="359"/>
        <v/>
      </c>
      <c r="BV233" s="684" t="str">
        <f t="shared" ca="1" si="359"/>
        <v/>
      </c>
      <c r="BW233" s="692" t="str">
        <f t="shared" ca="1" si="359"/>
        <v/>
      </c>
      <c r="BX233" s="689">
        <f t="shared" ca="1" si="346"/>
        <v>1</v>
      </c>
      <c r="BY233" s="996">
        <f t="shared" ca="1" si="347"/>
        <v>1857</v>
      </c>
      <c r="BZ233" s="689">
        <f t="shared" si="348"/>
        <v>9622.1</v>
      </c>
      <c r="CA233" s="684" t="str">
        <f t="shared" ca="1" si="349"/>
        <v>B_H</v>
      </c>
      <c r="CB233" s="684">
        <f t="shared" ca="1" si="345"/>
        <v>226</v>
      </c>
      <c r="CC233" s="684">
        <f t="shared" ca="1" si="350"/>
        <v>212</v>
      </c>
      <c r="CD233" s="684">
        <f t="shared" ca="1" si="351"/>
        <v>0</v>
      </c>
      <c r="CE233" s="693">
        <f t="shared" ca="1" si="352"/>
        <v>1100928.5</v>
      </c>
      <c r="CF233" s="895"/>
      <c r="CG233" s="886"/>
      <c r="CH233" s="694">
        <f t="shared" ca="1" si="353"/>
        <v>1.1000000000000001</v>
      </c>
      <c r="CI233" s="694">
        <f t="shared" ca="1" si="313"/>
        <v>0</v>
      </c>
      <c r="CJ233" s="895"/>
    </row>
    <row r="234" spans="1:88" s="703" customFormat="1">
      <c r="A234" s="704">
        <v>3</v>
      </c>
      <c r="B234" s="705">
        <v>35</v>
      </c>
      <c r="C234" s="703" t="str">
        <f ca="1">IF($B234="","",VLOOKUP($B234,Athlètes,C$5,0))</f>
        <v>SOLBREUX</v>
      </c>
      <c r="D234" s="698" t="str">
        <f ca="1">IF($B234="","",VLOOKUP($B234,Athlètes,D$5,0))</f>
        <v>B</v>
      </c>
      <c r="E234" s="706">
        <f ca="1">IF($B234="","",VLOOKUP($B234,Athlètes,E$5,0))</f>
        <v>2004</v>
      </c>
      <c r="F234" s="707"/>
      <c r="G234" s="708"/>
      <c r="H234" s="708"/>
      <c r="I234" s="696">
        <v>8</v>
      </c>
      <c r="J234" s="696">
        <v>13</v>
      </c>
      <c r="K234" s="696">
        <v>18</v>
      </c>
      <c r="L234" s="696">
        <v>9</v>
      </c>
      <c r="M234" s="722">
        <f ca="1">IF(L234&gt;0,VLOOKUP(M$2&amp;IF(VLOOKUP(M$2,cal_Cross,L$9,0)&lt;&gt;2,"","-"&amp;VLOOKUP($E234,année_1ou2,M$9,0)),cal_Cross,VLOOKUP($D234&amp;"_"&amp;$D235,Cross_cat_sexe,$B$7,0),0),"")</f>
        <v>41</v>
      </c>
      <c r="N234" s="696"/>
      <c r="O234" s="696"/>
      <c r="P234" s="696"/>
      <c r="Q234" s="696"/>
      <c r="R234" s="722" t="str">
        <f>IF(Q234&gt;0,VLOOKUP(R$2&amp;IF(VLOOKUP(R$2,cal_Cross,Q$9,0)&lt;&gt;2,"","-"&amp;VLOOKUP($E234,année_1ou2,R$9,0)),cal_Cross,VLOOKUP($D234&amp;"_"&amp;$D235,Cross_cat_sexe,$B$7,0),0),"")</f>
        <v/>
      </c>
      <c r="S234" s="696"/>
      <c r="T234" s="722" t="str">
        <f>IF(S234&gt;0,VLOOKUP(T$2&amp;IF(VLOOKUP(T$2,cal_Cross,S$9,0)&lt;&gt;2,"","-"&amp;VLOOKUP($E234,année_1ou2,T$9,0)),cal_Cross,VLOOKUP($D234&amp;"_"&amp;$D235,Cross_cat_sexe,$B$7,0),0),"")</f>
        <v/>
      </c>
      <c r="U234" s="696"/>
      <c r="V234" s="696"/>
      <c r="W234" s="696"/>
      <c r="X234" s="696"/>
      <c r="Y234" s="696"/>
      <c r="Z234" s="722" t="str">
        <f>IF(Y234&gt;0,VLOOKUP(Z$2&amp;IF(VLOOKUP(Z$2,cal_Cross,Y$9,0)&lt;&gt;2,"","-"&amp;VLOOKUP($E234,année_1ou2,Z$9,0)),cal_Cross,VLOOKUP($D234&amp;"_"&amp;$D235,Cross_cat_sexe,$B$7,0),0),"")</f>
        <v/>
      </c>
      <c r="AA234" s="843" t="str">
        <f ca="1">IF($B234="","",VLOOKUP($B234,Athlètes,AA$5,0))</f>
        <v>SOLBREUX</v>
      </c>
      <c r="AB234" s="697"/>
      <c r="AC234" s="698"/>
      <c r="AD234" s="698"/>
      <c r="AE234" s="698"/>
      <c r="AF234" s="698"/>
      <c r="AG234" s="698"/>
      <c r="AH234" s="699"/>
      <c r="AI234" s="698"/>
      <c r="AJ234" s="698"/>
      <c r="AK234" s="698"/>
      <c r="AL234" s="698"/>
      <c r="AM234" s="698"/>
      <c r="AN234" s="698"/>
      <c r="AO234" s="698"/>
      <c r="AP234" s="698"/>
      <c r="AQ234" s="698"/>
      <c r="AR234" s="698"/>
      <c r="AS234" s="698"/>
      <c r="AT234" s="698"/>
      <c r="AU234" s="700"/>
      <c r="AV234" s="699"/>
      <c r="AW234" s="698"/>
      <c r="AX234" s="698"/>
      <c r="AY234" s="698"/>
      <c r="AZ234" s="698"/>
      <c r="BA234" s="698"/>
      <c r="BB234" s="698"/>
      <c r="BC234" s="698"/>
      <c r="BD234" s="698"/>
      <c r="BE234" s="698"/>
      <c r="BF234" s="698"/>
      <c r="BG234" s="698"/>
      <c r="BH234" s="698"/>
      <c r="BI234" s="700"/>
      <c r="BJ234" s="699"/>
      <c r="BK234" s="698"/>
      <c r="BL234" s="698"/>
      <c r="BM234" s="698"/>
      <c r="BN234" s="698"/>
      <c r="BO234" s="698"/>
      <c r="BP234" s="698"/>
      <c r="BQ234" s="698"/>
      <c r="BR234" s="698"/>
      <c r="BS234" s="698"/>
      <c r="BT234" s="698"/>
      <c r="BU234" s="698"/>
      <c r="BV234" s="698"/>
      <c r="BW234" s="700"/>
      <c r="BX234" s="697">
        <f t="shared" ca="1" si="346"/>
        <v>0</v>
      </c>
      <c r="BY234" s="995">
        <f t="shared" ca="1" si="347"/>
        <v>89</v>
      </c>
      <c r="BZ234" s="697">
        <f t="shared" si="348"/>
        <v>3</v>
      </c>
      <c r="CA234" s="698" t="str">
        <f t="shared" ca="1" si="349"/>
        <v>B_H</v>
      </c>
      <c r="CB234" s="698">
        <f t="shared" ca="1" si="345"/>
        <v>226</v>
      </c>
      <c r="CC234" s="698">
        <f t="shared" ca="1" si="350"/>
        <v>213</v>
      </c>
      <c r="CD234" s="698">
        <f t="shared" ca="1" si="351"/>
        <v>0</v>
      </c>
      <c r="CE234" s="701">
        <f t="shared" ca="1" si="352"/>
        <v>1100800</v>
      </c>
      <c r="CF234" s="894"/>
      <c r="CG234" s="885"/>
      <c r="CH234" s="694">
        <f t="shared" ca="1" si="353"/>
        <v>1</v>
      </c>
      <c r="CI234" s="702">
        <f t="shared" ca="1" si="313"/>
        <v>0</v>
      </c>
      <c r="CJ234" s="894"/>
    </row>
    <row r="235" spans="1:88" s="695" customFormat="1">
      <c r="A235" s="681">
        <v>3.1</v>
      </c>
      <c r="B235" s="682">
        <f>B234+0.1</f>
        <v>35.1</v>
      </c>
      <c r="C235" s="683" t="str">
        <f ca="1">IF($B234="","",VLOOKUP($B234,Athlètes,C$7,0))</f>
        <v>Thibaud</v>
      </c>
      <c r="D235" s="684" t="str">
        <f ca="1">IF($B234="","",VLOOKUP($B234,Athlètes,D$7,0))</f>
        <v>H</v>
      </c>
      <c r="E235" s="685"/>
      <c r="F235" s="936">
        <f ca="1">IF(G235=0,0,SUMIF(AC235:AD235,"&gt;0")/MIN(2,G235))+IF(ISNA(BY235),NA(),0)</f>
        <v>800</v>
      </c>
      <c r="G235" s="686">
        <f>COUNTA(I234:L234,N234:Q234,S234,Y234)</f>
        <v>4</v>
      </c>
      <c r="H235" s="686">
        <f ca="1">IF(ISNA(VLOOKUP($B235,__Indoor,H$7,0)),   0,VLOOKUP($B235,__Indoor,H$7,0))</f>
        <v>3</v>
      </c>
      <c r="I235" s="932">
        <f ca="1">IF(AND(I234&gt;0,INDIRECT(ADDRESS($CB234,COLUMN(I234),2,1))=0),NA(),IF(I234&gt;INDIRECT(ADDRESS($CB234,COLUMN(I234),2,1)),  NA(),  IF(OR(I234="",INDIRECT(ADDRESS($CB234,COLUMN(I234),2,1))=""),"",     (1+I$5)  *  ROUND((1-(I234-1)/(  INDIRECT(ADDRESS($CB234,COLUMN(I234),2,1))  -1))  *  (VLOOKUP($D234&amp;"_"&amp;$D235,Cross_cat_sexe,$B$5+1,0)  -  VLOOKUP($D234&amp;"_"&amp;$D235,Cross_cat_sexe,$B$5,0))     +  VLOOKUP($D234&amp;"_"&amp;$D235,Cross_cat_sexe,$B$5,0),0))))</f>
        <v>672</v>
      </c>
      <c r="J235" s="932">
        <f ca="1">IF(AND(J234&gt;0,INDIRECT(ADDRESS($CB234,COLUMN(J234),2,1))=0),NA(),IF(J234&gt;INDIRECT(ADDRESS($CB234,COLUMN(J234),2,1)),  NA(),  IF(OR(J234="",INDIRECT(ADDRESS($CB234,COLUMN(J234),2,1))=""),"",     (1+J$5)  *  ROUND((1-(J234-1)/(  INDIRECT(ADDRESS($CB234,COLUMN(J234),2,1))  -1))  *  (VLOOKUP($D234&amp;"_"&amp;$D235,Cross_cat_sexe,$B$5+1,0)  -  VLOOKUP($D234&amp;"_"&amp;$D235,Cross_cat_sexe,$B$5,0))     +  VLOOKUP($D234&amp;"_"&amp;$D235,Cross_cat_sexe,$B$5,0),0))))</f>
        <v>727</v>
      </c>
      <c r="K235" s="932">
        <f ca="1">IF(AND(K234&gt;0,INDIRECT(ADDRESS($CB234,COLUMN(K234),2,1))=0),NA(),IF(K234&gt;INDIRECT(ADDRESS($CB234,COLUMN(K234),2,1)),  NA(),  IF(OR(K234="",INDIRECT(ADDRESS($CB234,COLUMN(K234),2,1))=""),"",     (1+K$5)  *  ROUND((1-(K234-1)/(  INDIRECT(ADDRESS($CB234,COLUMN(K234),2,1))  -1))  *  (VLOOKUP($D234&amp;"_"&amp;$D235,Cross_cat_sexe,$B$5+1,0)  -  VLOOKUP($D234&amp;"_"&amp;$D235,Cross_cat_sexe,$B$5,0))     +  VLOOKUP($D234&amp;"_"&amp;$D235,Cross_cat_sexe,$B$5,0),0))))</f>
        <v>750</v>
      </c>
      <c r="L235" s="687">
        <f ca="1">IF(AND(L234&gt;0,M234=0),NA(),IF(L234&gt;M234,NA(),IF(M234="","",     (1+M$5)  *  ROUND((1-(L234-1)/(M234-1))  *  (VLOOKUP($D234&amp;"_"&amp;$D235,Cross_cat_sexe,$B$5+1,0)  -  VLOOKUP($D234&amp;"_"&amp;$D235,Cross_cat_sexe,$B$5,0))     +  VLOOKUP($D234&amp;"_"&amp;$D235,Cross_cat_sexe,$B$5,0),0))))</f>
        <v>850</v>
      </c>
      <c r="M235" s="841">
        <f ca="1">IF(L234&gt;0,M$5,0)</f>
        <v>0</v>
      </c>
      <c r="N235" s="932" t="str">
        <f ca="1">IF(AND(N234&gt;0,INDIRECT(ADDRESS($CB234,COLUMN(N234),2,1))=0),NA(),IF(N234&gt;INDIRECT(ADDRESS($CB234,COLUMN(N234),2,1)),  NA(),  IF(OR(N234="",INDIRECT(ADDRESS($CB234,COLUMN(N234),2,1))=""),"",     (1+N$5)  *  ROUND((1-(N234-1)/(  INDIRECT(ADDRESS($CB234,COLUMN(N234),2,1))  -1))  *  (VLOOKUP($D234&amp;"_"&amp;$D235,Cross_cat_sexe,$B$5+1,0)  -  VLOOKUP($D234&amp;"_"&amp;$D235,Cross_cat_sexe,$B$5,0))     +  VLOOKUP($D234&amp;"_"&amp;$D235,Cross_cat_sexe,$B$5,0),0))))</f>
        <v/>
      </c>
      <c r="O235" s="932" t="str">
        <f ca="1">IF(AND(O234&gt;0,INDIRECT(ADDRESS($CB234,COLUMN(O234),2,1))=0),NA(),IF(O234&gt;INDIRECT(ADDRESS($CB234,COLUMN(O234),2,1)),  NA(),  IF(OR(O234="",INDIRECT(ADDRESS($CB234,COLUMN(O234),2,1))=""),"",     (1+O$5)  *  ROUND((1-(O234-1)/(  INDIRECT(ADDRESS($CB234,COLUMN(O234),2,1))  -1))  *  (VLOOKUP($D234&amp;"_"&amp;$D235,Cross_cat_sexe,$B$5+1,0)  -  VLOOKUP($D234&amp;"_"&amp;$D235,Cross_cat_sexe,$B$5,0))     +  VLOOKUP($D234&amp;"_"&amp;$D235,Cross_cat_sexe,$B$5,0),0))))</f>
        <v/>
      </c>
      <c r="P235" s="932" t="str">
        <f ca="1">IF(AND(P234&gt;0,INDIRECT(ADDRESS($CB234,COLUMN(P234),2,1))=0),NA(),IF(P234&gt;INDIRECT(ADDRESS($CB234,COLUMN(P234),2,1)),  NA(),  IF(OR(P234="",INDIRECT(ADDRESS($CB234,COLUMN(P234),2,1))=""),"",     (1+P$5)  *  ROUND((1-(P234-1)/(  INDIRECT(ADDRESS($CB234,COLUMN(P234),2,1))  -1))  *  (VLOOKUP($D234&amp;"_"&amp;$D235,Cross_cat_sexe,$B$5+1,0)  -  VLOOKUP($D234&amp;"_"&amp;$D235,Cross_cat_sexe,$B$5,0))     +  VLOOKUP($D234&amp;"_"&amp;$D235,Cross_cat_sexe,$B$5,0),0))))</f>
        <v/>
      </c>
      <c r="Q235" s="687" t="str">
        <f>IF(AND(Q234&gt;0,R234=0),NA(),IF(Q234&gt;R234,NA(),IF(R234="","",     (1+R$5)  *  ROUND((1-(Q234-1)/(R234-1))  *  (VLOOKUP($D234&amp;"_"&amp;$D235,Cross_cat_sexe,$B$5+1,0)  -  VLOOKUP($D234&amp;"_"&amp;$D235,Cross_cat_sexe,$B$5,0))     +  VLOOKUP($D234&amp;"_"&amp;$D235,Cross_cat_sexe,$B$5,0),0))))</f>
        <v/>
      </c>
      <c r="R235" s="841">
        <f>IF(Q234&gt;0,R$5,0)</f>
        <v>0</v>
      </c>
      <c r="S235" s="687" t="str">
        <f>IF(AND(S234&gt;0,T234=0),NA(),IF(S234&gt;T234,NA(),IF(T234="","",     (1+T$5)  *  ROUND((1-(S234-1)/(T234-1))  *  (VLOOKUP($D234&amp;"_"&amp;$D235,Cross_cat_sexe,$B$5+1,0)  -  VLOOKUP($D234&amp;"_"&amp;$D235,Cross_cat_sexe,$B$5,0))     +  VLOOKUP($D234&amp;"_"&amp;$D235,Cross_cat_sexe,$B$5,0),0))))</f>
        <v/>
      </c>
      <c r="T235" s="841">
        <f>IF(S234&gt;0,T$5,0)</f>
        <v>0</v>
      </c>
      <c r="U235" s="932" t="str">
        <f ca="1">IF(AND(U234&gt;0,INDIRECT(ADDRESS($CB234,COLUMN(U234),2,1))=0),NA(),IF(U234&gt;INDIRECT(ADDRESS($CB234,COLUMN(U234),2,1)),  NA(),  IF(OR(U234="",INDIRECT(ADDRESS($CB234,COLUMN(U234),2,1))=""),"",     (1+U$5)  *  ROUND((1-(U234-1)/(  INDIRECT(ADDRESS($CB234,COLUMN(U234),2,1))  -1))  *  (VLOOKUP($D234&amp;"_"&amp;$D235,Cross_cat_sexe,$B$5+1,0)  -  VLOOKUP($D234&amp;"_"&amp;$D235,Cross_cat_sexe,$B$5,0))     +  VLOOKUP($D234&amp;"_"&amp;$D235,Cross_cat_sexe,$B$5,0),0))))</f>
        <v/>
      </c>
      <c r="V235" s="932" t="str">
        <f ca="1">IF(AND(V234&gt;0,INDIRECT(ADDRESS($CB234,COLUMN(V234),2,1))=0),NA(),IF(V234&gt;INDIRECT(ADDRESS($CB234,COLUMN(V234),2,1)),  NA(),  IF(OR(V234="",INDIRECT(ADDRESS($CB234,COLUMN(V234),2,1))=""),"",     (1+V$5)  *  ROUND((1-(V234-1)/(  INDIRECT(ADDRESS($CB234,COLUMN(V234),2,1))  -1))  *  (VLOOKUP($D234&amp;"_"&amp;$D235,Cross_cat_sexe,$B$5+1,0)  -  VLOOKUP($D234&amp;"_"&amp;$D235,Cross_cat_sexe,$B$5,0))     +  VLOOKUP($D234&amp;"_"&amp;$D235,Cross_cat_sexe,$B$5,0),0))))</f>
        <v/>
      </c>
      <c r="W235" s="932" t="str">
        <f ca="1">IF(AND(W234&gt;0,INDIRECT(ADDRESS($CB234,COLUMN(W234),2,1))=0),NA(),IF(W234&gt;INDIRECT(ADDRESS($CB234,COLUMN(W234),2,1)),  NA(),  IF(OR(W234="",INDIRECT(ADDRESS($CB234,COLUMN(W234),2,1))=""),"",     (1+W$5)  *  ROUND((1-(W234-1)/(  INDIRECT(ADDRESS($CB234,COLUMN(W234),2,1))  -1))  *  (VLOOKUP($D234&amp;"_"&amp;$D235,Cross_cat_sexe,$B$5+1,0)  -  VLOOKUP($D234&amp;"_"&amp;$D235,Cross_cat_sexe,$B$5,0))     +  VLOOKUP($D234&amp;"_"&amp;$D235,Cross_cat_sexe,$B$5,0),0))))</f>
        <v/>
      </c>
      <c r="X235" s="932" t="str">
        <f ca="1">IF(AND(X234&gt;0,INDIRECT(ADDRESS($CB234,COLUMN(X234),2,1))=0),NA(),IF(X234&gt;INDIRECT(ADDRESS($CB234,COLUMN(X234),2,1)),  NA(),  IF(OR(X234="",INDIRECT(ADDRESS($CB234,COLUMN(X234),2,1))=""),"",     (1+X$5)  *  ROUND((1-(X234-1)/(  INDIRECT(ADDRESS($CB234,COLUMN(X234),2,1))  -1))  *  (VLOOKUP($D234&amp;"_"&amp;$D235,Cross_cat_sexe,$B$5+1,0)  -  VLOOKUP($D234&amp;"_"&amp;$D235,Cross_cat_sexe,$B$5,0))     +  VLOOKUP($D234&amp;"_"&amp;$D235,Cross_cat_sexe,$B$5,0),0))))</f>
        <v/>
      </c>
      <c r="Y235" s="687" t="str">
        <f>IF(AND(Y234&gt;0,Z234=0),NA(),IF(Y234&gt;Z234,NA(),IF(Z234="","",     (1+Z$5)  *  ROUND((1-(Y234-1)/(Z234-1))  *  (VLOOKUP($D234&amp;"_"&amp;$D235,Cross_cat_sexe,$B$5+1,0)  -  VLOOKUP($D234&amp;"_"&amp;$D235,Cross_cat_sexe,$B$5,0))     +  VLOOKUP($D234&amp;"_"&amp;$D235,Cross_cat_sexe,$B$5,0),0))))</f>
        <v/>
      </c>
      <c r="Z235" s="841">
        <f>IF(Y234&gt;0,Z$5,0)</f>
        <v>0</v>
      </c>
      <c r="AA235" s="688" t="str">
        <f ca="1">IF($B234="","",VLOOKUP($B234,Athlètes,AA$7,0))</f>
        <v>Thibaud</v>
      </c>
      <c r="AB235" s="689">
        <f ca="1">IF(OR(G235&gt;=2,    F234=IF(D235="F","classée","classé")),   1,   0)</f>
        <v>1</v>
      </c>
      <c r="AC235" s="690">
        <f ca="1">MAX(AH235:AU235)</f>
        <v>850</v>
      </c>
      <c r="AD235" s="684">
        <f ca="1">IF(AF235&gt;=2,AC235,MAX(AV235:BI235))</f>
        <v>750</v>
      </c>
      <c r="AE235" s="684">
        <f ca="1">IF(AF235&gt;=3,AC235,IF(AG235&gt;=2,AD235,MAX(BJ235:BW235)))</f>
        <v>727</v>
      </c>
      <c r="AF235" s="684">
        <f ca="1">COUNTIF(AV235:BI235,"=-1")</f>
        <v>1</v>
      </c>
      <c r="AG235" s="684">
        <f ca="1">COUNTIF(BJ235:BW235,"=-2")</f>
        <v>1</v>
      </c>
      <c r="AH235" s="691">
        <f t="shared" ref="AH235:AU235" ca="1" si="360">INDEX(__Cross,  $CC235,  AH$5)</f>
        <v>672</v>
      </c>
      <c r="AI235" s="684">
        <f t="shared" ca="1" si="360"/>
        <v>727</v>
      </c>
      <c r="AJ235" s="684">
        <f t="shared" ca="1" si="360"/>
        <v>750</v>
      </c>
      <c r="AK235" s="684">
        <f t="shared" ca="1" si="360"/>
        <v>850</v>
      </c>
      <c r="AL235" s="684" t="str">
        <f t="shared" ca="1" si="360"/>
        <v/>
      </c>
      <c r="AM235" s="684" t="str">
        <f t="shared" ca="1" si="360"/>
        <v/>
      </c>
      <c r="AN235" s="684" t="str">
        <f t="shared" ca="1" si="360"/>
        <v/>
      </c>
      <c r="AO235" s="684" t="str">
        <f t="shared" ca="1" si="360"/>
        <v/>
      </c>
      <c r="AP235" s="684" t="str">
        <f t="shared" ca="1" si="360"/>
        <v/>
      </c>
      <c r="AQ235" s="684" t="str">
        <f t="shared" ca="1" si="360"/>
        <v/>
      </c>
      <c r="AR235" s="684" t="str">
        <f t="shared" ca="1" si="360"/>
        <v/>
      </c>
      <c r="AS235" s="684" t="str">
        <f t="shared" ca="1" si="360"/>
        <v/>
      </c>
      <c r="AT235" s="684" t="str">
        <f t="shared" ca="1" si="360"/>
        <v/>
      </c>
      <c r="AU235" s="692" t="str">
        <f t="shared" ca="1" si="360"/>
        <v/>
      </c>
      <c r="AV235" s="691">
        <f t="shared" ref="AV235:BI235" ca="1" si="361">IF(AH235=$AC235,-1,AH235)</f>
        <v>672</v>
      </c>
      <c r="AW235" s="684">
        <f t="shared" ca="1" si="361"/>
        <v>727</v>
      </c>
      <c r="AX235" s="684">
        <f t="shared" ca="1" si="361"/>
        <v>750</v>
      </c>
      <c r="AY235" s="684">
        <f t="shared" ca="1" si="361"/>
        <v>-1</v>
      </c>
      <c r="AZ235" s="684" t="str">
        <f t="shared" ca="1" si="361"/>
        <v/>
      </c>
      <c r="BA235" s="684" t="str">
        <f t="shared" ca="1" si="361"/>
        <v/>
      </c>
      <c r="BB235" s="684" t="str">
        <f t="shared" ca="1" si="361"/>
        <v/>
      </c>
      <c r="BC235" s="684" t="str">
        <f t="shared" ca="1" si="361"/>
        <v/>
      </c>
      <c r="BD235" s="684" t="str">
        <f t="shared" ca="1" si="361"/>
        <v/>
      </c>
      <c r="BE235" s="684" t="str">
        <f t="shared" ca="1" si="361"/>
        <v/>
      </c>
      <c r="BF235" s="684" t="str">
        <f t="shared" ca="1" si="361"/>
        <v/>
      </c>
      <c r="BG235" s="684" t="str">
        <f t="shared" ca="1" si="361"/>
        <v/>
      </c>
      <c r="BH235" s="684" t="str">
        <f t="shared" ca="1" si="361"/>
        <v/>
      </c>
      <c r="BI235" s="692" t="str">
        <f t="shared" ca="1" si="361"/>
        <v/>
      </c>
      <c r="BJ235" s="691">
        <f t="shared" ref="BJ235:BW235" ca="1" si="362">IF(AV235=$AD235,-2,AV235)</f>
        <v>672</v>
      </c>
      <c r="BK235" s="684">
        <f t="shared" ca="1" si="362"/>
        <v>727</v>
      </c>
      <c r="BL235" s="684">
        <f t="shared" ca="1" si="362"/>
        <v>-2</v>
      </c>
      <c r="BM235" s="684">
        <f t="shared" ca="1" si="362"/>
        <v>-1</v>
      </c>
      <c r="BN235" s="684" t="str">
        <f t="shared" ca="1" si="362"/>
        <v/>
      </c>
      <c r="BO235" s="684" t="str">
        <f t="shared" ca="1" si="362"/>
        <v/>
      </c>
      <c r="BP235" s="684" t="str">
        <f t="shared" ca="1" si="362"/>
        <v/>
      </c>
      <c r="BQ235" s="684" t="str">
        <f t="shared" ca="1" si="362"/>
        <v/>
      </c>
      <c r="BR235" s="684" t="str">
        <f t="shared" ca="1" si="362"/>
        <v/>
      </c>
      <c r="BS235" s="684" t="str">
        <f t="shared" ca="1" si="362"/>
        <v/>
      </c>
      <c r="BT235" s="684" t="str">
        <f t="shared" ca="1" si="362"/>
        <v/>
      </c>
      <c r="BU235" s="684" t="str">
        <f t="shared" ca="1" si="362"/>
        <v/>
      </c>
      <c r="BV235" s="684" t="str">
        <f t="shared" ca="1" si="362"/>
        <v/>
      </c>
      <c r="BW235" s="692" t="str">
        <f t="shared" ca="1" si="362"/>
        <v/>
      </c>
      <c r="BX235" s="689">
        <f t="shared" ca="1" si="346"/>
        <v>1</v>
      </c>
      <c r="BY235" s="996">
        <f t="shared" ca="1" si="347"/>
        <v>2999</v>
      </c>
      <c r="BZ235" s="689">
        <f t="shared" si="348"/>
        <v>3.1</v>
      </c>
      <c r="CA235" s="684" t="str">
        <f t="shared" ca="1" si="349"/>
        <v>B_H</v>
      </c>
      <c r="CB235" s="684">
        <f t="shared" ca="1" si="345"/>
        <v>226</v>
      </c>
      <c r="CC235" s="684">
        <f t="shared" ca="1" si="350"/>
        <v>214</v>
      </c>
      <c r="CD235" s="684">
        <f t="shared" ca="1" si="351"/>
        <v>0</v>
      </c>
      <c r="CE235" s="693">
        <f t="shared" ca="1" si="352"/>
        <v>1100800</v>
      </c>
      <c r="CF235" s="895"/>
      <c r="CG235" s="886"/>
      <c r="CH235" s="694">
        <f t="shared" ca="1" si="353"/>
        <v>1.1000000000000001</v>
      </c>
      <c r="CI235" s="694">
        <f t="shared" ca="1" si="313"/>
        <v>0</v>
      </c>
      <c r="CJ235" s="895"/>
    </row>
    <row r="236" spans="1:88" s="703" customFormat="1">
      <c r="A236" s="704">
        <v>4</v>
      </c>
      <c r="B236" s="705">
        <v>29</v>
      </c>
      <c r="C236" s="703" t="str">
        <f ca="1">IF($B236="","",VLOOKUP($B236,Athlètes,C$5,0))</f>
        <v xml:space="preserve">DAMMAN </v>
      </c>
      <c r="D236" s="698" t="str">
        <f ca="1">IF($B236="","",VLOOKUP($B236,Athlètes,D$5,0))</f>
        <v>B</v>
      </c>
      <c r="E236" s="706">
        <f ca="1">IF($B236="","",VLOOKUP($B236,Athlètes,E$5,0))</f>
        <v>2002</v>
      </c>
      <c r="F236" s="707"/>
      <c r="G236" s="708"/>
      <c r="H236" s="708"/>
      <c r="I236" s="696">
        <v>6</v>
      </c>
      <c r="J236" s="696">
        <v>12</v>
      </c>
      <c r="K236" s="696">
        <v>13</v>
      </c>
      <c r="L236" s="696">
        <v>26</v>
      </c>
      <c r="M236" s="722">
        <f ca="1">IF(L236&gt;0,VLOOKUP(M$2&amp;IF(VLOOKUP(M$2,cal_Cross,L$9,0)&lt;&gt;2,"","-"&amp;VLOOKUP($E236,année_1ou2,M$9,0)),cal_Cross,VLOOKUP($D236&amp;"_"&amp;$D237,Cross_cat_sexe,$B$7,0),0),"")</f>
        <v>33</v>
      </c>
      <c r="N236" s="696"/>
      <c r="O236" s="696"/>
      <c r="P236" s="696"/>
      <c r="Q236" s="696"/>
      <c r="R236" s="722" t="str">
        <f>IF(Q236&gt;0,VLOOKUP(R$2&amp;IF(VLOOKUP(R$2,cal_Cross,Q$9,0)&lt;&gt;2,"","-"&amp;VLOOKUP($E236,année_1ou2,R$9,0)),cal_Cross,VLOOKUP($D236&amp;"_"&amp;$D237,Cross_cat_sexe,$B$7,0),0),"")</f>
        <v/>
      </c>
      <c r="S236" s="696"/>
      <c r="T236" s="722" t="str">
        <f>IF(S236&gt;0,VLOOKUP(T$2&amp;IF(VLOOKUP(T$2,cal_Cross,S$9,0)&lt;&gt;2,"","-"&amp;VLOOKUP($E236,année_1ou2,T$9,0)),cal_Cross,VLOOKUP($D236&amp;"_"&amp;$D237,Cross_cat_sexe,$B$7,0),0),"")</f>
        <v/>
      </c>
      <c r="U236" s="696"/>
      <c r="V236" s="696"/>
      <c r="W236" s="696"/>
      <c r="X236" s="696"/>
      <c r="Y236" s="696"/>
      <c r="Z236" s="722" t="str">
        <f>IF(Y236&gt;0,VLOOKUP(Z$2&amp;IF(VLOOKUP(Z$2,cal_Cross,Y$9,0)&lt;&gt;2,"","-"&amp;VLOOKUP($E236,année_1ou2,Z$9,0)),cal_Cross,VLOOKUP($D236&amp;"_"&amp;$D237,Cross_cat_sexe,$B$7,0),0),"")</f>
        <v/>
      </c>
      <c r="AA236" s="843" t="str">
        <f ca="1">IF($B236="","",VLOOKUP($B236,Athlètes,AA$5,0))</f>
        <v xml:space="preserve">DAMMAN </v>
      </c>
      <c r="AB236" s="697"/>
      <c r="AC236" s="698"/>
      <c r="AD236" s="698"/>
      <c r="AE236" s="698"/>
      <c r="AF236" s="698"/>
      <c r="AG236" s="698"/>
      <c r="AH236" s="699"/>
      <c r="AI236" s="698"/>
      <c r="AJ236" s="698"/>
      <c r="AK236" s="698"/>
      <c r="AL236" s="698"/>
      <c r="AM236" s="698"/>
      <c r="AN236" s="698"/>
      <c r="AO236" s="698"/>
      <c r="AP236" s="698"/>
      <c r="AQ236" s="698"/>
      <c r="AR236" s="698"/>
      <c r="AS236" s="698"/>
      <c r="AT236" s="698"/>
      <c r="AU236" s="700"/>
      <c r="AV236" s="699"/>
      <c r="AW236" s="698"/>
      <c r="AX236" s="698"/>
      <c r="AY236" s="698"/>
      <c r="AZ236" s="698"/>
      <c r="BA236" s="698"/>
      <c r="BB236" s="698"/>
      <c r="BC236" s="698"/>
      <c r="BD236" s="698"/>
      <c r="BE236" s="698"/>
      <c r="BF236" s="698"/>
      <c r="BG236" s="698"/>
      <c r="BH236" s="698"/>
      <c r="BI236" s="700"/>
      <c r="BJ236" s="699"/>
      <c r="BK236" s="698"/>
      <c r="BL236" s="698"/>
      <c r="BM236" s="698"/>
      <c r="BN236" s="698"/>
      <c r="BO236" s="698"/>
      <c r="BP236" s="698"/>
      <c r="BQ236" s="698"/>
      <c r="BR236" s="698"/>
      <c r="BS236" s="698"/>
      <c r="BT236" s="698"/>
      <c r="BU236" s="698"/>
      <c r="BV236" s="698"/>
      <c r="BW236" s="700"/>
      <c r="BX236" s="697">
        <f t="shared" ca="1" si="346"/>
        <v>0</v>
      </c>
      <c r="BY236" s="995">
        <f t="shared" ca="1" si="347"/>
        <v>90</v>
      </c>
      <c r="BZ236" s="697">
        <f t="shared" si="348"/>
        <v>4</v>
      </c>
      <c r="CA236" s="698" t="str">
        <f t="shared" ca="1" si="349"/>
        <v>B_H</v>
      </c>
      <c r="CB236" s="698">
        <f t="shared" ca="1" si="345"/>
        <v>226</v>
      </c>
      <c r="CC236" s="698">
        <f t="shared" ca="1" si="350"/>
        <v>215</v>
      </c>
      <c r="CD236" s="698">
        <f t="shared" ca="1" si="351"/>
        <v>0</v>
      </c>
      <c r="CE236" s="701">
        <f t="shared" ca="1" si="352"/>
        <v>1100795</v>
      </c>
      <c r="CF236" s="894"/>
      <c r="CG236" s="885"/>
      <c r="CH236" s="694">
        <f t="shared" ca="1" si="353"/>
        <v>1</v>
      </c>
      <c r="CI236" s="702">
        <f t="shared" ca="1" si="313"/>
        <v>0</v>
      </c>
      <c r="CJ236" s="894"/>
    </row>
    <row r="237" spans="1:88" s="695" customFormat="1">
      <c r="A237" s="681">
        <v>4.0999999999999996</v>
      </c>
      <c r="B237" s="682">
        <f>B236+0.1</f>
        <v>29.1</v>
      </c>
      <c r="C237" s="683" t="str">
        <f ca="1">IF($B236="","",VLOOKUP($B236,Athlètes,C$7,0))</f>
        <v>Benjamin</v>
      </c>
      <c r="D237" s="684" t="str">
        <f ca="1">IF($B236="","",VLOOKUP($B236,Athlètes,D$7,0))</f>
        <v>H</v>
      </c>
      <c r="E237" s="685"/>
      <c r="F237" s="936">
        <f ca="1">IF(G237=0,0,SUMIF(AC237:AD237,"&gt;0")/MIN(2,G237))+IF(ISNA(BY237),NA(),0)</f>
        <v>795</v>
      </c>
      <c r="G237" s="686">
        <f>COUNTA(I236:L236,N236:Q236,S236,Y236)</f>
        <v>4</v>
      </c>
      <c r="H237" s="686">
        <f ca="1">IF(ISNA(VLOOKUP($B237,__Indoor,H$7,0)),   0,VLOOKUP($B237,__Indoor,H$7,0))</f>
        <v>4</v>
      </c>
      <c r="I237" s="932">
        <f ca="1">IF(AND(I236&gt;0,INDIRECT(ADDRESS($CB236,COLUMN(I236),2,1))=0),NA(),IF(I236&gt;INDIRECT(ADDRESS($CB236,COLUMN(I236),2,1)),  NA(),  IF(OR(I236="",INDIRECT(ADDRESS($CB236,COLUMN(I236),2,1))=""),"",     (1+I$5)  *  ROUND((1-(I236-1)/(  INDIRECT(ADDRESS($CB236,COLUMN(I236),2,1))  -1))  *  (VLOOKUP($D236&amp;"_"&amp;$D237,Cross_cat_sexe,$B$5+1,0)  -  VLOOKUP($D236&amp;"_"&amp;$D237,Cross_cat_sexe,$B$5,0))     +  VLOOKUP($D236&amp;"_"&amp;$D237,Cross_cat_sexe,$B$5,0),0))))</f>
        <v>766</v>
      </c>
      <c r="J237" s="932">
        <f ca="1">IF(AND(J236&gt;0,INDIRECT(ADDRESS($CB236,COLUMN(J236),2,1))=0),NA(),IF(J236&gt;INDIRECT(ADDRESS($CB236,COLUMN(J236),2,1)),  NA(),  IF(OR(J236="",INDIRECT(ADDRESS($CB236,COLUMN(J236),2,1))=""),"",     (1+J$5)  *  ROUND((1-(J236-1)/(  INDIRECT(ADDRESS($CB236,COLUMN(J236),2,1))  -1))  *  (VLOOKUP($D236&amp;"_"&amp;$D237,Cross_cat_sexe,$B$5+1,0)  -  VLOOKUP($D236&amp;"_"&amp;$D237,Cross_cat_sexe,$B$5,0))     +  VLOOKUP($D236&amp;"_"&amp;$D237,Cross_cat_sexe,$B$5,0),0))))</f>
        <v>750</v>
      </c>
      <c r="K237" s="932">
        <f ca="1">IF(AND(K236&gt;0,INDIRECT(ADDRESS($CB236,COLUMN(K236),2,1))=0),NA(),IF(K236&gt;INDIRECT(ADDRESS($CB236,COLUMN(K236),2,1)),  NA(),  IF(OR(K236="",INDIRECT(ADDRESS($CB236,COLUMN(K236),2,1))=""),"",     (1+K$5)  *  ROUND((1-(K236-1)/(  INDIRECT(ADDRESS($CB236,COLUMN(K236),2,1))  -1))  *  (VLOOKUP($D236&amp;"_"&amp;$D237,Cross_cat_sexe,$B$5+1,0)  -  VLOOKUP($D236&amp;"_"&amp;$D237,Cross_cat_sexe,$B$5,0))     +  VLOOKUP($D236&amp;"_"&amp;$D237,Cross_cat_sexe,$B$5,0),0))))</f>
        <v>824</v>
      </c>
      <c r="L237" s="687">
        <f ca="1">IF(AND(L236&gt;0,M236=0),NA(),IF(L236&gt;M236,NA(),IF(M236="","",     (1+M$5)  *  ROUND((1-(L236-1)/(M236-1))  *  (VLOOKUP($D236&amp;"_"&amp;$D237,Cross_cat_sexe,$B$5+1,0)  -  VLOOKUP($D236&amp;"_"&amp;$D237,Cross_cat_sexe,$B$5,0))     +  VLOOKUP($D236&amp;"_"&amp;$D237,Cross_cat_sexe,$B$5,0),0))))</f>
        <v>414</v>
      </c>
      <c r="M237" s="841">
        <f ca="1">IF(L236&gt;0,M$5,0)</f>
        <v>0</v>
      </c>
      <c r="N237" s="932" t="str">
        <f ca="1">IF(AND(N236&gt;0,INDIRECT(ADDRESS($CB236,COLUMN(N236),2,1))=0),NA(),IF(N236&gt;INDIRECT(ADDRESS($CB236,COLUMN(N236),2,1)),  NA(),  IF(OR(N236="",INDIRECT(ADDRESS($CB236,COLUMN(N236),2,1))=""),"",     (1+N$5)  *  ROUND((1-(N236-1)/(  INDIRECT(ADDRESS($CB236,COLUMN(N236),2,1))  -1))  *  (VLOOKUP($D236&amp;"_"&amp;$D237,Cross_cat_sexe,$B$5+1,0)  -  VLOOKUP($D236&amp;"_"&amp;$D237,Cross_cat_sexe,$B$5,0))     +  VLOOKUP($D236&amp;"_"&amp;$D237,Cross_cat_sexe,$B$5,0),0))))</f>
        <v/>
      </c>
      <c r="O237" s="932" t="str">
        <f ca="1">IF(AND(O236&gt;0,INDIRECT(ADDRESS($CB236,COLUMN(O236),2,1))=0),NA(),IF(O236&gt;INDIRECT(ADDRESS($CB236,COLUMN(O236),2,1)),  NA(),  IF(OR(O236="",INDIRECT(ADDRESS($CB236,COLUMN(O236),2,1))=""),"",     (1+O$5)  *  ROUND((1-(O236-1)/(  INDIRECT(ADDRESS($CB236,COLUMN(O236),2,1))  -1))  *  (VLOOKUP($D236&amp;"_"&amp;$D237,Cross_cat_sexe,$B$5+1,0)  -  VLOOKUP($D236&amp;"_"&amp;$D237,Cross_cat_sexe,$B$5,0))     +  VLOOKUP($D236&amp;"_"&amp;$D237,Cross_cat_sexe,$B$5,0),0))))</f>
        <v/>
      </c>
      <c r="P237" s="932" t="str">
        <f ca="1">IF(AND(P236&gt;0,INDIRECT(ADDRESS($CB236,COLUMN(P236),2,1))=0),NA(),IF(P236&gt;INDIRECT(ADDRESS($CB236,COLUMN(P236),2,1)),  NA(),  IF(OR(P236="",INDIRECT(ADDRESS($CB236,COLUMN(P236),2,1))=""),"",     (1+P$5)  *  ROUND((1-(P236-1)/(  INDIRECT(ADDRESS($CB236,COLUMN(P236),2,1))  -1))  *  (VLOOKUP($D236&amp;"_"&amp;$D237,Cross_cat_sexe,$B$5+1,0)  -  VLOOKUP($D236&amp;"_"&amp;$D237,Cross_cat_sexe,$B$5,0))     +  VLOOKUP($D236&amp;"_"&amp;$D237,Cross_cat_sexe,$B$5,0),0))))</f>
        <v/>
      </c>
      <c r="Q237" s="687" t="str">
        <f>IF(AND(Q236&gt;0,R236=0),NA(),IF(Q236&gt;R236,NA(),IF(R236="","",     (1+R$5)  *  ROUND((1-(Q236-1)/(R236-1))  *  (VLOOKUP($D236&amp;"_"&amp;$D237,Cross_cat_sexe,$B$5+1,0)  -  VLOOKUP($D236&amp;"_"&amp;$D237,Cross_cat_sexe,$B$5,0))     +  VLOOKUP($D236&amp;"_"&amp;$D237,Cross_cat_sexe,$B$5,0),0))))</f>
        <v/>
      </c>
      <c r="R237" s="841">
        <f>IF(Q236&gt;0,R$5,0)</f>
        <v>0</v>
      </c>
      <c r="S237" s="687" t="str">
        <f>IF(AND(S236&gt;0,T236=0),NA(),IF(S236&gt;T236,NA(),IF(T236="","",     (1+T$5)  *  ROUND((1-(S236-1)/(T236-1))  *  (VLOOKUP($D236&amp;"_"&amp;$D237,Cross_cat_sexe,$B$5+1,0)  -  VLOOKUP($D236&amp;"_"&amp;$D237,Cross_cat_sexe,$B$5,0))     +  VLOOKUP($D236&amp;"_"&amp;$D237,Cross_cat_sexe,$B$5,0),0))))</f>
        <v/>
      </c>
      <c r="T237" s="841">
        <f>IF(S236&gt;0,T$5,0)</f>
        <v>0</v>
      </c>
      <c r="U237" s="932" t="str">
        <f ca="1">IF(AND(U236&gt;0,INDIRECT(ADDRESS($CB236,COLUMN(U236),2,1))=0),NA(),IF(U236&gt;INDIRECT(ADDRESS($CB236,COLUMN(U236),2,1)),  NA(),  IF(OR(U236="",INDIRECT(ADDRESS($CB236,COLUMN(U236),2,1))=""),"",     (1+U$5)  *  ROUND((1-(U236-1)/(  INDIRECT(ADDRESS($CB236,COLUMN(U236),2,1))  -1))  *  (VLOOKUP($D236&amp;"_"&amp;$D237,Cross_cat_sexe,$B$5+1,0)  -  VLOOKUP($D236&amp;"_"&amp;$D237,Cross_cat_sexe,$B$5,0))     +  VLOOKUP($D236&amp;"_"&amp;$D237,Cross_cat_sexe,$B$5,0),0))))</f>
        <v/>
      </c>
      <c r="V237" s="932" t="str">
        <f ca="1">IF(AND(V236&gt;0,INDIRECT(ADDRESS($CB236,COLUMN(V236),2,1))=0),NA(),IF(V236&gt;INDIRECT(ADDRESS($CB236,COLUMN(V236),2,1)),  NA(),  IF(OR(V236="",INDIRECT(ADDRESS($CB236,COLUMN(V236),2,1))=""),"",     (1+V$5)  *  ROUND((1-(V236-1)/(  INDIRECT(ADDRESS($CB236,COLUMN(V236),2,1))  -1))  *  (VLOOKUP($D236&amp;"_"&amp;$D237,Cross_cat_sexe,$B$5+1,0)  -  VLOOKUP($D236&amp;"_"&amp;$D237,Cross_cat_sexe,$B$5,0))     +  VLOOKUP($D236&amp;"_"&amp;$D237,Cross_cat_sexe,$B$5,0),0))))</f>
        <v/>
      </c>
      <c r="W237" s="932" t="str">
        <f ca="1">IF(AND(W236&gt;0,INDIRECT(ADDRESS($CB236,COLUMN(W236),2,1))=0),NA(),IF(W236&gt;INDIRECT(ADDRESS($CB236,COLUMN(W236),2,1)),  NA(),  IF(OR(W236="",INDIRECT(ADDRESS($CB236,COLUMN(W236),2,1))=""),"",     (1+W$5)  *  ROUND((1-(W236-1)/(  INDIRECT(ADDRESS($CB236,COLUMN(W236),2,1))  -1))  *  (VLOOKUP($D236&amp;"_"&amp;$D237,Cross_cat_sexe,$B$5+1,0)  -  VLOOKUP($D236&amp;"_"&amp;$D237,Cross_cat_sexe,$B$5,0))     +  VLOOKUP($D236&amp;"_"&amp;$D237,Cross_cat_sexe,$B$5,0),0))))</f>
        <v/>
      </c>
      <c r="X237" s="932" t="str">
        <f ca="1">IF(AND(X236&gt;0,INDIRECT(ADDRESS($CB236,COLUMN(X236),2,1))=0),NA(),IF(X236&gt;INDIRECT(ADDRESS($CB236,COLUMN(X236),2,1)),  NA(),  IF(OR(X236="",INDIRECT(ADDRESS($CB236,COLUMN(X236),2,1))=""),"",     (1+X$5)  *  ROUND((1-(X236-1)/(  INDIRECT(ADDRESS($CB236,COLUMN(X236),2,1))  -1))  *  (VLOOKUP($D236&amp;"_"&amp;$D237,Cross_cat_sexe,$B$5+1,0)  -  VLOOKUP($D236&amp;"_"&amp;$D237,Cross_cat_sexe,$B$5,0))     +  VLOOKUP($D236&amp;"_"&amp;$D237,Cross_cat_sexe,$B$5,0),0))))</f>
        <v/>
      </c>
      <c r="Y237" s="687" t="str">
        <f>IF(AND(Y236&gt;0,Z236=0),NA(),IF(Y236&gt;Z236,NA(),IF(Z236="","",     (1+Z$5)  *  ROUND((1-(Y236-1)/(Z236-1))  *  (VLOOKUP($D236&amp;"_"&amp;$D237,Cross_cat_sexe,$B$5+1,0)  -  VLOOKUP($D236&amp;"_"&amp;$D237,Cross_cat_sexe,$B$5,0))     +  VLOOKUP($D236&amp;"_"&amp;$D237,Cross_cat_sexe,$B$5,0),0))))</f>
        <v/>
      </c>
      <c r="Z237" s="841">
        <f>IF(Y236&gt;0,Z$5,0)</f>
        <v>0</v>
      </c>
      <c r="AA237" s="688" t="str">
        <f ca="1">IF($B236="","",VLOOKUP($B236,Athlètes,AA$7,0))</f>
        <v>Benjamin</v>
      </c>
      <c r="AB237" s="689">
        <f ca="1">IF(OR(G237&gt;=2,    F236=IF(D237="F","classée","classé")),   1,   0)</f>
        <v>1</v>
      </c>
      <c r="AC237" s="690">
        <f ca="1">MAX(AH237:AU237)</f>
        <v>824</v>
      </c>
      <c r="AD237" s="684">
        <f ca="1">IF(AF237&gt;=2,AC237,MAX(AV237:BI237))</f>
        <v>766</v>
      </c>
      <c r="AE237" s="684">
        <f ca="1">IF(AF237&gt;=3,AC237,IF(AG237&gt;=2,AD237,MAX(BJ237:BW237)))</f>
        <v>750</v>
      </c>
      <c r="AF237" s="684">
        <f ca="1">COUNTIF(AV237:BI237,"=-1")</f>
        <v>1</v>
      </c>
      <c r="AG237" s="684">
        <f ca="1">COUNTIF(BJ237:BW237,"=-2")</f>
        <v>1</v>
      </c>
      <c r="AH237" s="691">
        <f t="shared" ref="AH237:AU237" ca="1" si="363">INDEX(__Cross,  $CC237,  AH$5)</f>
        <v>766</v>
      </c>
      <c r="AI237" s="684">
        <f t="shared" ca="1" si="363"/>
        <v>750</v>
      </c>
      <c r="AJ237" s="684">
        <f t="shared" ca="1" si="363"/>
        <v>824</v>
      </c>
      <c r="AK237" s="684">
        <f t="shared" ca="1" si="363"/>
        <v>414</v>
      </c>
      <c r="AL237" s="684" t="str">
        <f t="shared" ca="1" si="363"/>
        <v/>
      </c>
      <c r="AM237" s="684" t="str">
        <f t="shared" ca="1" si="363"/>
        <v/>
      </c>
      <c r="AN237" s="684" t="str">
        <f t="shared" ca="1" si="363"/>
        <v/>
      </c>
      <c r="AO237" s="684" t="str">
        <f t="shared" ca="1" si="363"/>
        <v/>
      </c>
      <c r="AP237" s="684" t="str">
        <f t="shared" ca="1" si="363"/>
        <v/>
      </c>
      <c r="AQ237" s="684" t="str">
        <f t="shared" ca="1" si="363"/>
        <v/>
      </c>
      <c r="AR237" s="684" t="str">
        <f t="shared" ca="1" si="363"/>
        <v/>
      </c>
      <c r="AS237" s="684" t="str">
        <f t="shared" ca="1" si="363"/>
        <v/>
      </c>
      <c r="AT237" s="684" t="str">
        <f t="shared" ca="1" si="363"/>
        <v/>
      </c>
      <c r="AU237" s="692" t="str">
        <f t="shared" ca="1" si="363"/>
        <v/>
      </c>
      <c r="AV237" s="691">
        <f t="shared" ref="AV237:BI237" ca="1" si="364">IF(AH237=$AC237,-1,AH237)</f>
        <v>766</v>
      </c>
      <c r="AW237" s="684">
        <f t="shared" ca="1" si="364"/>
        <v>750</v>
      </c>
      <c r="AX237" s="684">
        <f t="shared" ca="1" si="364"/>
        <v>-1</v>
      </c>
      <c r="AY237" s="684">
        <f t="shared" ca="1" si="364"/>
        <v>414</v>
      </c>
      <c r="AZ237" s="684" t="str">
        <f t="shared" ca="1" si="364"/>
        <v/>
      </c>
      <c r="BA237" s="684" t="str">
        <f t="shared" ca="1" si="364"/>
        <v/>
      </c>
      <c r="BB237" s="684" t="str">
        <f t="shared" ca="1" si="364"/>
        <v/>
      </c>
      <c r="BC237" s="684" t="str">
        <f t="shared" ca="1" si="364"/>
        <v/>
      </c>
      <c r="BD237" s="684" t="str">
        <f t="shared" ca="1" si="364"/>
        <v/>
      </c>
      <c r="BE237" s="684" t="str">
        <f t="shared" ca="1" si="364"/>
        <v/>
      </c>
      <c r="BF237" s="684" t="str">
        <f t="shared" ca="1" si="364"/>
        <v/>
      </c>
      <c r="BG237" s="684" t="str">
        <f t="shared" ca="1" si="364"/>
        <v/>
      </c>
      <c r="BH237" s="684" t="str">
        <f t="shared" ca="1" si="364"/>
        <v/>
      </c>
      <c r="BI237" s="692" t="str">
        <f t="shared" ca="1" si="364"/>
        <v/>
      </c>
      <c r="BJ237" s="691">
        <f t="shared" ref="BJ237:BW237" ca="1" si="365">IF(AV237=$AD237,-2,AV237)</f>
        <v>-2</v>
      </c>
      <c r="BK237" s="684">
        <f t="shared" ca="1" si="365"/>
        <v>750</v>
      </c>
      <c r="BL237" s="684">
        <f t="shared" ca="1" si="365"/>
        <v>-1</v>
      </c>
      <c r="BM237" s="684">
        <f t="shared" ca="1" si="365"/>
        <v>414</v>
      </c>
      <c r="BN237" s="684" t="str">
        <f t="shared" ca="1" si="365"/>
        <v/>
      </c>
      <c r="BO237" s="684" t="str">
        <f t="shared" ca="1" si="365"/>
        <v/>
      </c>
      <c r="BP237" s="684" t="str">
        <f t="shared" ca="1" si="365"/>
        <v/>
      </c>
      <c r="BQ237" s="684" t="str">
        <f t="shared" ca="1" si="365"/>
        <v/>
      </c>
      <c r="BR237" s="684" t="str">
        <f t="shared" ca="1" si="365"/>
        <v/>
      </c>
      <c r="BS237" s="684" t="str">
        <f t="shared" ca="1" si="365"/>
        <v/>
      </c>
      <c r="BT237" s="684" t="str">
        <f t="shared" ca="1" si="365"/>
        <v/>
      </c>
      <c r="BU237" s="684" t="str">
        <f t="shared" ca="1" si="365"/>
        <v/>
      </c>
      <c r="BV237" s="684" t="str">
        <f t="shared" ca="1" si="365"/>
        <v/>
      </c>
      <c r="BW237" s="692" t="str">
        <f t="shared" ca="1" si="365"/>
        <v/>
      </c>
      <c r="BX237" s="689">
        <f t="shared" ca="1" si="346"/>
        <v>1</v>
      </c>
      <c r="BY237" s="996">
        <f t="shared" ca="1" si="347"/>
        <v>2754</v>
      </c>
      <c r="BZ237" s="689">
        <f t="shared" si="348"/>
        <v>4.0999999999999996</v>
      </c>
      <c r="CA237" s="684" t="str">
        <f t="shared" ca="1" si="349"/>
        <v>B_H</v>
      </c>
      <c r="CB237" s="684">
        <f t="shared" ca="1" si="345"/>
        <v>226</v>
      </c>
      <c r="CC237" s="684">
        <f t="shared" ca="1" si="350"/>
        <v>216</v>
      </c>
      <c r="CD237" s="684">
        <f t="shared" ca="1" si="351"/>
        <v>0</v>
      </c>
      <c r="CE237" s="693">
        <f t="shared" ca="1" si="352"/>
        <v>1100795</v>
      </c>
      <c r="CF237" s="895"/>
      <c r="CG237" s="886"/>
      <c r="CH237" s="694">
        <f t="shared" ca="1" si="353"/>
        <v>1.1000000000000001</v>
      </c>
      <c r="CI237" s="694">
        <f t="shared" ca="1" si="313"/>
        <v>0</v>
      </c>
      <c r="CJ237" s="895"/>
    </row>
    <row r="238" spans="1:88" s="703" customFormat="1">
      <c r="A238" s="704">
        <v>5</v>
      </c>
      <c r="B238" s="705">
        <v>1040</v>
      </c>
      <c r="C238" s="703" t="str">
        <f ca="1">IF($B238="","",VLOOKUP($B238,Athlètes,C$5,0))</f>
        <v>DUMONT</v>
      </c>
      <c r="D238" s="698" t="str">
        <f ca="1">IF($B238="","",VLOOKUP($B238,Athlètes,D$5,0))</f>
        <v>B</v>
      </c>
      <c r="E238" s="706" t="str">
        <f ca="1">IF($B238="","",VLOOKUP($B238,Athlètes,E$5,0))</f>
        <v/>
      </c>
      <c r="F238" s="707"/>
      <c r="G238" s="708"/>
      <c r="H238" s="708"/>
      <c r="I238" s="696">
        <v>9</v>
      </c>
      <c r="J238" s="696">
        <v>18</v>
      </c>
      <c r="K238" s="696">
        <v>25</v>
      </c>
      <c r="L238" s="696"/>
      <c r="M238" s="722" t="str">
        <f>IF(L238&gt;0,VLOOKUP(M$2&amp;IF(VLOOKUP(M$2,cal_Cross,L$9,0)&lt;&gt;2,"","-"&amp;VLOOKUP($E238,année_1ou2,M$9,0)),cal_Cross,VLOOKUP($D238&amp;"_"&amp;$D239,Cross_cat_sexe,$B$7,0),0),"")</f>
        <v/>
      </c>
      <c r="N238" s="696"/>
      <c r="O238" s="696"/>
      <c r="P238" s="696"/>
      <c r="Q238" s="696"/>
      <c r="R238" s="722" t="str">
        <f>IF(Q238&gt;0,VLOOKUP(R$2&amp;IF(VLOOKUP(R$2,cal_Cross,Q$9,0)&lt;&gt;2,"","-"&amp;VLOOKUP($E238,année_1ou2,R$9,0)),cal_Cross,VLOOKUP($D238&amp;"_"&amp;$D239,Cross_cat_sexe,$B$7,0),0),"")</f>
        <v/>
      </c>
      <c r="S238" s="696"/>
      <c r="T238" s="722" t="str">
        <f>IF(S238&gt;0,VLOOKUP(T$2&amp;IF(VLOOKUP(T$2,cal_Cross,S$9,0)&lt;&gt;2,"","-"&amp;VLOOKUP($E238,année_1ou2,T$9,0)),cal_Cross,VLOOKUP($D238&amp;"_"&amp;$D239,Cross_cat_sexe,$B$7,0),0),"")</f>
        <v/>
      </c>
      <c r="U238" s="696"/>
      <c r="V238" s="696"/>
      <c r="W238" s="696"/>
      <c r="X238" s="696"/>
      <c r="Y238" s="696"/>
      <c r="Z238" s="722" t="str">
        <f>IF(Y238&gt;0,VLOOKUP(Z$2&amp;IF(VLOOKUP(Z$2,cal_Cross,Y$9,0)&lt;&gt;2,"","-"&amp;VLOOKUP($E238,année_1ou2,Z$9,0)),cal_Cross,VLOOKUP($D238&amp;"_"&amp;$D239,Cross_cat_sexe,$B$7,0),0),"")</f>
        <v/>
      </c>
      <c r="AA238" s="843" t="str">
        <f ca="1">IF($B238="","",VLOOKUP($B238,Athlètes,AA$5,0))</f>
        <v>DUMONT</v>
      </c>
      <c r="AB238" s="697"/>
      <c r="AC238" s="698"/>
      <c r="AD238" s="698"/>
      <c r="AE238" s="698"/>
      <c r="AF238" s="698"/>
      <c r="AG238" s="698"/>
      <c r="AH238" s="699"/>
      <c r="AI238" s="698"/>
      <c r="AJ238" s="698"/>
      <c r="AK238" s="698"/>
      <c r="AL238" s="698"/>
      <c r="AM238" s="698"/>
      <c r="AN238" s="698"/>
      <c r="AO238" s="698"/>
      <c r="AP238" s="698"/>
      <c r="AQ238" s="698"/>
      <c r="AR238" s="698"/>
      <c r="AS238" s="698"/>
      <c r="AT238" s="698"/>
      <c r="AU238" s="700"/>
      <c r="AV238" s="699"/>
      <c r="AW238" s="698"/>
      <c r="AX238" s="698"/>
      <c r="AY238" s="698"/>
      <c r="AZ238" s="698"/>
      <c r="BA238" s="698"/>
      <c r="BB238" s="698"/>
      <c r="BC238" s="698"/>
      <c r="BD238" s="698"/>
      <c r="BE238" s="698"/>
      <c r="BF238" s="698"/>
      <c r="BG238" s="698"/>
      <c r="BH238" s="698"/>
      <c r="BI238" s="700"/>
      <c r="BJ238" s="699"/>
      <c r="BK238" s="698"/>
      <c r="BL238" s="698"/>
      <c r="BM238" s="698"/>
      <c r="BN238" s="698"/>
      <c r="BO238" s="698"/>
      <c r="BP238" s="698"/>
      <c r="BQ238" s="698"/>
      <c r="BR238" s="698"/>
      <c r="BS238" s="698"/>
      <c r="BT238" s="698"/>
      <c r="BU238" s="698"/>
      <c r="BV238" s="698"/>
      <c r="BW238" s="700"/>
      <c r="BX238" s="697">
        <f t="shared" ca="1" si="346"/>
        <v>0</v>
      </c>
      <c r="BY238" s="995">
        <f t="shared" ca="1" si="347"/>
        <v>52</v>
      </c>
      <c r="BZ238" s="697">
        <f t="shared" si="348"/>
        <v>1040</v>
      </c>
      <c r="CA238" s="698" t="str">
        <f t="shared" ca="1" si="349"/>
        <v>B_H</v>
      </c>
      <c r="CB238" s="698">
        <f t="shared" ca="1" si="345"/>
        <v>226</v>
      </c>
      <c r="CC238" s="698">
        <f t="shared" ca="1" si="350"/>
        <v>217</v>
      </c>
      <c r="CD238" s="698">
        <f t="shared" ca="1" si="351"/>
        <v>0</v>
      </c>
      <c r="CE238" s="701">
        <f t="shared" ca="1" si="352"/>
        <v>1100636</v>
      </c>
      <c r="CF238" s="894"/>
      <c r="CG238" s="885"/>
      <c r="CH238" s="694">
        <f t="shared" ca="1" si="353"/>
        <v>1</v>
      </c>
      <c r="CI238" s="702">
        <f t="shared" ca="1" si="313"/>
        <v>0</v>
      </c>
      <c r="CJ238" s="894"/>
    </row>
    <row r="239" spans="1:88" s="695" customFormat="1">
      <c r="A239" s="681">
        <v>5.0999999999999996</v>
      </c>
      <c r="B239" s="682">
        <f>B238+0.1</f>
        <v>1040.0999999999999</v>
      </c>
      <c r="C239" s="683" t="str">
        <f ca="1">IF($B238="","",VLOOKUP($B238,Athlètes,C$7,0))</f>
        <v>Tom</v>
      </c>
      <c r="D239" s="684" t="str">
        <f ca="1">IF($B238="","",VLOOKUP($B238,Athlètes,D$7,0))</f>
        <v>H</v>
      </c>
      <c r="E239" s="685"/>
      <c r="F239" s="936">
        <f ca="1">IF(G239=0,0,SUMIF(AC239:AD239,"&gt;0")/MIN(2,G239))+IF(ISNA(BY239),NA(),0)</f>
        <v>636</v>
      </c>
      <c r="G239" s="686">
        <f>COUNTA(I238:L238,N238:Q238,S238,Y238)</f>
        <v>3</v>
      </c>
      <c r="H239" s="686">
        <f ca="1">IF(ISNA(VLOOKUP($B239,__Indoor,H$7,0)),   0,VLOOKUP($B239,__Indoor,H$7,0))</f>
        <v>3</v>
      </c>
      <c r="I239" s="932">
        <f ca="1">IF(AND(I238&gt;0,INDIRECT(ADDRESS($CB238,COLUMN(I238),2,1))=0),NA(),IF(I238&gt;INDIRECT(ADDRESS($CB238,COLUMN(I238),2,1)),  NA(),  IF(OR(I238="",INDIRECT(ADDRESS($CB238,COLUMN(I238),2,1))=""),"",     (1+I$5)  *  ROUND((1-(I238-1)/(  INDIRECT(ADDRESS($CB238,COLUMN(I238),2,1))  -1))  *  (VLOOKUP($D238&amp;"_"&amp;$D239,Cross_cat_sexe,$B$5+1,0)  -  VLOOKUP($D238&amp;"_"&amp;$D239,Cross_cat_sexe,$B$5,0))     +  VLOOKUP($D238&amp;"_"&amp;$D239,Cross_cat_sexe,$B$5,0),0))))</f>
        <v>625</v>
      </c>
      <c r="J239" s="932">
        <f ca="1">IF(AND(J238&gt;0,INDIRECT(ADDRESS($CB238,COLUMN(J238),2,1))=0),NA(),IF(J238&gt;INDIRECT(ADDRESS($CB238,COLUMN(J238),2,1)),  NA(),  IF(OR(J238="",INDIRECT(ADDRESS($CB238,COLUMN(J238),2,1))=""),"",     (1+J$5)  *  ROUND((1-(J238-1)/(  INDIRECT(ADDRESS($CB238,COLUMN(J238),2,1))  -1))  *  (VLOOKUP($D238&amp;"_"&amp;$D239,Cross_cat_sexe,$B$5+1,0)  -  VLOOKUP($D238&amp;"_"&amp;$D239,Cross_cat_sexe,$B$5,0))     +  VLOOKUP($D238&amp;"_"&amp;$D239,Cross_cat_sexe,$B$5,0),0))))</f>
        <v>614</v>
      </c>
      <c r="K239" s="932">
        <f ca="1">IF(AND(K238&gt;0,INDIRECT(ADDRESS($CB238,COLUMN(K238),2,1))=0),NA(),IF(K238&gt;INDIRECT(ADDRESS($CB238,COLUMN(K238),2,1)),  NA(),  IF(OR(K238="",INDIRECT(ADDRESS($CB238,COLUMN(K238),2,1))=""),"",     (1+K$5)  *  ROUND((1-(K238-1)/(  INDIRECT(ADDRESS($CB238,COLUMN(K238),2,1))  -1))  *  (VLOOKUP($D238&amp;"_"&amp;$D239,Cross_cat_sexe,$B$5+1,0)  -  VLOOKUP($D238&amp;"_"&amp;$D239,Cross_cat_sexe,$B$5,0))     +  VLOOKUP($D238&amp;"_"&amp;$D239,Cross_cat_sexe,$B$5,0),0))))</f>
        <v>647</v>
      </c>
      <c r="L239" s="687" t="str">
        <f>IF(AND(L238&gt;0,M238=0),NA(),IF(L238&gt;M238,NA(),IF(M238="","",     (1+M$5)  *  ROUND((1-(L238-1)/(M238-1))  *  (VLOOKUP($D238&amp;"_"&amp;$D239,Cross_cat_sexe,$B$5+1,0)  -  VLOOKUP($D238&amp;"_"&amp;$D239,Cross_cat_sexe,$B$5,0))     +  VLOOKUP($D238&amp;"_"&amp;$D239,Cross_cat_sexe,$B$5,0),0))))</f>
        <v/>
      </c>
      <c r="M239" s="841">
        <f>IF(L238&gt;0,M$5,0)</f>
        <v>0</v>
      </c>
      <c r="N239" s="932" t="str">
        <f ca="1">IF(AND(N238&gt;0,INDIRECT(ADDRESS($CB238,COLUMN(N238),2,1))=0),NA(),IF(N238&gt;INDIRECT(ADDRESS($CB238,COLUMN(N238),2,1)),  NA(),  IF(OR(N238="",INDIRECT(ADDRESS($CB238,COLUMN(N238),2,1))=""),"",     (1+N$5)  *  ROUND((1-(N238-1)/(  INDIRECT(ADDRESS($CB238,COLUMN(N238),2,1))  -1))  *  (VLOOKUP($D238&amp;"_"&amp;$D239,Cross_cat_sexe,$B$5+1,0)  -  VLOOKUP($D238&amp;"_"&amp;$D239,Cross_cat_sexe,$B$5,0))     +  VLOOKUP($D238&amp;"_"&amp;$D239,Cross_cat_sexe,$B$5,0),0))))</f>
        <v/>
      </c>
      <c r="O239" s="932" t="str">
        <f ca="1">IF(AND(O238&gt;0,INDIRECT(ADDRESS($CB238,COLUMN(O238),2,1))=0),NA(),IF(O238&gt;INDIRECT(ADDRESS($CB238,COLUMN(O238),2,1)),  NA(),  IF(OR(O238="",INDIRECT(ADDRESS($CB238,COLUMN(O238),2,1))=""),"",     (1+O$5)  *  ROUND((1-(O238-1)/(  INDIRECT(ADDRESS($CB238,COLUMN(O238),2,1))  -1))  *  (VLOOKUP($D238&amp;"_"&amp;$D239,Cross_cat_sexe,$B$5+1,0)  -  VLOOKUP($D238&amp;"_"&amp;$D239,Cross_cat_sexe,$B$5,0))     +  VLOOKUP($D238&amp;"_"&amp;$D239,Cross_cat_sexe,$B$5,0),0))))</f>
        <v/>
      </c>
      <c r="P239" s="932" t="str">
        <f ca="1">IF(AND(P238&gt;0,INDIRECT(ADDRESS($CB238,COLUMN(P238),2,1))=0),NA(),IF(P238&gt;INDIRECT(ADDRESS($CB238,COLUMN(P238),2,1)),  NA(),  IF(OR(P238="",INDIRECT(ADDRESS($CB238,COLUMN(P238),2,1))=""),"",     (1+P$5)  *  ROUND((1-(P238-1)/(  INDIRECT(ADDRESS($CB238,COLUMN(P238),2,1))  -1))  *  (VLOOKUP($D238&amp;"_"&amp;$D239,Cross_cat_sexe,$B$5+1,0)  -  VLOOKUP($D238&amp;"_"&amp;$D239,Cross_cat_sexe,$B$5,0))     +  VLOOKUP($D238&amp;"_"&amp;$D239,Cross_cat_sexe,$B$5,0),0))))</f>
        <v/>
      </c>
      <c r="Q239" s="687" t="str">
        <f>IF(AND(Q238&gt;0,R238=0),NA(),IF(Q238&gt;R238,NA(),IF(R238="","",     (1+R$5)  *  ROUND((1-(Q238-1)/(R238-1))  *  (VLOOKUP($D238&amp;"_"&amp;$D239,Cross_cat_sexe,$B$5+1,0)  -  VLOOKUP($D238&amp;"_"&amp;$D239,Cross_cat_sexe,$B$5,0))     +  VLOOKUP($D238&amp;"_"&amp;$D239,Cross_cat_sexe,$B$5,0),0))))</f>
        <v/>
      </c>
      <c r="R239" s="841">
        <f>IF(Q238&gt;0,R$5,0)</f>
        <v>0</v>
      </c>
      <c r="S239" s="687" t="str">
        <f>IF(AND(S238&gt;0,T238=0),NA(),IF(S238&gt;T238,NA(),IF(T238="","",     (1+T$5)  *  ROUND((1-(S238-1)/(T238-1))  *  (VLOOKUP($D238&amp;"_"&amp;$D239,Cross_cat_sexe,$B$5+1,0)  -  VLOOKUP($D238&amp;"_"&amp;$D239,Cross_cat_sexe,$B$5,0))     +  VLOOKUP($D238&amp;"_"&amp;$D239,Cross_cat_sexe,$B$5,0),0))))</f>
        <v/>
      </c>
      <c r="T239" s="841">
        <f>IF(S238&gt;0,T$5,0)</f>
        <v>0</v>
      </c>
      <c r="U239" s="932" t="str">
        <f ca="1">IF(AND(U238&gt;0,INDIRECT(ADDRESS($CB238,COLUMN(U238),2,1))=0),NA(),IF(U238&gt;INDIRECT(ADDRESS($CB238,COLUMN(U238),2,1)),  NA(),  IF(OR(U238="",INDIRECT(ADDRESS($CB238,COLUMN(U238),2,1))=""),"",     (1+U$5)  *  ROUND((1-(U238-1)/(  INDIRECT(ADDRESS($CB238,COLUMN(U238),2,1))  -1))  *  (VLOOKUP($D238&amp;"_"&amp;$D239,Cross_cat_sexe,$B$5+1,0)  -  VLOOKUP($D238&amp;"_"&amp;$D239,Cross_cat_sexe,$B$5,0))     +  VLOOKUP($D238&amp;"_"&amp;$D239,Cross_cat_sexe,$B$5,0),0))))</f>
        <v/>
      </c>
      <c r="V239" s="932" t="str">
        <f ca="1">IF(AND(V238&gt;0,INDIRECT(ADDRESS($CB238,COLUMN(V238),2,1))=0),NA(),IF(V238&gt;INDIRECT(ADDRESS($CB238,COLUMN(V238),2,1)),  NA(),  IF(OR(V238="",INDIRECT(ADDRESS($CB238,COLUMN(V238),2,1))=""),"",     (1+V$5)  *  ROUND((1-(V238-1)/(  INDIRECT(ADDRESS($CB238,COLUMN(V238),2,1))  -1))  *  (VLOOKUP($D238&amp;"_"&amp;$D239,Cross_cat_sexe,$B$5+1,0)  -  VLOOKUP($D238&amp;"_"&amp;$D239,Cross_cat_sexe,$B$5,0))     +  VLOOKUP($D238&amp;"_"&amp;$D239,Cross_cat_sexe,$B$5,0),0))))</f>
        <v/>
      </c>
      <c r="W239" s="932" t="str">
        <f ca="1">IF(AND(W238&gt;0,INDIRECT(ADDRESS($CB238,COLUMN(W238),2,1))=0),NA(),IF(W238&gt;INDIRECT(ADDRESS($CB238,COLUMN(W238),2,1)),  NA(),  IF(OR(W238="",INDIRECT(ADDRESS($CB238,COLUMN(W238),2,1))=""),"",     (1+W$5)  *  ROUND((1-(W238-1)/(  INDIRECT(ADDRESS($CB238,COLUMN(W238),2,1))  -1))  *  (VLOOKUP($D238&amp;"_"&amp;$D239,Cross_cat_sexe,$B$5+1,0)  -  VLOOKUP($D238&amp;"_"&amp;$D239,Cross_cat_sexe,$B$5,0))     +  VLOOKUP($D238&amp;"_"&amp;$D239,Cross_cat_sexe,$B$5,0),0))))</f>
        <v/>
      </c>
      <c r="X239" s="932" t="str">
        <f ca="1">IF(AND(X238&gt;0,INDIRECT(ADDRESS($CB238,COLUMN(X238),2,1))=0),NA(),IF(X238&gt;INDIRECT(ADDRESS($CB238,COLUMN(X238),2,1)),  NA(),  IF(OR(X238="",INDIRECT(ADDRESS($CB238,COLUMN(X238),2,1))=""),"",     (1+X$5)  *  ROUND((1-(X238-1)/(  INDIRECT(ADDRESS($CB238,COLUMN(X238),2,1))  -1))  *  (VLOOKUP($D238&amp;"_"&amp;$D239,Cross_cat_sexe,$B$5+1,0)  -  VLOOKUP($D238&amp;"_"&amp;$D239,Cross_cat_sexe,$B$5,0))     +  VLOOKUP($D238&amp;"_"&amp;$D239,Cross_cat_sexe,$B$5,0),0))))</f>
        <v/>
      </c>
      <c r="Y239" s="687" t="str">
        <f>IF(AND(Y238&gt;0,Z238=0),NA(),IF(Y238&gt;Z238,NA(),IF(Z238="","",     (1+Z$5)  *  ROUND((1-(Y238-1)/(Z238-1))  *  (VLOOKUP($D238&amp;"_"&amp;$D239,Cross_cat_sexe,$B$5+1,0)  -  VLOOKUP($D238&amp;"_"&amp;$D239,Cross_cat_sexe,$B$5,0))     +  VLOOKUP($D238&amp;"_"&amp;$D239,Cross_cat_sexe,$B$5,0),0))))</f>
        <v/>
      </c>
      <c r="Z239" s="841">
        <f>IF(Y238&gt;0,Z$5,0)</f>
        <v>0</v>
      </c>
      <c r="AA239" s="688" t="str">
        <f ca="1">IF($B238="","",VLOOKUP($B238,Athlètes,AA$7,0))</f>
        <v>Tom</v>
      </c>
      <c r="AB239" s="689">
        <f ca="1">IF(OR(G239&gt;=2,    F238=IF(D239="F","classée","classé")),   1,   0)</f>
        <v>1</v>
      </c>
      <c r="AC239" s="690">
        <f ca="1">MAX(AH239:AU239)</f>
        <v>647</v>
      </c>
      <c r="AD239" s="684">
        <f ca="1">IF(AF239&gt;=2,AC239,MAX(AV239:BI239))</f>
        <v>625</v>
      </c>
      <c r="AE239" s="684">
        <f ca="1">IF(AF239&gt;=3,AC239,IF(AG239&gt;=2,AD239,MAX(BJ239:BW239)))</f>
        <v>614</v>
      </c>
      <c r="AF239" s="684">
        <f ca="1">COUNTIF(AV239:BI239,"=-1")</f>
        <v>1</v>
      </c>
      <c r="AG239" s="684">
        <f ca="1">COUNTIF(BJ239:BW239,"=-2")</f>
        <v>1</v>
      </c>
      <c r="AH239" s="691">
        <f t="shared" ref="AH239:AU239" ca="1" si="366">INDEX(__Cross,  $CC239,  AH$5)</f>
        <v>625</v>
      </c>
      <c r="AI239" s="684">
        <f t="shared" ca="1" si="366"/>
        <v>614</v>
      </c>
      <c r="AJ239" s="684">
        <f t="shared" ca="1" si="366"/>
        <v>647</v>
      </c>
      <c r="AK239" s="684" t="str">
        <f t="shared" ca="1" si="366"/>
        <v/>
      </c>
      <c r="AL239" s="684" t="str">
        <f t="shared" ca="1" si="366"/>
        <v/>
      </c>
      <c r="AM239" s="684" t="str">
        <f t="shared" ca="1" si="366"/>
        <v/>
      </c>
      <c r="AN239" s="684" t="str">
        <f t="shared" ca="1" si="366"/>
        <v/>
      </c>
      <c r="AO239" s="684" t="str">
        <f t="shared" ca="1" si="366"/>
        <v/>
      </c>
      <c r="AP239" s="684" t="str">
        <f t="shared" ca="1" si="366"/>
        <v/>
      </c>
      <c r="AQ239" s="684" t="str">
        <f t="shared" ca="1" si="366"/>
        <v/>
      </c>
      <c r="AR239" s="684" t="str">
        <f t="shared" ca="1" si="366"/>
        <v/>
      </c>
      <c r="AS239" s="684" t="str">
        <f t="shared" ca="1" si="366"/>
        <v/>
      </c>
      <c r="AT239" s="684" t="str">
        <f t="shared" ca="1" si="366"/>
        <v/>
      </c>
      <c r="AU239" s="692" t="str">
        <f t="shared" ca="1" si="366"/>
        <v/>
      </c>
      <c r="AV239" s="691">
        <f t="shared" ref="AV239:BI239" ca="1" si="367">IF(AH239=$AC239,-1,AH239)</f>
        <v>625</v>
      </c>
      <c r="AW239" s="684">
        <f t="shared" ca="1" si="367"/>
        <v>614</v>
      </c>
      <c r="AX239" s="684">
        <f t="shared" ca="1" si="367"/>
        <v>-1</v>
      </c>
      <c r="AY239" s="684" t="str">
        <f t="shared" ca="1" si="367"/>
        <v/>
      </c>
      <c r="AZ239" s="684" t="str">
        <f t="shared" ca="1" si="367"/>
        <v/>
      </c>
      <c r="BA239" s="684" t="str">
        <f t="shared" ca="1" si="367"/>
        <v/>
      </c>
      <c r="BB239" s="684" t="str">
        <f t="shared" ca="1" si="367"/>
        <v/>
      </c>
      <c r="BC239" s="684" t="str">
        <f t="shared" ca="1" si="367"/>
        <v/>
      </c>
      <c r="BD239" s="684" t="str">
        <f t="shared" ca="1" si="367"/>
        <v/>
      </c>
      <c r="BE239" s="684" t="str">
        <f t="shared" ca="1" si="367"/>
        <v/>
      </c>
      <c r="BF239" s="684" t="str">
        <f t="shared" ca="1" si="367"/>
        <v/>
      </c>
      <c r="BG239" s="684" t="str">
        <f t="shared" ca="1" si="367"/>
        <v/>
      </c>
      <c r="BH239" s="684" t="str">
        <f t="shared" ca="1" si="367"/>
        <v/>
      </c>
      <c r="BI239" s="692" t="str">
        <f t="shared" ca="1" si="367"/>
        <v/>
      </c>
      <c r="BJ239" s="691">
        <f t="shared" ref="BJ239:BW239" ca="1" si="368">IF(AV239=$AD239,-2,AV239)</f>
        <v>-2</v>
      </c>
      <c r="BK239" s="684">
        <f t="shared" ca="1" si="368"/>
        <v>614</v>
      </c>
      <c r="BL239" s="684">
        <f t="shared" ca="1" si="368"/>
        <v>-1</v>
      </c>
      <c r="BM239" s="684" t="str">
        <f t="shared" ca="1" si="368"/>
        <v/>
      </c>
      <c r="BN239" s="684" t="str">
        <f t="shared" ca="1" si="368"/>
        <v/>
      </c>
      <c r="BO239" s="684" t="str">
        <f t="shared" ca="1" si="368"/>
        <v/>
      </c>
      <c r="BP239" s="684" t="str">
        <f t="shared" ca="1" si="368"/>
        <v/>
      </c>
      <c r="BQ239" s="684" t="str">
        <f t="shared" ca="1" si="368"/>
        <v/>
      </c>
      <c r="BR239" s="684" t="str">
        <f t="shared" ca="1" si="368"/>
        <v/>
      </c>
      <c r="BS239" s="684" t="str">
        <f t="shared" ca="1" si="368"/>
        <v/>
      </c>
      <c r="BT239" s="684" t="str">
        <f t="shared" ca="1" si="368"/>
        <v/>
      </c>
      <c r="BU239" s="684" t="str">
        <f t="shared" ca="1" si="368"/>
        <v/>
      </c>
      <c r="BV239" s="684" t="str">
        <f t="shared" ca="1" si="368"/>
        <v/>
      </c>
      <c r="BW239" s="692" t="str">
        <f t="shared" ca="1" si="368"/>
        <v/>
      </c>
      <c r="BX239" s="689">
        <f t="shared" ca="1" si="346"/>
        <v>1</v>
      </c>
      <c r="BY239" s="996">
        <f t="shared" ca="1" si="347"/>
        <v>1886</v>
      </c>
      <c r="BZ239" s="689">
        <f t="shared" si="348"/>
        <v>1040.0999999999999</v>
      </c>
      <c r="CA239" s="684" t="str">
        <f t="shared" ca="1" si="349"/>
        <v>B_H</v>
      </c>
      <c r="CB239" s="684">
        <f t="shared" ca="1" si="345"/>
        <v>226</v>
      </c>
      <c r="CC239" s="684">
        <f t="shared" ca="1" si="350"/>
        <v>218</v>
      </c>
      <c r="CD239" s="684">
        <f t="shared" ca="1" si="351"/>
        <v>0</v>
      </c>
      <c r="CE239" s="693">
        <f t="shared" ca="1" si="352"/>
        <v>1100636</v>
      </c>
      <c r="CF239" s="895"/>
      <c r="CG239" s="886"/>
      <c r="CH239" s="694">
        <f t="shared" ca="1" si="353"/>
        <v>1.1000000000000001</v>
      </c>
      <c r="CI239" s="694">
        <f t="shared" ca="1" si="313"/>
        <v>0</v>
      </c>
      <c r="CJ239" s="895"/>
    </row>
    <row r="240" spans="1:88" s="703" customFormat="1">
      <c r="A240" s="704">
        <v>6</v>
      </c>
      <c r="B240" s="705">
        <v>415</v>
      </c>
      <c r="C240" s="703" t="str">
        <f ca="1">IF($B240="","",VLOOKUP($B240,Athlètes,C$5,0))</f>
        <v>DEBIERE</v>
      </c>
      <c r="D240" s="698" t="str">
        <f ca="1">IF($B240="","",VLOOKUP($B240,Athlètes,D$5,0))</f>
        <v>B</v>
      </c>
      <c r="E240" s="706">
        <f ca="1">IF($B240="","",VLOOKUP($B240,Athlètes,E$5,0))</f>
        <v>2004</v>
      </c>
      <c r="F240" s="707"/>
      <c r="G240" s="708"/>
      <c r="H240" s="708"/>
      <c r="I240" s="696">
        <v>13</v>
      </c>
      <c r="J240" s="696">
        <v>28</v>
      </c>
      <c r="K240" s="696"/>
      <c r="L240" s="696">
        <v>17</v>
      </c>
      <c r="M240" s="722">
        <f ca="1">IF(L240&gt;0,VLOOKUP(M$2&amp;IF(VLOOKUP(M$2,cal_Cross,L$9,0)&lt;&gt;2,"","-"&amp;VLOOKUP($E240,année_1ou2,M$9,0)),cal_Cross,VLOOKUP($D240&amp;"_"&amp;$D241,Cross_cat_sexe,$B$7,0),0),"")</f>
        <v>41</v>
      </c>
      <c r="N240" s="696"/>
      <c r="O240" s="696"/>
      <c r="P240" s="696"/>
      <c r="Q240" s="696"/>
      <c r="R240" s="722" t="str">
        <f>IF(Q240&gt;0,VLOOKUP(R$2&amp;IF(VLOOKUP(R$2,cal_Cross,Q$9,0)&lt;&gt;2,"","-"&amp;VLOOKUP($E240,année_1ou2,R$9,0)),cal_Cross,VLOOKUP($D240&amp;"_"&amp;$D241,Cross_cat_sexe,$B$7,0),0),"")</f>
        <v/>
      </c>
      <c r="S240" s="696"/>
      <c r="T240" s="722" t="str">
        <f>IF(S240&gt;0,VLOOKUP(T$2&amp;IF(VLOOKUP(T$2,cal_Cross,S$9,0)&lt;&gt;2,"","-"&amp;VLOOKUP($E240,année_1ou2,T$9,0)),cal_Cross,VLOOKUP($D240&amp;"_"&amp;$D241,Cross_cat_sexe,$B$7,0),0),"")</f>
        <v/>
      </c>
      <c r="U240" s="696"/>
      <c r="V240" s="696"/>
      <c r="W240" s="696"/>
      <c r="X240" s="696"/>
      <c r="Y240" s="696"/>
      <c r="Z240" s="722" t="str">
        <f>IF(Y240&gt;0,VLOOKUP(Z$2&amp;IF(VLOOKUP(Z$2,cal_Cross,Y$9,0)&lt;&gt;2,"","-"&amp;VLOOKUP($E240,année_1ou2,Z$9,0)),cal_Cross,VLOOKUP($D240&amp;"_"&amp;$D241,Cross_cat_sexe,$B$7,0),0),"")</f>
        <v/>
      </c>
      <c r="AA240" s="843" t="str">
        <f ca="1">IF($B240="","",VLOOKUP($B240,Athlètes,AA$5,0))</f>
        <v>DEBIERE</v>
      </c>
      <c r="AB240" s="697"/>
      <c r="AC240" s="698"/>
      <c r="AD240" s="698"/>
      <c r="AE240" s="698"/>
      <c r="AF240" s="698"/>
      <c r="AG240" s="698"/>
      <c r="AH240" s="699"/>
      <c r="AI240" s="698"/>
      <c r="AJ240" s="698"/>
      <c r="AK240" s="698"/>
      <c r="AL240" s="698"/>
      <c r="AM240" s="698"/>
      <c r="AN240" s="698"/>
      <c r="AO240" s="698"/>
      <c r="AP240" s="698"/>
      <c r="AQ240" s="698"/>
      <c r="AR240" s="698"/>
      <c r="AS240" s="698"/>
      <c r="AT240" s="698"/>
      <c r="AU240" s="700"/>
      <c r="AV240" s="699"/>
      <c r="AW240" s="698"/>
      <c r="AX240" s="698"/>
      <c r="AY240" s="698"/>
      <c r="AZ240" s="698"/>
      <c r="BA240" s="698"/>
      <c r="BB240" s="698"/>
      <c r="BC240" s="698"/>
      <c r="BD240" s="698"/>
      <c r="BE240" s="698"/>
      <c r="BF240" s="698"/>
      <c r="BG240" s="698"/>
      <c r="BH240" s="698"/>
      <c r="BI240" s="700"/>
      <c r="BJ240" s="699"/>
      <c r="BK240" s="698"/>
      <c r="BL240" s="698"/>
      <c r="BM240" s="698"/>
      <c r="BN240" s="698"/>
      <c r="BO240" s="698"/>
      <c r="BP240" s="698"/>
      <c r="BQ240" s="698"/>
      <c r="BR240" s="698"/>
      <c r="BS240" s="698"/>
      <c r="BT240" s="698"/>
      <c r="BU240" s="698"/>
      <c r="BV240" s="698"/>
      <c r="BW240" s="700"/>
      <c r="BX240" s="697">
        <f t="shared" ca="1" si="346"/>
        <v>0</v>
      </c>
      <c r="BY240" s="995">
        <f t="shared" ca="1" si="347"/>
        <v>99</v>
      </c>
      <c r="BZ240" s="697">
        <f t="shared" si="348"/>
        <v>415</v>
      </c>
      <c r="CA240" s="698" t="str">
        <f t="shared" ca="1" si="349"/>
        <v>B_H</v>
      </c>
      <c r="CB240" s="698">
        <f t="shared" ca="1" si="345"/>
        <v>226</v>
      </c>
      <c r="CC240" s="698">
        <f t="shared" ca="1" si="350"/>
        <v>219</v>
      </c>
      <c r="CD240" s="698">
        <f t="shared" ca="1" si="351"/>
        <v>0</v>
      </c>
      <c r="CE240" s="701">
        <f t="shared" ca="1" si="352"/>
        <v>1100569</v>
      </c>
      <c r="CF240" s="894"/>
      <c r="CG240" s="885"/>
      <c r="CH240" s="694">
        <f t="shared" ca="1" si="353"/>
        <v>1</v>
      </c>
      <c r="CI240" s="702">
        <f t="shared" ca="1" si="313"/>
        <v>0</v>
      </c>
      <c r="CJ240" s="894"/>
    </row>
    <row r="241" spans="1:88" s="695" customFormat="1">
      <c r="A241" s="681">
        <v>6.1</v>
      </c>
      <c r="B241" s="682">
        <f>B240+0.1</f>
        <v>415.1</v>
      </c>
      <c r="C241" s="683" t="str">
        <f ca="1">IF($B240="","",VLOOKUP($B240,Athlètes,C$7,0))</f>
        <v>Milan</v>
      </c>
      <c r="D241" s="684" t="str">
        <f ca="1">IF($B240="","",VLOOKUP($B240,Athlètes,D$7,0))</f>
        <v>H</v>
      </c>
      <c r="E241" s="685"/>
      <c r="F241" s="936">
        <f ca="1">IF(G241=0,0,SUMIF(AC241:AD241,"&gt;0")/MIN(2,G241))+IF(ISNA(BY241),NA(),0)</f>
        <v>569</v>
      </c>
      <c r="G241" s="686">
        <f>COUNTA(I240:L240,N240:Q240,S240,Y240)</f>
        <v>3</v>
      </c>
      <c r="H241" s="686">
        <f ca="1">IF(ISNA(VLOOKUP($B241,__Indoor,H$7,0)),   0,VLOOKUP($B241,__Indoor,H$7,0))</f>
        <v>3</v>
      </c>
      <c r="I241" s="932">
        <f ca="1">IF(AND(I240&gt;0,INDIRECT(ADDRESS($CB240,COLUMN(I240),2,1))=0),NA(),IF(I240&gt;INDIRECT(ADDRESS($CB240,COLUMN(I240),2,1)),  NA(),  IF(OR(I240="",INDIRECT(ADDRESS($CB240,COLUMN(I240),2,1))=""),"",     (1+I$5)  *  ROUND((1-(I240-1)/(  INDIRECT(ADDRESS($CB240,COLUMN(I240),2,1))  -1))  *  (VLOOKUP($D240&amp;"_"&amp;$D241,Cross_cat_sexe,$B$5+1,0)  -  VLOOKUP($D240&amp;"_"&amp;$D241,Cross_cat_sexe,$B$5,0))     +  VLOOKUP($D240&amp;"_"&amp;$D241,Cross_cat_sexe,$B$5,0),0))))</f>
        <v>438</v>
      </c>
      <c r="J241" s="932">
        <f ca="1">IF(AND(J240&gt;0,INDIRECT(ADDRESS($CB240,COLUMN(J240),2,1))=0),NA(),IF(J240&gt;INDIRECT(ADDRESS($CB240,COLUMN(J240),2,1)),  NA(),  IF(OR(J240="",INDIRECT(ADDRESS($CB240,COLUMN(J240),2,1))=""),"",     (1+J$5)  *  ROUND((1-(J240-1)/(  INDIRECT(ADDRESS($CB240,COLUMN(J240),2,1))  -1))  *  (VLOOKUP($D240&amp;"_"&amp;$D241,Cross_cat_sexe,$B$5+1,0)  -  VLOOKUP($D240&amp;"_"&amp;$D241,Cross_cat_sexe,$B$5,0))     +  VLOOKUP($D240&amp;"_"&amp;$D241,Cross_cat_sexe,$B$5,0),0))))</f>
        <v>386</v>
      </c>
      <c r="K241" s="932" t="str">
        <f ca="1">IF(AND(K240&gt;0,INDIRECT(ADDRESS($CB240,COLUMN(K240),2,1))=0),NA(),IF(K240&gt;INDIRECT(ADDRESS($CB240,COLUMN(K240),2,1)),  NA(),  IF(OR(K240="",INDIRECT(ADDRESS($CB240,COLUMN(K240),2,1))=""),"",     (1+K$5)  *  ROUND((1-(K240-1)/(  INDIRECT(ADDRESS($CB240,COLUMN(K240),2,1))  -1))  *  (VLOOKUP($D240&amp;"_"&amp;$D241,Cross_cat_sexe,$B$5+1,0)  -  VLOOKUP($D240&amp;"_"&amp;$D241,Cross_cat_sexe,$B$5,0))     +  VLOOKUP($D240&amp;"_"&amp;$D241,Cross_cat_sexe,$B$5,0),0))))</f>
        <v/>
      </c>
      <c r="L241" s="687">
        <f ca="1">IF(AND(L240&gt;0,M240=0),NA(),IF(L240&gt;M240,NA(),IF(M240="","",     (1+M$5)  *  ROUND((1-(L240-1)/(M240-1))  *  (VLOOKUP($D240&amp;"_"&amp;$D241,Cross_cat_sexe,$B$5+1,0)  -  VLOOKUP($D240&amp;"_"&amp;$D241,Cross_cat_sexe,$B$5,0))     +  VLOOKUP($D240&amp;"_"&amp;$D241,Cross_cat_sexe,$B$5,0),0))))</f>
        <v>700</v>
      </c>
      <c r="M241" s="841">
        <f ca="1">IF(L240&gt;0,M$5,0)</f>
        <v>0</v>
      </c>
      <c r="N241" s="932" t="str">
        <f ca="1">IF(AND(N240&gt;0,INDIRECT(ADDRESS($CB240,COLUMN(N240),2,1))=0),NA(),IF(N240&gt;INDIRECT(ADDRESS($CB240,COLUMN(N240),2,1)),  NA(),  IF(OR(N240="",INDIRECT(ADDRESS($CB240,COLUMN(N240),2,1))=""),"",     (1+N$5)  *  ROUND((1-(N240-1)/(  INDIRECT(ADDRESS($CB240,COLUMN(N240),2,1))  -1))  *  (VLOOKUP($D240&amp;"_"&amp;$D241,Cross_cat_sexe,$B$5+1,0)  -  VLOOKUP($D240&amp;"_"&amp;$D241,Cross_cat_sexe,$B$5,0))     +  VLOOKUP($D240&amp;"_"&amp;$D241,Cross_cat_sexe,$B$5,0),0))))</f>
        <v/>
      </c>
      <c r="O241" s="932" t="str">
        <f ca="1">IF(AND(O240&gt;0,INDIRECT(ADDRESS($CB240,COLUMN(O240),2,1))=0),NA(),IF(O240&gt;INDIRECT(ADDRESS($CB240,COLUMN(O240),2,1)),  NA(),  IF(OR(O240="",INDIRECT(ADDRESS($CB240,COLUMN(O240),2,1))=""),"",     (1+O$5)  *  ROUND((1-(O240-1)/(  INDIRECT(ADDRESS($CB240,COLUMN(O240),2,1))  -1))  *  (VLOOKUP($D240&amp;"_"&amp;$D241,Cross_cat_sexe,$B$5+1,0)  -  VLOOKUP($D240&amp;"_"&amp;$D241,Cross_cat_sexe,$B$5,0))     +  VLOOKUP($D240&amp;"_"&amp;$D241,Cross_cat_sexe,$B$5,0),0))))</f>
        <v/>
      </c>
      <c r="P241" s="932" t="str">
        <f ca="1">IF(AND(P240&gt;0,INDIRECT(ADDRESS($CB240,COLUMN(P240),2,1))=0),NA(),IF(P240&gt;INDIRECT(ADDRESS($CB240,COLUMN(P240),2,1)),  NA(),  IF(OR(P240="",INDIRECT(ADDRESS($CB240,COLUMN(P240),2,1))=""),"",     (1+P$5)  *  ROUND((1-(P240-1)/(  INDIRECT(ADDRESS($CB240,COLUMN(P240),2,1))  -1))  *  (VLOOKUP($D240&amp;"_"&amp;$D241,Cross_cat_sexe,$B$5+1,0)  -  VLOOKUP($D240&amp;"_"&amp;$D241,Cross_cat_sexe,$B$5,0))     +  VLOOKUP($D240&amp;"_"&amp;$D241,Cross_cat_sexe,$B$5,0),0))))</f>
        <v/>
      </c>
      <c r="Q241" s="687" t="str">
        <f>IF(AND(Q240&gt;0,R240=0),NA(),IF(Q240&gt;R240,NA(),IF(R240="","",     (1+R$5)  *  ROUND((1-(Q240-1)/(R240-1))  *  (VLOOKUP($D240&amp;"_"&amp;$D241,Cross_cat_sexe,$B$5+1,0)  -  VLOOKUP($D240&amp;"_"&amp;$D241,Cross_cat_sexe,$B$5,0))     +  VLOOKUP($D240&amp;"_"&amp;$D241,Cross_cat_sexe,$B$5,0),0))))</f>
        <v/>
      </c>
      <c r="R241" s="841">
        <f>IF(Q240&gt;0,R$5,0)</f>
        <v>0</v>
      </c>
      <c r="S241" s="687" t="str">
        <f>IF(AND(S240&gt;0,T240=0),NA(),IF(S240&gt;T240,NA(),IF(T240="","",     (1+T$5)  *  ROUND((1-(S240-1)/(T240-1))  *  (VLOOKUP($D240&amp;"_"&amp;$D241,Cross_cat_sexe,$B$5+1,0)  -  VLOOKUP($D240&amp;"_"&amp;$D241,Cross_cat_sexe,$B$5,0))     +  VLOOKUP($D240&amp;"_"&amp;$D241,Cross_cat_sexe,$B$5,0),0))))</f>
        <v/>
      </c>
      <c r="T241" s="841">
        <f>IF(S240&gt;0,T$5,0)</f>
        <v>0</v>
      </c>
      <c r="U241" s="932" t="str">
        <f ca="1">IF(AND(U240&gt;0,INDIRECT(ADDRESS($CB240,COLUMN(U240),2,1))=0),NA(),IF(U240&gt;INDIRECT(ADDRESS($CB240,COLUMN(U240),2,1)),  NA(),  IF(OR(U240="",INDIRECT(ADDRESS($CB240,COLUMN(U240),2,1))=""),"",     (1+U$5)  *  ROUND((1-(U240-1)/(  INDIRECT(ADDRESS($CB240,COLUMN(U240),2,1))  -1))  *  (VLOOKUP($D240&amp;"_"&amp;$D241,Cross_cat_sexe,$B$5+1,0)  -  VLOOKUP($D240&amp;"_"&amp;$D241,Cross_cat_sexe,$B$5,0))     +  VLOOKUP($D240&amp;"_"&amp;$D241,Cross_cat_sexe,$B$5,0),0))))</f>
        <v/>
      </c>
      <c r="V241" s="932" t="str">
        <f ca="1">IF(AND(V240&gt;0,INDIRECT(ADDRESS($CB240,COLUMN(V240),2,1))=0),NA(),IF(V240&gt;INDIRECT(ADDRESS($CB240,COLUMN(V240),2,1)),  NA(),  IF(OR(V240="",INDIRECT(ADDRESS($CB240,COLUMN(V240),2,1))=""),"",     (1+V$5)  *  ROUND((1-(V240-1)/(  INDIRECT(ADDRESS($CB240,COLUMN(V240),2,1))  -1))  *  (VLOOKUP($D240&amp;"_"&amp;$D241,Cross_cat_sexe,$B$5+1,0)  -  VLOOKUP($D240&amp;"_"&amp;$D241,Cross_cat_sexe,$B$5,0))     +  VLOOKUP($D240&amp;"_"&amp;$D241,Cross_cat_sexe,$B$5,0),0))))</f>
        <v/>
      </c>
      <c r="W241" s="932" t="str">
        <f ca="1">IF(AND(W240&gt;0,INDIRECT(ADDRESS($CB240,COLUMN(W240),2,1))=0),NA(),IF(W240&gt;INDIRECT(ADDRESS($CB240,COLUMN(W240),2,1)),  NA(),  IF(OR(W240="",INDIRECT(ADDRESS($CB240,COLUMN(W240),2,1))=""),"",     (1+W$5)  *  ROUND((1-(W240-1)/(  INDIRECT(ADDRESS($CB240,COLUMN(W240),2,1))  -1))  *  (VLOOKUP($D240&amp;"_"&amp;$D241,Cross_cat_sexe,$B$5+1,0)  -  VLOOKUP($D240&amp;"_"&amp;$D241,Cross_cat_sexe,$B$5,0))     +  VLOOKUP($D240&amp;"_"&amp;$D241,Cross_cat_sexe,$B$5,0),0))))</f>
        <v/>
      </c>
      <c r="X241" s="932" t="str">
        <f ca="1">IF(AND(X240&gt;0,INDIRECT(ADDRESS($CB240,COLUMN(X240),2,1))=0),NA(),IF(X240&gt;INDIRECT(ADDRESS($CB240,COLUMN(X240),2,1)),  NA(),  IF(OR(X240="",INDIRECT(ADDRESS($CB240,COLUMN(X240),2,1))=""),"",     (1+X$5)  *  ROUND((1-(X240-1)/(  INDIRECT(ADDRESS($CB240,COLUMN(X240),2,1))  -1))  *  (VLOOKUP($D240&amp;"_"&amp;$D241,Cross_cat_sexe,$B$5+1,0)  -  VLOOKUP($D240&amp;"_"&amp;$D241,Cross_cat_sexe,$B$5,0))     +  VLOOKUP($D240&amp;"_"&amp;$D241,Cross_cat_sexe,$B$5,0),0))))</f>
        <v/>
      </c>
      <c r="Y241" s="687" t="str">
        <f>IF(AND(Y240&gt;0,Z240=0),NA(),IF(Y240&gt;Z240,NA(),IF(Z240="","",     (1+Z$5)  *  ROUND((1-(Y240-1)/(Z240-1))  *  (VLOOKUP($D240&amp;"_"&amp;$D241,Cross_cat_sexe,$B$5+1,0)  -  VLOOKUP($D240&amp;"_"&amp;$D241,Cross_cat_sexe,$B$5,0))     +  VLOOKUP($D240&amp;"_"&amp;$D241,Cross_cat_sexe,$B$5,0),0))))</f>
        <v/>
      </c>
      <c r="Z241" s="841">
        <f>IF(Y240&gt;0,Z$5,0)</f>
        <v>0</v>
      </c>
      <c r="AA241" s="688" t="str">
        <f ca="1">IF($B240="","",VLOOKUP($B240,Athlètes,AA$7,0))</f>
        <v>Milan</v>
      </c>
      <c r="AB241" s="689">
        <f ca="1">IF(OR(G241&gt;=2,    F240=IF(D241="F","classée","classé")),   1,   0)</f>
        <v>1</v>
      </c>
      <c r="AC241" s="690">
        <f ca="1">MAX(AH241:AU241)</f>
        <v>700</v>
      </c>
      <c r="AD241" s="684">
        <f ca="1">IF(AF241&gt;=2,AC241,MAX(AV241:BI241))</f>
        <v>438</v>
      </c>
      <c r="AE241" s="684">
        <f ca="1">IF(AF241&gt;=3,AC241,IF(AG241&gt;=2,AD241,MAX(BJ241:BW241)))</f>
        <v>386</v>
      </c>
      <c r="AF241" s="684">
        <f ca="1">COUNTIF(AV241:BI241,"=-1")</f>
        <v>1</v>
      </c>
      <c r="AG241" s="684">
        <f ca="1">COUNTIF(BJ241:BW241,"=-2")</f>
        <v>1</v>
      </c>
      <c r="AH241" s="691">
        <f t="shared" ref="AH241:AU241" ca="1" si="369">INDEX(__Cross,  $CC241,  AH$5)</f>
        <v>438</v>
      </c>
      <c r="AI241" s="684">
        <f t="shared" ca="1" si="369"/>
        <v>386</v>
      </c>
      <c r="AJ241" s="684" t="str">
        <f t="shared" ca="1" si="369"/>
        <v/>
      </c>
      <c r="AK241" s="684">
        <f t="shared" ca="1" si="369"/>
        <v>700</v>
      </c>
      <c r="AL241" s="684" t="str">
        <f t="shared" ca="1" si="369"/>
        <v/>
      </c>
      <c r="AM241" s="684" t="str">
        <f t="shared" ca="1" si="369"/>
        <v/>
      </c>
      <c r="AN241" s="684" t="str">
        <f t="shared" ca="1" si="369"/>
        <v/>
      </c>
      <c r="AO241" s="684" t="str">
        <f t="shared" ca="1" si="369"/>
        <v/>
      </c>
      <c r="AP241" s="684" t="str">
        <f t="shared" ca="1" si="369"/>
        <v/>
      </c>
      <c r="AQ241" s="684" t="str">
        <f t="shared" ca="1" si="369"/>
        <v/>
      </c>
      <c r="AR241" s="684" t="str">
        <f t="shared" ca="1" si="369"/>
        <v/>
      </c>
      <c r="AS241" s="684" t="str">
        <f t="shared" ca="1" si="369"/>
        <v/>
      </c>
      <c r="AT241" s="684" t="str">
        <f t="shared" ca="1" si="369"/>
        <v/>
      </c>
      <c r="AU241" s="692" t="str">
        <f t="shared" ca="1" si="369"/>
        <v/>
      </c>
      <c r="AV241" s="691">
        <f t="shared" ref="AV241:BI241" ca="1" si="370">IF(AH241=$AC241,-1,AH241)</f>
        <v>438</v>
      </c>
      <c r="AW241" s="684">
        <f t="shared" ca="1" si="370"/>
        <v>386</v>
      </c>
      <c r="AX241" s="684" t="str">
        <f t="shared" ca="1" si="370"/>
        <v/>
      </c>
      <c r="AY241" s="684">
        <f t="shared" ca="1" si="370"/>
        <v>-1</v>
      </c>
      <c r="AZ241" s="684" t="str">
        <f t="shared" ca="1" si="370"/>
        <v/>
      </c>
      <c r="BA241" s="684" t="str">
        <f t="shared" ca="1" si="370"/>
        <v/>
      </c>
      <c r="BB241" s="684" t="str">
        <f t="shared" ca="1" si="370"/>
        <v/>
      </c>
      <c r="BC241" s="684" t="str">
        <f t="shared" ca="1" si="370"/>
        <v/>
      </c>
      <c r="BD241" s="684" t="str">
        <f t="shared" ca="1" si="370"/>
        <v/>
      </c>
      <c r="BE241" s="684" t="str">
        <f t="shared" ca="1" si="370"/>
        <v/>
      </c>
      <c r="BF241" s="684" t="str">
        <f t="shared" ca="1" si="370"/>
        <v/>
      </c>
      <c r="BG241" s="684" t="str">
        <f t="shared" ca="1" si="370"/>
        <v/>
      </c>
      <c r="BH241" s="684" t="str">
        <f t="shared" ca="1" si="370"/>
        <v/>
      </c>
      <c r="BI241" s="692" t="str">
        <f t="shared" ca="1" si="370"/>
        <v/>
      </c>
      <c r="BJ241" s="691">
        <f t="shared" ref="BJ241:BW241" ca="1" si="371">IF(AV241=$AD241,-2,AV241)</f>
        <v>-2</v>
      </c>
      <c r="BK241" s="684">
        <f t="shared" ca="1" si="371"/>
        <v>386</v>
      </c>
      <c r="BL241" s="684" t="str">
        <f t="shared" ca="1" si="371"/>
        <v/>
      </c>
      <c r="BM241" s="684">
        <f t="shared" ca="1" si="371"/>
        <v>-1</v>
      </c>
      <c r="BN241" s="684" t="str">
        <f t="shared" ca="1" si="371"/>
        <v/>
      </c>
      <c r="BO241" s="684" t="str">
        <f t="shared" ca="1" si="371"/>
        <v/>
      </c>
      <c r="BP241" s="684" t="str">
        <f t="shared" ca="1" si="371"/>
        <v/>
      </c>
      <c r="BQ241" s="684" t="str">
        <f t="shared" ca="1" si="371"/>
        <v/>
      </c>
      <c r="BR241" s="684" t="str">
        <f t="shared" ca="1" si="371"/>
        <v/>
      </c>
      <c r="BS241" s="684" t="str">
        <f t="shared" ca="1" si="371"/>
        <v/>
      </c>
      <c r="BT241" s="684" t="str">
        <f t="shared" ca="1" si="371"/>
        <v/>
      </c>
      <c r="BU241" s="684" t="str">
        <f t="shared" ca="1" si="371"/>
        <v/>
      </c>
      <c r="BV241" s="684" t="str">
        <f t="shared" ca="1" si="371"/>
        <v/>
      </c>
      <c r="BW241" s="692" t="str">
        <f t="shared" ca="1" si="371"/>
        <v/>
      </c>
      <c r="BX241" s="689">
        <f t="shared" ca="1" si="346"/>
        <v>1</v>
      </c>
      <c r="BY241" s="996">
        <f t="shared" ca="1" si="347"/>
        <v>1524</v>
      </c>
      <c r="BZ241" s="689">
        <f t="shared" si="348"/>
        <v>415.1</v>
      </c>
      <c r="CA241" s="684" t="str">
        <f t="shared" ca="1" si="349"/>
        <v>B_H</v>
      </c>
      <c r="CB241" s="684">
        <f t="shared" ca="1" si="345"/>
        <v>226</v>
      </c>
      <c r="CC241" s="684">
        <f t="shared" ca="1" si="350"/>
        <v>220</v>
      </c>
      <c r="CD241" s="684">
        <f t="shared" ca="1" si="351"/>
        <v>0</v>
      </c>
      <c r="CE241" s="693">
        <f t="shared" ca="1" si="352"/>
        <v>1100569</v>
      </c>
      <c r="CF241" s="895"/>
      <c r="CG241" s="886"/>
      <c r="CH241" s="694">
        <f t="shared" ca="1" si="353"/>
        <v>1.1000000000000001</v>
      </c>
      <c r="CI241" s="694">
        <f t="shared" ca="1" si="313"/>
        <v>0</v>
      </c>
      <c r="CJ241" s="895"/>
    </row>
    <row r="242" spans="1:88" s="703" customFormat="1">
      <c r="A242" s="704">
        <v>7</v>
      </c>
      <c r="B242" s="705">
        <v>309</v>
      </c>
      <c r="C242" s="703" t="str">
        <f ca="1">IF($B242="","",VLOOKUP($B242,Athlètes,C$5,0))</f>
        <v>GARIN</v>
      </c>
      <c r="D242" s="698" t="str">
        <f ca="1">IF($B242="","",VLOOKUP($B242,Athlètes,D$5,0))</f>
        <v>B</v>
      </c>
      <c r="E242" s="706" t="str">
        <f ca="1">IF($B242="","",VLOOKUP($B242,Athlètes,E$5,0))</f>
        <v/>
      </c>
      <c r="F242" s="707"/>
      <c r="G242" s="708"/>
      <c r="H242" s="708"/>
      <c r="I242" s="696"/>
      <c r="J242" s="696">
        <v>27</v>
      </c>
      <c r="K242" s="696">
        <v>39</v>
      </c>
      <c r="L242" s="696"/>
      <c r="M242" s="722" t="str">
        <f>IF(L242&gt;0,VLOOKUP(M$2&amp;IF(VLOOKUP(M$2,cal_Cross,L$9,0)&lt;&gt;2,"","-"&amp;VLOOKUP($E242,année_1ou2,M$9,0)),cal_Cross,VLOOKUP($D242&amp;"_"&amp;$D243,Cross_cat_sexe,$B$7,0),0),"")</f>
        <v/>
      </c>
      <c r="N242" s="696"/>
      <c r="O242" s="696"/>
      <c r="P242" s="696"/>
      <c r="Q242" s="696"/>
      <c r="R242" s="722" t="str">
        <f>IF(Q242&gt;0,VLOOKUP(R$2&amp;IF(VLOOKUP(R$2,cal_Cross,Q$9,0)&lt;&gt;2,"","-"&amp;VLOOKUP($E242,année_1ou2,R$9,0)),cal_Cross,VLOOKUP($D242&amp;"_"&amp;$D243,Cross_cat_sexe,$B$7,0),0),"")</f>
        <v/>
      </c>
      <c r="S242" s="696"/>
      <c r="T242" s="722" t="str">
        <f>IF(S242&gt;0,VLOOKUP(T$2&amp;IF(VLOOKUP(T$2,cal_Cross,S$9,0)&lt;&gt;2,"","-"&amp;VLOOKUP($E242,année_1ou2,T$9,0)),cal_Cross,VLOOKUP($D242&amp;"_"&amp;$D243,Cross_cat_sexe,$B$7,0),0),"")</f>
        <v/>
      </c>
      <c r="U242" s="696"/>
      <c r="V242" s="696"/>
      <c r="W242" s="696"/>
      <c r="X242" s="696"/>
      <c r="Y242" s="696"/>
      <c r="Z242" s="722" t="str">
        <f>IF(Y242&gt;0,VLOOKUP(Z$2&amp;IF(VLOOKUP(Z$2,cal_Cross,Y$9,0)&lt;&gt;2,"","-"&amp;VLOOKUP($E242,année_1ou2,Z$9,0)),cal_Cross,VLOOKUP($D242&amp;"_"&amp;$D243,Cross_cat_sexe,$B$7,0),0),"")</f>
        <v/>
      </c>
      <c r="AA242" s="843" t="str">
        <f ca="1">IF($B242="","",VLOOKUP($B242,Athlètes,AA$5,0))</f>
        <v>GARIN</v>
      </c>
      <c r="AB242" s="697"/>
      <c r="AC242" s="698"/>
      <c r="AD242" s="698"/>
      <c r="AE242" s="698"/>
      <c r="AF242" s="698"/>
      <c r="AG242" s="698"/>
      <c r="AH242" s="699"/>
      <c r="AI242" s="698"/>
      <c r="AJ242" s="698"/>
      <c r="AK242" s="698"/>
      <c r="AL242" s="698"/>
      <c r="AM242" s="698"/>
      <c r="AN242" s="698"/>
      <c r="AO242" s="698"/>
      <c r="AP242" s="698"/>
      <c r="AQ242" s="698"/>
      <c r="AR242" s="698"/>
      <c r="AS242" s="698"/>
      <c r="AT242" s="698"/>
      <c r="AU242" s="700"/>
      <c r="AV242" s="699"/>
      <c r="AW242" s="698"/>
      <c r="AX242" s="698"/>
      <c r="AY242" s="698"/>
      <c r="AZ242" s="698"/>
      <c r="BA242" s="698"/>
      <c r="BB242" s="698"/>
      <c r="BC242" s="698"/>
      <c r="BD242" s="698"/>
      <c r="BE242" s="698"/>
      <c r="BF242" s="698"/>
      <c r="BG242" s="698"/>
      <c r="BH242" s="698"/>
      <c r="BI242" s="700"/>
      <c r="BJ242" s="699"/>
      <c r="BK242" s="698"/>
      <c r="BL242" s="698"/>
      <c r="BM242" s="698"/>
      <c r="BN242" s="698"/>
      <c r="BO242" s="698"/>
      <c r="BP242" s="698"/>
      <c r="BQ242" s="698"/>
      <c r="BR242" s="698"/>
      <c r="BS242" s="698"/>
      <c r="BT242" s="698"/>
      <c r="BU242" s="698"/>
      <c r="BV242" s="698"/>
      <c r="BW242" s="700"/>
      <c r="BX242" s="697">
        <f t="shared" ca="1" si="346"/>
        <v>0</v>
      </c>
      <c r="BY242" s="995">
        <f t="shared" ca="1" si="347"/>
        <v>66</v>
      </c>
      <c r="BZ242" s="697">
        <f t="shared" si="348"/>
        <v>309</v>
      </c>
      <c r="CA242" s="698" t="str">
        <f t="shared" ca="1" si="349"/>
        <v>B_H</v>
      </c>
      <c r="CB242" s="698">
        <f t="shared" ca="1" si="345"/>
        <v>226</v>
      </c>
      <c r="CC242" s="698">
        <f t="shared" ca="1" si="350"/>
        <v>221</v>
      </c>
      <c r="CD242" s="698">
        <f t="shared" ca="1" si="351"/>
        <v>0</v>
      </c>
      <c r="CE242" s="701">
        <f t="shared" ca="1" si="352"/>
        <v>1100425</v>
      </c>
      <c r="CF242" s="894"/>
      <c r="CG242" s="885"/>
      <c r="CH242" s="694">
        <f t="shared" ca="1" si="353"/>
        <v>1</v>
      </c>
      <c r="CI242" s="702">
        <f t="shared" ca="1" si="313"/>
        <v>0</v>
      </c>
      <c r="CJ242" s="894"/>
    </row>
    <row r="243" spans="1:88" s="695" customFormat="1">
      <c r="A243" s="681">
        <v>7.1</v>
      </c>
      <c r="B243" s="682">
        <f>B242+0.1</f>
        <v>309.10000000000002</v>
      </c>
      <c r="C243" s="683" t="str">
        <f ca="1">IF($B242="","",VLOOKUP($B242,Athlètes,C$7,0))</f>
        <v>Gaspard</v>
      </c>
      <c r="D243" s="684" t="str">
        <f ca="1">IF($B242="","",VLOOKUP($B242,Athlètes,D$7,0))</f>
        <v>H</v>
      </c>
      <c r="E243" s="685"/>
      <c r="F243" s="936">
        <f ca="1">IF(G243=0,0,SUMIF(AC243:AD243,"&gt;0")/MIN(2,G243))+IF(ISNA(BY243),NA(),0)</f>
        <v>425</v>
      </c>
      <c r="G243" s="686">
        <f>COUNTA(I242:L242,N242:Q242,S242,Y242)</f>
        <v>2</v>
      </c>
      <c r="H243" s="686">
        <f ca="1">IF(ISNA(VLOOKUP($B243,__Indoor,H$7,0)),   0,VLOOKUP($B243,__Indoor,H$7,0))</f>
        <v>1</v>
      </c>
      <c r="I243" s="932" t="str">
        <f ca="1">IF(AND(I242&gt;0,INDIRECT(ADDRESS($CB242,COLUMN(I242),2,1))=0),NA(),IF(I242&gt;INDIRECT(ADDRESS($CB242,COLUMN(I242),2,1)),  NA(),  IF(OR(I242="",INDIRECT(ADDRESS($CB242,COLUMN(I242),2,1))=""),"",     (1+I$5)  *  ROUND((1-(I242-1)/(  INDIRECT(ADDRESS($CB242,COLUMN(I242),2,1))  -1))  *  (VLOOKUP($D242&amp;"_"&amp;$D243,Cross_cat_sexe,$B$5+1,0)  -  VLOOKUP($D242&amp;"_"&amp;$D243,Cross_cat_sexe,$B$5,0))     +  VLOOKUP($D242&amp;"_"&amp;$D243,Cross_cat_sexe,$B$5,0),0))))</f>
        <v/>
      </c>
      <c r="J243" s="932">
        <f ca="1">IF(AND(J242&gt;0,INDIRECT(ADDRESS($CB242,COLUMN(J242),2,1))=0),NA(),IF(J242&gt;INDIRECT(ADDRESS($CB242,COLUMN(J242),2,1)),  NA(),  IF(OR(J242="",INDIRECT(ADDRESS($CB242,COLUMN(J242),2,1))=""),"",     (1+J$5)  *  ROUND((1-(J242-1)/(  INDIRECT(ADDRESS($CB242,COLUMN(J242),2,1))  -1))  *  (VLOOKUP($D242&amp;"_"&amp;$D243,Cross_cat_sexe,$B$5+1,0)  -  VLOOKUP($D242&amp;"_"&amp;$D243,Cross_cat_sexe,$B$5,0))     +  VLOOKUP($D242&amp;"_"&amp;$D243,Cross_cat_sexe,$B$5,0),0))))</f>
        <v>409</v>
      </c>
      <c r="K243" s="932">
        <f ca="1">IF(AND(K242&gt;0,INDIRECT(ADDRESS($CB242,COLUMN(K242),2,1))=0),NA(),IF(K242&gt;INDIRECT(ADDRESS($CB242,COLUMN(K242),2,1)),  NA(),  IF(OR(K242="",INDIRECT(ADDRESS($CB242,COLUMN(K242),2,1))=""),"",     (1+K$5)  *  ROUND((1-(K242-1)/(  INDIRECT(ADDRESS($CB242,COLUMN(K242),2,1))  -1))  *  (VLOOKUP($D242&amp;"_"&amp;$D243,Cross_cat_sexe,$B$5+1,0)  -  VLOOKUP($D242&amp;"_"&amp;$D243,Cross_cat_sexe,$B$5,0))     +  VLOOKUP($D242&amp;"_"&amp;$D243,Cross_cat_sexe,$B$5,0),0))))</f>
        <v>441</v>
      </c>
      <c r="L243" s="687" t="str">
        <f>IF(AND(L242&gt;0,M242=0),NA(),IF(L242&gt;M242,NA(),IF(M242="","",     (1+M$5)  *  ROUND((1-(L242-1)/(M242-1))  *  (VLOOKUP($D242&amp;"_"&amp;$D243,Cross_cat_sexe,$B$5+1,0)  -  VLOOKUP($D242&amp;"_"&amp;$D243,Cross_cat_sexe,$B$5,0))     +  VLOOKUP($D242&amp;"_"&amp;$D243,Cross_cat_sexe,$B$5,0),0))))</f>
        <v/>
      </c>
      <c r="M243" s="841">
        <f>IF(L242&gt;0,M$5,0)</f>
        <v>0</v>
      </c>
      <c r="N243" s="932" t="str">
        <f ca="1">IF(AND(N242&gt;0,INDIRECT(ADDRESS($CB242,COLUMN(N242),2,1))=0),NA(),IF(N242&gt;INDIRECT(ADDRESS($CB242,COLUMN(N242),2,1)),  NA(),  IF(OR(N242="",INDIRECT(ADDRESS($CB242,COLUMN(N242),2,1))=""),"",     (1+N$5)  *  ROUND((1-(N242-1)/(  INDIRECT(ADDRESS($CB242,COLUMN(N242),2,1))  -1))  *  (VLOOKUP($D242&amp;"_"&amp;$D243,Cross_cat_sexe,$B$5+1,0)  -  VLOOKUP($D242&amp;"_"&amp;$D243,Cross_cat_sexe,$B$5,0))     +  VLOOKUP($D242&amp;"_"&amp;$D243,Cross_cat_sexe,$B$5,0),0))))</f>
        <v/>
      </c>
      <c r="O243" s="932" t="str">
        <f ca="1">IF(AND(O242&gt;0,INDIRECT(ADDRESS($CB242,COLUMN(O242),2,1))=0),NA(),IF(O242&gt;INDIRECT(ADDRESS($CB242,COLUMN(O242),2,1)),  NA(),  IF(OR(O242="",INDIRECT(ADDRESS($CB242,COLUMN(O242),2,1))=""),"",     (1+O$5)  *  ROUND((1-(O242-1)/(  INDIRECT(ADDRESS($CB242,COLUMN(O242),2,1))  -1))  *  (VLOOKUP($D242&amp;"_"&amp;$D243,Cross_cat_sexe,$B$5+1,0)  -  VLOOKUP($D242&amp;"_"&amp;$D243,Cross_cat_sexe,$B$5,0))     +  VLOOKUP($D242&amp;"_"&amp;$D243,Cross_cat_sexe,$B$5,0),0))))</f>
        <v/>
      </c>
      <c r="P243" s="932" t="str">
        <f ca="1">IF(AND(P242&gt;0,INDIRECT(ADDRESS($CB242,COLUMN(P242),2,1))=0),NA(),IF(P242&gt;INDIRECT(ADDRESS($CB242,COLUMN(P242),2,1)),  NA(),  IF(OR(P242="",INDIRECT(ADDRESS($CB242,COLUMN(P242),2,1))=""),"",     (1+P$5)  *  ROUND((1-(P242-1)/(  INDIRECT(ADDRESS($CB242,COLUMN(P242),2,1))  -1))  *  (VLOOKUP($D242&amp;"_"&amp;$D243,Cross_cat_sexe,$B$5+1,0)  -  VLOOKUP($D242&amp;"_"&amp;$D243,Cross_cat_sexe,$B$5,0))     +  VLOOKUP($D242&amp;"_"&amp;$D243,Cross_cat_sexe,$B$5,0),0))))</f>
        <v/>
      </c>
      <c r="Q243" s="687" t="str">
        <f>IF(AND(Q242&gt;0,R242=0),NA(),IF(Q242&gt;R242,NA(),IF(R242="","",     (1+R$5)  *  ROUND((1-(Q242-1)/(R242-1))  *  (VLOOKUP($D242&amp;"_"&amp;$D243,Cross_cat_sexe,$B$5+1,0)  -  VLOOKUP($D242&amp;"_"&amp;$D243,Cross_cat_sexe,$B$5,0))     +  VLOOKUP($D242&amp;"_"&amp;$D243,Cross_cat_sexe,$B$5,0),0))))</f>
        <v/>
      </c>
      <c r="R243" s="841">
        <f>IF(Q242&gt;0,R$5,0)</f>
        <v>0</v>
      </c>
      <c r="S243" s="687" t="str">
        <f>IF(AND(S242&gt;0,T242=0),NA(),IF(S242&gt;T242,NA(),IF(T242="","",     (1+T$5)  *  ROUND((1-(S242-1)/(T242-1))  *  (VLOOKUP($D242&amp;"_"&amp;$D243,Cross_cat_sexe,$B$5+1,0)  -  VLOOKUP($D242&amp;"_"&amp;$D243,Cross_cat_sexe,$B$5,0))     +  VLOOKUP($D242&amp;"_"&amp;$D243,Cross_cat_sexe,$B$5,0),0))))</f>
        <v/>
      </c>
      <c r="T243" s="841">
        <f>IF(S242&gt;0,T$5,0)</f>
        <v>0</v>
      </c>
      <c r="U243" s="932" t="str">
        <f ca="1">IF(AND(U242&gt;0,INDIRECT(ADDRESS($CB242,COLUMN(U242),2,1))=0),NA(),IF(U242&gt;INDIRECT(ADDRESS($CB242,COLUMN(U242),2,1)),  NA(),  IF(OR(U242="",INDIRECT(ADDRESS($CB242,COLUMN(U242),2,1))=""),"",     (1+U$5)  *  ROUND((1-(U242-1)/(  INDIRECT(ADDRESS($CB242,COLUMN(U242),2,1))  -1))  *  (VLOOKUP($D242&amp;"_"&amp;$D243,Cross_cat_sexe,$B$5+1,0)  -  VLOOKUP($D242&amp;"_"&amp;$D243,Cross_cat_sexe,$B$5,0))     +  VLOOKUP($D242&amp;"_"&amp;$D243,Cross_cat_sexe,$B$5,0),0))))</f>
        <v/>
      </c>
      <c r="V243" s="932" t="str">
        <f ca="1">IF(AND(V242&gt;0,INDIRECT(ADDRESS($CB242,COLUMN(V242),2,1))=0),NA(),IF(V242&gt;INDIRECT(ADDRESS($CB242,COLUMN(V242),2,1)),  NA(),  IF(OR(V242="",INDIRECT(ADDRESS($CB242,COLUMN(V242),2,1))=""),"",     (1+V$5)  *  ROUND((1-(V242-1)/(  INDIRECT(ADDRESS($CB242,COLUMN(V242),2,1))  -1))  *  (VLOOKUP($D242&amp;"_"&amp;$D243,Cross_cat_sexe,$B$5+1,0)  -  VLOOKUP($D242&amp;"_"&amp;$D243,Cross_cat_sexe,$B$5,0))     +  VLOOKUP($D242&amp;"_"&amp;$D243,Cross_cat_sexe,$B$5,0),0))))</f>
        <v/>
      </c>
      <c r="W243" s="932" t="str">
        <f ca="1">IF(AND(W242&gt;0,INDIRECT(ADDRESS($CB242,COLUMN(W242),2,1))=0),NA(),IF(W242&gt;INDIRECT(ADDRESS($CB242,COLUMN(W242),2,1)),  NA(),  IF(OR(W242="",INDIRECT(ADDRESS($CB242,COLUMN(W242),2,1))=""),"",     (1+W$5)  *  ROUND((1-(W242-1)/(  INDIRECT(ADDRESS($CB242,COLUMN(W242),2,1))  -1))  *  (VLOOKUP($D242&amp;"_"&amp;$D243,Cross_cat_sexe,$B$5+1,0)  -  VLOOKUP($D242&amp;"_"&amp;$D243,Cross_cat_sexe,$B$5,0))     +  VLOOKUP($D242&amp;"_"&amp;$D243,Cross_cat_sexe,$B$5,0),0))))</f>
        <v/>
      </c>
      <c r="X243" s="932" t="str">
        <f ca="1">IF(AND(X242&gt;0,INDIRECT(ADDRESS($CB242,COLUMN(X242),2,1))=0),NA(),IF(X242&gt;INDIRECT(ADDRESS($CB242,COLUMN(X242),2,1)),  NA(),  IF(OR(X242="",INDIRECT(ADDRESS($CB242,COLUMN(X242),2,1))=""),"",     (1+X$5)  *  ROUND((1-(X242-1)/(  INDIRECT(ADDRESS($CB242,COLUMN(X242),2,1))  -1))  *  (VLOOKUP($D242&amp;"_"&amp;$D243,Cross_cat_sexe,$B$5+1,0)  -  VLOOKUP($D242&amp;"_"&amp;$D243,Cross_cat_sexe,$B$5,0))     +  VLOOKUP($D242&amp;"_"&amp;$D243,Cross_cat_sexe,$B$5,0),0))))</f>
        <v/>
      </c>
      <c r="Y243" s="687" t="str">
        <f>IF(AND(Y242&gt;0,Z242=0),NA(),IF(Y242&gt;Z242,NA(),IF(Z242="","",     (1+Z$5)  *  ROUND((1-(Y242-1)/(Z242-1))  *  (VLOOKUP($D242&amp;"_"&amp;$D243,Cross_cat_sexe,$B$5+1,0)  -  VLOOKUP($D242&amp;"_"&amp;$D243,Cross_cat_sexe,$B$5,0))     +  VLOOKUP($D242&amp;"_"&amp;$D243,Cross_cat_sexe,$B$5,0),0))))</f>
        <v/>
      </c>
      <c r="Z243" s="841">
        <f>IF(Y242&gt;0,Z$5,0)</f>
        <v>0</v>
      </c>
      <c r="AA243" s="688" t="str">
        <f ca="1">IF($B242="","",VLOOKUP($B242,Athlètes,AA$7,0))</f>
        <v>Gaspard</v>
      </c>
      <c r="AB243" s="689">
        <f ca="1">IF(OR(G243&gt;=2,    F242=IF(D243="F","classée","classé")),   1,   0)</f>
        <v>1</v>
      </c>
      <c r="AC243" s="690">
        <f ca="1">MAX(AH243:AU243)</f>
        <v>441</v>
      </c>
      <c r="AD243" s="684">
        <f ca="1">IF(AF243&gt;=2,AC243,MAX(AV243:BI243))</f>
        <v>409</v>
      </c>
      <c r="AE243" s="684">
        <f ca="1">IF(AF243&gt;=3,AC243,IF(AG243&gt;=2,AD243,MAX(BJ243:BW243)))</f>
        <v>-1</v>
      </c>
      <c r="AF243" s="684">
        <f ca="1">COUNTIF(AV243:BI243,"=-1")</f>
        <v>1</v>
      </c>
      <c r="AG243" s="684">
        <f ca="1">COUNTIF(BJ243:BW243,"=-2")</f>
        <v>1</v>
      </c>
      <c r="AH243" s="691" t="str">
        <f t="shared" ref="AH243:AU243" ca="1" si="372">INDEX(__Cross,  $CC243,  AH$5)</f>
        <v/>
      </c>
      <c r="AI243" s="684">
        <f t="shared" ca="1" si="372"/>
        <v>409</v>
      </c>
      <c r="AJ243" s="684">
        <f t="shared" ca="1" si="372"/>
        <v>441</v>
      </c>
      <c r="AK243" s="684" t="str">
        <f t="shared" ca="1" si="372"/>
        <v/>
      </c>
      <c r="AL243" s="684" t="str">
        <f t="shared" ca="1" si="372"/>
        <v/>
      </c>
      <c r="AM243" s="684" t="str">
        <f t="shared" ca="1" si="372"/>
        <v/>
      </c>
      <c r="AN243" s="684" t="str">
        <f t="shared" ca="1" si="372"/>
        <v/>
      </c>
      <c r="AO243" s="684" t="str">
        <f t="shared" ca="1" si="372"/>
        <v/>
      </c>
      <c r="AP243" s="684" t="str">
        <f t="shared" ca="1" si="372"/>
        <v/>
      </c>
      <c r="AQ243" s="684" t="str">
        <f t="shared" ca="1" si="372"/>
        <v/>
      </c>
      <c r="AR243" s="684" t="str">
        <f t="shared" ca="1" si="372"/>
        <v/>
      </c>
      <c r="AS243" s="684" t="str">
        <f t="shared" ca="1" si="372"/>
        <v/>
      </c>
      <c r="AT243" s="684" t="str">
        <f t="shared" ca="1" si="372"/>
        <v/>
      </c>
      <c r="AU243" s="692" t="str">
        <f t="shared" ca="1" si="372"/>
        <v/>
      </c>
      <c r="AV243" s="691" t="str">
        <f t="shared" ref="AV243:BI243" ca="1" si="373">IF(AH243=$AC243,-1,AH243)</f>
        <v/>
      </c>
      <c r="AW243" s="684">
        <f t="shared" ca="1" si="373"/>
        <v>409</v>
      </c>
      <c r="AX243" s="684">
        <f t="shared" ca="1" si="373"/>
        <v>-1</v>
      </c>
      <c r="AY243" s="684" t="str">
        <f t="shared" ca="1" si="373"/>
        <v/>
      </c>
      <c r="AZ243" s="684" t="str">
        <f t="shared" ca="1" si="373"/>
        <v/>
      </c>
      <c r="BA243" s="684" t="str">
        <f t="shared" ca="1" si="373"/>
        <v/>
      </c>
      <c r="BB243" s="684" t="str">
        <f t="shared" ca="1" si="373"/>
        <v/>
      </c>
      <c r="BC243" s="684" t="str">
        <f t="shared" ca="1" si="373"/>
        <v/>
      </c>
      <c r="BD243" s="684" t="str">
        <f t="shared" ca="1" si="373"/>
        <v/>
      </c>
      <c r="BE243" s="684" t="str">
        <f t="shared" ca="1" si="373"/>
        <v/>
      </c>
      <c r="BF243" s="684" t="str">
        <f t="shared" ca="1" si="373"/>
        <v/>
      </c>
      <c r="BG243" s="684" t="str">
        <f t="shared" ca="1" si="373"/>
        <v/>
      </c>
      <c r="BH243" s="684" t="str">
        <f t="shared" ca="1" si="373"/>
        <v/>
      </c>
      <c r="BI243" s="692" t="str">
        <f t="shared" ca="1" si="373"/>
        <v/>
      </c>
      <c r="BJ243" s="691" t="str">
        <f t="shared" ref="BJ243:BW243" ca="1" si="374">IF(AV243=$AD243,-2,AV243)</f>
        <v/>
      </c>
      <c r="BK243" s="684">
        <f t="shared" ca="1" si="374"/>
        <v>-2</v>
      </c>
      <c r="BL243" s="684">
        <f t="shared" ca="1" si="374"/>
        <v>-1</v>
      </c>
      <c r="BM243" s="684" t="str">
        <f t="shared" ca="1" si="374"/>
        <v/>
      </c>
      <c r="BN243" s="684" t="str">
        <f t="shared" ca="1" si="374"/>
        <v/>
      </c>
      <c r="BO243" s="684" t="str">
        <f t="shared" ca="1" si="374"/>
        <v/>
      </c>
      <c r="BP243" s="684" t="str">
        <f t="shared" ca="1" si="374"/>
        <v/>
      </c>
      <c r="BQ243" s="684" t="str">
        <f t="shared" ca="1" si="374"/>
        <v/>
      </c>
      <c r="BR243" s="684" t="str">
        <f t="shared" ca="1" si="374"/>
        <v/>
      </c>
      <c r="BS243" s="684" t="str">
        <f t="shared" ca="1" si="374"/>
        <v/>
      </c>
      <c r="BT243" s="684" t="str">
        <f t="shared" ca="1" si="374"/>
        <v/>
      </c>
      <c r="BU243" s="684" t="str">
        <f t="shared" ca="1" si="374"/>
        <v/>
      </c>
      <c r="BV243" s="684" t="str">
        <f t="shared" ca="1" si="374"/>
        <v/>
      </c>
      <c r="BW243" s="692" t="str">
        <f t="shared" ca="1" si="374"/>
        <v/>
      </c>
      <c r="BX243" s="689">
        <f t="shared" ca="1" si="346"/>
        <v>1</v>
      </c>
      <c r="BY243" s="996">
        <f t="shared" ca="1" si="347"/>
        <v>850</v>
      </c>
      <c r="BZ243" s="689">
        <f t="shared" si="348"/>
        <v>309.10000000000002</v>
      </c>
      <c r="CA243" s="684" t="str">
        <f t="shared" ca="1" si="349"/>
        <v>B_H</v>
      </c>
      <c r="CB243" s="684">
        <f t="shared" ca="1" si="345"/>
        <v>226</v>
      </c>
      <c r="CC243" s="684">
        <f t="shared" ca="1" si="350"/>
        <v>222</v>
      </c>
      <c r="CD243" s="684">
        <f t="shared" ca="1" si="351"/>
        <v>0</v>
      </c>
      <c r="CE243" s="693">
        <f t="shared" ca="1" si="352"/>
        <v>1100425</v>
      </c>
      <c r="CF243" s="895"/>
      <c r="CG243" s="886"/>
      <c r="CH243" s="694">
        <f t="shared" ca="1" si="353"/>
        <v>1.1000000000000001</v>
      </c>
      <c r="CI243" s="694">
        <f t="shared" ca="1" si="313"/>
        <v>0</v>
      </c>
      <c r="CJ243" s="895"/>
    </row>
    <row r="244" spans="1:88" s="703" customFormat="1">
      <c r="A244" s="704">
        <v>8</v>
      </c>
      <c r="B244" s="705">
        <v>311</v>
      </c>
      <c r="C244" s="703" t="str">
        <f ca="1">IF($B244="","",VLOOKUP($B244,Athlètes,C$5,0))</f>
        <v>CASTIN</v>
      </c>
      <c r="D244" s="698" t="str">
        <f ca="1">IF($B244="","",VLOOKUP($B244,Athlètes,D$5,0))</f>
        <v>B</v>
      </c>
      <c r="E244" s="706" t="str">
        <f ca="1">IF($B244="","",VLOOKUP($B244,Athlètes,E$5,0))</f>
        <v/>
      </c>
      <c r="F244" s="707"/>
      <c r="G244" s="708"/>
      <c r="H244" s="708"/>
      <c r="I244" s="696"/>
      <c r="J244" s="696">
        <v>33</v>
      </c>
      <c r="K244" s="696">
        <v>51</v>
      </c>
      <c r="L244" s="696"/>
      <c r="M244" s="722" t="str">
        <f>IF(L244&gt;0,VLOOKUP(M$2&amp;IF(VLOOKUP(M$2,cal_Cross,L$9,0)&lt;&gt;2,"","-"&amp;VLOOKUP($E244,année_1ou2,M$9,0)),cal_Cross,VLOOKUP($D244&amp;"_"&amp;$D245,Cross_cat_sexe,$B$7,0),0),"")</f>
        <v/>
      </c>
      <c r="N244" s="696"/>
      <c r="O244" s="696"/>
      <c r="P244" s="696"/>
      <c r="Q244" s="696"/>
      <c r="R244" s="722" t="str">
        <f>IF(Q244&gt;0,VLOOKUP(R$2&amp;IF(VLOOKUP(R$2,cal_Cross,Q$9,0)&lt;&gt;2,"","-"&amp;VLOOKUP($E244,année_1ou2,R$9,0)),cal_Cross,VLOOKUP($D244&amp;"_"&amp;$D245,Cross_cat_sexe,$B$7,0),0),"")</f>
        <v/>
      </c>
      <c r="S244" s="696"/>
      <c r="T244" s="722" t="str">
        <f>IF(S244&gt;0,VLOOKUP(T$2&amp;IF(VLOOKUP(T$2,cal_Cross,S$9,0)&lt;&gt;2,"","-"&amp;VLOOKUP($E244,année_1ou2,T$9,0)),cal_Cross,VLOOKUP($D244&amp;"_"&amp;$D245,Cross_cat_sexe,$B$7,0),0),"")</f>
        <v/>
      </c>
      <c r="U244" s="696"/>
      <c r="V244" s="696"/>
      <c r="W244" s="696"/>
      <c r="X244" s="696"/>
      <c r="Y244" s="696"/>
      <c r="Z244" s="722" t="str">
        <f>IF(Y244&gt;0,VLOOKUP(Z$2&amp;IF(VLOOKUP(Z$2,cal_Cross,Y$9,0)&lt;&gt;2,"","-"&amp;VLOOKUP($E244,année_1ou2,Z$9,0)),cal_Cross,VLOOKUP($D244&amp;"_"&amp;$D245,Cross_cat_sexe,$B$7,0),0),"")</f>
        <v/>
      </c>
      <c r="AA244" s="843" t="str">
        <f ca="1">IF($B244="","",VLOOKUP($B244,Athlètes,AA$5,0))</f>
        <v>CASTIN</v>
      </c>
      <c r="AB244" s="697"/>
      <c r="AC244" s="698"/>
      <c r="AD244" s="698"/>
      <c r="AE244" s="698"/>
      <c r="AF244" s="698"/>
      <c r="AG244" s="698"/>
      <c r="AH244" s="699"/>
      <c r="AI244" s="698"/>
      <c r="AJ244" s="698"/>
      <c r="AK244" s="698"/>
      <c r="AL244" s="698"/>
      <c r="AM244" s="698"/>
      <c r="AN244" s="698"/>
      <c r="AO244" s="698"/>
      <c r="AP244" s="698"/>
      <c r="AQ244" s="698"/>
      <c r="AR244" s="698"/>
      <c r="AS244" s="698"/>
      <c r="AT244" s="698"/>
      <c r="AU244" s="700"/>
      <c r="AV244" s="699"/>
      <c r="AW244" s="698"/>
      <c r="AX244" s="698"/>
      <c r="AY244" s="698"/>
      <c r="AZ244" s="698"/>
      <c r="BA244" s="698"/>
      <c r="BB244" s="698"/>
      <c r="BC244" s="698"/>
      <c r="BD244" s="698"/>
      <c r="BE244" s="698"/>
      <c r="BF244" s="698"/>
      <c r="BG244" s="698"/>
      <c r="BH244" s="698"/>
      <c r="BI244" s="700"/>
      <c r="BJ244" s="699"/>
      <c r="BK244" s="698"/>
      <c r="BL244" s="698"/>
      <c r="BM244" s="698"/>
      <c r="BN244" s="698"/>
      <c r="BO244" s="698"/>
      <c r="BP244" s="698"/>
      <c r="BQ244" s="698"/>
      <c r="BR244" s="698"/>
      <c r="BS244" s="698"/>
      <c r="BT244" s="698"/>
      <c r="BU244" s="698"/>
      <c r="BV244" s="698"/>
      <c r="BW244" s="700"/>
      <c r="BX244" s="697">
        <f t="shared" ca="1" si="346"/>
        <v>0</v>
      </c>
      <c r="BY244" s="995">
        <f t="shared" ca="1" si="347"/>
        <v>84</v>
      </c>
      <c r="BZ244" s="697">
        <f t="shared" si="348"/>
        <v>311</v>
      </c>
      <c r="CA244" s="698" t="str">
        <f t="shared" ca="1" si="349"/>
        <v>B_H</v>
      </c>
      <c r="CB244" s="698">
        <f t="shared" ca="1" si="345"/>
        <v>226</v>
      </c>
      <c r="CC244" s="698">
        <f t="shared" ca="1" si="350"/>
        <v>223</v>
      </c>
      <c r="CD244" s="698">
        <f t="shared" ca="1" si="351"/>
        <v>0</v>
      </c>
      <c r="CE244" s="701">
        <f t="shared" ca="1" si="352"/>
        <v>1100269</v>
      </c>
      <c r="CF244" s="894"/>
      <c r="CG244" s="885"/>
      <c r="CH244" s="694">
        <f t="shared" ca="1" si="353"/>
        <v>1</v>
      </c>
      <c r="CI244" s="702">
        <f t="shared" ca="1" si="313"/>
        <v>0</v>
      </c>
      <c r="CJ244" s="894"/>
    </row>
    <row r="245" spans="1:88" s="695" customFormat="1">
      <c r="A245" s="681">
        <v>8.1</v>
      </c>
      <c r="B245" s="682">
        <f>B244+0.1</f>
        <v>311.10000000000002</v>
      </c>
      <c r="C245" s="683" t="str">
        <f ca="1">IF($B244="","",VLOOKUP($B244,Athlètes,C$7,0))</f>
        <v>Tom</v>
      </c>
      <c r="D245" s="684" t="str">
        <f ca="1">IF($B244="","",VLOOKUP($B244,Athlètes,D$7,0))</f>
        <v>H</v>
      </c>
      <c r="E245" s="685"/>
      <c r="F245" s="936">
        <f ca="1">IF(G245=0,0,SUMIF(AC245:AD245,"&gt;0")/MIN(2,G245))+IF(ISNA(BY245),NA(),0)</f>
        <v>269</v>
      </c>
      <c r="G245" s="686">
        <f>COUNTA(I244:L244,N244:Q244,S244,Y244)</f>
        <v>2</v>
      </c>
      <c r="H245" s="686">
        <f>IF(ISNA(VLOOKUP($B245,__Indoor,H$7,0)),   0,VLOOKUP($B245,__Indoor,H$7,0))</f>
        <v>0</v>
      </c>
      <c r="I245" s="932" t="str">
        <f ca="1">IF(AND(I244&gt;0,INDIRECT(ADDRESS($CB244,COLUMN(I244),2,1))=0),NA(),IF(I244&gt;INDIRECT(ADDRESS($CB244,COLUMN(I244),2,1)),  NA(),  IF(OR(I244="",INDIRECT(ADDRESS($CB244,COLUMN(I244),2,1))=""),"",     (1+I$5)  *  ROUND((1-(I244-1)/(  INDIRECT(ADDRESS($CB244,COLUMN(I244),2,1))  -1))  *  (VLOOKUP($D244&amp;"_"&amp;$D245,Cross_cat_sexe,$B$5+1,0)  -  VLOOKUP($D244&amp;"_"&amp;$D245,Cross_cat_sexe,$B$5,0))     +  VLOOKUP($D244&amp;"_"&amp;$D245,Cross_cat_sexe,$B$5,0),0))))</f>
        <v/>
      </c>
      <c r="J245" s="932">
        <f ca="1">IF(AND(J244&gt;0,INDIRECT(ADDRESS($CB244,COLUMN(J244),2,1))=0),NA(),IF(J244&gt;INDIRECT(ADDRESS($CB244,COLUMN(J244),2,1)),  NA(),  IF(OR(J244="",INDIRECT(ADDRESS($CB244,COLUMN(J244),2,1))=""),"",     (1+J$5)  *  ROUND((1-(J244-1)/(  INDIRECT(ADDRESS($CB244,COLUMN(J244),2,1))  -1))  *  (VLOOKUP($D244&amp;"_"&amp;$D245,Cross_cat_sexe,$B$5+1,0)  -  VLOOKUP($D244&amp;"_"&amp;$D245,Cross_cat_sexe,$B$5,0))     +  VLOOKUP($D244&amp;"_"&amp;$D245,Cross_cat_sexe,$B$5,0),0))))</f>
        <v>273</v>
      </c>
      <c r="K245" s="932">
        <f ca="1">IF(AND(K244&gt;0,INDIRECT(ADDRESS($CB244,COLUMN(K244),2,1))=0),NA(),IF(K244&gt;INDIRECT(ADDRESS($CB244,COLUMN(K244),2,1)),  NA(),  IF(OR(K244="",INDIRECT(ADDRESS($CB244,COLUMN(K244),2,1))=""),"",     (1+K$5)  *  ROUND((1-(K244-1)/(  INDIRECT(ADDRESS($CB244,COLUMN(K244),2,1))  -1))  *  (VLOOKUP($D244&amp;"_"&amp;$D245,Cross_cat_sexe,$B$5+1,0)  -  VLOOKUP($D244&amp;"_"&amp;$D245,Cross_cat_sexe,$B$5,0))     +  VLOOKUP($D244&amp;"_"&amp;$D245,Cross_cat_sexe,$B$5,0),0))))</f>
        <v>265</v>
      </c>
      <c r="L245" s="687" t="str">
        <f>IF(AND(L244&gt;0,M244=0),NA(),IF(L244&gt;M244,NA(),IF(M244="","",     (1+M$5)  *  ROUND((1-(L244-1)/(M244-1))  *  (VLOOKUP($D244&amp;"_"&amp;$D245,Cross_cat_sexe,$B$5+1,0)  -  VLOOKUP($D244&amp;"_"&amp;$D245,Cross_cat_sexe,$B$5,0))     +  VLOOKUP($D244&amp;"_"&amp;$D245,Cross_cat_sexe,$B$5,0),0))))</f>
        <v/>
      </c>
      <c r="M245" s="841">
        <f>IF(L244&gt;0,M$5,0)</f>
        <v>0</v>
      </c>
      <c r="N245" s="932" t="str">
        <f ca="1">IF(AND(N244&gt;0,INDIRECT(ADDRESS($CB244,COLUMN(N244),2,1))=0),NA(),IF(N244&gt;INDIRECT(ADDRESS($CB244,COLUMN(N244),2,1)),  NA(),  IF(OR(N244="",INDIRECT(ADDRESS($CB244,COLUMN(N244),2,1))=""),"",     (1+N$5)  *  ROUND((1-(N244-1)/(  INDIRECT(ADDRESS($CB244,COLUMN(N244),2,1))  -1))  *  (VLOOKUP($D244&amp;"_"&amp;$D245,Cross_cat_sexe,$B$5+1,0)  -  VLOOKUP($D244&amp;"_"&amp;$D245,Cross_cat_sexe,$B$5,0))     +  VLOOKUP($D244&amp;"_"&amp;$D245,Cross_cat_sexe,$B$5,0),0))))</f>
        <v/>
      </c>
      <c r="O245" s="932" t="str">
        <f ca="1">IF(AND(O244&gt;0,INDIRECT(ADDRESS($CB244,COLUMN(O244),2,1))=0),NA(),IF(O244&gt;INDIRECT(ADDRESS($CB244,COLUMN(O244),2,1)),  NA(),  IF(OR(O244="",INDIRECT(ADDRESS($CB244,COLUMN(O244),2,1))=""),"",     (1+O$5)  *  ROUND((1-(O244-1)/(  INDIRECT(ADDRESS($CB244,COLUMN(O244),2,1))  -1))  *  (VLOOKUP($D244&amp;"_"&amp;$D245,Cross_cat_sexe,$B$5+1,0)  -  VLOOKUP($D244&amp;"_"&amp;$D245,Cross_cat_sexe,$B$5,0))     +  VLOOKUP($D244&amp;"_"&amp;$D245,Cross_cat_sexe,$B$5,0),0))))</f>
        <v/>
      </c>
      <c r="P245" s="932" t="str">
        <f ca="1">IF(AND(P244&gt;0,INDIRECT(ADDRESS($CB244,COLUMN(P244),2,1))=0),NA(),IF(P244&gt;INDIRECT(ADDRESS($CB244,COLUMN(P244),2,1)),  NA(),  IF(OR(P244="",INDIRECT(ADDRESS($CB244,COLUMN(P244),2,1))=""),"",     (1+P$5)  *  ROUND((1-(P244-1)/(  INDIRECT(ADDRESS($CB244,COLUMN(P244),2,1))  -1))  *  (VLOOKUP($D244&amp;"_"&amp;$D245,Cross_cat_sexe,$B$5+1,0)  -  VLOOKUP($D244&amp;"_"&amp;$D245,Cross_cat_sexe,$B$5,0))     +  VLOOKUP($D244&amp;"_"&amp;$D245,Cross_cat_sexe,$B$5,0),0))))</f>
        <v/>
      </c>
      <c r="Q245" s="687" t="str">
        <f>IF(AND(Q244&gt;0,R244=0),NA(),IF(Q244&gt;R244,NA(),IF(R244="","",     (1+R$5)  *  ROUND((1-(Q244-1)/(R244-1))  *  (VLOOKUP($D244&amp;"_"&amp;$D245,Cross_cat_sexe,$B$5+1,0)  -  VLOOKUP($D244&amp;"_"&amp;$D245,Cross_cat_sexe,$B$5,0))     +  VLOOKUP($D244&amp;"_"&amp;$D245,Cross_cat_sexe,$B$5,0),0))))</f>
        <v/>
      </c>
      <c r="R245" s="841">
        <f>IF(Q244&gt;0,R$5,0)</f>
        <v>0</v>
      </c>
      <c r="S245" s="687" t="str">
        <f>IF(AND(S244&gt;0,T244=0),NA(),IF(S244&gt;T244,NA(),IF(T244="","",     (1+T$5)  *  ROUND((1-(S244-1)/(T244-1))  *  (VLOOKUP($D244&amp;"_"&amp;$D245,Cross_cat_sexe,$B$5+1,0)  -  VLOOKUP($D244&amp;"_"&amp;$D245,Cross_cat_sexe,$B$5,0))     +  VLOOKUP($D244&amp;"_"&amp;$D245,Cross_cat_sexe,$B$5,0),0))))</f>
        <v/>
      </c>
      <c r="T245" s="841">
        <f>IF(S244&gt;0,T$5,0)</f>
        <v>0</v>
      </c>
      <c r="U245" s="932" t="str">
        <f ca="1">IF(AND(U244&gt;0,INDIRECT(ADDRESS($CB244,COLUMN(U244),2,1))=0),NA(),IF(U244&gt;INDIRECT(ADDRESS($CB244,COLUMN(U244),2,1)),  NA(),  IF(OR(U244="",INDIRECT(ADDRESS($CB244,COLUMN(U244),2,1))=""),"",     (1+U$5)  *  ROUND((1-(U244-1)/(  INDIRECT(ADDRESS($CB244,COLUMN(U244),2,1))  -1))  *  (VLOOKUP($D244&amp;"_"&amp;$D245,Cross_cat_sexe,$B$5+1,0)  -  VLOOKUP($D244&amp;"_"&amp;$D245,Cross_cat_sexe,$B$5,0))     +  VLOOKUP($D244&amp;"_"&amp;$D245,Cross_cat_sexe,$B$5,0),0))))</f>
        <v/>
      </c>
      <c r="V245" s="932" t="str">
        <f ca="1">IF(AND(V244&gt;0,INDIRECT(ADDRESS($CB244,COLUMN(V244),2,1))=0),NA(),IF(V244&gt;INDIRECT(ADDRESS($CB244,COLUMN(V244),2,1)),  NA(),  IF(OR(V244="",INDIRECT(ADDRESS($CB244,COLUMN(V244),2,1))=""),"",     (1+V$5)  *  ROUND((1-(V244-1)/(  INDIRECT(ADDRESS($CB244,COLUMN(V244),2,1))  -1))  *  (VLOOKUP($D244&amp;"_"&amp;$D245,Cross_cat_sexe,$B$5+1,0)  -  VLOOKUP($D244&amp;"_"&amp;$D245,Cross_cat_sexe,$B$5,0))     +  VLOOKUP($D244&amp;"_"&amp;$D245,Cross_cat_sexe,$B$5,0),0))))</f>
        <v/>
      </c>
      <c r="W245" s="932" t="str">
        <f ca="1">IF(AND(W244&gt;0,INDIRECT(ADDRESS($CB244,COLUMN(W244),2,1))=0),NA(),IF(W244&gt;INDIRECT(ADDRESS($CB244,COLUMN(W244),2,1)),  NA(),  IF(OR(W244="",INDIRECT(ADDRESS($CB244,COLUMN(W244),2,1))=""),"",     (1+W$5)  *  ROUND((1-(W244-1)/(  INDIRECT(ADDRESS($CB244,COLUMN(W244),2,1))  -1))  *  (VLOOKUP($D244&amp;"_"&amp;$D245,Cross_cat_sexe,$B$5+1,0)  -  VLOOKUP($D244&amp;"_"&amp;$D245,Cross_cat_sexe,$B$5,0))     +  VLOOKUP($D244&amp;"_"&amp;$D245,Cross_cat_sexe,$B$5,0),0))))</f>
        <v/>
      </c>
      <c r="X245" s="932" t="str">
        <f ca="1">IF(AND(X244&gt;0,INDIRECT(ADDRESS($CB244,COLUMN(X244),2,1))=0),NA(),IF(X244&gt;INDIRECT(ADDRESS($CB244,COLUMN(X244),2,1)),  NA(),  IF(OR(X244="",INDIRECT(ADDRESS($CB244,COLUMN(X244),2,1))=""),"",     (1+X$5)  *  ROUND((1-(X244-1)/(  INDIRECT(ADDRESS($CB244,COLUMN(X244),2,1))  -1))  *  (VLOOKUP($D244&amp;"_"&amp;$D245,Cross_cat_sexe,$B$5+1,0)  -  VLOOKUP($D244&amp;"_"&amp;$D245,Cross_cat_sexe,$B$5,0))     +  VLOOKUP($D244&amp;"_"&amp;$D245,Cross_cat_sexe,$B$5,0),0))))</f>
        <v/>
      </c>
      <c r="Y245" s="687" t="str">
        <f>IF(AND(Y244&gt;0,Z244=0),NA(),IF(Y244&gt;Z244,NA(),IF(Z244="","",     (1+Z$5)  *  ROUND((1-(Y244-1)/(Z244-1))  *  (VLOOKUP($D244&amp;"_"&amp;$D245,Cross_cat_sexe,$B$5+1,0)  -  VLOOKUP($D244&amp;"_"&amp;$D245,Cross_cat_sexe,$B$5,0))     +  VLOOKUP($D244&amp;"_"&amp;$D245,Cross_cat_sexe,$B$5,0),0))))</f>
        <v/>
      </c>
      <c r="Z245" s="841">
        <f>IF(Y244&gt;0,Z$5,0)</f>
        <v>0</v>
      </c>
      <c r="AA245" s="688" t="str">
        <f ca="1">IF($B244="","",VLOOKUP($B244,Athlètes,AA$7,0))</f>
        <v>Tom</v>
      </c>
      <c r="AB245" s="689">
        <f ca="1">IF(OR(G245&gt;=2,    F244=IF(D245="F","classée","classé")),   1,   0)</f>
        <v>1</v>
      </c>
      <c r="AC245" s="690">
        <f ca="1">MAX(AH245:AU245)</f>
        <v>273</v>
      </c>
      <c r="AD245" s="684">
        <f ca="1">IF(AF245&gt;=2,AC245,MAX(AV245:BI245))</f>
        <v>265</v>
      </c>
      <c r="AE245" s="684">
        <f ca="1">IF(AF245&gt;=3,AC245,IF(AG245&gt;=2,AD245,MAX(BJ245:BW245)))</f>
        <v>-1</v>
      </c>
      <c r="AF245" s="684">
        <f ca="1">COUNTIF(AV245:BI245,"=-1")</f>
        <v>1</v>
      </c>
      <c r="AG245" s="684">
        <f ca="1">COUNTIF(BJ245:BW245,"=-2")</f>
        <v>1</v>
      </c>
      <c r="AH245" s="691" t="str">
        <f t="shared" ref="AH245:AU245" ca="1" si="375">INDEX(__Cross,  $CC245,  AH$5)</f>
        <v/>
      </c>
      <c r="AI245" s="684">
        <f t="shared" ca="1" si="375"/>
        <v>273</v>
      </c>
      <c r="AJ245" s="684">
        <f t="shared" ca="1" si="375"/>
        <v>265</v>
      </c>
      <c r="AK245" s="684" t="str">
        <f t="shared" ca="1" si="375"/>
        <v/>
      </c>
      <c r="AL245" s="684" t="str">
        <f t="shared" ca="1" si="375"/>
        <v/>
      </c>
      <c r="AM245" s="684" t="str">
        <f t="shared" ca="1" si="375"/>
        <v/>
      </c>
      <c r="AN245" s="684" t="str">
        <f t="shared" ca="1" si="375"/>
        <v/>
      </c>
      <c r="AO245" s="684" t="str">
        <f t="shared" ca="1" si="375"/>
        <v/>
      </c>
      <c r="AP245" s="684" t="str">
        <f t="shared" ca="1" si="375"/>
        <v/>
      </c>
      <c r="AQ245" s="684" t="str">
        <f t="shared" ca="1" si="375"/>
        <v/>
      </c>
      <c r="AR245" s="684" t="str">
        <f t="shared" ca="1" si="375"/>
        <v/>
      </c>
      <c r="AS245" s="684" t="str">
        <f t="shared" ca="1" si="375"/>
        <v/>
      </c>
      <c r="AT245" s="684" t="str">
        <f t="shared" ca="1" si="375"/>
        <v/>
      </c>
      <c r="AU245" s="692" t="str">
        <f t="shared" ca="1" si="375"/>
        <v/>
      </c>
      <c r="AV245" s="691" t="str">
        <f t="shared" ref="AV245:BI245" ca="1" si="376">IF(AH245=$AC245,-1,AH245)</f>
        <v/>
      </c>
      <c r="AW245" s="684">
        <f t="shared" ca="1" si="376"/>
        <v>-1</v>
      </c>
      <c r="AX245" s="684">
        <f t="shared" ca="1" si="376"/>
        <v>265</v>
      </c>
      <c r="AY245" s="684" t="str">
        <f t="shared" ca="1" si="376"/>
        <v/>
      </c>
      <c r="AZ245" s="684" t="str">
        <f t="shared" ca="1" si="376"/>
        <v/>
      </c>
      <c r="BA245" s="684" t="str">
        <f t="shared" ca="1" si="376"/>
        <v/>
      </c>
      <c r="BB245" s="684" t="str">
        <f t="shared" ca="1" si="376"/>
        <v/>
      </c>
      <c r="BC245" s="684" t="str">
        <f t="shared" ca="1" si="376"/>
        <v/>
      </c>
      <c r="BD245" s="684" t="str">
        <f t="shared" ca="1" si="376"/>
        <v/>
      </c>
      <c r="BE245" s="684" t="str">
        <f t="shared" ca="1" si="376"/>
        <v/>
      </c>
      <c r="BF245" s="684" t="str">
        <f t="shared" ca="1" si="376"/>
        <v/>
      </c>
      <c r="BG245" s="684" t="str">
        <f t="shared" ca="1" si="376"/>
        <v/>
      </c>
      <c r="BH245" s="684" t="str">
        <f t="shared" ca="1" si="376"/>
        <v/>
      </c>
      <c r="BI245" s="692" t="str">
        <f t="shared" ca="1" si="376"/>
        <v/>
      </c>
      <c r="BJ245" s="691" t="str">
        <f t="shared" ref="BJ245:BW245" ca="1" si="377">IF(AV245=$AD245,-2,AV245)</f>
        <v/>
      </c>
      <c r="BK245" s="684">
        <f t="shared" ca="1" si="377"/>
        <v>-1</v>
      </c>
      <c r="BL245" s="684">
        <f t="shared" ca="1" si="377"/>
        <v>-2</v>
      </c>
      <c r="BM245" s="684" t="str">
        <f t="shared" ca="1" si="377"/>
        <v/>
      </c>
      <c r="BN245" s="684" t="str">
        <f t="shared" ca="1" si="377"/>
        <v/>
      </c>
      <c r="BO245" s="684" t="str">
        <f t="shared" ca="1" si="377"/>
        <v/>
      </c>
      <c r="BP245" s="684" t="str">
        <f t="shared" ca="1" si="377"/>
        <v/>
      </c>
      <c r="BQ245" s="684" t="str">
        <f t="shared" ca="1" si="377"/>
        <v/>
      </c>
      <c r="BR245" s="684" t="str">
        <f t="shared" ca="1" si="377"/>
        <v/>
      </c>
      <c r="BS245" s="684" t="str">
        <f t="shared" ca="1" si="377"/>
        <v/>
      </c>
      <c r="BT245" s="684" t="str">
        <f t="shared" ca="1" si="377"/>
        <v/>
      </c>
      <c r="BU245" s="684" t="str">
        <f t="shared" ca="1" si="377"/>
        <v/>
      </c>
      <c r="BV245" s="684" t="str">
        <f t="shared" ca="1" si="377"/>
        <v/>
      </c>
      <c r="BW245" s="692" t="str">
        <f t="shared" ca="1" si="377"/>
        <v/>
      </c>
      <c r="BX245" s="689">
        <f t="shared" ca="1" si="346"/>
        <v>1</v>
      </c>
      <c r="BY245" s="996">
        <f t="shared" ca="1" si="347"/>
        <v>538</v>
      </c>
      <c r="BZ245" s="689">
        <f t="shared" si="348"/>
        <v>311.10000000000002</v>
      </c>
      <c r="CA245" s="684" t="str">
        <f t="shared" ca="1" si="349"/>
        <v>B_H</v>
      </c>
      <c r="CB245" s="684">
        <f t="shared" ca="1" si="345"/>
        <v>226</v>
      </c>
      <c r="CC245" s="684">
        <f t="shared" ca="1" si="350"/>
        <v>224</v>
      </c>
      <c r="CD245" s="684">
        <f t="shared" ca="1" si="351"/>
        <v>0</v>
      </c>
      <c r="CE245" s="693">
        <f t="shared" ca="1" si="352"/>
        <v>1100269</v>
      </c>
      <c r="CF245" s="895"/>
      <c r="CG245" s="886"/>
      <c r="CH245" s="694">
        <f t="shared" ca="1" si="353"/>
        <v>1.1000000000000001</v>
      </c>
      <c r="CI245" s="694">
        <f t="shared" ca="1" si="313"/>
        <v>0</v>
      </c>
      <c r="CJ245" s="895"/>
    </row>
    <row r="246" spans="1:88" s="703" customFormat="1">
      <c r="A246" s="704">
        <v>9</v>
      </c>
      <c r="B246" s="705">
        <v>366</v>
      </c>
      <c r="C246" s="703" t="str">
        <f ca="1">IF($B246="","",VLOOKUP($B246,Athlètes,C$5,0))</f>
        <v>CASTIN</v>
      </c>
      <c r="D246" s="698" t="str">
        <f ca="1">IF($B246="","",VLOOKUP($B246,Athlètes,D$5,0))</f>
        <v>B</v>
      </c>
      <c r="E246" s="706" t="str">
        <f ca="1">IF($B246="","",VLOOKUP($B246,Athlètes,E$5,0))</f>
        <v/>
      </c>
      <c r="F246" s="707"/>
      <c r="G246" s="708"/>
      <c r="H246" s="708"/>
      <c r="I246" s="696"/>
      <c r="J246" s="696">
        <v>34</v>
      </c>
      <c r="K246" s="696">
        <v>50</v>
      </c>
      <c r="L246" s="696"/>
      <c r="M246" s="722" t="str">
        <f>IF(L246&gt;0,VLOOKUP(M$2&amp;IF(VLOOKUP(M$2,cal_Cross,L$9,0)&lt;&gt;2,"","-"&amp;VLOOKUP($E246,année_1ou2,M$9,0)),cal_Cross,VLOOKUP($D246&amp;"_"&amp;$D247,Cross_cat_sexe,$B$7,0),0),"")</f>
        <v/>
      </c>
      <c r="N246" s="696"/>
      <c r="O246" s="696"/>
      <c r="P246" s="696"/>
      <c r="Q246" s="696"/>
      <c r="R246" s="722" t="str">
        <f>IF(Q246&gt;0,VLOOKUP(R$2&amp;IF(VLOOKUP(R$2,cal_Cross,Q$9,0)&lt;&gt;2,"","-"&amp;VLOOKUP($E246,année_1ou2,R$9,0)),cal_Cross,VLOOKUP($D246&amp;"_"&amp;$D247,Cross_cat_sexe,$B$7,0),0),"")</f>
        <v/>
      </c>
      <c r="S246" s="696"/>
      <c r="T246" s="722" t="str">
        <f>IF(S246&gt;0,VLOOKUP(T$2&amp;IF(VLOOKUP(T$2,cal_Cross,S$9,0)&lt;&gt;2,"","-"&amp;VLOOKUP($E246,année_1ou2,T$9,0)),cal_Cross,VLOOKUP($D246&amp;"_"&amp;$D247,Cross_cat_sexe,$B$7,0),0),"")</f>
        <v/>
      </c>
      <c r="U246" s="696"/>
      <c r="V246" s="696"/>
      <c r="W246" s="696"/>
      <c r="X246" s="696"/>
      <c r="Y246" s="696"/>
      <c r="Z246" s="722" t="str">
        <f>IF(Y246&gt;0,VLOOKUP(Z$2&amp;IF(VLOOKUP(Z$2,cal_Cross,Y$9,0)&lt;&gt;2,"","-"&amp;VLOOKUP($E246,année_1ou2,Z$9,0)),cal_Cross,VLOOKUP($D246&amp;"_"&amp;$D247,Cross_cat_sexe,$B$7,0),0),"")</f>
        <v/>
      </c>
      <c r="AA246" s="843" t="str">
        <f ca="1">IF($B246="","",VLOOKUP($B246,Athlètes,AA$5,0))</f>
        <v>CASTIN</v>
      </c>
      <c r="AB246" s="697"/>
      <c r="AC246" s="698"/>
      <c r="AD246" s="698"/>
      <c r="AE246" s="698"/>
      <c r="AF246" s="698"/>
      <c r="AG246" s="698"/>
      <c r="AH246" s="699"/>
      <c r="AI246" s="698"/>
      <c r="AJ246" s="698"/>
      <c r="AK246" s="698"/>
      <c r="AL246" s="698"/>
      <c r="AM246" s="698"/>
      <c r="AN246" s="698"/>
      <c r="AO246" s="698"/>
      <c r="AP246" s="698"/>
      <c r="AQ246" s="698"/>
      <c r="AR246" s="698"/>
      <c r="AS246" s="698"/>
      <c r="AT246" s="698"/>
      <c r="AU246" s="700"/>
      <c r="AV246" s="699"/>
      <c r="AW246" s="698"/>
      <c r="AX246" s="698"/>
      <c r="AY246" s="698"/>
      <c r="AZ246" s="698"/>
      <c r="BA246" s="698"/>
      <c r="BB246" s="698"/>
      <c r="BC246" s="698"/>
      <c r="BD246" s="698"/>
      <c r="BE246" s="698"/>
      <c r="BF246" s="698"/>
      <c r="BG246" s="698"/>
      <c r="BH246" s="698"/>
      <c r="BI246" s="700"/>
      <c r="BJ246" s="699"/>
      <c r="BK246" s="698"/>
      <c r="BL246" s="698"/>
      <c r="BM246" s="698"/>
      <c r="BN246" s="698"/>
      <c r="BO246" s="698"/>
      <c r="BP246" s="698"/>
      <c r="BQ246" s="698"/>
      <c r="BR246" s="698"/>
      <c r="BS246" s="698"/>
      <c r="BT246" s="698"/>
      <c r="BU246" s="698"/>
      <c r="BV246" s="698"/>
      <c r="BW246" s="700"/>
      <c r="BX246" s="697">
        <f t="shared" ca="1" si="346"/>
        <v>0</v>
      </c>
      <c r="BY246" s="995">
        <f t="shared" ca="1" si="347"/>
        <v>84</v>
      </c>
      <c r="BZ246" s="697">
        <f t="shared" si="348"/>
        <v>366</v>
      </c>
      <c r="CA246" s="698" t="str">
        <f t="shared" ca="1" si="349"/>
        <v>B_H</v>
      </c>
      <c r="CB246" s="698">
        <f t="shared" ca="1" si="345"/>
        <v>226</v>
      </c>
      <c r="CC246" s="698">
        <f t="shared" ca="1" si="350"/>
        <v>225</v>
      </c>
      <c r="CD246" s="698">
        <f t="shared" ca="1" si="351"/>
        <v>0</v>
      </c>
      <c r="CE246" s="701">
        <f t="shared" ca="1" si="352"/>
        <v>1100264.5</v>
      </c>
      <c r="CF246" s="894"/>
      <c r="CG246" s="885"/>
      <c r="CH246" s="694">
        <f t="shared" ca="1" si="353"/>
        <v>1</v>
      </c>
      <c r="CI246" s="702">
        <f t="shared" ca="1" si="313"/>
        <v>0</v>
      </c>
      <c r="CJ246" s="894"/>
    </row>
    <row r="247" spans="1:88" s="695" customFormat="1">
      <c r="A247" s="681">
        <v>9.1</v>
      </c>
      <c r="B247" s="682">
        <f>B246+0.1</f>
        <v>366.1</v>
      </c>
      <c r="C247" s="683" t="str">
        <f ca="1">IF($B246="","",VLOOKUP($B246,Athlètes,C$7,0))</f>
        <v>Joris</v>
      </c>
      <c r="D247" s="684" t="str">
        <f ca="1">IF($B246="","",VLOOKUP($B246,Athlètes,D$7,0))</f>
        <v>H</v>
      </c>
      <c r="E247" s="685"/>
      <c r="F247" s="936">
        <f ca="1">IF(G247=0,0,SUMIF(AC247:AD247,"&gt;0")/MIN(2,G247))+IF(ISNA(BY247),NA(),0)</f>
        <v>264.5</v>
      </c>
      <c r="G247" s="686">
        <f>COUNTA(I246:L246,N246:Q246,S246,Y246)</f>
        <v>2</v>
      </c>
      <c r="H247" s="686">
        <f>IF(ISNA(VLOOKUP($B247,__Indoor,H$7,0)),   0,VLOOKUP($B247,__Indoor,H$7,0))</f>
        <v>0</v>
      </c>
      <c r="I247" s="932" t="str">
        <f ca="1">IF(AND(I246&gt;0,INDIRECT(ADDRESS($CB246,COLUMN(I246),2,1))=0),NA(),IF(I246&gt;INDIRECT(ADDRESS($CB246,COLUMN(I246),2,1)),  NA(),  IF(OR(I246="",INDIRECT(ADDRESS($CB246,COLUMN(I246),2,1))=""),"",     (1+I$5)  *  ROUND((1-(I246-1)/(  INDIRECT(ADDRESS($CB246,COLUMN(I246),2,1))  -1))  *  (VLOOKUP($D246&amp;"_"&amp;$D247,Cross_cat_sexe,$B$5+1,0)  -  VLOOKUP($D246&amp;"_"&amp;$D247,Cross_cat_sexe,$B$5,0))     +  VLOOKUP($D246&amp;"_"&amp;$D247,Cross_cat_sexe,$B$5,0),0))))</f>
        <v/>
      </c>
      <c r="J247" s="932">
        <f ca="1">IF(AND(J246&gt;0,INDIRECT(ADDRESS($CB246,COLUMN(J246),2,1))=0),NA(),IF(J246&gt;INDIRECT(ADDRESS($CB246,COLUMN(J246),2,1)),  NA(),  IF(OR(J246="",INDIRECT(ADDRESS($CB246,COLUMN(J246),2,1))=""),"",     (1+J$5)  *  ROUND((1-(J246-1)/(  INDIRECT(ADDRESS($CB246,COLUMN(J246),2,1))  -1))  *  (VLOOKUP($D246&amp;"_"&amp;$D247,Cross_cat_sexe,$B$5+1,0)  -  VLOOKUP($D246&amp;"_"&amp;$D247,Cross_cat_sexe,$B$5,0))     +  VLOOKUP($D246&amp;"_"&amp;$D247,Cross_cat_sexe,$B$5,0),0))))</f>
        <v>250</v>
      </c>
      <c r="K247" s="932">
        <f ca="1">IF(AND(K246&gt;0,INDIRECT(ADDRESS($CB246,COLUMN(K246),2,1))=0),NA(),IF(K246&gt;INDIRECT(ADDRESS($CB246,COLUMN(K246),2,1)),  NA(),  IF(OR(K246="",INDIRECT(ADDRESS($CB246,COLUMN(K246),2,1))=""),"",     (1+K$5)  *  ROUND((1-(K246-1)/(  INDIRECT(ADDRESS($CB246,COLUMN(K246),2,1))  -1))  *  (VLOOKUP($D246&amp;"_"&amp;$D247,Cross_cat_sexe,$B$5+1,0)  -  VLOOKUP($D246&amp;"_"&amp;$D247,Cross_cat_sexe,$B$5,0))     +  VLOOKUP($D246&amp;"_"&amp;$D247,Cross_cat_sexe,$B$5,0),0))))</f>
        <v>279</v>
      </c>
      <c r="L247" s="687" t="str">
        <f>IF(AND(L246&gt;0,M246=0),NA(),IF(L246&gt;M246,NA(),IF(M246="","",     (1+M$5)  *  ROUND((1-(L246-1)/(M246-1))  *  (VLOOKUP($D246&amp;"_"&amp;$D247,Cross_cat_sexe,$B$5+1,0)  -  VLOOKUP($D246&amp;"_"&amp;$D247,Cross_cat_sexe,$B$5,0))     +  VLOOKUP($D246&amp;"_"&amp;$D247,Cross_cat_sexe,$B$5,0),0))))</f>
        <v/>
      </c>
      <c r="M247" s="841">
        <f>IF(L246&gt;0,M$5,0)</f>
        <v>0</v>
      </c>
      <c r="N247" s="932" t="str">
        <f ca="1">IF(AND(N246&gt;0,INDIRECT(ADDRESS($CB246,COLUMN(N246),2,1))=0),NA(),IF(N246&gt;INDIRECT(ADDRESS($CB246,COLUMN(N246),2,1)),  NA(),  IF(OR(N246="",INDIRECT(ADDRESS($CB246,COLUMN(N246),2,1))=""),"",     (1+N$5)  *  ROUND((1-(N246-1)/(  INDIRECT(ADDRESS($CB246,COLUMN(N246),2,1))  -1))  *  (VLOOKUP($D246&amp;"_"&amp;$D247,Cross_cat_sexe,$B$5+1,0)  -  VLOOKUP($D246&amp;"_"&amp;$D247,Cross_cat_sexe,$B$5,0))     +  VLOOKUP($D246&amp;"_"&amp;$D247,Cross_cat_sexe,$B$5,0),0))))</f>
        <v/>
      </c>
      <c r="O247" s="932" t="str">
        <f ca="1">IF(AND(O246&gt;0,INDIRECT(ADDRESS($CB246,COLUMN(O246),2,1))=0),NA(),IF(O246&gt;INDIRECT(ADDRESS($CB246,COLUMN(O246),2,1)),  NA(),  IF(OR(O246="",INDIRECT(ADDRESS($CB246,COLUMN(O246),2,1))=""),"",     (1+O$5)  *  ROUND((1-(O246-1)/(  INDIRECT(ADDRESS($CB246,COLUMN(O246),2,1))  -1))  *  (VLOOKUP($D246&amp;"_"&amp;$D247,Cross_cat_sexe,$B$5+1,0)  -  VLOOKUP($D246&amp;"_"&amp;$D247,Cross_cat_sexe,$B$5,0))     +  VLOOKUP($D246&amp;"_"&amp;$D247,Cross_cat_sexe,$B$5,0),0))))</f>
        <v/>
      </c>
      <c r="P247" s="932" t="str">
        <f ca="1">IF(AND(P246&gt;0,INDIRECT(ADDRESS($CB246,COLUMN(P246),2,1))=0),NA(),IF(P246&gt;INDIRECT(ADDRESS($CB246,COLUMN(P246),2,1)),  NA(),  IF(OR(P246="",INDIRECT(ADDRESS($CB246,COLUMN(P246),2,1))=""),"",     (1+P$5)  *  ROUND((1-(P246-1)/(  INDIRECT(ADDRESS($CB246,COLUMN(P246),2,1))  -1))  *  (VLOOKUP($D246&amp;"_"&amp;$D247,Cross_cat_sexe,$B$5+1,0)  -  VLOOKUP($D246&amp;"_"&amp;$D247,Cross_cat_sexe,$B$5,0))     +  VLOOKUP($D246&amp;"_"&amp;$D247,Cross_cat_sexe,$B$5,0),0))))</f>
        <v/>
      </c>
      <c r="Q247" s="687" t="str">
        <f>IF(AND(Q246&gt;0,R246=0),NA(),IF(Q246&gt;R246,NA(),IF(R246="","",     (1+R$5)  *  ROUND((1-(Q246-1)/(R246-1))  *  (VLOOKUP($D246&amp;"_"&amp;$D247,Cross_cat_sexe,$B$5+1,0)  -  VLOOKUP($D246&amp;"_"&amp;$D247,Cross_cat_sexe,$B$5,0))     +  VLOOKUP($D246&amp;"_"&amp;$D247,Cross_cat_sexe,$B$5,0),0))))</f>
        <v/>
      </c>
      <c r="R247" s="841">
        <f>IF(Q246&gt;0,R$5,0)</f>
        <v>0</v>
      </c>
      <c r="S247" s="687" t="str">
        <f>IF(AND(S246&gt;0,T246=0),NA(),IF(S246&gt;T246,NA(),IF(T246="","",     (1+T$5)  *  ROUND((1-(S246-1)/(T246-1))  *  (VLOOKUP($D246&amp;"_"&amp;$D247,Cross_cat_sexe,$B$5+1,0)  -  VLOOKUP($D246&amp;"_"&amp;$D247,Cross_cat_sexe,$B$5,0))     +  VLOOKUP($D246&amp;"_"&amp;$D247,Cross_cat_sexe,$B$5,0),0))))</f>
        <v/>
      </c>
      <c r="T247" s="841">
        <f>IF(S246&gt;0,T$5,0)</f>
        <v>0</v>
      </c>
      <c r="U247" s="932" t="str">
        <f ca="1">IF(AND(U246&gt;0,INDIRECT(ADDRESS($CB246,COLUMN(U246),2,1))=0),NA(),IF(U246&gt;INDIRECT(ADDRESS($CB246,COLUMN(U246),2,1)),  NA(),  IF(OR(U246="",INDIRECT(ADDRESS($CB246,COLUMN(U246),2,1))=""),"",     (1+U$5)  *  ROUND((1-(U246-1)/(  INDIRECT(ADDRESS($CB246,COLUMN(U246),2,1))  -1))  *  (VLOOKUP($D246&amp;"_"&amp;$D247,Cross_cat_sexe,$B$5+1,0)  -  VLOOKUP($D246&amp;"_"&amp;$D247,Cross_cat_sexe,$B$5,0))     +  VLOOKUP($D246&amp;"_"&amp;$D247,Cross_cat_sexe,$B$5,0),0))))</f>
        <v/>
      </c>
      <c r="V247" s="932" t="str">
        <f ca="1">IF(AND(V246&gt;0,INDIRECT(ADDRESS($CB246,COLUMN(V246),2,1))=0),NA(),IF(V246&gt;INDIRECT(ADDRESS($CB246,COLUMN(V246),2,1)),  NA(),  IF(OR(V246="",INDIRECT(ADDRESS($CB246,COLUMN(V246),2,1))=""),"",     (1+V$5)  *  ROUND((1-(V246-1)/(  INDIRECT(ADDRESS($CB246,COLUMN(V246),2,1))  -1))  *  (VLOOKUP($D246&amp;"_"&amp;$D247,Cross_cat_sexe,$B$5+1,0)  -  VLOOKUP($D246&amp;"_"&amp;$D247,Cross_cat_sexe,$B$5,0))     +  VLOOKUP($D246&amp;"_"&amp;$D247,Cross_cat_sexe,$B$5,0),0))))</f>
        <v/>
      </c>
      <c r="W247" s="932" t="str">
        <f ca="1">IF(AND(W246&gt;0,INDIRECT(ADDRESS($CB246,COLUMN(W246),2,1))=0),NA(),IF(W246&gt;INDIRECT(ADDRESS($CB246,COLUMN(W246),2,1)),  NA(),  IF(OR(W246="",INDIRECT(ADDRESS($CB246,COLUMN(W246),2,1))=""),"",     (1+W$5)  *  ROUND((1-(W246-1)/(  INDIRECT(ADDRESS($CB246,COLUMN(W246),2,1))  -1))  *  (VLOOKUP($D246&amp;"_"&amp;$D247,Cross_cat_sexe,$B$5+1,0)  -  VLOOKUP($D246&amp;"_"&amp;$D247,Cross_cat_sexe,$B$5,0))     +  VLOOKUP($D246&amp;"_"&amp;$D247,Cross_cat_sexe,$B$5,0),0))))</f>
        <v/>
      </c>
      <c r="X247" s="932" t="str">
        <f ca="1">IF(AND(X246&gt;0,INDIRECT(ADDRESS($CB246,COLUMN(X246),2,1))=0),NA(),IF(X246&gt;INDIRECT(ADDRESS($CB246,COLUMN(X246),2,1)),  NA(),  IF(OR(X246="",INDIRECT(ADDRESS($CB246,COLUMN(X246),2,1))=""),"",     (1+X$5)  *  ROUND((1-(X246-1)/(  INDIRECT(ADDRESS($CB246,COLUMN(X246),2,1))  -1))  *  (VLOOKUP($D246&amp;"_"&amp;$D247,Cross_cat_sexe,$B$5+1,0)  -  VLOOKUP($D246&amp;"_"&amp;$D247,Cross_cat_sexe,$B$5,0))     +  VLOOKUP($D246&amp;"_"&amp;$D247,Cross_cat_sexe,$B$5,0),0))))</f>
        <v/>
      </c>
      <c r="Y247" s="687" t="str">
        <f>IF(AND(Y246&gt;0,Z246=0),NA(),IF(Y246&gt;Z246,NA(),IF(Z246="","",     (1+Z$5)  *  ROUND((1-(Y246-1)/(Z246-1))  *  (VLOOKUP($D246&amp;"_"&amp;$D247,Cross_cat_sexe,$B$5+1,0)  -  VLOOKUP($D246&amp;"_"&amp;$D247,Cross_cat_sexe,$B$5,0))     +  VLOOKUP($D246&amp;"_"&amp;$D247,Cross_cat_sexe,$B$5,0),0))))</f>
        <v/>
      </c>
      <c r="Z247" s="841">
        <f>IF(Y246&gt;0,Z$5,0)</f>
        <v>0</v>
      </c>
      <c r="AA247" s="688" t="str">
        <f ca="1">IF($B246="","",VLOOKUP($B246,Athlètes,AA$7,0))</f>
        <v>Joris</v>
      </c>
      <c r="AB247" s="689">
        <f ca="1">IF(OR(G247&gt;=2,    F246=IF(D247="F","classée","classé")),   1,   0)</f>
        <v>1</v>
      </c>
      <c r="AC247" s="690">
        <f ca="1">MAX(AH247:AU247)</f>
        <v>279</v>
      </c>
      <c r="AD247" s="684">
        <f ca="1">IF(AF247&gt;=2,AC247,MAX(AV247:BI247))</f>
        <v>250</v>
      </c>
      <c r="AE247" s="684">
        <f ca="1">IF(AF247&gt;=3,AC247,IF(AG247&gt;=2,AD247,MAX(BJ247:BW247)))</f>
        <v>-1</v>
      </c>
      <c r="AF247" s="684">
        <f ca="1">COUNTIF(AV247:BI247,"=-1")</f>
        <v>1</v>
      </c>
      <c r="AG247" s="684">
        <f ca="1">COUNTIF(BJ247:BW247,"=-2")</f>
        <v>1</v>
      </c>
      <c r="AH247" s="691" t="str">
        <f t="shared" ref="AH247:AU247" ca="1" si="378">INDEX(__Cross,  $CC247,  AH$5)</f>
        <v/>
      </c>
      <c r="AI247" s="684">
        <f t="shared" ca="1" si="378"/>
        <v>250</v>
      </c>
      <c r="AJ247" s="684">
        <f t="shared" ca="1" si="378"/>
        <v>279</v>
      </c>
      <c r="AK247" s="684" t="str">
        <f t="shared" ca="1" si="378"/>
        <v/>
      </c>
      <c r="AL247" s="684" t="str">
        <f t="shared" ca="1" si="378"/>
        <v/>
      </c>
      <c r="AM247" s="684" t="str">
        <f t="shared" ca="1" si="378"/>
        <v/>
      </c>
      <c r="AN247" s="684" t="str">
        <f t="shared" ca="1" si="378"/>
        <v/>
      </c>
      <c r="AO247" s="684" t="str">
        <f t="shared" ca="1" si="378"/>
        <v/>
      </c>
      <c r="AP247" s="684" t="str">
        <f t="shared" ca="1" si="378"/>
        <v/>
      </c>
      <c r="AQ247" s="684" t="str">
        <f t="shared" ca="1" si="378"/>
        <v/>
      </c>
      <c r="AR247" s="684" t="str">
        <f t="shared" ca="1" si="378"/>
        <v/>
      </c>
      <c r="AS247" s="684" t="str">
        <f t="shared" ca="1" si="378"/>
        <v/>
      </c>
      <c r="AT247" s="684" t="str">
        <f t="shared" ca="1" si="378"/>
        <v/>
      </c>
      <c r="AU247" s="692" t="str">
        <f t="shared" ca="1" si="378"/>
        <v/>
      </c>
      <c r="AV247" s="691" t="str">
        <f t="shared" ref="AV247:BI247" ca="1" si="379">IF(AH247=$AC247,-1,AH247)</f>
        <v/>
      </c>
      <c r="AW247" s="684">
        <f t="shared" ca="1" si="379"/>
        <v>250</v>
      </c>
      <c r="AX247" s="684">
        <f t="shared" ca="1" si="379"/>
        <v>-1</v>
      </c>
      <c r="AY247" s="684" t="str">
        <f t="shared" ca="1" si="379"/>
        <v/>
      </c>
      <c r="AZ247" s="684" t="str">
        <f t="shared" ca="1" si="379"/>
        <v/>
      </c>
      <c r="BA247" s="684" t="str">
        <f t="shared" ca="1" si="379"/>
        <v/>
      </c>
      <c r="BB247" s="684" t="str">
        <f t="shared" ca="1" si="379"/>
        <v/>
      </c>
      <c r="BC247" s="684" t="str">
        <f t="shared" ca="1" si="379"/>
        <v/>
      </c>
      <c r="BD247" s="684" t="str">
        <f t="shared" ca="1" si="379"/>
        <v/>
      </c>
      <c r="BE247" s="684" t="str">
        <f t="shared" ca="1" si="379"/>
        <v/>
      </c>
      <c r="BF247" s="684" t="str">
        <f t="shared" ca="1" si="379"/>
        <v/>
      </c>
      <c r="BG247" s="684" t="str">
        <f t="shared" ca="1" si="379"/>
        <v/>
      </c>
      <c r="BH247" s="684" t="str">
        <f t="shared" ca="1" si="379"/>
        <v/>
      </c>
      <c r="BI247" s="692" t="str">
        <f t="shared" ca="1" si="379"/>
        <v/>
      </c>
      <c r="BJ247" s="691" t="str">
        <f t="shared" ref="BJ247:BW247" ca="1" si="380">IF(AV247=$AD247,-2,AV247)</f>
        <v/>
      </c>
      <c r="BK247" s="684">
        <f t="shared" ca="1" si="380"/>
        <v>-2</v>
      </c>
      <c r="BL247" s="684">
        <f t="shared" ca="1" si="380"/>
        <v>-1</v>
      </c>
      <c r="BM247" s="684" t="str">
        <f t="shared" ca="1" si="380"/>
        <v/>
      </c>
      <c r="BN247" s="684" t="str">
        <f t="shared" ca="1" si="380"/>
        <v/>
      </c>
      <c r="BO247" s="684" t="str">
        <f t="shared" ca="1" si="380"/>
        <v/>
      </c>
      <c r="BP247" s="684" t="str">
        <f t="shared" ca="1" si="380"/>
        <v/>
      </c>
      <c r="BQ247" s="684" t="str">
        <f t="shared" ca="1" si="380"/>
        <v/>
      </c>
      <c r="BR247" s="684" t="str">
        <f t="shared" ca="1" si="380"/>
        <v/>
      </c>
      <c r="BS247" s="684" t="str">
        <f t="shared" ca="1" si="380"/>
        <v/>
      </c>
      <c r="BT247" s="684" t="str">
        <f t="shared" ca="1" si="380"/>
        <v/>
      </c>
      <c r="BU247" s="684" t="str">
        <f t="shared" ca="1" si="380"/>
        <v/>
      </c>
      <c r="BV247" s="684" t="str">
        <f t="shared" ca="1" si="380"/>
        <v/>
      </c>
      <c r="BW247" s="692" t="str">
        <f t="shared" ca="1" si="380"/>
        <v/>
      </c>
      <c r="BX247" s="689">
        <f t="shared" ca="1" si="346"/>
        <v>1</v>
      </c>
      <c r="BY247" s="996">
        <f t="shared" ca="1" si="347"/>
        <v>529</v>
      </c>
      <c r="BZ247" s="689">
        <f t="shared" si="348"/>
        <v>366.1</v>
      </c>
      <c r="CA247" s="684" t="str">
        <f t="shared" ca="1" si="349"/>
        <v>B_H</v>
      </c>
      <c r="CB247" s="684">
        <f t="shared" ca="1" si="345"/>
        <v>226</v>
      </c>
      <c r="CC247" s="684">
        <f t="shared" ca="1" si="350"/>
        <v>226</v>
      </c>
      <c r="CD247" s="684">
        <f t="shared" ca="1" si="351"/>
        <v>0</v>
      </c>
      <c r="CE247" s="693">
        <f t="shared" ca="1" si="352"/>
        <v>1100264.5</v>
      </c>
      <c r="CF247" s="895"/>
      <c r="CG247" s="886"/>
      <c r="CH247" s="694">
        <f t="shared" ca="1" si="353"/>
        <v>1.1000000000000001</v>
      </c>
      <c r="CI247" s="694">
        <f t="shared" ca="1" si="313"/>
        <v>0</v>
      </c>
      <c r="CJ247" s="895"/>
    </row>
    <row r="248" spans="1:88" s="703" customFormat="1">
      <c r="A248" s="704">
        <v>10</v>
      </c>
      <c r="B248" s="705">
        <v>481</v>
      </c>
      <c r="C248" s="703" t="str">
        <f ca="1">IF($B248="","",VLOOKUP($B248,Athlètes,C$5,0))</f>
        <v>BOUCHE</v>
      </c>
      <c r="D248" s="698" t="str">
        <f ca="1">IF($B248="","",VLOOKUP($B248,Athlètes,D$5,0))</f>
        <v>B</v>
      </c>
      <c r="E248" s="706" t="str">
        <f ca="1">IF($B248="","",VLOOKUP($B248,Athlètes,E$5,0))</f>
        <v/>
      </c>
      <c r="F248" s="707"/>
      <c r="G248" s="708"/>
      <c r="H248" s="708"/>
      <c r="I248" s="696"/>
      <c r="J248" s="696">
        <v>5</v>
      </c>
      <c r="K248" s="696"/>
      <c r="L248" s="696"/>
      <c r="M248" s="722" t="str">
        <f>IF(L248&gt;0,VLOOKUP(M$2&amp;IF(VLOOKUP(M$2,cal_Cross,L$9,0)&lt;&gt;2,"","-"&amp;VLOOKUP($E248,année_1ou2,M$9,0)),cal_Cross,VLOOKUP($D248&amp;"_"&amp;$D249,Cross_cat_sexe,$B$7,0),0),"")</f>
        <v/>
      </c>
      <c r="N248" s="696"/>
      <c r="O248" s="696"/>
      <c r="P248" s="696"/>
      <c r="Q248" s="696"/>
      <c r="R248" s="722" t="str">
        <f>IF(Q248&gt;0,VLOOKUP(R$2&amp;IF(VLOOKUP(R$2,cal_Cross,Q$9,0)&lt;&gt;2,"","-"&amp;VLOOKUP($E248,année_1ou2,R$9,0)),cal_Cross,VLOOKUP($D248&amp;"_"&amp;$D249,Cross_cat_sexe,$B$7,0),0),"")</f>
        <v/>
      </c>
      <c r="S248" s="696"/>
      <c r="T248" s="722" t="str">
        <f>IF(S248&gt;0,VLOOKUP(T$2&amp;IF(VLOOKUP(T$2,cal_Cross,S$9,0)&lt;&gt;2,"","-"&amp;VLOOKUP($E248,année_1ou2,T$9,0)),cal_Cross,VLOOKUP($D248&amp;"_"&amp;$D249,Cross_cat_sexe,$B$7,0),0),"")</f>
        <v/>
      </c>
      <c r="U248" s="696"/>
      <c r="V248" s="696"/>
      <c r="W248" s="696"/>
      <c r="X248" s="696"/>
      <c r="Y248" s="696"/>
      <c r="Z248" s="722" t="str">
        <f>IF(Y248&gt;0,VLOOKUP(Z$2&amp;IF(VLOOKUP(Z$2,cal_Cross,Y$9,0)&lt;&gt;2,"","-"&amp;VLOOKUP($E248,année_1ou2,Z$9,0)),cal_Cross,VLOOKUP($D248&amp;"_"&amp;$D249,Cross_cat_sexe,$B$7,0),0),"")</f>
        <v/>
      </c>
      <c r="AA248" s="843" t="str">
        <f ca="1">IF($B248="","",VLOOKUP($B248,Athlètes,AA$5,0))</f>
        <v>BOUCHE</v>
      </c>
      <c r="AB248" s="697"/>
      <c r="AC248" s="698"/>
      <c r="AD248" s="698"/>
      <c r="AE248" s="698"/>
      <c r="AF248" s="698"/>
      <c r="AG248" s="698"/>
      <c r="AH248" s="699"/>
      <c r="AI248" s="698"/>
      <c r="AJ248" s="698"/>
      <c r="AK248" s="698"/>
      <c r="AL248" s="698"/>
      <c r="AM248" s="698"/>
      <c r="AN248" s="698"/>
      <c r="AO248" s="698"/>
      <c r="AP248" s="698"/>
      <c r="AQ248" s="698"/>
      <c r="AR248" s="698"/>
      <c r="AS248" s="698"/>
      <c r="AT248" s="698"/>
      <c r="AU248" s="700"/>
      <c r="AV248" s="699"/>
      <c r="AW248" s="698"/>
      <c r="AX248" s="698"/>
      <c r="AY248" s="698"/>
      <c r="AZ248" s="698"/>
      <c r="BA248" s="698"/>
      <c r="BB248" s="698"/>
      <c r="BC248" s="698"/>
      <c r="BD248" s="698"/>
      <c r="BE248" s="698"/>
      <c r="BF248" s="698"/>
      <c r="BG248" s="698"/>
      <c r="BH248" s="698"/>
      <c r="BI248" s="700"/>
      <c r="BJ248" s="699"/>
      <c r="BK248" s="698"/>
      <c r="BL248" s="698"/>
      <c r="BM248" s="698"/>
      <c r="BN248" s="698"/>
      <c r="BO248" s="698"/>
      <c r="BP248" s="698"/>
      <c r="BQ248" s="698"/>
      <c r="BR248" s="698"/>
      <c r="BS248" s="698"/>
      <c r="BT248" s="698"/>
      <c r="BU248" s="698"/>
      <c r="BV248" s="698"/>
      <c r="BW248" s="700"/>
      <c r="BX248" s="697">
        <f t="shared" ca="1" si="346"/>
        <v>0</v>
      </c>
      <c r="BY248" s="995">
        <f t="shared" ca="1" si="347"/>
        <v>5</v>
      </c>
      <c r="BZ248" s="697">
        <f t="shared" si="348"/>
        <v>481</v>
      </c>
      <c r="CA248" s="698" t="str">
        <f t="shared" ca="1" si="349"/>
        <v>B_H</v>
      </c>
      <c r="CB248" s="698">
        <f t="shared" ca="1" si="345"/>
        <v>226</v>
      </c>
      <c r="CC248" s="698">
        <f t="shared" ca="1" si="350"/>
        <v>227</v>
      </c>
      <c r="CD248" s="698">
        <f t="shared" ca="1" si="351"/>
        <v>0</v>
      </c>
      <c r="CE248" s="701">
        <f t="shared" ca="1" si="352"/>
        <v>1000909</v>
      </c>
      <c r="CF248" s="894"/>
      <c r="CG248" s="885"/>
      <c r="CH248" s="694">
        <f t="shared" ca="1" si="353"/>
        <v>1</v>
      </c>
      <c r="CI248" s="702">
        <f t="shared" ca="1" si="313"/>
        <v>0</v>
      </c>
      <c r="CJ248" s="894"/>
    </row>
    <row r="249" spans="1:88" s="695" customFormat="1">
      <c r="A249" s="681">
        <v>10.1</v>
      </c>
      <c r="B249" s="682">
        <f>B248+0.1</f>
        <v>481.1</v>
      </c>
      <c r="C249" s="683" t="str">
        <f ca="1">IF($B248="","",VLOOKUP($B248,Athlètes,C$7,0))</f>
        <v>Romain</v>
      </c>
      <c r="D249" s="684" t="str">
        <f ca="1">IF($B248="","",VLOOKUP($B248,Athlètes,D$7,0))</f>
        <v>H</v>
      </c>
      <c r="E249" s="685"/>
      <c r="F249" s="936">
        <f ca="1">IF(G249=0,0,SUMIF(AC249:AD249,"&gt;0")/MIN(2,G249))+IF(ISNA(BY249),NA(),0)</f>
        <v>909</v>
      </c>
      <c r="G249" s="686">
        <f>COUNTA(I248:L248,N248:Q248,S248,Y248)</f>
        <v>1</v>
      </c>
      <c r="H249" s="686">
        <f ca="1">IF(ISNA(VLOOKUP($B249,__Indoor,H$7,0)),   0,VLOOKUP($B249,__Indoor,H$7,0))</f>
        <v>1</v>
      </c>
      <c r="I249" s="932" t="str">
        <f ca="1">IF(AND(I248&gt;0,INDIRECT(ADDRESS($CB248,COLUMN(I248),2,1))=0),NA(),IF(I248&gt;INDIRECT(ADDRESS($CB248,COLUMN(I248),2,1)),  NA(),  IF(OR(I248="",INDIRECT(ADDRESS($CB248,COLUMN(I248),2,1))=""),"",     (1+I$5)  *  ROUND((1-(I248-1)/(  INDIRECT(ADDRESS($CB248,COLUMN(I248),2,1))  -1))  *  (VLOOKUP($D248&amp;"_"&amp;$D249,Cross_cat_sexe,$B$5+1,0)  -  VLOOKUP($D248&amp;"_"&amp;$D249,Cross_cat_sexe,$B$5,0))     +  VLOOKUP($D248&amp;"_"&amp;$D249,Cross_cat_sexe,$B$5,0),0))))</f>
        <v/>
      </c>
      <c r="J249" s="932">
        <f ca="1">IF(AND(J248&gt;0,INDIRECT(ADDRESS($CB248,COLUMN(J248),2,1))=0),NA(),IF(J248&gt;INDIRECT(ADDRESS($CB248,COLUMN(J248),2,1)),  NA(),  IF(OR(J248="",INDIRECT(ADDRESS($CB248,COLUMN(J248),2,1))=""),"",     (1+J$5)  *  ROUND((1-(J248-1)/(  INDIRECT(ADDRESS($CB248,COLUMN(J248),2,1))  -1))  *  (VLOOKUP($D248&amp;"_"&amp;$D249,Cross_cat_sexe,$B$5+1,0)  -  VLOOKUP($D248&amp;"_"&amp;$D249,Cross_cat_sexe,$B$5,0))     +  VLOOKUP($D248&amp;"_"&amp;$D249,Cross_cat_sexe,$B$5,0),0))))</f>
        <v>909</v>
      </c>
      <c r="K249" s="932" t="str">
        <f ca="1">IF(AND(K248&gt;0,INDIRECT(ADDRESS($CB248,COLUMN(K248),2,1))=0),NA(),IF(K248&gt;INDIRECT(ADDRESS($CB248,COLUMN(K248),2,1)),  NA(),  IF(OR(K248="",INDIRECT(ADDRESS($CB248,COLUMN(K248),2,1))=""),"",     (1+K$5)  *  ROUND((1-(K248-1)/(  INDIRECT(ADDRESS($CB248,COLUMN(K248),2,1))  -1))  *  (VLOOKUP($D248&amp;"_"&amp;$D249,Cross_cat_sexe,$B$5+1,0)  -  VLOOKUP($D248&amp;"_"&amp;$D249,Cross_cat_sexe,$B$5,0))     +  VLOOKUP($D248&amp;"_"&amp;$D249,Cross_cat_sexe,$B$5,0),0))))</f>
        <v/>
      </c>
      <c r="L249" s="687" t="str">
        <f>IF(AND(L248&gt;0,M248=0),NA(),IF(L248&gt;M248,NA(),IF(M248="","",     (1+M$5)  *  ROUND((1-(L248-1)/(M248-1))  *  (VLOOKUP($D248&amp;"_"&amp;$D249,Cross_cat_sexe,$B$5+1,0)  -  VLOOKUP($D248&amp;"_"&amp;$D249,Cross_cat_sexe,$B$5,0))     +  VLOOKUP($D248&amp;"_"&amp;$D249,Cross_cat_sexe,$B$5,0),0))))</f>
        <v/>
      </c>
      <c r="M249" s="841">
        <f>IF(L248&gt;0,M$5,0)</f>
        <v>0</v>
      </c>
      <c r="N249" s="932" t="str">
        <f ca="1">IF(AND(N248&gt;0,INDIRECT(ADDRESS($CB248,COLUMN(N248),2,1))=0),NA(),IF(N248&gt;INDIRECT(ADDRESS($CB248,COLUMN(N248),2,1)),  NA(),  IF(OR(N248="",INDIRECT(ADDRESS($CB248,COLUMN(N248),2,1))=""),"",     (1+N$5)  *  ROUND((1-(N248-1)/(  INDIRECT(ADDRESS($CB248,COLUMN(N248),2,1))  -1))  *  (VLOOKUP($D248&amp;"_"&amp;$D249,Cross_cat_sexe,$B$5+1,0)  -  VLOOKUP($D248&amp;"_"&amp;$D249,Cross_cat_sexe,$B$5,0))     +  VLOOKUP($D248&amp;"_"&amp;$D249,Cross_cat_sexe,$B$5,0),0))))</f>
        <v/>
      </c>
      <c r="O249" s="932" t="str">
        <f ca="1">IF(AND(O248&gt;0,INDIRECT(ADDRESS($CB248,COLUMN(O248),2,1))=0),NA(),IF(O248&gt;INDIRECT(ADDRESS($CB248,COLUMN(O248),2,1)),  NA(),  IF(OR(O248="",INDIRECT(ADDRESS($CB248,COLUMN(O248),2,1))=""),"",     (1+O$5)  *  ROUND((1-(O248-1)/(  INDIRECT(ADDRESS($CB248,COLUMN(O248),2,1))  -1))  *  (VLOOKUP($D248&amp;"_"&amp;$D249,Cross_cat_sexe,$B$5+1,0)  -  VLOOKUP($D248&amp;"_"&amp;$D249,Cross_cat_sexe,$B$5,0))     +  VLOOKUP($D248&amp;"_"&amp;$D249,Cross_cat_sexe,$B$5,0),0))))</f>
        <v/>
      </c>
      <c r="P249" s="932" t="str">
        <f ca="1">IF(AND(P248&gt;0,INDIRECT(ADDRESS($CB248,COLUMN(P248),2,1))=0),NA(),IF(P248&gt;INDIRECT(ADDRESS($CB248,COLUMN(P248),2,1)),  NA(),  IF(OR(P248="",INDIRECT(ADDRESS($CB248,COLUMN(P248),2,1))=""),"",     (1+P$5)  *  ROUND((1-(P248-1)/(  INDIRECT(ADDRESS($CB248,COLUMN(P248),2,1))  -1))  *  (VLOOKUP($D248&amp;"_"&amp;$D249,Cross_cat_sexe,$B$5+1,0)  -  VLOOKUP($D248&amp;"_"&amp;$D249,Cross_cat_sexe,$B$5,0))     +  VLOOKUP($D248&amp;"_"&amp;$D249,Cross_cat_sexe,$B$5,0),0))))</f>
        <v/>
      </c>
      <c r="Q249" s="687" t="str">
        <f>IF(AND(Q248&gt;0,R248=0),NA(),IF(Q248&gt;R248,NA(),IF(R248="","",     (1+R$5)  *  ROUND((1-(Q248-1)/(R248-1))  *  (VLOOKUP($D248&amp;"_"&amp;$D249,Cross_cat_sexe,$B$5+1,0)  -  VLOOKUP($D248&amp;"_"&amp;$D249,Cross_cat_sexe,$B$5,0))     +  VLOOKUP($D248&amp;"_"&amp;$D249,Cross_cat_sexe,$B$5,0),0))))</f>
        <v/>
      </c>
      <c r="R249" s="841">
        <f>IF(Q248&gt;0,R$5,0)</f>
        <v>0</v>
      </c>
      <c r="S249" s="687" t="str">
        <f>IF(AND(S248&gt;0,T248=0),NA(),IF(S248&gt;T248,NA(),IF(T248="","",     (1+T$5)  *  ROUND((1-(S248-1)/(T248-1))  *  (VLOOKUP($D248&amp;"_"&amp;$D249,Cross_cat_sexe,$B$5+1,0)  -  VLOOKUP($D248&amp;"_"&amp;$D249,Cross_cat_sexe,$B$5,0))     +  VLOOKUP($D248&amp;"_"&amp;$D249,Cross_cat_sexe,$B$5,0),0))))</f>
        <v/>
      </c>
      <c r="T249" s="841">
        <f>IF(S248&gt;0,T$5,0)</f>
        <v>0</v>
      </c>
      <c r="U249" s="932" t="str">
        <f ca="1">IF(AND(U248&gt;0,INDIRECT(ADDRESS($CB248,COLUMN(U248),2,1))=0),NA(),IF(U248&gt;INDIRECT(ADDRESS($CB248,COLUMN(U248),2,1)),  NA(),  IF(OR(U248="",INDIRECT(ADDRESS($CB248,COLUMN(U248),2,1))=""),"",     (1+U$5)  *  ROUND((1-(U248-1)/(  INDIRECT(ADDRESS($CB248,COLUMN(U248),2,1))  -1))  *  (VLOOKUP($D248&amp;"_"&amp;$D249,Cross_cat_sexe,$B$5+1,0)  -  VLOOKUP($D248&amp;"_"&amp;$D249,Cross_cat_sexe,$B$5,0))     +  VLOOKUP($D248&amp;"_"&amp;$D249,Cross_cat_sexe,$B$5,0),0))))</f>
        <v/>
      </c>
      <c r="V249" s="932" t="str">
        <f ca="1">IF(AND(V248&gt;0,INDIRECT(ADDRESS($CB248,COLUMN(V248),2,1))=0),NA(),IF(V248&gt;INDIRECT(ADDRESS($CB248,COLUMN(V248),2,1)),  NA(),  IF(OR(V248="",INDIRECT(ADDRESS($CB248,COLUMN(V248),2,1))=""),"",     (1+V$5)  *  ROUND((1-(V248-1)/(  INDIRECT(ADDRESS($CB248,COLUMN(V248),2,1))  -1))  *  (VLOOKUP($D248&amp;"_"&amp;$D249,Cross_cat_sexe,$B$5+1,0)  -  VLOOKUP($D248&amp;"_"&amp;$D249,Cross_cat_sexe,$B$5,0))     +  VLOOKUP($D248&amp;"_"&amp;$D249,Cross_cat_sexe,$B$5,0),0))))</f>
        <v/>
      </c>
      <c r="W249" s="932" t="str">
        <f ca="1">IF(AND(W248&gt;0,INDIRECT(ADDRESS($CB248,COLUMN(W248),2,1))=0),NA(),IF(W248&gt;INDIRECT(ADDRESS($CB248,COLUMN(W248),2,1)),  NA(),  IF(OR(W248="",INDIRECT(ADDRESS($CB248,COLUMN(W248),2,1))=""),"",     (1+W$5)  *  ROUND((1-(W248-1)/(  INDIRECT(ADDRESS($CB248,COLUMN(W248),2,1))  -1))  *  (VLOOKUP($D248&amp;"_"&amp;$D249,Cross_cat_sexe,$B$5+1,0)  -  VLOOKUP($D248&amp;"_"&amp;$D249,Cross_cat_sexe,$B$5,0))     +  VLOOKUP($D248&amp;"_"&amp;$D249,Cross_cat_sexe,$B$5,0),0))))</f>
        <v/>
      </c>
      <c r="X249" s="932" t="str">
        <f ca="1">IF(AND(X248&gt;0,INDIRECT(ADDRESS($CB248,COLUMN(X248),2,1))=0),NA(),IF(X248&gt;INDIRECT(ADDRESS($CB248,COLUMN(X248),2,1)),  NA(),  IF(OR(X248="",INDIRECT(ADDRESS($CB248,COLUMN(X248),2,1))=""),"",     (1+X$5)  *  ROUND((1-(X248-1)/(  INDIRECT(ADDRESS($CB248,COLUMN(X248),2,1))  -1))  *  (VLOOKUP($D248&amp;"_"&amp;$D249,Cross_cat_sexe,$B$5+1,0)  -  VLOOKUP($D248&amp;"_"&amp;$D249,Cross_cat_sexe,$B$5,0))     +  VLOOKUP($D248&amp;"_"&amp;$D249,Cross_cat_sexe,$B$5,0),0))))</f>
        <v/>
      </c>
      <c r="Y249" s="687" t="str">
        <f>IF(AND(Y248&gt;0,Z248=0),NA(),IF(Y248&gt;Z248,NA(),IF(Z248="","",     (1+Z$5)  *  ROUND((1-(Y248-1)/(Z248-1))  *  (VLOOKUP($D248&amp;"_"&amp;$D249,Cross_cat_sexe,$B$5+1,0)  -  VLOOKUP($D248&amp;"_"&amp;$D249,Cross_cat_sexe,$B$5,0))     +  VLOOKUP($D248&amp;"_"&amp;$D249,Cross_cat_sexe,$B$5,0),0))))</f>
        <v/>
      </c>
      <c r="Z249" s="841">
        <f>IF(Y248&gt;0,Z$5,0)</f>
        <v>0</v>
      </c>
      <c r="AA249" s="688" t="str">
        <f ca="1">IF($B248="","",VLOOKUP($B248,Athlètes,AA$7,0))</f>
        <v>Romain</v>
      </c>
      <c r="AB249" s="689">
        <f ca="1">IF(OR(G249&gt;=2,    F248=IF(D249="F","classée","classé")),   1,   0)</f>
        <v>0</v>
      </c>
      <c r="AC249" s="690">
        <f ca="1">MAX(AH249:AU249)</f>
        <v>909</v>
      </c>
      <c r="AD249" s="684">
        <f ca="1">IF(AF249&gt;=2,AC249,MAX(AV249:BI249))</f>
        <v>-1</v>
      </c>
      <c r="AE249" s="684">
        <f ca="1">IF(AF249&gt;=3,AC249,IF(AG249&gt;=2,AD249,MAX(BJ249:BW249)))</f>
        <v>-2</v>
      </c>
      <c r="AF249" s="684">
        <f ca="1">COUNTIF(AV249:BI249,"=-1")</f>
        <v>1</v>
      </c>
      <c r="AG249" s="684">
        <f ca="1">COUNTIF(BJ249:BW249,"=-2")</f>
        <v>1</v>
      </c>
      <c r="AH249" s="691" t="str">
        <f t="shared" ref="AH249:AU249" ca="1" si="381">INDEX(__Cross,  $CC249,  AH$5)</f>
        <v/>
      </c>
      <c r="AI249" s="684">
        <f t="shared" ca="1" si="381"/>
        <v>909</v>
      </c>
      <c r="AJ249" s="684" t="str">
        <f t="shared" ca="1" si="381"/>
        <v/>
      </c>
      <c r="AK249" s="684" t="str">
        <f t="shared" ca="1" si="381"/>
        <v/>
      </c>
      <c r="AL249" s="684" t="str">
        <f t="shared" ca="1" si="381"/>
        <v/>
      </c>
      <c r="AM249" s="684" t="str">
        <f t="shared" ca="1" si="381"/>
        <v/>
      </c>
      <c r="AN249" s="684" t="str">
        <f t="shared" ca="1" si="381"/>
        <v/>
      </c>
      <c r="AO249" s="684" t="str">
        <f t="shared" ca="1" si="381"/>
        <v/>
      </c>
      <c r="AP249" s="684" t="str">
        <f t="shared" ca="1" si="381"/>
        <v/>
      </c>
      <c r="AQ249" s="684" t="str">
        <f t="shared" ca="1" si="381"/>
        <v/>
      </c>
      <c r="AR249" s="684" t="str">
        <f t="shared" ca="1" si="381"/>
        <v/>
      </c>
      <c r="AS249" s="684" t="str">
        <f t="shared" ca="1" si="381"/>
        <v/>
      </c>
      <c r="AT249" s="684" t="str">
        <f t="shared" ca="1" si="381"/>
        <v/>
      </c>
      <c r="AU249" s="692" t="str">
        <f t="shared" ca="1" si="381"/>
        <v/>
      </c>
      <c r="AV249" s="691" t="str">
        <f t="shared" ref="AV249:BI249" ca="1" si="382">IF(AH249=$AC249,-1,AH249)</f>
        <v/>
      </c>
      <c r="AW249" s="684">
        <f t="shared" ca="1" si="382"/>
        <v>-1</v>
      </c>
      <c r="AX249" s="684" t="str">
        <f t="shared" ca="1" si="382"/>
        <v/>
      </c>
      <c r="AY249" s="684" t="str">
        <f t="shared" ca="1" si="382"/>
        <v/>
      </c>
      <c r="AZ249" s="684" t="str">
        <f t="shared" ca="1" si="382"/>
        <v/>
      </c>
      <c r="BA249" s="684" t="str">
        <f t="shared" ca="1" si="382"/>
        <v/>
      </c>
      <c r="BB249" s="684" t="str">
        <f t="shared" ca="1" si="382"/>
        <v/>
      </c>
      <c r="BC249" s="684" t="str">
        <f t="shared" ca="1" si="382"/>
        <v/>
      </c>
      <c r="BD249" s="684" t="str">
        <f t="shared" ca="1" si="382"/>
        <v/>
      </c>
      <c r="BE249" s="684" t="str">
        <f t="shared" ca="1" si="382"/>
        <v/>
      </c>
      <c r="BF249" s="684" t="str">
        <f t="shared" ca="1" si="382"/>
        <v/>
      </c>
      <c r="BG249" s="684" t="str">
        <f t="shared" ca="1" si="382"/>
        <v/>
      </c>
      <c r="BH249" s="684" t="str">
        <f t="shared" ca="1" si="382"/>
        <v/>
      </c>
      <c r="BI249" s="692" t="str">
        <f t="shared" ca="1" si="382"/>
        <v/>
      </c>
      <c r="BJ249" s="691" t="str">
        <f t="shared" ref="BJ249:BW249" ca="1" si="383">IF(AV249=$AD249,-2,AV249)</f>
        <v/>
      </c>
      <c r="BK249" s="684">
        <f t="shared" ca="1" si="383"/>
        <v>-2</v>
      </c>
      <c r="BL249" s="684" t="str">
        <f t="shared" ca="1" si="383"/>
        <v/>
      </c>
      <c r="BM249" s="684" t="str">
        <f t="shared" ca="1" si="383"/>
        <v/>
      </c>
      <c r="BN249" s="684" t="str">
        <f t="shared" ca="1" si="383"/>
        <v/>
      </c>
      <c r="BO249" s="684" t="str">
        <f t="shared" ca="1" si="383"/>
        <v/>
      </c>
      <c r="BP249" s="684" t="str">
        <f t="shared" ca="1" si="383"/>
        <v/>
      </c>
      <c r="BQ249" s="684" t="str">
        <f t="shared" ca="1" si="383"/>
        <v/>
      </c>
      <c r="BR249" s="684" t="str">
        <f t="shared" ca="1" si="383"/>
        <v/>
      </c>
      <c r="BS249" s="684" t="str">
        <f t="shared" ca="1" si="383"/>
        <v/>
      </c>
      <c r="BT249" s="684" t="str">
        <f t="shared" ca="1" si="383"/>
        <v/>
      </c>
      <c r="BU249" s="684" t="str">
        <f t="shared" ca="1" si="383"/>
        <v/>
      </c>
      <c r="BV249" s="684" t="str">
        <f t="shared" ca="1" si="383"/>
        <v/>
      </c>
      <c r="BW249" s="692" t="str">
        <f t="shared" ca="1" si="383"/>
        <v/>
      </c>
      <c r="BX249" s="689">
        <f t="shared" ca="1" si="346"/>
        <v>1</v>
      </c>
      <c r="BY249" s="996">
        <f t="shared" ca="1" si="347"/>
        <v>909</v>
      </c>
      <c r="BZ249" s="689">
        <f t="shared" si="348"/>
        <v>481.1</v>
      </c>
      <c r="CA249" s="684" t="str">
        <f t="shared" ca="1" si="349"/>
        <v>B_H</v>
      </c>
      <c r="CB249" s="684">
        <f t="shared" ca="1" si="345"/>
        <v>226</v>
      </c>
      <c r="CC249" s="684">
        <f t="shared" ca="1" si="350"/>
        <v>228</v>
      </c>
      <c r="CD249" s="684">
        <f t="shared" ca="1" si="351"/>
        <v>0</v>
      </c>
      <c r="CE249" s="693">
        <f t="shared" ca="1" si="352"/>
        <v>1000909</v>
      </c>
      <c r="CF249" s="895"/>
      <c r="CG249" s="886"/>
      <c r="CH249" s="694">
        <f t="shared" ca="1" si="353"/>
        <v>1.1000000000000001</v>
      </c>
      <c r="CI249" s="694">
        <f t="shared" ca="1" si="313"/>
        <v>0</v>
      </c>
      <c r="CJ249" s="895"/>
    </row>
    <row r="250" spans="1:88" s="703" customFormat="1">
      <c r="A250" s="704">
        <v>11</v>
      </c>
      <c r="B250" s="705">
        <v>1007</v>
      </c>
      <c r="C250" s="703" t="str">
        <f ca="1">IF($B250="","",VLOOKUP($B250,Athlètes,C$5,0))</f>
        <v>BEUZER</v>
      </c>
      <c r="D250" s="698" t="str">
        <f ca="1">IF($B250="","",VLOOKUP($B250,Athlètes,D$5,0))</f>
        <v>B</v>
      </c>
      <c r="E250" s="706">
        <f ca="1">IF($B250="","",VLOOKUP($B250,Athlètes,E$5,0))</f>
        <v>0</v>
      </c>
      <c r="F250" s="707"/>
      <c r="G250" s="708"/>
      <c r="H250" s="708"/>
      <c r="I250" s="696">
        <v>7</v>
      </c>
      <c r="J250" s="696"/>
      <c r="K250" s="696"/>
      <c r="L250" s="696"/>
      <c r="M250" s="722" t="str">
        <f>IF(L250&gt;0,VLOOKUP(M$2&amp;IF(VLOOKUP(M$2,cal_Cross,L$9,0)&lt;&gt;2,"","-"&amp;VLOOKUP($E250,année_1ou2,M$9,0)),cal_Cross,VLOOKUP($D250&amp;"_"&amp;$D251,Cross_cat_sexe,$B$7,0),0),"")</f>
        <v/>
      </c>
      <c r="N250" s="696"/>
      <c r="O250" s="696"/>
      <c r="P250" s="696"/>
      <c r="Q250" s="696"/>
      <c r="R250" s="722" t="str">
        <f>IF(Q250&gt;0,VLOOKUP(R$2&amp;IF(VLOOKUP(R$2,cal_Cross,Q$9,0)&lt;&gt;2,"","-"&amp;VLOOKUP($E250,année_1ou2,R$9,0)),cal_Cross,VLOOKUP($D250&amp;"_"&amp;$D251,Cross_cat_sexe,$B$7,0),0),"")</f>
        <v/>
      </c>
      <c r="S250" s="696"/>
      <c r="T250" s="722" t="str">
        <f>IF(S250&gt;0,VLOOKUP(T$2&amp;IF(VLOOKUP(T$2,cal_Cross,S$9,0)&lt;&gt;2,"","-"&amp;VLOOKUP($E250,année_1ou2,T$9,0)),cal_Cross,VLOOKUP($D250&amp;"_"&amp;$D251,Cross_cat_sexe,$B$7,0),0),"")</f>
        <v/>
      </c>
      <c r="U250" s="696"/>
      <c r="V250" s="696"/>
      <c r="W250" s="696"/>
      <c r="X250" s="696"/>
      <c r="Y250" s="696"/>
      <c r="Z250" s="722" t="str">
        <f>IF(Y250&gt;0,VLOOKUP(Z$2&amp;IF(VLOOKUP(Z$2,cal_Cross,Y$9,0)&lt;&gt;2,"","-"&amp;VLOOKUP($E250,année_1ou2,Z$9,0)),cal_Cross,VLOOKUP($D250&amp;"_"&amp;$D251,Cross_cat_sexe,$B$7,0),0),"")</f>
        <v/>
      </c>
      <c r="AA250" s="843" t="str">
        <f ca="1">IF($B250="","",VLOOKUP($B250,Athlètes,AA$5,0))</f>
        <v>BEUZER</v>
      </c>
      <c r="AB250" s="697"/>
      <c r="AC250" s="698"/>
      <c r="AD250" s="698"/>
      <c r="AE250" s="698"/>
      <c r="AF250" s="698"/>
      <c r="AG250" s="698"/>
      <c r="AH250" s="699"/>
      <c r="AI250" s="698"/>
      <c r="AJ250" s="698"/>
      <c r="AK250" s="698"/>
      <c r="AL250" s="698"/>
      <c r="AM250" s="698"/>
      <c r="AN250" s="698"/>
      <c r="AO250" s="698"/>
      <c r="AP250" s="698"/>
      <c r="AQ250" s="698"/>
      <c r="AR250" s="698"/>
      <c r="AS250" s="698"/>
      <c r="AT250" s="698"/>
      <c r="AU250" s="700"/>
      <c r="AV250" s="699"/>
      <c r="AW250" s="698"/>
      <c r="AX250" s="698"/>
      <c r="AY250" s="698"/>
      <c r="AZ250" s="698"/>
      <c r="BA250" s="698"/>
      <c r="BB250" s="698"/>
      <c r="BC250" s="698"/>
      <c r="BD250" s="698"/>
      <c r="BE250" s="698"/>
      <c r="BF250" s="698"/>
      <c r="BG250" s="698"/>
      <c r="BH250" s="698"/>
      <c r="BI250" s="700"/>
      <c r="BJ250" s="699"/>
      <c r="BK250" s="698"/>
      <c r="BL250" s="698"/>
      <c r="BM250" s="698"/>
      <c r="BN250" s="698"/>
      <c r="BO250" s="698"/>
      <c r="BP250" s="698"/>
      <c r="BQ250" s="698"/>
      <c r="BR250" s="698"/>
      <c r="BS250" s="698"/>
      <c r="BT250" s="698"/>
      <c r="BU250" s="698"/>
      <c r="BV250" s="698"/>
      <c r="BW250" s="700"/>
      <c r="BX250" s="697">
        <f t="shared" ca="1" si="346"/>
        <v>0</v>
      </c>
      <c r="BY250" s="995">
        <f t="shared" ca="1" si="347"/>
        <v>7</v>
      </c>
      <c r="BZ250" s="697">
        <f t="shared" si="348"/>
        <v>1007</v>
      </c>
      <c r="CA250" s="698" t="str">
        <f t="shared" ca="1" si="349"/>
        <v>B_H</v>
      </c>
      <c r="CB250" s="698">
        <f t="shared" ca="1" si="345"/>
        <v>226</v>
      </c>
      <c r="CC250" s="698">
        <f t="shared" ca="1" si="350"/>
        <v>229</v>
      </c>
      <c r="CD250" s="698">
        <f t="shared" ca="1" si="351"/>
        <v>0</v>
      </c>
      <c r="CE250" s="701">
        <f t="shared" ca="1" si="352"/>
        <v>1000719</v>
      </c>
      <c r="CF250" s="894"/>
      <c r="CG250" s="885"/>
      <c r="CH250" s="694">
        <f t="shared" ca="1" si="353"/>
        <v>1</v>
      </c>
      <c r="CI250" s="702">
        <f t="shared" ca="1" si="313"/>
        <v>0</v>
      </c>
      <c r="CJ250" s="894"/>
    </row>
    <row r="251" spans="1:88" s="695" customFormat="1">
      <c r="A251" s="681">
        <v>11.1</v>
      </c>
      <c r="B251" s="682">
        <f>B250+0.1</f>
        <v>1007.1</v>
      </c>
      <c r="C251" s="683" t="str">
        <f ca="1">IF($B250="","",VLOOKUP($B250,Athlètes,C$7,0))</f>
        <v>Hugo</v>
      </c>
      <c r="D251" s="684" t="str">
        <f ca="1">IF($B250="","",VLOOKUP($B250,Athlètes,D$7,0))</f>
        <v>H</v>
      </c>
      <c r="E251" s="685"/>
      <c r="F251" s="936">
        <f ca="1">IF(G251=0,0,SUMIF(AC251:AD251,"&gt;0")/MIN(2,G251))+IF(ISNA(BY251),NA(),0)</f>
        <v>719</v>
      </c>
      <c r="G251" s="686">
        <f>COUNTA(I250:L250,N250:Q250,S250,Y250)</f>
        <v>1</v>
      </c>
      <c r="H251" s="686">
        <f>IF(ISNA(VLOOKUP($B251,__Indoor,H$7,0)),   0,VLOOKUP($B251,__Indoor,H$7,0))</f>
        <v>0</v>
      </c>
      <c r="I251" s="932">
        <f ca="1">IF(AND(I250&gt;0,INDIRECT(ADDRESS($CB250,COLUMN(I250),2,1))=0),NA(),IF(I250&gt;INDIRECT(ADDRESS($CB250,COLUMN(I250),2,1)),  NA(),  IF(OR(I250="",INDIRECT(ADDRESS($CB250,COLUMN(I250),2,1))=""),"",     (1+I$5)  *  ROUND((1-(I250-1)/(  INDIRECT(ADDRESS($CB250,COLUMN(I250),2,1))  -1))  *  (VLOOKUP($D250&amp;"_"&amp;$D251,Cross_cat_sexe,$B$5+1,0)  -  VLOOKUP($D250&amp;"_"&amp;$D251,Cross_cat_sexe,$B$5,0))     +  VLOOKUP($D250&amp;"_"&amp;$D251,Cross_cat_sexe,$B$5,0),0))))</f>
        <v>719</v>
      </c>
      <c r="J251" s="932" t="str">
        <f ca="1">IF(AND(J250&gt;0,INDIRECT(ADDRESS($CB250,COLUMN(J250),2,1))=0),NA(),IF(J250&gt;INDIRECT(ADDRESS($CB250,COLUMN(J250),2,1)),  NA(),  IF(OR(J250="",INDIRECT(ADDRESS($CB250,COLUMN(J250),2,1))=""),"",     (1+J$5)  *  ROUND((1-(J250-1)/(  INDIRECT(ADDRESS($CB250,COLUMN(J250),2,1))  -1))  *  (VLOOKUP($D250&amp;"_"&amp;$D251,Cross_cat_sexe,$B$5+1,0)  -  VLOOKUP($D250&amp;"_"&amp;$D251,Cross_cat_sexe,$B$5,0))     +  VLOOKUP($D250&amp;"_"&amp;$D251,Cross_cat_sexe,$B$5,0),0))))</f>
        <v/>
      </c>
      <c r="K251" s="932" t="str">
        <f ca="1">IF(AND(K250&gt;0,INDIRECT(ADDRESS($CB250,COLUMN(K250),2,1))=0),NA(),IF(K250&gt;INDIRECT(ADDRESS($CB250,COLUMN(K250),2,1)),  NA(),  IF(OR(K250="",INDIRECT(ADDRESS($CB250,COLUMN(K250),2,1))=""),"",     (1+K$5)  *  ROUND((1-(K250-1)/(  INDIRECT(ADDRESS($CB250,COLUMN(K250),2,1))  -1))  *  (VLOOKUP($D250&amp;"_"&amp;$D251,Cross_cat_sexe,$B$5+1,0)  -  VLOOKUP($D250&amp;"_"&amp;$D251,Cross_cat_sexe,$B$5,0))     +  VLOOKUP($D250&amp;"_"&amp;$D251,Cross_cat_sexe,$B$5,0),0))))</f>
        <v/>
      </c>
      <c r="L251" s="687" t="str">
        <f>IF(AND(L250&gt;0,M250=0),NA(),IF(L250&gt;M250,NA(),IF(M250="","",     (1+M$5)  *  ROUND((1-(L250-1)/(M250-1))  *  (VLOOKUP($D250&amp;"_"&amp;$D251,Cross_cat_sexe,$B$5+1,0)  -  VLOOKUP($D250&amp;"_"&amp;$D251,Cross_cat_sexe,$B$5,0))     +  VLOOKUP($D250&amp;"_"&amp;$D251,Cross_cat_sexe,$B$5,0),0))))</f>
        <v/>
      </c>
      <c r="M251" s="841">
        <f>IF(L250&gt;0,M$5,0)</f>
        <v>0</v>
      </c>
      <c r="N251" s="932" t="str">
        <f ca="1">IF(AND(N250&gt;0,INDIRECT(ADDRESS($CB250,COLUMN(N250),2,1))=0),NA(),IF(N250&gt;INDIRECT(ADDRESS($CB250,COLUMN(N250),2,1)),  NA(),  IF(OR(N250="",INDIRECT(ADDRESS($CB250,COLUMN(N250),2,1))=""),"",     (1+N$5)  *  ROUND((1-(N250-1)/(  INDIRECT(ADDRESS($CB250,COLUMN(N250),2,1))  -1))  *  (VLOOKUP($D250&amp;"_"&amp;$D251,Cross_cat_sexe,$B$5+1,0)  -  VLOOKUP($D250&amp;"_"&amp;$D251,Cross_cat_sexe,$B$5,0))     +  VLOOKUP($D250&amp;"_"&amp;$D251,Cross_cat_sexe,$B$5,0),0))))</f>
        <v/>
      </c>
      <c r="O251" s="932" t="str">
        <f ca="1">IF(AND(O250&gt;0,INDIRECT(ADDRESS($CB250,COLUMN(O250),2,1))=0),NA(),IF(O250&gt;INDIRECT(ADDRESS($CB250,COLUMN(O250),2,1)),  NA(),  IF(OR(O250="",INDIRECT(ADDRESS($CB250,COLUMN(O250),2,1))=""),"",     (1+O$5)  *  ROUND((1-(O250-1)/(  INDIRECT(ADDRESS($CB250,COLUMN(O250),2,1))  -1))  *  (VLOOKUP($D250&amp;"_"&amp;$D251,Cross_cat_sexe,$B$5+1,0)  -  VLOOKUP($D250&amp;"_"&amp;$D251,Cross_cat_sexe,$B$5,0))     +  VLOOKUP($D250&amp;"_"&amp;$D251,Cross_cat_sexe,$B$5,0),0))))</f>
        <v/>
      </c>
      <c r="P251" s="932" t="str">
        <f ca="1">IF(AND(P250&gt;0,INDIRECT(ADDRESS($CB250,COLUMN(P250),2,1))=0),NA(),IF(P250&gt;INDIRECT(ADDRESS($CB250,COLUMN(P250),2,1)),  NA(),  IF(OR(P250="",INDIRECT(ADDRESS($CB250,COLUMN(P250),2,1))=""),"",     (1+P$5)  *  ROUND((1-(P250-1)/(  INDIRECT(ADDRESS($CB250,COLUMN(P250),2,1))  -1))  *  (VLOOKUP($D250&amp;"_"&amp;$D251,Cross_cat_sexe,$B$5+1,0)  -  VLOOKUP($D250&amp;"_"&amp;$D251,Cross_cat_sexe,$B$5,0))     +  VLOOKUP($D250&amp;"_"&amp;$D251,Cross_cat_sexe,$B$5,0),0))))</f>
        <v/>
      </c>
      <c r="Q251" s="687" t="str">
        <f>IF(AND(Q250&gt;0,R250=0),NA(),IF(Q250&gt;R250,NA(),IF(R250="","",     (1+R$5)  *  ROUND((1-(Q250-1)/(R250-1))  *  (VLOOKUP($D250&amp;"_"&amp;$D251,Cross_cat_sexe,$B$5+1,0)  -  VLOOKUP($D250&amp;"_"&amp;$D251,Cross_cat_sexe,$B$5,0))     +  VLOOKUP($D250&amp;"_"&amp;$D251,Cross_cat_sexe,$B$5,0),0))))</f>
        <v/>
      </c>
      <c r="R251" s="841">
        <f>IF(Q250&gt;0,R$5,0)</f>
        <v>0</v>
      </c>
      <c r="S251" s="687" t="str">
        <f>IF(AND(S250&gt;0,T250=0),NA(),IF(S250&gt;T250,NA(),IF(T250="","",     (1+T$5)  *  ROUND((1-(S250-1)/(T250-1))  *  (VLOOKUP($D250&amp;"_"&amp;$D251,Cross_cat_sexe,$B$5+1,0)  -  VLOOKUP($D250&amp;"_"&amp;$D251,Cross_cat_sexe,$B$5,0))     +  VLOOKUP($D250&amp;"_"&amp;$D251,Cross_cat_sexe,$B$5,0),0))))</f>
        <v/>
      </c>
      <c r="T251" s="841">
        <f>IF(S250&gt;0,T$5,0)</f>
        <v>0</v>
      </c>
      <c r="U251" s="932" t="str">
        <f ca="1">IF(AND(U250&gt;0,INDIRECT(ADDRESS($CB250,COLUMN(U250),2,1))=0),NA(),IF(U250&gt;INDIRECT(ADDRESS($CB250,COLUMN(U250),2,1)),  NA(),  IF(OR(U250="",INDIRECT(ADDRESS($CB250,COLUMN(U250),2,1))=""),"",     (1+U$5)  *  ROUND((1-(U250-1)/(  INDIRECT(ADDRESS($CB250,COLUMN(U250),2,1))  -1))  *  (VLOOKUP($D250&amp;"_"&amp;$D251,Cross_cat_sexe,$B$5+1,0)  -  VLOOKUP($D250&amp;"_"&amp;$D251,Cross_cat_sexe,$B$5,0))     +  VLOOKUP($D250&amp;"_"&amp;$D251,Cross_cat_sexe,$B$5,0),0))))</f>
        <v/>
      </c>
      <c r="V251" s="932" t="str">
        <f ca="1">IF(AND(V250&gt;0,INDIRECT(ADDRESS($CB250,COLUMN(V250),2,1))=0),NA(),IF(V250&gt;INDIRECT(ADDRESS($CB250,COLUMN(V250),2,1)),  NA(),  IF(OR(V250="",INDIRECT(ADDRESS($CB250,COLUMN(V250),2,1))=""),"",     (1+V$5)  *  ROUND((1-(V250-1)/(  INDIRECT(ADDRESS($CB250,COLUMN(V250),2,1))  -1))  *  (VLOOKUP($D250&amp;"_"&amp;$D251,Cross_cat_sexe,$B$5+1,0)  -  VLOOKUP($D250&amp;"_"&amp;$D251,Cross_cat_sexe,$B$5,0))     +  VLOOKUP($D250&amp;"_"&amp;$D251,Cross_cat_sexe,$B$5,0),0))))</f>
        <v/>
      </c>
      <c r="W251" s="932" t="str">
        <f ca="1">IF(AND(W250&gt;0,INDIRECT(ADDRESS($CB250,COLUMN(W250),2,1))=0),NA(),IF(W250&gt;INDIRECT(ADDRESS($CB250,COLUMN(W250),2,1)),  NA(),  IF(OR(W250="",INDIRECT(ADDRESS($CB250,COLUMN(W250),2,1))=""),"",     (1+W$5)  *  ROUND((1-(W250-1)/(  INDIRECT(ADDRESS($CB250,COLUMN(W250),2,1))  -1))  *  (VLOOKUP($D250&amp;"_"&amp;$D251,Cross_cat_sexe,$B$5+1,0)  -  VLOOKUP($D250&amp;"_"&amp;$D251,Cross_cat_sexe,$B$5,0))     +  VLOOKUP($D250&amp;"_"&amp;$D251,Cross_cat_sexe,$B$5,0),0))))</f>
        <v/>
      </c>
      <c r="X251" s="932" t="str">
        <f ca="1">IF(AND(X250&gt;0,INDIRECT(ADDRESS($CB250,COLUMN(X250),2,1))=0),NA(),IF(X250&gt;INDIRECT(ADDRESS($CB250,COLUMN(X250),2,1)),  NA(),  IF(OR(X250="",INDIRECT(ADDRESS($CB250,COLUMN(X250),2,1))=""),"",     (1+X$5)  *  ROUND((1-(X250-1)/(  INDIRECT(ADDRESS($CB250,COLUMN(X250),2,1))  -1))  *  (VLOOKUP($D250&amp;"_"&amp;$D251,Cross_cat_sexe,$B$5+1,0)  -  VLOOKUP($D250&amp;"_"&amp;$D251,Cross_cat_sexe,$B$5,0))     +  VLOOKUP($D250&amp;"_"&amp;$D251,Cross_cat_sexe,$B$5,0),0))))</f>
        <v/>
      </c>
      <c r="Y251" s="687" t="str">
        <f>IF(AND(Y250&gt;0,Z250=0),NA(),IF(Y250&gt;Z250,NA(),IF(Z250="","",     (1+Z$5)  *  ROUND((1-(Y250-1)/(Z250-1))  *  (VLOOKUP($D250&amp;"_"&amp;$D251,Cross_cat_sexe,$B$5+1,0)  -  VLOOKUP($D250&amp;"_"&amp;$D251,Cross_cat_sexe,$B$5,0))     +  VLOOKUP($D250&amp;"_"&amp;$D251,Cross_cat_sexe,$B$5,0),0))))</f>
        <v/>
      </c>
      <c r="Z251" s="841">
        <f>IF(Y250&gt;0,Z$5,0)</f>
        <v>0</v>
      </c>
      <c r="AA251" s="688" t="str">
        <f ca="1">IF($B250="","",VLOOKUP($B250,Athlètes,AA$7,0))</f>
        <v>Hugo</v>
      </c>
      <c r="AB251" s="689">
        <f ca="1">IF(OR(G251&gt;=2,    F250=IF(D251="F","classée","classé")),   1,   0)</f>
        <v>0</v>
      </c>
      <c r="AC251" s="690">
        <f ca="1">MAX(AH251:AU251)</f>
        <v>719</v>
      </c>
      <c r="AD251" s="684">
        <f ca="1">IF(AF251&gt;=2,AC251,MAX(AV251:BI251))</f>
        <v>-1</v>
      </c>
      <c r="AE251" s="684">
        <f ca="1">IF(AF251&gt;=3,AC251,IF(AG251&gt;=2,AD251,MAX(BJ251:BW251)))</f>
        <v>-2</v>
      </c>
      <c r="AF251" s="684">
        <f ca="1">COUNTIF(AV251:BI251,"=-1")</f>
        <v>1</v>
      </c>
      <c r="AG251" s="684">
        <f ca="1">COUNTIF(BJ251:BW251,"=-2")</f>
        <v>1</v>
      </c>
      <c r="AH251" s="691">
        <f t="shared" ref="AH251:AU251" ca="1" si="384">INDEX(__Cross,  $CC251,  AH$5)</f>
        <v>719</v>
      </c>
      <c r="AI251" s="684" t="str">
        <f t="shared" ca="1" si="384"/>
        <v/>
      </c>
      <c r="AJ251" s="684" t="str">
        <f t="shared" ca="1" si="384"/>
        <v/>
      </c>
      <c r="AK251" s="684" t="str">
        <f t="shared" ca="1" si="384"/>
        <v/>
      </c>
      <c r="AL251" s="684" t="str">
        <f t="shared" ca="1" si="384"/>
        <v/>
      </c>
      <c r="AM251" s="684" t="str">
        <f t="shared" ca="1" si="384"/>
        <v/>
      </c>
      <c r="AN251" s="684" t="str">
        <f t="shared" ca="1" si="384"/>
        <v/>
      </c>
      <c r="AO251" s="684" t="str">
        <f t="shared" ca="1" si="384"/>
        <v/>
      </c>
      <c r="AP251" s="684" t="str">
        <f t="shared" ca="1" si="384"/>
        <v/>
      </c>
      <c r="AQ251" s="684" t="str">
        <f t="shared" ca="1" si="384"/>
        <v/>
      </c>
      <c r="AR251" s="684" t="str">
        <f t="shared" ca="1" si="384"/>
        <v/>
      </c>
      <c r="AS251" s="684" t="str">
        <f t="shared" ca="1" si="384"/>
        <v/>
      </c>
      <c r="AT251" s="684" t="str">
        <f t="shared" ca="1" si="384"/>
        <v/>
      </c>
      <c r="AU251" s="692" t="str">
        <f t="shared" ca="1" si="384"/>
        <v/>
      </c>
      <c r="AV251" s="691">
        <f t="shared" ref="AV251:BI251" ca="1" si="385">IF(AH251=$AC251,-1,AH251)</f>
        <v>-1</v>
      </c>
      <c r="AW251" s="684" t="str">
        <f t="shared" ca="1" si="385"/>
        <v/>
      </c>
      <c r="AX251" s="684" t="str">
        <f t="shared" ca="1" si="385"/>
        <v/>
      </c>
      <c r="AY251" s="684" t="str">
        <f t="shared" ca="1" si="385"/>
        <v/>
      </c>
      <c r="AZ251" s="684" t="str">
        <f t="shared" ca="1" si="385"/>
        <v/>
      </c>
      <c r="BA251" s="684" t="str">
        <f t="shared" ca="1" si="385"/>
        <v/>
      </c>
      <c r="BB251" s="684" t="str">
        <f t="shared" ca="1" si="385"/>
        <v/>
      </c>
      <c r="BC251" s="684" t="str">
        <f t="shared" ca="1" si="385"/>
        <v/>
      </c>
      <c r="BD251" s="684" t="str">
        <f t="shared" ca="1" si="385"/>
        <v/>
      </c>
      <c r="BE251" s="684" t="str">
        <f t="shared" ca="1" si="385"/>
        <v/>
      </c>
      <c r="BF251" s="684" t="str">
        <f t="shared" ca="1" si="385"/>
        <v/>
      </c>
      <c r="BG251" s="684" t="str">
        <f t="shared" ca="1" si="385"/>
        <v/>
      </c>
      <c r="BH251" s="684" t="str">
        <f t="shared" ca="1" si="385"/>
        <v/>
      </c>
      <c r="BI251" s="692" t="str">
        <f t="shared" ca="1" si="385"/>
        <v/>
      </c>
      <c r="BJ251" s="691">
        <f t="shared" ref="BJ251:BW251" ca="1" si="386">IF(AV251=$AD251,-2,AV251)</f>
        <v>-2</v>
      </c>
      <c r="BK251" s="684" t="str">
        <f t="shared" ca="1" si="386"/>
        <v/>
      </c>
      <c r="BL251" s="684" t="str">
        <f t="shared" ca="1" si="386"/>
        <v/>
      </c>
      <c r="BM251" s="684" t="str">
        <f t="shared" ca="1" si="386"/>
        <v/>
      </c>
      <c r="BN251" s="684" t="str">
        <f t="shared" ca="1" si="386"/>
        <v/>
      </c>
      <c r="BO251" s="684" t="str">
        <f t="shared" ca="1" si="386"/>
        <v/>
      </c>
      <c r="BP251" s="684" t="str">
        <f t="shared" ca="1" si="386"/>
        <v/>
      </c>
      <c r="BQ251" s="684" t="str">
        <f t="shared" ca="1" si="386"/>
        <v/>
      </c>
      <c r="BR251" s="684" t="str">
        <f t="shared" ca="1" si="386"/>
        <v/>
      </c>
      <c r="BS251" s="684" t="str">
        <f t="shared" ca="1" si="386"/>
        <v/>
      </c>
      <c r="BT251" s="684" t="str">
        <f t="shared" ca="1" si="386"/>
        <v/>
      </c>
      <c r="BU251" s="684" t="str">
        <f t="shared" ca="1" si="386"/>
        <v/>
      </c>
      <c r="BV251" s="684" t="str">
        <f t="shared" ca="1" si="386"/>
        <v/>
      </c>
      <c r="BW251" s="692" t="str">
        <f t="shared" ca="1" si="386"/>
        <v/>
      </c>
      <c r="BX251" s="689">
        <f t="shared" ca="1" si="346"/>
        <v>1</v>
      </c>
      <c r="BY251" s="996">
        <f t="shared" ca="1" si="347"/>
        <v>719</v>
      </c>
      <c r="BZ251" s="689">
        <f t="shared" si="348"/>
        <v>1007.1</v>
      </c>
      <c r="CA251" s="684" t="str">
        <f t="shared" ca="1" si="349"/>
        <v>B_H</v>
      </c>
      <c r="CB251" s="684">
        <f t="shared" ca="1" si="345"/>
        <v>226</v>
      </c>
      <c r="CC251" s="684">
        <f t="shared" ca="1" si="350"/>
        <v>230</v>
      </c>
      <c r="CD251" s="684">
        <f t="shared" ca="1" si="351"/>
        <v>0</v>
      </c>
      <c r="CE251" s="693">
        <f t="shared" ca="1" si="352"/>
        <v>1000719</v>
      </c>
      <c r="CF251" s="895"/>
      <c r="CG251" s="886"/>
      <c r="CH251" s="694">
        <f t="shared" ca="1" si="353"/>
        <v>1.1000000000000001</v>
      </c>
      <c r="CI251" s="694">
        <f t="shared" ca="1" si="313"/>
        <v>0</v>
      </c>
      <c r="CJ251" s="895"/>
    </row>
    <row r="252" spans="1:88" s="703" customFormat="1">
      <c r="A252" s="704">
        <v>12</v>
      </c>
      <c r="B252" s="705">
        <v>9626</v>
      </c>
      <c r="C252" s="703" t="str">
        <f ca="1">IF($B252="","",VLOOKUP($B252,Athlètes,C$5,0))</f>
        <v>DELVAUX</v>
      </c>
      <c r="D252" s="698" t="str">
        <f ca="1">IF($B252="","",VLOOKUP($B252,Athlètes,D$5,0))</f>
        <v>B</v>
      </c>
      <c r="E252" s="706" t="str">
        <f ca="1">IF($B252="","",VLOOKUP($B252,Athlètes,E$5,0))</f>
        <v/>
      </c>
      <c r="F252" s="707"/>
      <c r="G252" s="708"/>
      <c r="H252" s="708"/>
      <c r="I252" s="696"/>
      <c r="J252" s="696">
        <v>21</v>
      </c>
      <c r="K252" s="696"/>
      <c r="L252" s="696"/>
      <c r="M252" s="722" t="str">
        <f>IF(L252&gt;0,VLOOKUP(M$2&amp;IF(VLOOKUP(M$2,cal_Cross,L$9,0)&lt;&gt;2,"","-"&amp;VLOOKUP($E252,année_1ou2,M$9,0)),cal_Cross,VLOOKUP($D252&amp;"_"&amp;$D253,Cross_cat_sexe,$B$7,0),0),"")</f>
        <v/>
      </c>
      <c r="N252" s="696"/>
      <c r="O252" s="696"/>
      <c r="P252" s="696"/>
      <c r="Q252" s="696"/>
      <c r="R252" s="722" t="str">
        <f>IF(Q252&gt;0,VLOOKUP(R$2&amp;IF(VLOOKUP(R$2,cal_Cross,Q$9,0)&lt;&gt;2,"","-"&amp;VLOOKUP($E252,année_1ou2,R$9,0)),cal_Cross,VLOOKUP($D252&amp;"_"&amp;$D253,Cross_cat_sexe,$B$7,0),0),"")</f>
        <v/>
      </c>
      <c r="S252" s="696"/>
      <c r="T252" s="722" t="str">
        <f>IF(S252&gt;0,VLOOKUP(T$2&amp;IF(VLOOKUP(T$2,cal_Cross,S$9,0)&lt;&gt;2,"","-"&amp;VLOOKUP($E252,année_1ou2,T$9,0)),cal_Cross,VLOOKUP($D252&amp;"_"&amp;$D253,Cross_cat_sexe,$B$7,0),0),"")</f>
        <v/>
      </c>
      <c r="U252" s="696"/>
      <c r="V252" s="696"/>
      <c r="W252" s="696"/>
      <c r="X252" s="696"/>
      <c r="Y252" s="696"/>
      <c r="Z252" s="722" t="str">
        <f>IF(Y252&gt;0,VLOOKUP(Z$2&amp;IF(VLOOKUP(Z$2,cal_Cross,Y$9,0)&lt;&gt;2,"","-"&amp;VLOOKUP($E252,année_1ou2,Z$9,0)),cal_Cross,VLOOKUP($D252&amp;"_"&amp;$D253,Cross_cat_sexe,$B$7,0),0),"")</f>
        <v/>
      </c>
      <c r="AA252" s="843" t="str">
        <f ca="1">IF($B252="","",VLOOKUP($B252,Athlètes,AA$5,0))</f>
        <v>DELVAUX</v>
      </c>
      <c r="AB252" s="697"/>
      <c r="AC252" s="698"/>
      <c r="AD252" s="698"/>
      <c r="AE252" s="698"/>
      <c r="AF252" s="698"/>
      <c r="AG252" s="698"/>
      <c r="AH252" s="699"/>
      <c r="AI252" s="698"/>
      <c r="AJ252" s="698"/>
      <c r="AK252" s="698"/>
      <c r="AL252" s="698"/>
      <c r="AM252" s="698"/>
      <c r="AN252" s="698"/>
      <c r="AO252" s="698"/>
      <c r="AP252" s="698"/>
      <c r="AQ252" s="698"/>
      <c r="AR252" s="698"/>
      <c r="AS252" s="698"/>
      <c r="AT252" s="698"/>
      <c r="AU252" s="700"/>
      <c r="AV252" s="699"/>
      <c r="AW252" s="698"/>
      <c r="AX252" s="698"/>
      <c r="AY252" s="698"/>
      <c r="AZ252" s="698"/>
      <c r="BA252" s="698"/>
      <c r="BB252" s="698"/>
      <c r="BC252" s="698"/>
      <c r="BD252" s="698"/>
      <c r="BE252" s="698"/>
      <c r="BF252" s="698"/>
      <c r="BG252" s="698"/>
      <c r="BH252" s="698"/>
      <c r="BI252" s="700"/>
      <c r="BJ252" s="699"/>
      <c r="BK252" s="698"/>
      <c r="BL252" s="698"/>
      <c r="BM252" s="698"/>
      <c r="BN252" s="698"/>
      <c r="BO252" s="698"/>
      <c r="BP252" s="698"/>
      <c r="BQ252" s="698"/>
      <c r="BR252" s="698"/>
      <c r="BS252" s="698"/>
      <c r="BT252" s="698"/>
      <c r="BU252" s="698"/>
      <c r="BV252" s="698"/>
      <c r="BW252" s="700"/>
      <c r="BX252" s="697">
        <f t="shared" ca="1" si="346"/>
        <v>0</v>
      </c>
      <c r="BY252" s="995">
        <f t="shared" ca="1" si="347"/>
        <v>21</v>
      </c>
      <c r="BZ252" s="697">
        <f t="shared" si="348"/>
        <v>9626</v>
      </c>
      <c r="CA252" s="698" t="str">
        <f t="shared" ca="1" si="349"/>
        <v>B_H</v>
      </c>
      <c r="CB252" s="698">
        <f t="shared" ca="1" si="345"/>
        <v>226</v>
      </c>
      <c r="CC252" s="698">
        <f t="shared" ca="1" si="350"/>
        <v>231</v>
      </c>
      <c r="CD252" s="698">
        <f t="shared" ca="1" si="351"/>
        <v>0</v>
      </c>
      <c r="CE252" s="701">
        <f t="shared" ca="1" si="352"/>
        <v>1000545</v>
      </c>
      <c r="CF252" s="894"/>
      <c r="CG252" s="885"/>
      <c r="CH252" s="694">
        <f t="shared" ca="1" si="353"/>
        <v>1</v>
      </c>
      <c r="CI252" s="702">
        <f t="shared" ref="CI252:CI259" ca="1" si="387">IF(INDEX(__Cross,  IF(BX252=1, $CC251, $CC252),  CI$2)&gt;0,  1,  0)</f>
        <v>0</v>
      </c>
      <c r="CJ252" s="894"/>
    </row>
    <row r="253" spans="1:88" s="695" customFormat="1">
      <c r="A253" s="681">
        <v>12.1</v>
      </c>
      <c r="B253" s="682">
        <f>B252+0.1</f>
        <v>9626.1</v>
      </c>
      <c r="C253" s="683" t="str">
        <f ca="1">IF($B252="","",VLOOKUP($B252,Athlètes,C$7,0))</f>
        <v>Sébastien</v>
      </c>
      <c r="D253" s="684" t="str">
        <f ca="1">IF($B252="","",VLOOKUP($B252,Athlètes,D$7,0))</f>
        <v>H</v>
      </c>
      <c r="E253" s="685"/>
      <c r="F253" s="936">
        <f ca="1">IF(G253=0,0,SUMIF(AC253:AD253,"&gt;0")/MIN(2,G253))+IF(ISNA(BY253),NA(),0)</f>
        <v>545</v>
      </c>
      <c r="G253" s="686">
        <f>COUNTA(I252:L252,N252:Q252,S252,Y252)</f>
        <v>1</v>
      </c>
      <c r="H253" s="686">
        <f>IF(ISNA(VLOOKUP($B253,__Indoor,H$7,0)),   0,VLOOKUP($B253,__Indoor,H$7,0))</f>
        <v>0</v>
      </c>
      <c r="I253" s="932" t="str">
        <f ca="1">IF(AND(I252&gt;0,INDIRECT(ADDRESS($CB252,COLUMN(I252),2,1))=0),NA(),IF(I252&gt;INDIRECT(ADDRESS($CB252,COLUMN(I252),2,1)),  NA(),  IF(OR(I252="",INDIRECT(ADDRESS($CB252,COLUMN(I252),2,1))=""),"",     (1+I$5)  *  ROUND((1-(I252-1)/(  INDIRECT(ADDRESS($CB252,COLUMN(I252),2,1))  -1))  *  (VLOOKUP($D252&amp;"_"&amp;$D253,Cross_cat_sexe,$B$5+1,0)  -  VLOOKUP($D252&amp;"_"&amp;$D253,Cross_cat_sexe,$B$5,0))     +  VLOOKUP($D252&amp;"_"&amp;$D253,Cross_cat_sexe,$B$5,0),0))))</f>
        <v/>
      </c>
      <c r="J253" s="932">
        <f ca="1">IF(AND(J252&gt;0,INDIRECT(ADDRESS($CB252,COLUMN(J252),2,1))=0),NA(),IF(J252&gt;INDIRECT(ADDRESS($CB252,COLUMN(J252),2,1)),  NA(),  IF(OR(J252="",INDIRECT(ADDRESS($CB252,COLUMN(J252),2,1))=""),"",     (1+J$5)  *  ROUND((1-(J252-1)/(  INDIRECT(ADDRESS($CB252,COLUMN(J252),2,1))  -1))  *  (VLOOKUP($D252&amp;"_"&amp;$D253,Cross_cat_sexe,$B$5+1,0)  -  VLOOKUP($D252&amp;"_"&amp;$D253,Cross_cat_sexe,$B$5,0))     +  VLOOKUP($D252&amp;"_"&amp;$D253,Cross_cat_sexe,$B$5,0),0))))</f>
        <v>545</v>
      </c>
      <c r="K253" s="932" t="str">
        <f ca="1">IF(AND(K252&gt;0,INDIRECT(ADDRESS($CB252,COLUMN(K252),2,1))=0),NA(),IF(K252&gt;INDIRECT(ADDRESS($CB252,COLUMN(K252),2,1)),  NA(),  IF(OR(K252="",INDIRECT(ADDRESS($CB252,COLUMN(K252),2,1))=""),"",     (1+K$5)  *  ROUND((1-(K252-1)/(  INDIRECT(ADDRESS($CB252,COLUMN(K252),2,1))  -1))  *  (VLOOKUP($D252&amp;"_"&amp;$D253,Cross_cat_sexe,$B$5+1,0)  -  VLOOKUP($D252&amp;"_"&amp;$D253,Cross_cat_sexe,$B$5,0))     +  VLOOKUP($D252&amp;"_"&amp;$D253,Cross_cat_sexe,$B$5,0),0))))</f>
        <v/>
      </c>
      <c r="L253" s="687" t="str">
        <f>IF(AND(L252&gt;0,M252=0),NA(),IF(L252&gt;M252,NA(),IF(M252="","",     (1+M$5)  *  ROUND((1-(L252-1)/(M252-1))  *  (VLOOKUP($D252&amp;"_"&amp;$D253,Cross_cat_sexe,$B$5+1,0)  -  VLOOKUP($D252&amp;"_"&amp;$D253,Cross_cat_sexe,$B$5,0))     +  VLOOKUP($D252&amp;"_"&amp;$D253,Cross_cat_sexe,$B$5,0),0))))</f>
        <v/>
      </c>
      <c r="M253" s="841">
        <f>IF(L252&gt;0,M$5,0)</f>
        <v>0</v>
      </c>
      <c r="N253" s="932" t="str">
        <f ca="1">IF(AND(N252&gt;0,INDIRECT(ADDRESS($CB252,COLUMN(N252),2,1))=0),NA(),IF(N252&gt;INDIRECT(ADDRESS($CB252,COLUMN(N252),2,1)),  NA(),  IF(OR(N252="",INDIRECT(ADDRESS($CB252,COLUMN(N252),2,1))=""),"",     (1+N$5)  *  ROUND((1-(N252-1)/(  INDIRECT(ADDRESS($CB252,COLUMN(N252),2,1))  -1))  *  (VLOOKUP($D252&amp;"_"&amp;$D253,Cross_cat_sexe,$B$5+1,0)  -  VLOOKUP($D252&amp;"_"&amp;$D253,Cross_cat_sexe,$B$5,0))     +  VLOOKUP($D252&amp;"_"&amp;$D253,Cross_cat_sexe,$B$5,0),0))))</f>
        <v/>
      </c>
      <c r="O253" s="932" t="str">
        <f ca="1">IF(AND(O252&gt;0,INDIRECT(ADDRESS($CB252,COLUMN(O252),2,1))=0),NA(),IF(O252&gt;INDIRECT(ADDRESS($CB252,COLUMN(O252),2,1)),  NA(),  IF(OR(O252="",INDIRECT(ADDRESS($CB252,COLUMN(O252),2,1))=""),"",     (1+O$5)  *  ROUND((1-(O252-1)/(  INDIRECT(ADDRESS($CB252,COLUMN(O252),2,1))  -1))  *  (VLOOKUP($D252&amp;"_"&amp;$D253,Cross_cat_sexe,$B$5+1,0)  -  VLOOKUP($D252&amp;"_"&amp;$D253,Cross_cat_sexe,$B$5,0))     +  VLOOKUP($D252&amp;"_"&amp;$D253,Cross_cat_sexe,$B$5,0),0))))</f>
        <v/>
      </c>
      <c r="P253" s="932" t="str">
        <f ca="1">IF(AND(P252&gt;0,INDIRECT(ADDRESS($CB252,COLUMN(P252),2,1))=0),NA(),IF(P252&gt;INDIRECT(ADDRESS($CB252,COLUMN(P252),2,1)),  NA(),  IF(OR(P252="",INDIRECT(ADDRESS($CB252,COLUMN(P252),2,1))=""),"",     (1+P$5)  *  ROUND((1-(P252-1)/(  INDIRECT(ADDRESS($CB252,COLUMN(P252),2,1))  -1))  *  (VLOOKUP($D252&amp;"_"&amp;$D253,Cross_cat_sexe,$B$5+1,0)  -  VLOOKUP($D252&amp;"_"&amp;$D253,Cross_cat_sexe,$B$5,0))     +  VLOOKUP($D252&amp;"_"&amp;$D253,Cross_cat_sexe,$B$5,0),0))))</f>
        <v/>
      </c>
      <c r="Q253" s="687" t="str">
        <f>IF(AND(Q252&gt;0,R252=0),NA(),IF(Q252&gt;R252,NA(),IF(R252="","",     (1+R$5)  *  ROUND((1-(Q252-1)/(R252-1))  *  (VLOOKUP($D252&amp;"_"&amp;$D253,Cross_cat_sexe,$B$5+1,0)  -  VLOOKUP($D252&amp;"_"&amp;$D253,Cross_cat_sexe,$B$5,0))     +  VLOOKUP($D252&amp;"_"&amp;$D253,Cross_cat_sexe,$B$5,0),0))))</f>
        <v/>
      </c>
      <c r="R253" s="841">
        <f>IF(Q252&gt;0,R$5,0)</f>
        <v>0</v>
      </c>
      <c r="S253" s="687" t="str">
        <f>IF(AND(S252&gt;0,T252=0),NA(),IF(S252&gt;T252,NA(),IF(T252="","",     (1+T$5)  *  ROUND((1-(S252-1)/(T252-1))  *  (VLOOKUP($D252&amp;"_"&amp;$D253,Cross_cat_sexe,$B$5+1,0)  -  VLOOKUP($D252&amp;"_"&amp;$D253,Cross_cat_sexe,$B$5,0))     +  VLOOKUP($D252&amp;"_"&amp;$D253,Cross_cat_sexe,$B$5,0),0))))</f>
        <v/>
      </c>
      <c r="T253" s="841">
        <f>IF(S252&gt;0,T$5,0)</f>
        <v>0</v>
      </c>
      <c r="U253" s="932" t="str">
        <f ca="1">IF(AND(U252&gt;0,INDIRECT(ADDRESS($CB252,COLUMN(U252),2,1))=0),NA(),IF(U252&gt;INDIRECT(ADDRESS($CB252,COLUMN(U252),2,1)),  NA(),  IF(OR(U252="",INDIRECT(ADDRESS($CB252,COLUMN(U252),2,1))=""),"",     (1+U$5)  *  ROUND((1-(U252-1)/(  INDIRECT(ADDRESS($CB252,COLUMN(U252),2,1))  -1))  *  (VLOOKUP($D252&amp;"_"&amp;$D253,Cross_cat_sexe,$B$5+1,0)  -  VLOOKUP($D252&amp;"_"&amp;$D253,Cross_cat_sexe,$B$5,0))     +  VLOOKUP($D252&amp;"_"&amp;$D253,Cross_cat_sexe,$B$5,0),0))))</f>
        <v/>
      </c>
      <c r="V253" s="932" t="str">
        <f ca="1">IF(AND(V252&gt;0,INDIRECT(ADDRESS($CB252,COLUMN(V252),2,1))=0),NA(),IF(V252&gt;INDIRECT(ADDRESS($CB252,COLUMN(V252),2,1)),  NA(),  IF(OR(V252="",INDIRECT(ADDRESS($CB252,COLUMN(V252),2,1))=""),"",     (1+V$5)  *  ROUND((1-(V252-1)/(  INDIRECT(ADDRESS($CB252,COLUMN(V252),2,1))  -1))  *  (VLOOKUP($D252&amp;"_"&amp;$D253,Cross_cat_sexe,$B$5+1,0)  -  VLOOKUP($D252&amp;"_"&amp;$D253,Cross_cat_sexe,$B$5,0))     +  VLOOKUP($D252&amp;"_"&amp;$D253,Cross_cat_sexe,$B$5,0),0))))</f>
        <v/>
      </c>
      <c r="W253" s="932" t="str">
        <f ca="1">IF(AND(W252&gt;0,INDIRECT(ADDRESS($CB252,COLUMN(W252),2,1))=0),NA(),IF(W252&gt;INDIRECT(ADDRESS($CB252,COLUMN(W252),2,1)),  NA(),  IF(OR(W252="",INDIRECT(ADDRESS($CB252,COLUMN(W252),2,1))=""),"",     (1+W$5)  *  ROUND((1-(W252-1)/(  INDIRECT(ADDRESS($CB252,COLUMN(W252),2,1))  -1))  *  (VLOOKUP($D252&amp;"_"&amp;$D253,Cross_cat_sexe,$B$5+1,0)  -  VLOOKUP($D252&amp;"_"&amp;$D253,Cross_cat_sexe,$B$5,0))     +  VLOOKUP($D252&amp;"_"&amp;$D253,Cross_cat_sexe,$B$5,0),0))))</f>
        <v/>
      </c>
      <c r="X253" s="932" t="str">
        <f ca="1">IF(AND(X252&gt;0,INDIRECT(ADDRESS($CB252,COLUMN(X252),2,1))=0),NA(),IF(X252&gt;INDIRECT(ADDRESS($CB252,COLUMN(X252),2,1)),  NA(),  IF(OR(X252="",INDIRECT(ADDRESS($CB252,COLUMN(X252),2,1))=""),"",     (1+X$5)  *  ROUND((1-(X252-1)/(  INDIRECT(ADDRESS($CB252,COLUMN(X252),2,1))  -1))  *  (VLOOKUP($D252&amp;"_"&amp;$D253,Cross_cat_sexe,$B$5+1,0)  -  VLOOKUP($D252&amp;"_"&amp;$D253,Cross_cat_sexe,$B$5,0))     +  VLOOKUP($D252&amp;"_"&amp;$D253,Cross_cat_sexe,$B$5,0),0))))</f>
        <v/>
      </c>
      <c r="Y253" s="687" t="str">
        <f>IF(AND(Y252&gt;0,Z252=0),NA(),IF(Y252&gt;Z252,NA(),IF(Z252="","",     (1+Z$5)  *  ROUND((1-(Y252-1)/(Z252-1))  *  (VLOOKUP($D252&amp;"_"&amp;$D253,Cross_cat_sexe,$B$5+1,0)  -  VLOOKUP($D252&amp;"_"&amp;$D253,Cross_cat_sexe,$B$5,0))     +  VLOOKUP($D252&amp;"_"&amp;$D253,Cross_cat_sexe,$B$5,0),0))))</f>
        <v/>
      </c>
      <c r="Z253" s="841">
        <f>IF(Y252&gt;0,Z$5,0)</f>
        <v>0</v>
      </c>
      <c r="AA253" s="688" t="str">
        <f ca="1">IF($B252="","",VLOOKUP($B252,Athlètes,AA$7,0))</f>
        <v>Sébastien</v>
      </c>
      <c r="AB253" s="689">
        <f ca="1">IF(OR(G253&gt;=2,    F252=IF(D253="F","classée","classé")),   1,   0)</f>
        <v>0</v>
      </c>
      <c r="AC253" s="690">
        <f ca="1">MAX(AH253:AU253)</f>
        <v>545</v>
      </c>
      <c r="AD253" s="684">
        <f ca="1">IF(AF253&gt;=2,AC253,MAX(AV253:BI253))</f>
        <v>-1</v>
      </c>
      <c r="AE253" s="684">
        <f ca="1">IF(AF253&gt;=3,AC253,IF(AG253&gt;=2,AD253,MAX(BJ253:BW253)))</f>
        <v>-2</v>
      </c>
      <c r="AF253" s="684">
        <f ca="1">COUNTIF(AV253:BI253,"=-1")</f>
        <v>1</v>
      </c>
      <c r="AG253" s="684">
        <f ca="1">COUNTIF(BJ253:BW253,"=-2")</f>
        <v>1</v>
      </c>
      <c r="AH253" s="691" t="str">
        <f t="shared" ref="AH253:AU253" ca="1" si="388">INDEX(__Cross,  $CC253,  AH$5)</f>
        <v/>
      </c>
      <c r="AI253" s="684">
        <f t="shared" ca="1" si="388"/>
        <v>545</v>
      </c>
      <c r="AJ253" s="684" t="str">
        <f t="shared" ca="1" si="388"/>
        <v/>
      </c>
      <c r="AK253" s="684" t="str">
        <f t="shared" ca="1" si="388"/>
        <v/>
      </c>
      <c r="AL253" s="684" t="str">
        <f t="shared" ca="1" si="388"/>
        <v/>
      </c>
      <c r="AM253" s="684" t="str">
        <f t="shared" ca="1" si="388"/>
        <v/>
      </c>
      <c r="AN253" s="684" t="str">
        <f t="shared" ca="1" si="388"/>
        <v/>
      </c>
      <c r="AO253" s="684" t="str">
        <f t="shared" ca="1" si="388"/>
        <v/>
      </c>
      <c r="AP253" s="684" t="str">
        <f t="shared" ca="1" si="388"/>
        <v/>
      </c>
      <c r="AQ253" s="684" t="str">
        <f t="shared" ca="1" si="388"/>
        <v/>
      </c>
      <c r="AR253" s="684" t="str">
        <f t="shared" ca="1" si="388"/>
        <v/>
      </c>
      <c r="AS253" s="684" t="str">
        <f t="shared" ca="1" si="388"/>
        <v/>
      </c>
      <c r="AT253" s="684" t="str">
        <f t="shared" ca="1" si="388"/>
        <v/>
      </c>
      <c r="AU253" s="692" t="str">
        <f t="shared" ca="1" si="388"/>
        <v/>
      </c>
      <c r="AV253" s="691" t="str">
        <f t="shared" ref="AV253:BI253" ca="1" si="389">IF(AH253=$AC253,-1,AH253)</f>
        <v/>
      </c>
      <c r="AW253" s="684">
        <f t="shared" ca="1" si="389"/>
        <v>-1</v>
      </c>
      <c r="AX253" s="684" t="str">
        <f t="shared" ca="1" si="389"/>
        <v/>
      </c>
      <c r="AY253" s="684" t="str">
        <f t="shared" ca="1" si="389"/>
        <v/>
      </c>
      <c r="AZ253" s="684" t="str">
        <f t="shared" ca="1" si="389"/>
        <v/>
      </c>
      <c r="BA253" s="684" t="str">
        <f t="shared" ca="1" si="389"/>
        <v/>
      </c>
      <c r="BB253" s="684" t="str">
        <f t="shared" ca="1" si="389"/>
        <v/>
      </c>
      <c r="BC253" s="684" t="str">
        <f t="shared" ca="1" si="389"/>
        <v/>
      </c>
      <c r="BD253" s="684" t="str">
        <f t="shared" ca="1" si="389"/>
        <v/>
      </c>
      <c r="BE253" s="684" t="str">
        <f t="shared" ca="1" si="389"/>
        <v/>
      </c>
      <c r="BF253" s="684" t="str">
        <f t="shared" ca="1" si="389"/>
        <v/>
      </c>
      <c r="BG253" s="684" t="str">
        <f t="shared" ca="1" si="389"/>
        <v/>
      </c>
      <c r="BH253" s="684" t="str">
        <f t="shared" ca="1" si="389"/>
        <v/>
      </c>
      <c r="BI253" s="692" t="str">
        <f t="shared" ca="1" si="389"/>
        <v/>
      </c>
      <c r="BJ253" s="691" t="str">
        <f t="shared" ref="BJ253:BW253" ca="1" si="390">IF(AV253=$AD253,-2,AV253)</f>
        <v/>
      </c>
      <c r="BK253" s="684">
        <f t="shared" ca="1" si="390"/>
        <v>-2</v>
      </c>
      <c r="BL253" s="684" t="str">
        <f t="shared" ca="1" si="390"/>
        <v/>
      </c>
      <c r="BM253" s="684" t="str">
        <f t="shared" ca="1" si="390"/>
        <v/>
      </c>
      <c r="BN253" s="684" t="str">
        <f t="shared" ca="1" si="390"/>
        <v/>
      </c>
      <c r="BO253" s="684" t="str">
        <f t="shared" ca="1" si="390"/>
        <v/>
      </c>
      <c r="BP253" s="684" t="str">
        <f t="shared" ca="1" si="390"/>
        <v/>
      </c>
      <c r="BQ253" s="684" t="str">
        <f t="shared" ca="1" si="390"/>
        <v/>
      </c>
      <c r="BR253" s="684" t="str">
        <f t="shared" ca="1" si="390"/>
        <v/>
      </c>
      <c r="BS253" s="684" t="str">
        <f t="shared" ca="1" si="390"/>
        <v/>
      </c>
      <c r="BT253" s="684" t="str">
        <f t="shared" ca="1" si="390"/>
        <v/>
      </c>
      <c r="BU253" s="684" t="str">
        <f t="shared" ca="1" si="390"/>
        <v/>
      </c>
      <c r="BV253" s="684" t="str">
        <f t="shared" ca="1" si="390"/>
        <v/>
      </c>
      <c r="BW253" s="692" t="str">
        <f t="shared" ca="1" si="390"/>
        <v/>
      </c>
      <c r="BX253" s="689">
        <f t="shared" ca="1" si="346"/>
        <v>1</v>
      </c>
      <c r="BY253" s="996">
        <f t="shared" ca="1" si="347"/>
        <v>545</v>
      </c>
      <c r="BZ253" s="689">
        <f t="shared" si="348"/>
        <v>9626.1</v>
      </c>
      <c r="CA253" s="684" t="str">
        <f t="shared" ca="1" si="349"/>
        <v>B_H</v>
      </c>
      <c r="CB253" s="684">
        <f t="shared" ca="1" si="345"/>
        <v>226</v>
      </c>
      <c r="CC253" s="684">
        <f t="shared" ca="1" si="350"/>
        <v>232</v>
      </c>
      <c r="CD253" s="684">
        <f t="shared" ca="1" si="351"/>
        <v>0</v>
      </c>
      <c r="CE253" s="693">
        <f t="shared" ca="1" si="352"/>
        <v>1000545</v>
      </c>
      <c r="CF253" s="895"/>
      <c r="CG253" s="886"/>
      <c r="CH253" s="694">
        <f t="shared" ca="1" si="353"/>
        <v>1.1000000000000001</v>
      </c>
      <c r="CI253" s="694">
        <f t="shared" ca="1" si="387"/>
        <v>0</v>
      </c>
      <c r="CJ253" s="895"/>
    </row>
    <row r="254" spans="1:88" s="703" customFormat="1">
      <c r="A254" s="704">
        <v>13</v>
      </c>
      <c r="B254" s="705">
        <v>501</v>
      </c>
      <c r="C254" s="703" t="str">
        <f ca="1">IF($B254="","",VLOOKUP($B254,Athlètes,C$5,0))</f>
        <v>BAILLET</v>
      </c>
      <c r="D254" s="698" t="str">
        <f ca="1">IF($B254="","",VLOOKUP($B254,Athlètes,D$5,0))</f>
        <v>B</v>
      </c>
      <c r="E254" s="706" t="str">
        <f ca="1">IF($B254="","",VLOOKUP($B254,Athlètes,E$5,0))</f>
        <v/>
      </c>
      <c r="F254" s="707"/>
      <c r="G254" s="708"/>
      <c r="H254" s="708"/>
      <c r="I254" s="696"/>
      <c r="J254" s="696">
        <v>23</v>
      </c>
      <c r="K254" s="696"/>
      <c r="L254" s="696"/>
      <c r="M254" s="722" t="str">
        <f>IF(L254&gt;0,VLOOKUP(M$2&amp;IF(VLOOKUP(M$2,cal_Cross,L$9,0)&lt;&gt;2,"","-"&amp;VLOOKUP($E254,année_1ou2,M$9,0)),cal_Cross,VLOOKUP($D254&amp;"_"&amp;$D255,Cross_cat_sexe,$B$7,0),0),"")</f>
        <v/>
      </c>
      <c r="N254" s="696"/>
      <c r="O254" s="696"/>
      <c r="P254" s="696"/>
      <c r="Q254" s="696"/>
      <c r="R254" s="722" t="str">
        <f>IF(Q254&gt;0,VLOOKUP(R$2&amp;IF(VLOOKUP(R$2,cal_Cross,Q$9,0)&lt;&gt;2,"","-"&amp;VLOOKUP($E254,année_1ou2,R$9,0)),cal_Cross,VLOOKUP($D254&amp;"_"&amp;$D255,Cross_cat_sexe,$B$7,0),0),"")</f>
        <v/>
      </c>
      <c r="S254" s="696"/>
      <c r="T254" s="722" t="str">
        <f>IF(S254&gt;0,VLOOKUP(T$2&amp;IF(VLOOKUP(T$2,cal_Cross,S$9,0)&lt;&gt;2,"","-"&amp;VLOOKUP($E254,année_1ou2,T$9,0)),cal_Cross,VLOOKUP($D254&amp;"_"&amp;$D255,Cross_cat_sexe,$B$7,0),0),"")</f>
        <v/>
      </c>
      <c r="U254" s="696"/>
      <c r="V254" s="696"/>
      <c r="W254" s="696"/>
      <c r="X254" s="696"/>
      <c r="Y254" s="696"/>
      <c r="Z254" s="722" t="str">
        <f>IF(Y254&gt;0,VLOOKUP(Z$2&amp;IF(VLOOKUP(Z$2,cal_Cross,Y$9,0)&lt;&gt;2,"","-"&amp;VLOOKUP($E254,année_1ou2,Z$9,0)),cal_Cross,VLOOKUP($D254&amp;"_"&amp;$D255,Cross_cat_sexe,$B$7,0),0),"")</f>
        <v/>
      </c>
      <c r="AA254" s="843" t="str">
        <f ca="1">IF($B254="","",VLOOKUP($B254,Athlètes,AA$5,0))</f>
        <v>BAILLET</v>
      </c>
      <c r="AB254" s="697"/>
      <c r="AC254" s="698"/>
      <c r="AD254" s="698"/>
      <c r="AE254" s="698"/>
      <c r="AF254" s="698"/>
      <c r="AG254" s="698"/>
      <c r="AH254" s="699"/>
      <c r="AI254" s="698"/>
      <c r="AJ254" s="698"/>
      <c r="AK254" s="698"/>
      <c r="AL254" s="698"/>
      <c r="AM254" s="698"/>
      <c r="AN254" s="698"/>
      <c r="AO254" s="698"/>
      <c r="AP254" s="698"/>
      <c r="AQ254" s="698"/>
      <c r="AR254" s="698"/>
      <c r="AS254" s="698"/>
      <c r="AT254" s="698"/>
      <c r="AU254" s="700"/>
      <c r="AV254" s="699"/>
      <c r="AW254" s="698"/>
      <c r="AX254" s="698"/>
      <c r="AY254" s="698"/>
      <c r="AZ254" s="698"/>
      <c r="BA254" s="698"/>
      <c r="BB254" s="698"/>
      <c r="BC254" s="698"/>
      <c r="BD254" s="698"/>
      <c r="BE254" s="698"/>
      <c r="BF254" s="698"/>
      <c r="BG254" s="698"/>
      <c r="BH254" s="698"/>
      <c r="BI254" s="700"/>
      <c r="BJ254" s="699"/>
      <c r="BK254" s="698"/>
      <c r="BL254" s="698"/>
      <c r="BM254" s="698"/>
      <c r="BN254" s="698"/>
      <c r="BO254" s="698"/>
      <c r="BP254" s="698"/>
      <c r="BQ254" s="698"/>
      <c r="BR254" s="698"/>
      <c r="BS254" s="698"/>
      <c r="BT254" s="698"/>
      <c r="BU254" s="698"/>
      <c r="BV254" s="698"/>
      <c r="BW254" s="700"/>
      <c r="BX254" s="697">
        <f t="shared" ca="1" si="346"/>
        <v>0</v>
      </c>
      <c r="BY254" s="995">
        <f t="shared" ca="1" si="347"/>
        <v>23</v>
      </c>
      <c r="BZ254" s="697">
        <f t="shared" si="348"/>
        <v>501</v>
      </c>
      <c r="CA254" s="698" t="str">
        <f t="shared" ca="1" si="349"/>
        <v>B_H</v>
      </c>
      <c r="CB254" s="698">
        <f t="shared" ca="1" si="345"/>
        <v>226</v>
      </c>
      <c r="CC254" s="698">
        <f t="shared" ca="1" si="350"/>
        <v>233</v>
      </c>
      <c r="CD254" s="698">
        <f t="shared" ca="1" si="351"/>
        <v>0</v>
      </c>
      <c r="CE254" s="701">
        <f t="shared" ca="1" si="352"/>
        <v>1000500</v>
      </c>
      <c r="CF254" s="894"/>
      <c r="CG254" s="885"/>
      <c r="CH254" s="694">
        <f t="shared" ca="1" si="353"/>
        <v>1</v>
      </c>
      <c r="CI254" s="702">
        <f t="shared" ca="1" si="387"/>
        <v>0</v>
      </c>
      <c r="CJ254" s="894"/>
    </row>
    <row r="255" spans="1:88" s="695" customFormat="1">
      <c r="A255" s="681">
        <v>13.1</v>
      </c>
      <c r="B255" s="682">
        <f>B254+0.1</f>
        <v>501.1</v>
      </c>
      <c r="C255" s="683" t="str">
        <f ca="1">IF($B254="","",VLOOKUP($B254,Athlètes,C$7,0))</f>
        <v>Gaetan</v>
      </c>
      <c r="D255" s="684" t="str">
        <f ca="1">IF($B254="","",VLOOKUP($B254,Athlètes,D$7,0))</f>
        <v>H</v>
      </c>
      <c r="E255" s="685"/>
      <c r="F255" s="936">
        <f ca="1">IF(G255=0,0,SUMIF(AC255:AD255,"&gt;0")/MIN(2,G255))+IF(ISNA(BY255),NA(),0)</f>
        <v>500</v>
      </c>
      <c r="G255" s="686">
        <f>COUNTA(I254:L254,N254:Q254,S254,Y254)</f>
        <v>1</v>
      </c>
      <c r="H255" s="686">
        <f>IF(ISNA(VLOOKUP($B255,__Indoor,H$7,0)),   0,VLOOKUP($B255,__Indoor,H$7,0))</f>
        <v>0</v>
      </c>
      <c r="I255" s="932" t="str">
        <f ca="1">IF(AND(I254&gt;0,INDIRECT(ADDRESS($CB254,COLUMN(I254),2,1))=0),NA(),IF(I254&gt;INDIRECT(ADDRESS($CB254,COLUMN(I254),2,1)),  NA(),  IF(OR(I254="",INDIRECT(ADDRESS($CB254,COLUMN(I254),2,1))=""),"",     (1+I$5)  *  ROUND((1-(I254-1)/(  INDIRECT(ADDRESS($CB254,COLUMN(I254),2,1))  -1))  *  (VLOOKUP($D254&amp;"_"&amp;$D255,Cross_cat_sexe,$B$5+1,0)  -  VLOOKUP($D254&amp;"_"&amp;$D255,Cross_cat_sexe,$B$5,0))     +  VLOOKUP($D254&amp;"_"&amp;$D255,Cross_cat_sexe,$B$5,0),0))))</f>
        <v/>
      </c>
      <c r="J255" s="932">
        <f ca="1">IF(AND(J254&gt;0,INDIRECT(ADDRESS($CB254,COLUMN(J254),2,1))=0),NA(),IF(J254&gt;INDIRECT(ADDRESS($CB254,COLUMN(J254),2,1)),  NA(),  IF(OR(J254="",INDIRECT(ADDRESS($CB254,COLUMN(J254),2,1))=""),"",     (1+J$5)  *  ROUND((1-(J254-1)/(  INDIRECT(ADDRESS($CB254,COLUMN(J254),2,1))  -1))  *  (VLOOKUP($D254&amp;"_"&amp;$D255,Cross_cat_sexe,$B$5+1,0)  -  VLOOKUP($D254&amp;"_"&amp;$D255,Cross_cat_sexe,$B$5,0))     +  VLOOKUP($D254&amp;"_"&amp;$D255,Cross_cat_sexe,$B$5,0),0))))</f>
        <v>500</v>
      </c>
      <c r="K255" s="932" t="str">
        <f ca="1">IF(AND(K254&gt;0,INDIRECT(ADDRESS($CB254,COLUMN(K254),2,1))=0),NA(),IF(K254&gt;INDIRECT(ADDRESS($CB254,COLUMN(K254),2,1)),  NA(),  IF(OR(K254="",INDIRECT(ADDRESS($CB254,COLUMN(K254),2,1))=""),"",     (1+K$5)  *  ROUND((1-(K254-1)/(  INDIRECT(ADDRESS($CB254,COLUMN(K254),2,1))  -1))  *  (VLOOKUP($D254&amp;"_"&amp;$D255,Cross_cat_sexe,$B$5+1,0)  -  VLOOKUP($D254&amp;"_"&amp;$D255,Cross_cat_sexe,$B$5,0))     +  VLOOKUP($D254&amp;"_"&amp;$D255,Cross_cat_sexe,$B$5,0),0))))</f>
        <v/>
      </c>
      <c r="L255" s="687" t="str">
        <f>IF(AND(L254&gt;0,M254=0),NA(),IF(L254&gt;M254,NA(),IF(M254="","",     (1+M$5)  *  ROUND((1-(L254-1)/(M254-1))  *  (VLOOKUP($D254&amp;"_"&amp;$D255,Cross_cat_sexe,$B$5+1,0)  -  VLOOKUP($D254&amp;"_"&amp;$D255,Cross_cat_sexe,$B$5,0))     +  VLOOKUP($D254&amp;"_"&amp;$D255,Cross_cat_sexe,$B$5,0),0))))</f>
        <v/>
      </c>
      <c r="M255" s="841">
        <f>IF(L254&gt;0,M$5,0)</f>
        <v>0</v>
      </c>
      <c r="N255" s="932" t="str">
        <f ca="1">IF(AND(N254&gt;0,INDIRECT(ADDRESS($CB254,COLUMN(N254),2,1))=0),NA(),IF(N254&gt;INDIRECT(ADDRESS($CB254,COLUMN(N254),2,1)),  NA(),  IF(OR(N254="",INDIRECT(ADDRESS($CB254,COLUMN(N254),2,1))=""),"",     (1+N$5)  *  ROUND((1-(N254-1)/(  INDIRECT(ADDRESS($CB254,COLUMN(N254),2,1))  -1))  *  (VLOOKUP($D254&amp;"_"&amp;$D255,Cross_cat_sexe,$B$5+1,0)  -  VLOOKUP($D254&amp;"_"&amp;$D255,Cross_cat_sexe,$B$5,0))     +  VLOOKUP($D254&amp;"_"&amp;$D255,Cross_cat_sexe,$B$5,0),0))))</f>
        <v/>
      </c>
      <c r="O255" s="932" t="str">
        <f ca="1">IF(AND(O254&gt;0,INDIRECT(ADDRESS($CB254,COLUMN(O254),2,1))=0),NA(),IF(O254&gt;INDIRECT(ADDRESS($CB254,COLUMN(O254),2,1)),  NA(),  IF(OR(O254="",INDIRECT(ADDRESS($CB254,COLUMN(O254),2,1))=""),"",     (1+O$5)  *  ROUND((1-(O254-1)/(  INDIRECT(ADDRESS($CB254,COLUMN(O254),2,1))  -1))  *  (VLOOKUP($D254&amp;"_"&amp;$D255,Cross_cat_sexe,$B$5+1,0)  -  VLOOKUP($D254&amp;"_"&amp;$D255,Cross_cat_sexe,$B$5,0))     +  VLOOKUP($D254&amp;"_"&amp;$D255,Cross_cat_sexe,$B$5,0),0))))</f>
        <v/>
      </c>
      <c r="P255" s="932" t="str">
        <f ca="1">IF(AND(P254&gt;0,INDIRECT(ADDRESS($CB254,COLUMN(P254),2,1))=0),NA(),IF(P254&gt;INDIRECT(ADDRESS($CB254,COLUMN(P254),2,1)),  NA(),  IF(OR(P254="",INDIRECT(ADDRESS($CB254,COLUMN(P254),2,1))=""),"",     (1+P$5)  *  ROUND((1-(P254-1)/(  INDIRECT(ADDRESS($CB254,COLUMN(P254),2,1))  -1))  *  (VLOOKUP($D254&amp;"_"&amp;$D255,Cross_cat_sexe,$B$5+1,0)  -  VLOOKUP($D254&amp;"_"&amp;$D255,Cross_cat_sexe,$B$5,0))     +  VLOOKUP($D254&amp;"_"&amp;$D255,Cross_cat_sexe,$B$5,0),0))))</f>
        <v/>
      </c>
      <c r="Q255" s="687" t="str">
        <f>IF(AND(Q254&gt;0,R254=0),NA(),IF(Q254&gt;R254,NA(),IF(R254="","",     (1+R$5)  *  ROUND((1-(Q254-1)/(R254-1))  *  (VLOOKUP($D254&amp;"_"&amp;$D255,Cross_cat_sexe,$B$5+1,0)  -  VLOOKUP($D254&amp;"_"&amp;$D255,Cross_cat_sexe,$B$5,0))     +  VLOOKUP($D254&amp;"_"&amp;$D255,Cross_cat_sexe,$B$5,0),0))))</f>
        <v/>
      </c>
      <c r="R255" s="841">
        <f>IF(Q254&gt;0,R$5,0)</f>
        <v>0</v>
      </c>
      <c r="S255" s="687" t="str">
        <f>IF(AND(S254&gt;0,T254=0),NA(),IF(S254&gt;T254,NA(),IF(T254="","",     (1+T$5)  *  ROUND((1-(S254-1)/(T254-1))  *  (VLOOKUP($D254&amp;"_"&amp;$D255,Cross_cat_sexe,$B$5+1,0)  -  VLOOKUP($D254&amp;"_"&amp;$D255,Cross_cat_sexe,$B$5,0))     +  VLOOKUP($D254&amp;"_"&amp;$D255,Cross_cat_sexe,$B$5,0),0))))</f>
        <v/>
      </c>
      <c r="T255" s="841">
        <f>IF(S254&gt;0,T$5,0)</f>
        <v>0</v>
      </c>
      <c r="U255" s="932" t="str">
        <f ca="1">IF(AND(U254&gt;0,INDIRECT(ADDRESS($CB254,COLUMN(U254),2,1))=0),NA(),IF(U254&gt;INDIRECT(ADDRESS($CB254,COLUMN(U254),2,1)),  NA(),  IF(OR(U254="",INDIRECT(ADDRESS($CB254,COLUMN(U254),2,1))=""),"",     (1+U$5)  *  ROUND((1-(U254-1)/(  INDIRECT(ADDRESS($CB254,COLUMN(U254),2,1))  -1))  *  (VLOOKUP($D254&amp;"_"&amp;$D255,Cross_cat_sexe,$B$5+1,0)  -  VLOOKUP($D254&amp;"_"&amp;$D255,Cross_cat_sexe,$B$5,0))     +  VLOOKUP($D254&amp;"_"&amp;$D255,Cross_cat_sexe,$B$5,0),0))))</f>
        <v/>
      </c>
      <c r="V255" s="932" t="str">
        <f ca="1">IF(AND(V254&gt;0,INDIRECT(ADDRESS($CB254,COLUMN(V254),2,1))=0),NA(),IF(V254&gt;INDIRECT(ADDRESS($CB254,COLUMN(V254),2,1)),  NA(),  IF(OR(V254="",INDIRECT(ADDRESS($CB254,COLUMN(V254),2,1))=""),"",     (1+V$5)  *  ROUND((1-(V254-1)/(  INDIRECT(ADDRESS($CB254,COLUMN(V254),2,1))  -1))  *  (VLOOKUP($D254&amp;"_"&amp;$D255,Cross_cat_sexe,$B$5+1,0)  -  VLOOKUP($D254&amp;"_"&amp;$D255,Cross_cat_sexe,$B$5,0))     +  VLOOKUP($D254&amp;"_"&amp;$D255,Cross_cat_sexe,$B$5,0),0))))</f>
        <v/>
      </c>
      <c r="W255" s="932" t="str">
        <f ca="1">IF(AND(W254&gt;0,INDIRECT(ADDRESS($CB254,COLUMN(W254),2,1))=0),NA(),IF(W254&gt;INDIRECT(ADDRESS($CB254,COLUMN(W254),2,1)),  NA(),  IF(OR(W254="",INDIRECT(ADDRESS($CB254,COLUMN(W254),2,1))=""),"",     (1+W$5)  *  ROUND((1-(W254-1)/(  INDIRECT(ADDRESS($CB254,COLUMN(W254),2,1))  -1))  *  (VLOOKUP($D254&amp;"_"&amp;$D255,Cross_cat_sexe,$B$5+1,0)  -  VLOOKUP($D254&amp;"_"&amp;$D255,Cross_cat_sexe,$B$5,0))     +  VLOOKUP($D254&amp;"_"&amp;$D255,Cross_cat_sexe,$B$5,0),0))))</f>
        <v/>
      </c>
      <c r="X255" s="932" t="str">
        <f ca="1">IF(AND(X254&gt;0,INDIRECT(ADDRESS($CB254,COLUMN(X254),2,1))=0),NA(),IF(X254&gt;INDIRECT(ADDRESS($CB254,COLUMN(X254),2,1)),  NA(),  IF(OR(X254="",INDIRECT(ADDRESS($CB254,COLUMN(X254),2,1))=""),"",     (1+X$5)  *  ROUND((1-(X254-1)/(  INDIRECT(ADDRESS($CB254,COLUMN(X254),2,1))  -1))  *  (VLOOKUP($D254&amp;"_"&amp;$D255,Cross_cat_sexe,$B$5+1,0)  -  VLOOKUP($D254&amp;"_"&amp;$D255,Cross_cat_sexe,$B$5,0))     +  VLOOKUP($D254&amp;"_"&amp;$D255,Cross_cat_sexe,$B$5,0),0))))</f>
        <v/>
      </c>
      <c r="Y255" s="687" t="str">
        <f>IF(AND(Y254&gt;0,Z254=0),NA(),IF(Y254&gt;Z254,NA(),IF(Z254="","",     (1+Z$5)  *  ROUND((1-(Y254-1)/(Z254-1))  *  (VLOOKUP($D254&amp;"_"&amp;$D255,Cross_cat_sexe,$B$5+1,0)  -  VLOOKUP($D254&amp;"_"&amp;$D255,Cross_cat_sexe,$B$5,0))     +  VLOOKUP($D254&amp;"_"&amp;$D255,Cross_cat_sexe,$B$5,0),0))))</f>
        <v/>
      </c>
      <c r="Z255" s="841">
        <f>IF(Y254&gt;0,Z$5,0)</f>
        <v>0</v>
      </c>
      <c r="AA255" s="688" t="str">
        <f ca="1">IF($B254="","",VLOOKUP($B254,Athlètes,AA$7,0))</f>
        <v>Gaetan</v>
      </c>
      <c r="AB255" s="689">
        <f ca="1">IF(OR(G255&gt;=2,    F254=IF(D255="F","classée","classé")),   1,   0)</f>
        <v>0</v>
      </c>
      <c r="AC255" s="690">
        <f ca="1">MAX(AH255:AU255)</f>
        <v>500</v>
      </c>
      <c r="AD255" s="684">
        <f ca="1">IF(AF255&gt;=2,AC255,MAX(AV255:BI255))</f>
        <v>-1</v>
      </c>
      <c r="AE255" s="684">
        <f ca="1">IF(AF255&gt;=3,AC255,IF(AG255&gt;=2,AD255,MAX(BJ255:BW255)))</f>
        <v>-2</v>
      </c>
      <c r="AF255" s="684">
        <f ca="1">COUNTIF(AV255:BI255,"=-1")</f>
        <v>1</v>
      </c>
      <c r="AG255" s="684">
        <f ca="1">COUNTIF(BJ255:BW255,"=-2")</f>
        <v>1</v>
      </c>
      <c r="AH255" s="691" t="str">
        <f t="shared" ref="AH255:AU255" ca="1" si="391">INDEX(__Cross,  $CC255,  AH$5)</f>
        <v/>
      </c>
      <c r="AI255" s="684">
        <f t="shared" ca="1" si="391"/>
        <v>500</v>
      </c>
      <c r="AJ255" s="684" t="str">
        <f t="shared" ca="1" si="391"/>
        <v/>
      </c>
      <c r="AK255" s="684" t="str">
        <f t="shared" ca="1" si="391"/>
        <v/>
      </c>
      <c r="AL255" s="684" t="str">
        <f t="shared" ca="1" si="391"/>
        <v/>
      </c>
      <c r="AM255" s="684" t="str">
        <f t="shared" ca="1" si="391"/>
        <v/>
      </c>
      <c r="AN255" s="684" t="str">
        <f t="shared" ca="1" si="391"/>
        <v/>
      </c>
      <c r="AO255" s="684" t="str">
        <f t="shared" ca="1" si="391"/>
        <v/>
      </c>
      <c r="AP255" s="684" t="str">
        <f t="shared" ca="1" si="391"/>
        <v/>
      </c>
      <c r="AQ255" s="684" t="str">
        <f t="shared" ca="1" si="391"/>
        <v/>
      </c>
      <c r="AR255" s="684" t="str">
        <f t="shared" ca="1" si="391"/>
        <v/>
      </c>
      <c r="AS255" s="684" t="str">
        <f t="shared" ca="1" si="391"/>
        <v/>
      </c>
      <c r="AT255" s="684" t="str">
        <f t="shared" ca="1" si="391"/>
        <v/>
      </c>
      <c r="AU255" s="692" t="str">
        <f t="shared" ca="1" si="391"/>
        <v/>
      </c>
      <c r="AV255" s="691" t="str">
        <f t="shared" ref="AV255:BI255" ca="1" si="392">IF(AH255=$AC255,-1,AH255)</f>
        <v/>
      </c>
      <c r="AW255" s="684">
        <f t="shared" ca="1" si="392"/>
        <v>-1</v>
      </c>
      <c r="AX255" s="684" t="str">
        <f t="shared" ca="1" si="392"/>
        <v/>
      </c>
      <c r="AY255" s="684" t="str">
        <f t="shared" ca="1" si="392"/>
        <v/>
      </c>
      <c r="AZ255" s="684" t="str">
        <f t="shared" ca="1" si="392"/>
        <v/>
      </c>
      <c r="BA255" s="684" t="str">
        <f t="shared" ca="1" si="392"/>
        <v/>
      </c>
      <c r="BB255" s="684" t="str">
        <f t="shared" ca="1" si="392"/>
        <v/>
      </c>
      <c r="BC255" s="684" t="str">
        <f t="shared" ca="1" si="392"/>
        <v/>
      </c>
      <c r="BD255" s="684" t="str">
        <f t="shared" ca="1" si="392"/>
        <v/>
      </c>
      <c r="BE255" s="684" t="str">
        <f t="shared" ca="1" si="392"/>
        <v/>
      </c>
      <c r="BF255" s="684" t="str">
        <f t="shared" ca="1" si="392"/>
        <v/>
      </c>
      <c r="BG255" s="684" t="str">
        <f t="shared" ca="1" si="392"/>
        <v/>
      </c>
      <c r="BH255" s="684" t="str">
        <f t="shared" ca="1" si="392"/>
        <v/>
      </c>
      <c r="BI255" s="692" t="str">
        <f t="shared" ca="1" si="392"/>
        <v/>
      </c>
      <c r="BJ255" s="691" t="str">
        <f t="shared" ref="BJ255:BW255" ca="1" si="393">IF(AV255=$AD255,-2,AV255)</f>
        <v/>
      </c>
      <c r="BK255" s="684">
        <f t="shared" ca="1" si="393"/>
        <v>-2</v>
      </c>
      <c r="BL255" s="684" t="str">
        <f t="shared" ca="1" si="393"/>
        <v/>
      </c>
      <c r="BM255" s="684" t="str">
        <f t="shared" ca="1" si="393"/>
        <v/>
      </c>
      <c r="BN255" s="684" t="str">
        <f t="shared" ca="1" si="393"/>
        <v/>
      </c>
      <c r="BO255" s="684" t="str">
        <f t="shared" ca="1" si="393"/>
        <v/>
      </c>
      <c r="BP255" s="684" t="str">
        <f t="shared" ca="1" si="393"/>
        <v/>
      </c>
      <c r="BQ255" s="684" t="str">
        <f t="shared" ca="1" si="393"/>
        <v/>
      </c>
      <c r="BR255" s="684" t="str">
        <f t="shared" ca="1" si="393"/>
        <v/>
      </c>
      <c r="BS255" s="684" t="str">
        <f t="shared" ca="1" si="393"/>
        <v/>
      </c>
      <c r="BT255" s="684" t="str">
        <f t="shared" ca="1" si="393"/>
        <v/>
      </c>
      <c r="BU255" s="684" t="str">
        <f t="shared" ca="1" si="393"/>
        <v/>
      </c>
      <c r="BV255" s="684" t="str">
        <f t="shared" ca="1" si="393"/>
        <v/>
      </c>
      <c r="BW255" s="692" t="str">
        <f t="shared" ca="1" si="393"/>
        <v/>
      </c>
      <c r="BX255" s="689">
        <f t="shared" ca="1" si="346"/>
        <v>1</v>
      </c>
      <c r="BY255" s="996">
        <f t="shared" ca="1" si="347"/>
        <v>500</v>
      </c>
      <c r="BZ255" s="689">
        <f t="shared" si="348"/>
        <v>501.1</v>
      </c>
      <c r="CA255" s="684" t="str">
        <f t="shared" ca="1" si="349"/>
        <v>B_H</v>
      </c>
      <c r="CB255" s="684">
        <f t="shared" ca="1" si="345"/>
        <v>226</v>
      </c>
      <c r="CC255" s="684">
        <f t="shared" ca="1" si="350"/>
        <v>234</v>
      </c>
      <c r="CD255" s="684">
        <f t="shared" ca="1" si="351"/>
        <v>0</v>
      </c>
      <c r="CE255" s="693">
        <f t="shared" ca="1" si="352"/>
        <v>1000500</v>
      </c>
      <c r="CF255" s="895"/>
      <c r="CG255" s="886"/>
      <c r="CH255" s="694">
        <f t="shared" ca="1" si="353"/>
        <v>1.1000000000000001</v>
      </c>
      <c r="CI255" s="694">
        <f t="shared" ca="1" si="387"/>
        <v>0</v>
      </c>
      <c r="CJ255" s="895"/>
    </row>
    <row r="256" spans="1:88" s="703" customFormat="1">
      <c r="A256" s="704">
        <v>14</v>
      </c>
      <c r="B256" s="705">
        <v>550</v>
      </c>
      <c r="C256" s="703" t="str">
        <f ca="1">IF($B256="","",VLOOKUP($B256,Athlètes,C$5,0))</f>
        <v>YAMULKI</v>
      </c>
      <c r="D256" s="698" t="str">
        <f ca="1">IF($B256="","",VLOOKUP($B256,Athlètes,D$5,0))</f>
        <v>B</v>
      </c>
      <c r="E256" s="706" t="str">
        <f ca="1">IF($B256="","",VLOOKUP($B256,Athlètes,E$5,0))</f>
        <v/>
      </c>
      <c r="F256" s="707"/>
      <c r="G256" s="708"/>
      <c r="H256" s="708"/>
      <c r="I256" s="696"/>
      <c r="J256" s="696"/>
      <c r="K256" s="696">
        <v>41</v>
      </c>
      <c r="L256" s="696"/>
      <c r="M256" s="722" t="str">
        <f>IF(L256&gt;0,VLOOKUP(M$2&amp;IF(VLOOKUP(M$2,cal_Cross,L$9,0)&lt;&gt;2,"","-"&amp;VLOOKUP($E256,année_1ou2,M$9,0)),cal_Cross,VLOOKUP($D256&amp;"_"&amp;$D257,Cross_cat_sexe,$B$7,0),0),"")</f>
        <v/>
      </c>
      <c r="N256" s="696"/>
      <c r="O256" s="696"/>
      <c r="P256" s="696"/>
      <c r="Q256" s="696"/>
      <c r="R256" s="722" t="str">
        <f>IF(Q256&gt;0,VLOOKUP(R$2&amp;IF(VLOOKUP(R$2,cal_Cross,Q$9,0)&lt;&gt;2,"","-"&amp;VLOOKUP($E256,année_1ou2,R$9,0)),cal_Cross,VLOOKUP($D256&amp;"_"&amp;$D257,Cross_cat_sexe,$B$7,0),0),"")</f>
        <v/>
      </c>
      <c r="S256" s="696"/>
      <c r="T256" s="722" t="str">
        <f>IF(S256&gt;0,VLOOKUP(T$2&amp;IF(VLOOKUP(T$2,cal_Cross,S$9,0)&lt;&gt;2,"","-"&amp;VLOOKUP($E256,année_1ou2,T$9,0)),cal_Cross,VLOOKUP($D256&amp;"_"&amp;$D257,Cross_cat_sexe,$B$7,0),0),"")</f>
        <v/>
      </c>
      <c r="U256" s="696"/>
      <c r="V256" s="696"/>
      <c r="W256" s="696"/>
      <c r="X256" s="696"/>
      <c r="Y256" s="696"/>
      <c r="Z256" s="722" t="str">
        <f>IF(Y256&gt;0,VLOOKUP(Z$2&amp;IF(VLOOKUP(Z$2,cal_Cross,Y$9,0)&lt;&gt;2,"","-"&amp;VLOOKUP($E256,année_1ou2,Z$9,0)),cal_Cross,VLOOKUP($D256&amp;"_"&amp;$D257,Cross_cat_sexe,$B$7,0),0),"")</f>
        <v/>
      </c>
      <c r="AA256" s="843" t="str">
        <f ca="1">IF($B256="","",VLOOKUP($B256,Athlètes,AA$5,0))</f>
        <v>YAMULKI</v>
      </c>
      <c r="AB256" s="697"/>
      <c r="AC256" s="698"/>
      <c r="AD256" s="698"/>
      <c r="AE256" s="698"/>
      <c r="AF256" s="698"/>
      <c r="AG256" s="698"/>
      <c r="AH256" s="699"/>
      <c r="AI256" s="698"/>
      <c r="AJ256" s="698"/>
      <c r="AK256" s="698"/>
      <c r="AL256" s="698"/>
      <c r="AM256" s="698"/>
      <c r="AN256" s="698"/>
      <c r="AO256" s="698"/>
      <c r="AP256" s="698"/>
      <c r="AQ256" s="698"/>
      <c r="AR256" s="698"/>
      <c r="AS256" s="698"/>
      <c r="AT256" s="698"/>
      <c r="AU256" s="700"/>
      <c r="AV256" s="699"/>
      <c r="AW256" s="698"/>
      <c r="AX256" s="698"/>
      <c r="AY256" s="698"/>
      <c r="AZ256" s="698"/>
      <c r="BA256" s="698"/>
      <c r="BB256" s="698"/>
      <c r="BC256" s="698"/>
      <c r="BD256" s="698"/>
      <c r="BE256" s="698"/>
      <c r="BF256" s="698"/>
      <c r="BG256" s="698"/>
      <c r="BH256" s="698"/>
      <c r="BI256" s="700"/>
      <c r="BJ256" s="699"/>
      <c r="BK256" s="698"/>
      <c r="BL256" s="698"/>
      <c r="BM256" s="698"/>
      <c r="BN256" s="698"/>
      <c r="BO256" s="698"/>
      <c r="BP256" s="698"/>
      <c r="BQ256" s="698"/>
      <c r="BR256" s="698"/>
      <c r="BS256" s="698"/>
      <c r="BT256" s="698"/>
      <c r="BU256" s="698"/>
      <c r="BV256" s="698"/>
      <c r="BW256" s="700"/>
      <c r="BX256" s="697">
        <f t="shared" ca="1" si="346"/>
        <v>0</v>
      </c>
      <c r="BY256" s="995">
        <f t="shared" ca="1" si="347"/>
        <v>41</v>
      </c>
      <c r="BZ256" s="697">
        <f t="shared" si="348"/>
        <v>550</v>
      </c>
      <c r="CA256" s="698" t="str">
        <f t="shared" ca="1" si="349"/>
        <v>B_H</v>
      </c>
      <c r="CB256" s="698">
        <f t="shared" ca="1" si="345"/>
        <v>226</v>
      </c>
      <c r="CC256" s="698">
        <f t="shared" ca="1" si="350"/>
        <v>235</v>
      </c>
      <c r="CD256" s="698">
        <f t="shared" ca="1" si="351"/>
        <v>0</v>
      </c>
      <c r="CE256" s="701">
        <f t="shared" ca="1" si="352"/>
        <v>1000412</v>
      </c>
      <c r="CF256" s="894"/>
      <c r="CG256" s="885"/>
      <c r="CH256" s="694">
        <f t="shared" ca="1" si="353"/>
        <v>1</v>
      </c>
      <c r="CI256" s="702">
        <f t="shared" ca="1" si="387"/>
        <v>0</v>
      </c>
      <c r="CJ256" s="894"/>
    </row>
    <row r="257" spans="1:109" s="695" customFormat="1">
      <c r="A257" s="681">
        <v>14.1</v>
      </c>
      <c r="B257" s="682">
        <f>B256+0.1</f>
        <v>550.1</v>
      </c>
      <c r="C257" s="683" t="str">
        <f ca="1">IF($B256="","",VLOOKUP($B256,Athlètes,C$7,0))</f>
        <v>Maxime</v>
      </c>
      <c r="D257" s="684" t="str">
        <f ca="1">IF($B256="","",VLOOKUP($B256,Athlètes,D$7,0))</f>
        <v>H</v>
      </c>
      <c r="E257" s="685"/>
      <c r="F257" s="936">
        <f ca="1">IF(G257=0,0,SUMIF(AC257:AD257,"&gt;0")/MIN(2,G257))+IF(ISNA(BY257),NA(),0)</f>
        <v>412</v>
      </c>
      <c r="G257" s="686">
        <f>COUNTA(I256:L256,N256:Q256,S256,Y256)</f>
        <v>1</v>
      </c>
      <c r="H257" s="686">
        <f>IF(ISNA(VLOOKUP($B257,__Indoor,H$7,0)),   0,VLOOKUP($B257,__Indoor,H$7,0))</f>
        <v>0</v>
      </c>
      <c r="I257" s="932" t="str">
        <f ca="1">IF(AND(I256&gt;0,INDIRECT(ADDRESS($CB256,COLUMN(I256),2,1))=0),NA(),IF(I256&gt;INDIRECT(ADDRESS($CB256,COLUMN(I256),2,1)),  NA(),  IF(OR(I256="",INDIRECT(ADDRESS($CB256,COLUMN(I256),2,1))=""),"",     (1+I$5)  *  ROUND((1-(I256-1)/(  INDIRECT(ADDRESS($CB256,COLUMN(I256),2,1))  -1))  *  (VLOOKUP($D256&amp;"_"&amp;$D257,Cross_cat_sexe,$B$5+1,0)  -  VLOOKUP($D256&amp;"_"&amp;$D257,Cross_cat_sexe,$B$5,0))     +  VLOOKUP($D256&amp;"_"&amp;$D257,Cross_cat_sexe,$B$5,0),0))))</f>
        <v/>
      </c>
      <c r="J257" s="932" t="str">
        <f ca="1">IF(AND(J256&gt;0,INDIRECT(ADDRESS($CB256,COLUMN(J256),2,1))=0),NA(),IF(J256&gt;INDIRECT(ADDRESS($CB256,COLUMN(J256),2,1)),  NA(),  IF(OR(J256="",INDIRECT(ADDRESS($CB256,COLUMN(J256),2,1))=""),"",     (1+J$5)  *  ROUND((1-(J256-1)/(  INDIRECT(ADDRESS($CB256,COLUMN(J256),2,1))  -1))  *  (VLOOKUP($D256&amp;"_"&amp;$D257,Cross_cat_sexe,$B$5+1,0)  -  VLOOKUP($D256&amp;"_"&amp;$D257,Cross_cat_sexe,$B$5,0))     +  VLOOKUP($D256&amp;"_"&amp;$D257,Cross_cat_sexe,$B$5,0),0))))</f>
        <v/>
      </c>
      <c r="K257" s="932">
        <f ca="1">IF(AND(K256&gt;0,INDIRECT(ADDRESS($CB256,COLUMN(K256),2,1))=0),NA(),IF(K256&gt;INDIRECT(ADDRESS($CB256,COLUMN(K256),2,1)),  NA(),  IF(OR(K256="",INDIRECT(ADDRESS($CB256,COLUMN(K256),2,1))=""),"",     (1+K$5)  *  ROUND((1-(K256-1)/(  INDIRECT(ADDRESS($CB256,COLUMN(K256),2,1))  -1))  *  (VLOOKUP($D256&amp;"_"&amp;$D257,Cross_cat_sexe,$B$5+1,0)  -  VLOOKUP($D256&amp;"_"&amp;$D257,Cross_cat_sexe,$B$5,0))     +  VLOOKUP($D256&amp;"_"&amp;$D257,Cross_cat_sexe,$B$5,0),0))))</f>
        <v>412</v>
      </c>
      <c r="L257" s="687" t="str">
        <f>IF(AND(L256&gt;0,M256=0),NA(),IF(L256&gt;M256,NA(),IF(M256="","",     (1+M$5)  *  ROUND((1-(L256-1)/(M256-1))  *  (VLOOKUP($D256&amp;"_"&amp;$D257,Cross_cat_sexe,$B$5+1,0)  -  VLOOKUP($D256&amp;"_"&amp;$D257,Cross_cat_sexe,$B$5,0))     +  VLOOKUP($D256&amp;"_"&amp;$D257,Cross_cat_sexe,$B$5,0),0))))</f>
        <v/>
      </c>
      <c r="M257" s="841">
        <f>IF(L256&gt;0,M$5,0)</f>
        <v>0</v>
      </c>
      <c r="N257" s="932" t="str">
        <f ca="1">IF(AND(N256&gt;0,INDIRECT(ADDRESS($CB256,COLUMN(N256),2,1))=0),NA(),IF(N256&gt;INDIRECT(ADDRESS($CB256,COLUMN(N256),2,1)),  NA(),  IF(OR(N256="",INDIRECT(ADDRESS($CB256,COLUMN(N256),2,1))=""),"",     (1+N$5)  *  ROUND((1-(N256-1)/(  INDIRECT(ADDRESS($CB256,COLUMN(N256),2,1))  -1))  *  (VLOOKUP($D256&amp;"_"&amp;$D257,Cross_cat_sexe,$B$5+1,0)  -  VLOOKUP($D256&amp;"_"&amp;$D257,Cross_cat_sexe,$B$5,0))     +  VLOOKUP($D256&amp;"_"&amp;$D257,Cross_cat_sexe,$B$5,0),0))))</f>
        <v/>
      </c>
      <c r="O257" s="932" t="str">
        <f ca="1">IF(AND(O256&gt;0,INDIRECT(ADDRESS($CB256,COLUMN(O256),2,1))=0),NA(),IF(O256&gt;INDIRECT(ADDRESS($CB256,COLUMN(O256),2,1)),  NA(),  IF(OR(O256="",INDIRECT(ADDRESS($CB256,COLUMN(O256),2,1))=""),"",     (1+O$5)  *  ROUND((1-(O256-1)/(  INDIRECT(ADDRESS($CB256,COLUMN(O256),2,1))  -1))  *  (VLOOKUP($D256&amp;"_"&amp;$D257,Cross_cat_sexe,$B$5+1,0)  -  VLOOKUP($D256&amp;"_"&amp;$D257,Cross_cat_sexe,$B$5,0))     +  VLOOKUP($D256&amp;"_"&amp;$D257,Cross_cat_sexe,$B$5,0),0))))</f>
        <v/>
      </c>
      <c r="P257" s="932" t="str">
        <f ca="1">IF(AND(P256&gt;0,INDIRECT(ADDRESS($CB256,COLUMN(P256),2,1))=0),NA(),IF(P256&gt;INDIRECT(ADDRESS($CB256,COLUMN(P256),2,1)),  NA(),  IF(OR(P256="",INDIRECT(ADDRESS($CB256,COLUMN(P256),2,1))=""),"",     (1+P$5)  *  ROUND((1-(P256-1)/(  INDIRECT(ADDRESS($CB256,COLUMN(P256),2,1))  -1))  *  (VLOOKUP($D256&amp;"_"&amp;$D257,Cross_cat_sexe,$B$5+1,0)  -  VLOOKUP($D256&amp;"_"&amp;$D257,Cross_cat_sexe,$B$5,0))     +  VLOOKUP($D256&amp;"_"&amp;$D257,Cross_cat_sexe,$B$5,0),0))))</f>
        <v/>
      </c>
      <c r="Q257" s="687" t="str">
        <f>IF(AND(Q256&gt;0,R256=0),NA(),IF(Q256&gt;R256,NA(),IF(R256="","",     (1+R$5)  *  ROUND((1-(Q256-1)/(R256-1))  *  (VLOOKUP($D256&amp;"_"&amp;$D257,Cross_cat_sexe,$B$5+1,0)  -  VLOOKUP($D256&amp;"_"&amp;$D257,Cross_cat_sexe,$B$5,0))     +  VLOOKUP($D256&amp;"_"&amp;$D257,Cross_cat_sexe,$B$5,0),0))))</f>
        <v/>
      </c>
      <c r="R257" s="841">
        <f>IF(Q256&gt;0,R$5,0)</f>
        <v>0</v>
      </c>
      <c r="S257" s="687" t="str">
        <f>IF(AND(S256&gt;0,T256=0),NA(),IF(S256&gt;T256,NA(),IF(T256="","",     (1+T$5)  *  ROUND((1-(S256-1)/(T256-1))  *  (VLOOKUP($D256&amp;"_"&amp;$D257,Cross_cat_sexe,$B$5+1,0)  -  VLOOKUP($D256&amp;"_"&amp;$D257,Cross_cat_sexe,$B$5,0))     +  VLOOKUP($D256&amp;"_"&amp;$D257,Cross_cat_sexe,$B$5,0),0))))</f>
        <v/>
      </c>
      <c r="T257" s="841">
        <f>IF(S256&gt;0,T$5,0)</f>
        <v>0</v>
      </c>
      <c r="U257" s="932" t="str">
        <f ca="1">IF(AND(U256&gt;0,INDIRECT(ADDRESS($CB256,COLUMN(U256),2,1))=0),NA(),IF(U256&gt;INDIRECT(ADDRESS($CB256,COLUMN(U256),2,1)),  NA(),  IF(OR(U256="",INDIRECT(ADDRESS($CB256,COLUMN(U256),2,1))=""),"",     (1+U$5)  *  ROUND((1-(U256-1)/(  INDIRECT(ADDRESS($CB256,COLUMN(U256),2,1))  -1))  *  (VLOOKUP($D256&amp;"_"&amp;$D257,Cross_cat_sexe,$B$5+1,0)  -  VLOOKUP($D256&amp;"_"&amp;$D257,Cross_cat_sexe,$B$5,0))     +  VLOOKUP($D256&amp;"_"&amp;$D257,Cross_cat_sexe,$B$5,0),0))))</f>
        <v/>
      </c>
      <c r="V257" s="932" t="str">
        <f ca="1">IF(AND(V256&gt;0,INDIRECT(ADDRESS($CB256,COLUMN(V256),2,1))=0),NA(),IF(V256&gt;INDIRECT(ADDRESS($CB256,COLUMN(V256),2,1)),  NA(),  IF(OR(V256="",INDIRECT(ADDRESS($CB256,COLUMN(V256),2,1))=""),"",     (1+V$5)  *  ROUND((1-(V256-1)/(  INDIRECT(ADDRESS($CB256,COLUMN(V256),2,1))  -1))  *  (VLOOKUP($D256&amp;"_"&amp;$D257,Cross_cat_sexe,$B$5+1,0)  -  VLOOKUP($D256&amp;"_"&amp;$D257,Cross_cat_sexe,$B$5,0))     +  VLOOKUP($D256&amp;"_"&amp;$D257,Cross_cat_sexe,$B$5,0),0))))</f>
        <v/>
      </c>
      <c r="W257" s="932" t="str">
        <f ca="1">IF(AND(W256&gt;0,INDIRECT(ADDRESS($CB256,COLUMN(W256),2,1))=0),NA(),IF(W256&gt;INDIRECT(ADDRESS($CB256,COLUMN(W256),2,1)),  NA(),  IF(OR(W256="",INDIRECT(ADDRESS($CB256,COLUMN(W256),2,1))=""),"",     (1+W$5)  *  ROUND((1-(W256-1)/(  INDIRECT(ADDRESS($CB256,COLUMN(W256),2,1))  -1))  *  (VLOOKUP($D256&amp;"_"&amp;$D257,Cross_cat_sexe,$B$5+1,0)  -  VLOOKUP($D256&amp;"_"&amp;$D257,Cross_cat_sexe,$B$5,0))     +  VLOOKUP($D256&amp;"_"&amp;$D257,Cross_cat_sexe,$B$5,0),0))))</f>
        <v/>
      </c>
      <c r="X257" s="932" t="str">
        <f ca="1">IF(AND(X256&gt;0,INDIRECT(ADDRESS($CB256,COLUMN(X256),2,1))=0),NA(),IF(X256&gt;INDIRECT(ADDRESS($CB256,COLUMN(X256),2,1)),  NA(),  IF(OR(X256="",INDIRECT(ADDRESS($CB256,COLUMN(X256),2,1))=""),"",     (1+X$5)  *  ROUND((1-(X256-1)/(  INDIRECT(ADDRESS($CB256,COLUMN(X256),2,1))  -1))  *  (VLOOKUP($D256&amp;"_"&amp;$D257,Cross_cat_sexe,$B$5+1,0)  -  VLOOKUP($D256&amp;"_"&amp;$D257,Cross_cat_sexe,$B$5,0))     +  VLOOKUP($D256&amp;"_"&amp;$D257,Cross_cat_sexe,$B$5,0),0))))</f>
        <v/>
      </c>
      <c r="Y257" s="687" t="str">
        <f>IF(AND(Y256&gt;0,Z256=0),NA(),IF(Y256&gt;Z256,NA(),IF(Z256="","",     (1+Z$5)  *  ROUND((1-(Y256-1)/(Z256-1))  *  (VLOOKUP($D256&amp;"_"&amp;$D257,Cross_cat_sexe,$B$5+1,0)  -  VLOOKUP($D256&amp;"_"&amp;$D257,Cross_cat_sexe,$B$5,0))     +  VLOOKUP($D256&amp;"_"&amp;$D257,Cross_cat_sexe,$B$5,0),0))))</f>
        <v/>
      </c>
      <c r="Z257" s="841">
        <f>IF(Y256&gt;0,Z$5,0)</f>
        <v>0</v>
      </c>
      <c r="AA257" s="688" t="str">
        <f ca="1">IF($B256="","",VLOOKUP($B256,Athlètes,AA$7,0))</f>
        <v>Maxime</v>
      </c>
      <c r="AB257" s="689">
        <f ca="1">IF(OR(G257&gt;=2,    F256=IF(D257="F","classée","classé")),   1,   0)</f>
        <v>0</v>
      </c>
      <c r="AC257" s="690">
        <f ca="1">MAX(AH257:AU257)</f>
        <v>412</v>
      </c>
      <c r="AD257" s="684">
        <f ca="1">IF(AF257&gt;=2,AC257,MAX(AV257:BI257))</f>
        <v>-1</v>
      </c>
      <c r="AE257" s="684">
        <f ca="1">IF(AF257&gt;=3,AC257,IF(AG257&gt;=2,AD257,MAX(BJ257:BW257)))</f>
        <v>-2</v>
      </c>
      <c r="AF257" s="684">
        <f ca="1">COUNTIF(AV257:BI257,"=-1")</f>
        <v>1</v>
      </c>
      <c r="AG257" s="684">
        <f ca="1">COUNTIF(BJ257:BW257,"=-2")</f>
        <v>1</v>
      </c>
      <c r="AH257" s="691" t="str">
        <f t="shared" ref="AH257:AU257" ca="1" si="394">INDEX(__Cross,  $CC257,  AH$5)</f>
        <v/>
      </c>
      <c r="AI257" s="684" t="str">
        <f t="shared" ca="1" si="394"/>
        <v/>
      </c>
      <c r="AJ257" s="684">
        <f t="shared" ca="1" si="394"/>
        <v>412</v>
      </c>
      <c r="AK257" s="684" t="str">
        <f t="shared" ca="1" si="394"/>
        <v/>
      </c>
      <c r="AL257" s="684" t="str">
        <f t="shared" ca="1" si="394"/>
        <v/>
      </c>
      <c r="AM257" s="684" t="str">
        <f t="shared" ca="1" si="394"/>
        <v/>
      </c>
      <c r="AN257" s="684" t="str">
        <f t="shared" ca="1" si="394"/>
        <v/>
      </c>
      <c r="AO257" s="684" t="str">
        <f t="shared" ca="1" si="394"/>
        <v/>
      </c>
      <c r="AP257" s="684" t="str">
        <f t="shared" ca="1" si="394"/>
        <v/>
      </c>
      <c r="AQ257" s="684" t="str">
        <f t="shared" ca="1" si="394"/>
        <v/>
      </c>
      <c r="AR257" s="684" t="str">
        <f t="shared" ca="1" si="394"/>
        <v/>
      </c>
      <c r="AS257" s="684" t="str">
        <f t="shared" ca="1" si="394"/>
        <v/>
      </c>
      <c r="AT257" s="684" t="str">
        <f t="shared" ca="1" si="394"/>
        <v/>
      </c>
      <c r="AU257" s="692" t="str">
        <f t="shared" ca="1" si="394"/>
        <v/>
      </c>
      <c r="AV257" s="691" t="str">
        <f t="shared" ref="AV257:BI257" ca="1" si="395">IF(AH257=$AC257,-1,AH257)</f>
        <v/>
      </c>
      <c r="AW257" s="684" t="str">
        <f t="shared" ca="1" si="395"/>
        <v/>
      </c>
      <c r="AX257" s="684">
        <f t="shared" ca="1" si="395"/>
        <v>-1</v>
      </c>
      <c r="AY257" s="684" t="str">
        <f t="shared" ca="1" si="395"/>
        <v/>
      </c>
      <c r="AZ257" s="684" t="str">
        <f t="shared" ca="1" si="395"/>
        <v/>
      </c>
      <c r="BA257" s="684" t="str">
        <f t="shared" ca="1" si="395"/>
        <v/>
      </c>
      <c r="BB257" s="684" t="str">
        <f t="shared" ca="1" si="395"/>
        <v/>
      </c>
      <c r="BC257" s="684" t="str">
        <f t="shared" ca="1" si="395"/>
        <v/>
      </c>
      <c r="BD257" s="684" t="str">
        <f t="shared" ca="1" si="395"/>
        <v/>
      </c>
      <c r="BE257" s="684" t="str">
        <f t="shared" ca="1" si="395"/>
        <v/>
      </c>
      <c r="BF257" s="684" t="str">
        <f t="shared" ca="1" si="395"/>
        <v/>
      </c>
      <c r="BG257" s="684" t="str">
        <f t="shared" ca="1" si="395"/>
        <v/>
      </c>
      <c r="BH257" s="684" t="str">
        <f t="shared" ca="1" si="395"/>
        <v/>
      </c>
      <c r="BI257" s="692" t="str">
        <f t="shared" ca="1" si="395"/>
        <v/>
      </c>
      <c r="BJ257" s="691" t="str">
        <f t="shared" ref="BJ257:BW257" ca="1" si="396">IF(AV257=$AD257,-2,AV257)</f>
        <v/>
      </c>
      <c r="BK257" s="684" t="str">
        <f t="shared" ca="1" si="396"/>
        <v/>
      </c>
      <c r="BL257" s="684">
        <f t="shared" ca="1" si="396"/>
        <v>-2</v>
      </c>
      <c r="BM257" s="684" t="str">
        <f t="shared" ca="1" si="396"/>
        <v/>
      </c>
      <c r="BN257" s="684" t="str">
        <f t="shared" ca="1" si="396"/>
        <v/>
      </c>
      <c r="BO257" s="684" t="str">
        <f t="shared" ca="1" si="396"/>
        <v/>
      </c>
      <c r="BP257" s="684" t="str">
        <f t="shared" ca="1" si="396"/>
        <v/>
      </c>
      <c r="BQ257" s="684" t="str">
        <f t="shared" ca="1" si="396"/>
        <v/>
      </c>
      <c r="BR257" s="684" t="str">
        <f t="shared" ca="1" si="396"/>
        <v/>
      </c>
      <c r="BS257" s="684" t="str">
        <f t="shared" ca="1" si="396"/>
        <v/>
      </c>
      <c r="BT257" s="684" t="str">
        <f t="shared" ca="1" si="396"/>
        <v/>
      </c>
      <c r="BU257" s="684" t="str">
        <f t="shared" ca="1" si="396"/>
        <v/>
      </c>
      <c r="BV257" s="684" t="str">
        <f t="shared" ca="1" si="396"/>
        <v/>
      </c>
      <c r="BW257" s="692" t="str">
        <f t="shared" ca="1" si="396"/>
        <v/>
      </c>
      <c r="BX257" s="689">
        <f t="shared" ca="1" si="346"/>
        <v>1</v>
      </c>
      <c r="BY257" s="996">
        <f t="shared" ca="1" si="347"/>
        <v>412</v>
      </c>
      <c r="BZ257" s="689">
        <f t="shared" si="348"/>
        <v>550.1</v>
      </c>
      <c r="CA257" s="684" t="str">
        <f t="shared" ca="1" si="349"/>
        <v>B_H</v>
      </c>
      <c r="CB257" s="684">
        <f t="shared" ca="1" si="345"/>
        <v>226</v>
      </c>
      <c r="CC257" s="684">
        <f t="shared" ca="1" si="350"/>
        <v>236</v>
      </c>
      <c r="CD257" s="684">
        <f t="shared" ca="1" si="351"/>
        <v>0</v>
      </c>
      <c r="CE257" s="693">
        <f t="shared" ca="1" si="352"/>
        <v>1000412</v>
      </c>
      <c r="CF257" s="895"/>
      <c r="CG257" s="886"/>
      <c r="CH257" s="694">
        <f t="shared" ca="1" si="353"/>
        <v>1.1000000000000001</v>
      </c>
      <c r="CI257" s="694">
        <f t="shared" ca="1" si="387"/>
        <v>0</v>
      </c>
      <c r="CJ257" s="895"/>
    </row>
    <row r="258" spans="1:109" s="703" customFormat="1">
      <c r="A258" s="704">
        <v>15</v>
      </c>
      <c r="B258" s="705">
        <v>28</v>
      </c>
      <c r="C258" s="703" t="str">
        <f ca="1">IF($B258="","",VLOOKUP($B258,Athlètes,C$5,0))</f>
        <v>GOBERT</v>
      </c>
      <c r="D258" s="698" t="str">
        <f ca="1">IF($B258="","",VLOOKUP($B258,Athlètes,D$5,0))</f>
        <v>B</v>
      </c>
      <c r="E258" s="706" t="str">
        <f ca="1">IF($B258="","",VLOOKUP($B258,Athlètes,E$5,0))</f>
        <v/>
      </c>
      <c r="F258" s="707"/>
      <c r="G258" s="708"/>
      <c r="H258" s="708"/>
      <c r="I258" s="696">
        <v>17</v>
      </c>
      <c r="J258" s="696"/>
      <c r="K258" s="696"/>
      <c r="L258" s="696"/>
      <c r="M258" s="722" t="str">
        <f>IF(L258&gt;0,VLOOKUP(M$2&amp;IF(VLOOKUP(M$2,cal_Cross,L$9,0)&lt;&gt;2,"","-"&amp;VLOOKUP($E258,année_1ou2,M$9,0)),cal_Cross,VLOOKUP($D258&amp;"_"&amp;$D259,Cross_cat_sexe,$B$7,0),0),"")</f>
        <v/>
      </c>
      <c r="N258" s="696"/>
      <c r="O258" s="696"/>
      <c r="P258" s="696"/>
      <c r="Q258" s="696"/>
      <c r="R258" s="722" t="str">
        <f>IF(Q258&gt;0,VLOOKUP(R$2&amp;IF(VLOOKUP(R$2,cal_Cross,Q$9,0)&lt;&gt;2,"","-"&amp;VLOOKUP($E258,année_1ou2,R$9,0)),cal_Cross,VLOOKUP($D258&amp;"_"&amp;$D259,Cross_cat_sexe,$B$7,0),0),"")</f>
        <v/>
      </c>
      <c r="S258" s="696"/>
      <c r="T258" s="722" t="str">
        <f>IF(S258&gt;0,VLOOKUP(T$2&amp;IF(VLOOKUP(T$2,cal_Cross,S$9,0)&lt;&gt;2,"","-"&amp;VLOOKUP($E258,année_1ou2,T$9,0)),cal_Cross,VLOOKUP($D258&amp;"_"&amp;$D259,Cross_cat_sexe,$B$7,0),0),"")</f>
        <v/>
      </c>
      <c r="U258" s="696"/>
      <c r="V258" s="696"/>
      <c r="W258" s="696"/>
      <c r="X258" s="696"/>
      <c r="Y258" s="696"/>
      <c r="Z258" s="722" t="str">
        <f>IF(Y258&gt;0,VLOOKUP(Z$2&amp;IF(VLOOKUP(Z$2,cal_Cross,Y$9,0)&lt;&gt;2,"","-"&amp;VLOOKUP($E258,année_1ou2,Z$9,0)),cal_Cross,VLOOKUP($D258&amp;"_"&amp;$D259,Cross_cat_sexe,$B$7,0),0),"")</f>
        <v/>
      </c>
      <c r="AA258" s="843" t="str">
        <f ca="1">IF($B258="","",VLOOKUP($B258,Athlètes,AA$5,0))</f>
        <v>GOBERT</v>
      </c>
      <c r="AB258" s="697"/>
      <c r="AC258" s="698"/>
      <c r="AD258" s="698"/>
      <c r="AE258" s="698"/>
      <c r="AF258" s="698"/>
      <c r="AG258" s="698"/>
      <c r="AH258" s="699"/>
      <c r="AI258" s="698"/>
      <c r="AJ258" s="698"/>
      <c r="AK258" s="698"/>
      <c r="AL258" s="698"/>
      <c r="AM258" s="698"/>
      <c r="AN258" s="698"/>
      <c r="AO258" s="698"/>
      <c r="AP258" s="698"/>
      <c r="AQ258" s="698"/>
      <c r="AR258" s="698"/>
      <c r="AS258" s="698"/>
      <c r="AT258" s="698"/>
      <c r="AU258" s="700"/>
      <c r="AV258" s="699"/>
      <c r="AW258" s="698"/>
      <c r="AX258" s="698"/>
      <c r="AY258" s="698"/>
      <c r="AZ258" s="698"/>
      <c r="BA258" s="698"/>
      <c r="BB258" s="698"/>
      <c r="BC258" s="698"/>
      <c r="BD258" s="698"/>
      <c r="BE258" s="698"/>
      <c r="BF258" s="698"/>
      <c r="BG258" s="698"/>
      <c r="BH258" s="698"/>
      <c r="BI258" s="700"/>
      <c r="BJ258" s="699"/>
      <c r="BK258" s="698"/>
      <c r="BL258" s="698"/>
      <c r="BM258" s="698"/>
      <c r="BN258" s="698"/>
      <c r="BO258" s="698"/>
      <c r="BP258" s="698"/>
      <c r="BQ258" s="698"/>
      <c r="BR258" s="698"/>
      <c r="BS258" s="698"/>
      <c r="BT258" s="698"/>
      <c r="BU258" s="698"/>
      <c r="BV258" s="698"/>
      <c r="BW258" s="700"/>
      <c r="BX258" s="697">
        <f t="shared" ca="1" si="346"/>
        <v>0</v>
      </c>
      <c r="BY258" s="995">
        <f t="shared" ca="1" si="347"/>
        <v>17</v>
      </c>
      <c r="BZ258" s="697">
        <f t="shared" si="348"/>
        <v>15</v>
      </c>
      <c r="CA258" s="698" t="str">
        <f t="shared" ca="1" si="349"/>
        <v>B_H</v>
      </c>
      <c r="CB258" s="698">
        <f t="shared" ca="1" si="345"/>
        <v>226</v>
      </c>
      <c r="CC258" s="698">
        <f t="shared" ca="1" si="350"/>
        <v>237</v>
      </c>
      <c r="CD258" s="698">
        <f t="shared" ca="1" si="351"/>
        <v>0</v>
      </c>
      <c r="CE258" s="701">
        <f t="shared" ca="1" si="352"/>
        <v>1000250</v>
      </c>
      <c r="CF258" s="894"/>
      <c r="CG258" s="885"/>
      <c r="CH258" s="694">
        <f t="shared" ca="1" si="353"/>
        <v>1</v>
      </c>
      <c r="CI258" s="702">
        <f t="shared" ca="1" si="387"/>
        <v>0</v>
      </c>
      <c r="CJ258" s="894"/>
    </row>
    <row r="259" spans="1:109" s="695" customFormat="1">
      <c r="A259" s="681">
        <v>15.1</v>
      </c>
      <c r="B259" s="682">
        <f>B258+0.1</f>
        <v>28.1</v>
      </c>
      <c r="C259" s="683" t="str">
        <f ca="1">IF($B258="","",VLOOKUP($B258,Athlètes,C$7,0))</f>
        <v>Aurélien</v>
      </c>
      <c r="D259" s="684" t="str">
        <f ca="1">IF($B258="","",VLOOKUP($B258,Athlètes,D$7,0))</f>
        <v>H</v>
      </c>
      <c r="E259" s="685"/>
      <c r="F259" s="936">
        <f ca="1">IF(G259=0,0,SUMIF(AC259:AD259,"&gt;0")/MIN(2,G259))+IF(ISNA(BY259),NA(),0)</f>
        <v>250</v>
      </c>
      <c r="G259" s="686">
        <f>COUNTA(I258:L258,N258:Q258,S258,Y258)</f>
        <v>1</v>
      </c>
      <c r="H259" s="686">
        <f>IF(ISNA(VLOOKUP($B259,__Indoor,H$7,0)),   0,VLOOKUP($B259,__Indoor,H$7,0))</f>
        <v>0</v>
      </c>
      <c r="I259" s="932">
        <f ca="1">IF(AND(I258&gt;0,INDIRECT(ADDRESS($CB258,COLUMN(I258),2,1))=0),NA(),IF(I258&gt;INDIRECT(ADDRESS($CB258,COLUMN(I258),2,1)),  NA(),  IF(OR(I258="",INDIRECT(ADDRESS($CB258,COLUMN(I258),2,1))=""),"",     (1+I$5)  *  ROUND((1-(I258-1)/(  INDIRECT(ADDRESS($CB258,COLUMN(I258),2,1))  -1))  *  (VLOOKUP($D258&amp;"_"&amp;$D259,Cross_cat_sexe,$B$5+1,0)  -  VLOOKUP($D258&amp;"_"&amp;$D259,Cross_cat_sexe,$B$5,0))     +  VLOOKUP($D258&amp;"_"&amp;$D259,Cross_cat_sexe,$B$5,0),0))))</f>
        <v>250</v>
      </c>
      <c r="J259" s="932" t="str">
        <f ca="1">IF(AND(J258&gt;0,INDIRECT(ADDRESS($CB258,COLUMN(J258),2,1))=0),NA(),IF(J258&gt;INDIRECT(ADDRESS($CB258,COLUMN(J258),2,1)),  NA(),  IF(OR(J258="",INDIRECT(ADDRESS($CB258,COLUMN(J258),2,1))=""),"",     (1+J$5)  *  ROUND((1-(J258-1)/(  INDIRECT(ADDRESS($CB258,COLUMN(J258),2,1))  -1))  *  (VLOOKUP($D258&amp;"_"&amp;$D259,Cross_cat_sexe,$B$5+1,0)  -  VLOOKUP($D258&amp;"_"&amp;$D259,Cross_cat_sexe,$B$5,0))     +  VLOOKUP($D258&amp;"_"&amp;$D259,Cross_cat_sexe,$B$5,0),0))))</f>
        <v/>
      </c>
      <c r="K259" s="932" t="str">
        <f ca="1">IF(AND(K258&gt;0,INDIRECT(ADDRESS($CB258,COLUMN(K258),2,1))=0),NA(),IF(K258&gt;INDIRECT(ADDRESS($CB258,COLUMN(K258),2,1)),  NA(),  IF(OR(K258="",INDIRECT(ADDRESS($CB258,COLUMN(K258),2,1))=""),"",     (1+K$5)  *  ROUND((1-(K258-1)/(  INDIRECT(ADDRESS($CB258,COLUMN(K258),2,1))  -1))  *  (VLOOKUP($D258&amp;"_"&amp;$D259,Cross_cat_sexe,$B$5+1,0)  -  VLOOKUP($D258&amp;"_"&amp;$D259,Cross_cat_sexe,$B$5,0))     +  VLOOKUP($D258&amp;"_"&amp;$D259,Cross_cat_sexe,$B$5,0),0))))</f>
        <v/>
      </c>
      <c r="L259" s="687" t="str">
        <f>IF(AND(L258&gt;0,M258=0),NA(),IF(L258&gt;M258,NA(),IF(M258="","",     (1+M$5)  *  ROUND((1-(L258-1)/(M258-1))  *  (VLOOKUP($D258&amp;"_"&amp;$D259,Cross_cat_sexe,$B$5+1,0)  -  VLOOKUP($D258&amp;"_"&amp;$D259,Cross_cat_sexe,$B$5,0))     +  VLOOKUP($D258&amp;"_"&amp;$D259,Cross_cat_sexe,$B$5,0),0))))</f>
        <v/>
      </c>
      <c r="M259" s="841">
        <f>IF(L258&gt;0,M$5,0)</f>
        <v>0</v>
      </c>
      <c r="N259" s="932" t="str">
        <f ca="1">IF(AND(N258&gt;0,INDIRECT(ADDRESS($CB258,COLUMN(N258),2,1))=0),NA(),IF(N258&gt;INDIRECT(ADDRESS($CB258,COLUMN(N258),2,1)),  NA(),  IF(OR(N258="",INDIRECT(ADDRESS($CB258,COLUMN(N258),2,1))=""),"",     (1+N$5)  *  ROUND((1-(N258-1)/(  INDIRECT(ADDRESS($CB258,COLUMN(N258),2,1))  -1))  *  (VLOOKUP($D258&amp;"_"&amp;$D259,Cross_cat_sexe,$B$5+1,0)  -  VLOOKUP($D258&amp;"_"&amp;$D259,Cross_cat_sexe,$B$5,0))     +  VLOOKUP($D258&amp;"_"&amp;$D259,Cross_cat_sexe,$B$5,0),0))))</f>
        <v/>
      </c>
      <c r="O259" s="932" t="str">
        <f ca="1">IF(AND(O258&gt;0,INDIRECT(ADDRESS($CB258,COLUMN(O258),2,1))=0),NA(),IF(O258&gt;INDIRECT(ADDRESS($CB258,COLUMN(O258),2,1)),  NA(),  IF(OR(O258="",INDIRECT(ADDRESS($CB258,COLUMN(O258),2,1))=""),"",     (1+O$5)  *  ROUND((1-(O258-1)/(  INDIRECT(ADDRESS($CB258,COLUMN(O258),2,1))  -1))  *  (VLOOKUP($D258&amp;"_"&amp;$D259,Cross_cat_sexe,$B$5+1,0)  -  VLOOKUP($D258&amp;"_"&amp;$D259,Cross_cat_sexe,$B$5,0))     +  VLOOKUP($D258&amp;"_"&amp;$D259,Cross_cat_sexe,$B$5,0),0))))</f>
        <v/>
      </c>
      <c r="P259" s="932" t="str">
        <f ca="1">IF(AND(P258&gt;0,INDIRECT(ADDRESS($CB258,COLUMN(P258),2,1))=0),NA(),IF(P258&gt;INDIRECT(ADDRESS($CB258,COLUMN(P258),2,1)),  NA(),  IF(OR(P258="",INDIRECT(ADDRESS($CB258,COLUMN(P258),2,1))=""),"",     (1+P$5)  *  ROUND((1-(P258-1)/(  INDIRECT(ADDRESS($CB258,COLUMN(P258),2,1))  -1))  *  (VLOOKUP($D258&amp;"_"&amp;$D259,Cross_cat_sexe,$B$5+1,0)  -  VLOOKUP($D258&amp;"_"&amp;$D259,Cross_cat_sexe,$B$5,0))     +  VLOOKUP($D258&amp;"_"&amp;$D259,Cross_cat_sexe,$B$5,0),0))))</f>
        <v/>
      </c>
      <c r="Q259" s="687" t="str">
        <f>IF(AND(Q258&gt;0,R258=0),NA(),IF(Q258&gt;R258,NA(),IF(R258="","",     (1+R$5)  *  ROUND((1-(Q258-1)/(R258-1))  *  (VLOOKUP($D258&amp;"_"&amp;$D259,Cross_cat_sexe,$B$5+1,0)  -  VLOOKUP($D258&amp;"_"&amp;$D259,Cross_cat_sexe,$B$5,0))     +  VLOOKUP($D258&amp;"_"&amp;$D259,Cross_cat_sexe,$B$5,0),0))))</f>
        <v/>
      </c>
      <c r="R259" s="841">
        <f>IF(Q258&gt;0,R$5,0)</f>
        <v>0</v>
      </c>
      <c r="S259" s="687" t="str">
        <f>IF(AND(S258&gt;0,T258=0),NA(),IF(S258&gt;T258,NA(),IF(T258="","",     (1+T$5)  *  ROUND((1-(S258-1)/(T258-1))  *  (VLOOKUP($D258&amp;"_"&amp;$D259,Cross_cat_sexe,$B$5+1,0)  -  VLOOKUP($D258&amp;"_"&amp;$D259,Cross_cat_sexe,$B$5,0))     +  VLOOKUP($D258&amp;"_"&amp;$D259,Cross_cat_sexe,$B$5,0),0))))</f>
        <v/>
      </c>
      <c r="T259" s="841">
        <f>IF(S258&gt;0,T$5,0)</f>
        <v>0</v>
      </c>
      <c r="U259" s="932" t="str">
        <f ca="1">IF(AND(U258&gt;0,INDIRECT(ADDRESS($CB258,COLUMN(U258),2,1))=0),NA(),IF(U258&gt;INDIRECT(ADDRESS($CB258,COLUMN(U258),2,1)),  NA(),  IF(OR(U258="",INDIRECT(ADDRESS($CB258,COLUMN(U258),2,1))=""),"",     (1+U$5)  *  ROUND((1-(U258-1)/(  INDIRECT(ADDRESS($CB258,COLUMN(U258),2,1))  -1))  *  (VLOOKUP($D258&amp;"_"&amp;$D259,Cross_cat_sexe,$B$5+1,0)  -  VLOOKUP($D258&amp;"_"&amp;$D259,Cross_cat_sexe,$B$5,0))     +  VLOOKUP($D258&amp;"_"&amp;$D259,Cross_cat_sexe,$B$5,0),0))))</f>
        <v/>
      </c>
      <c r="V259" s="932" t="str">
        <f ca="1">IF(AND(V258&gt;0,INDIRECT(ADDRESS($CB258,COLUMN(V258),2,1))=0),NA(),IF(V258&gt;INDIRECT(ADDRESS($CB258,COLUMN(V258),2,1)),  NA(),  IF(OR(V258="",INDIRECT(ADDRESS($CB258,COLUMN(V258),2,1))=""),"",     (1+V$5)  *  ROUND((1-(V258-1)/(  INDIRECT(ADDRESS($CB258,COLUMN(V258),2,1))  -1))  *  (VLOOKUP($D258&amp;"_"&amp;$D259,Cross_cat_sexe,$B$5+1,0)  -  VLOOKUP($D258&amp;"_"&amp;$D259,Cross_cat_sexe,$B$5,0))     +  VLOOKUP($D258&amp;"_"&amp;$D259,Cross_cat_sexe,$B$5,0),0))))</f>
        <v/>
      </c>
      <c r="W259" s="932" t="str">
        <f ca="1">IF(AND(W258&gt;0,INDIRECT(ADDRESS($CB258,COLUMN(W258),2,1))=0),NA(),IF(W258&gt;INDIRECT(ADDRESS($CB258,COLUMN(W258),2,1)),  NA(),  IF(OR(W258="",INDIRECT(ADDRESS($CB258,COLUMN(W258),2,1))=""),"",     (1+W$5)  *  ROUND((1-(W258-1)/(  INDIRECT(ADDRESS($CB258,COLUMN(W258),2,1))  -1))  *  (VLOOKUP($D258&amp;"_"&amp;$D259,Cross_cat_sexe,$B$5+1,0)  -  VLOOKUP($D258&amp;"_"&amp;$D259,Cross_cat_sexe,$B$5,0))     +  VLOOKUP($D258&amp;"_"&amp;$D259,Cross_cat_sexe,$B$5,0),0))))</f>
        <v/>
      </c>
      <c r="X259" s="932" t="str">
        <f ca="1">IF(AND(X258&gt;0,INDIRECT(ADDRESS($CB258,COLUMN(X258),2,1))=0),NA(),IF(X258&gt;INDIRECT(ADDRESS($CB258,COLUMN(X258),2,1)),  NA(),  IF(OR(X258="",INDIRECT(ADDRESS($CB258,COLUMN(X258),2,1))=""),"",     (1+X$5)  *  ROUND((1-(X258-1)/(  INDIRECT(ADDRESS($CB258,COLUMN(X258),2,1))  -1))  *  (VLOOKUP($D258&amp;"_"&amp;$D259,Cross_cat_sexe,$B$5+1,0)  -  VLOOKUP($D258&amp;"_"&amp;$D259,Cross_cat_sexe,$B$5,0))     +  VLOOKUP($D258&amp;"_"&amp;$D259,Cross_cat_sexe,$B$5,0),0))))</f>
        <v/>
      </c>
      <c r="Y259" s="687" t="str">
        <f>IF(AND(Y258&gt;0,Z258=0),NA(),IF(Y258&gt;Z258,NA(),IF(Z258="","",     (1+Z$5)  *  ROUND((1-(Y258-1)/(Z258-1))  *  (VLOOKUP($D258&amp;"_"&amp;$D259,Cross_cat_sexe,$B$5+1,0)  -  VLOOKUP($D258&amp;"_"&amp;$D259,Cross_cat_sexe,$B$5,0))     +  VLOOKUP($D258&amp;"_"&amp;$D259,Cross_cat_sexe,$B$5,0),0))))</f>
        <v/>
      </c>
      <c r="Z259" s="841">
        <f>IF(Y258&gt;0,Z$5,0)</f>
        <v>0</v>
      </c>
      <c r="AA259" s="688" t="str">
        <f ca="1">IF($B258="","",VLOOKUP($B258,Athlètes,AA$7,0))</f>
        <v>Aurélien</v>
      </c>
      <c r="AB259" s="689">
        <f ca="1">IF(OR(G259&gt;=2,    F258=IF(D259="F","classée","classé")),   1,   0)</f>
        <v>0</v>
      </c>
      <c r="AC259" s="690">
        <f ca="1">MAX(AH259:AU259)</f>
        <v>250</v>
      </c>
      <c r="AD259" s="684">
        <f ca="1">IF(AF259&gt;=2,AC259,MAX(AV259:BI259))</f>
        <v>-1</v>
      </c>
      <c r="AE259" s="684">
        <f ca="1">IF(AF259&gt;=3,AC259,IF(AG259&gt;=2,AD259,MAX(BJ259:BW259)))</f>
        <v>-2</v>
      </c>
      <c r="AF259" s="684">
        <f ca="1">COUNTIF(AV259:BI259,"=-1")</f>
        <v>1</v>
      </c>
      <c r="AG259" s="684">
        <f ca="1">COUNTIF(BJ259:BW259,"=-2")</f>
        <v>1</v>
      </c>
      <c r="AH259" s="691">
        <f t="shared" ref="AH259:AU259" ca="1" si="397">INDEX(__Cross,  $CC259,  AH$5)</f>
        <v>250</v>
      </c>
      <c r="AI259" s="684" t="str">
        <f t="shared" ca="1" si="397"/>
        <v/>
      </c>
      <c r="AJ259" s="684" t="str">
        <f t="shared" ca="1" si="397"/>
        <v/>
      </c>
      <c r="AK259" s="684" t="str">
        <f t="shared" ca="1" si="397"/>
        <v/>
      </c>
      <c r="AL259" s="684" t="str">
        <f t="shared" ca="1" si="397"/>
        <v/>
      </c>
      <c r="AM259" s="684" t="str">
        <f t="shared" ca="1" si="397"/>
        <v/>
      </c>
      <c r="AN259" s="684" t="str">
        <f t="shared" ca="1" si="397"/>
        <v/>
      </c>
      <c r="AO259" s="684" t="str">
        <f t="shared" ca="1" si="397"/>
        <v/>
      </c>
      <c r="AP259" s="684" t="str">
        <f t="shared" ca="1" si="397"/>
        <v/>
      </c>
      <c r="AQ259" s="684" t="str">
        <f t="shared" ca="1" si="397"/>
        <v/>
      </c>
      <c r="AR259" s="684" t="str">
        <f t="shared" ca="1" si="397"/>
        <v/>
      </c>
      <c r="AS259" s="684" t="str">
        <f t="shared" ca="1" si="397"/>
        <v/>
      </c>
      <c r="AT259" s="684" t="str">
        <f t="shared" ca="1" si="397"/>
        <v/>
      </c>
      <c r="AU259" s="692" t="str">
        <f t="shared" ca="1" si="397"/>
        <v/>
      </c>
      <c r="AV259" s="691">
        <f t="shared" ref="AV259:BI259" ca="1" si="398">IF(AH259=$AC259,-1,AH259)</f>
        <v>-1</v>
      </c>
      <c r="AW259" s="684" t="str">
        <f t="shared" ca="1" si="398"/>
        <v/>
      </c>
      <c r="AX259" s="684" t="str">
        <f t="shared" ca="1" si="398"/>
        <v/>
      </c>
      <c r="AY259" s="684" t="str">
        <f t="shared" ca="1" si="398"/>
        <v/>
      </c>
      <c r="AZ259" s="684" t="str">
        <f t="shared" ca="1" si="398"/>
        <v/>
      </c>
      <c r="BA259" s="684" t="str">
        <f t="shared" ca="1" si="398"/>
        <v/>
      </c>
      <c r="BB259" s="684" t="str">
        <f t="shared" ca="1" si="398"/>
        <v/>
      </c>
      <c r="BC259" s="684" t="str">
        <f t="shared" ca="1" si="398"/>
        <v/>
      </c>
      <c r="BD259" s="684" t="str">
        <f t="shared" ca="1" si="398"/>
        <v/>
      </c>
      <c r="BE259" s="684" t="str">
        <f t="shared" ca="1" si="398"/>
        <v/>
      </c>
      <c r="BF259" s="684" t="str">
        <f t="shared" ca="1" si="398"/>
        <v/>
      </c>
      <c r="BG259" s="684" t="str">
        <f t="shared" ca="1" si="398"/>
        <v/>
      </c>
      <c r="BH259" s="684" t="str">
        <f t="shared" ca="1" si="398"/>
        <v/>
      </c>
      <c r="BI259" s="692" t="str">
        <f t="shared" ca="1" si="398"/>
        <v/>
      </c>
      <c r="BJ259" s="691">
        <f t="shared" ref="BJ259:BW259" ca="1" si="399">IF(AV259=$AD259,-2,AV259)</f>
        <v>-2</v>
      </c>
      <c r="BK259" s="684" t="str">
        <f t="shared" ca="1" si="399"/>
        <v/>
      </c>
      <c r="BL259" s="684" t="str">
        <f t="shared" ca="1" si="399"/>
        <v/>
      </c>
      <c r="BM259" s="684" t="str">
        <f t="shared" ca="1" si="399"/>
        <v/>
      </c>
      <c r="BN259" s="684" t="str">
        <f t="shared" ca="1" si="399"/>
        <v/>
      </c>
      <c r="BO259" s="684" t="str">
        <f t="shared" ca="1" si="399"/>
        <v/>
      </c>
      <c r="BP259" s="684" t="str">
        <f t="shared" ca="1" si="399"/>
        <v/>
      </c>
      <c r="BQ259" s="684" t="str">
        <f t="shared" ca="1" si="399"/>
        <v/>
      </c>
      <c r="BR259" s="684" t="str">
        <f t="shared" ca="1" si="399"/>
        <v/>
      </c>
      <c r="BS259" s="684" t="str">
        <f t="shared" ca="1" si="399"/>
        <v/>
      </c>
      <c r="BT259" s="684" t="str">
        <f t="shared" ca="1" si="399"/>
        <v/>
      </c>
      <c r="BU259" s="684" t="str">
        <f t="shared" ca="1" si="399"/>
        <v/>
      </c>
      <c r="BV259" s="684" t="str">
        <f t="shared" ca="1" si="399"/>
        <v/>
      </c>
      <c r="BW259" s="692" t="str">
        <f t="shared" ca="1" si="399"/>
        <v/>
      </c>
      <c r="BX259" s="689">
        <f t="shared" ca="1" si="346"/>
        <v>1</v>
      </c>
      <c r="BY259" s="996">
        <f t="shared" ca="1" si="347"/>
        <v>250</v>
      </c>
      <c r="BZ259" s="689">
        <f t="shared" si="348"/>
        <v>15.1</v>
      </c>
      <c r="CA259" s="684" t="str">
        <f t="shared" ca="1" si="349"/>
        <v>B_H</v>
      </c>
      <c r="CB259" s="684">
        <f t="shared" ca="1" si="345"/>
        <v>226</v>
      </c>
      <c r="CC259" s="684">
        <f t="shared" ca="1" si="350"/>
        <v>238</v>
      </c>
      <c r="CD259" s="684">
        <f t="shared" ca="1" si="351"/>
        <v>0</v>
      </c>
      <c r="CE259" s="693">
        <f t="shared" ca="1" si="352"/>
        <v>1000250</v>
      </c>
      <c r="CF259" s="895"/>
      <c r="CG259" s="886"/>
      <c r="CH259" s="694">
        <f t="shared" ca="1" si="353"/>
        <v>1.1000000000000001</v>
      </c>
      <c r="CI259" s="694">
        <f t="shared" ca="1" si="387"/>
        <v>0</v>
      </c>
      <c r="CJ259" s="895"/>
    </row>
    <row r="260" spans="1:109" s="677" customFormat="1" ht="6" customHeight="1">
      <c r="A260" s="731"/>
      <c r="B260" s="732"/>
      <c r="C260" s="732"/>
      <c r="D260" s="732"/>
      <c r="E260" s="732"/>
      <c r="F260" s="732"/>
      <c r="G260" s="732"/>
      <c r="H260" s="732"/>
      <c r="I260" s="732"/>
      <c r="J260" s="732"/>
      <c r="K260" s="780"/>
      <c r="L260" s="732"/>
      <c r="M260" s="780"/>
      <c r="N260" s="780"/>
      <c r="O260" s="780"/>
      <c r="P260" s="780"/>
      <c r="Q260" s="780"/>
      <c r="R260" s="780"/>
      <c r="S260" s="780"/>
      <c r="T260" s="780"/>
      <c r="U260" s="780"/>
      <c r="V260" s="780"/>
      <c r="W260" s="780"/>
      <c r="X260" s="780"/>
      <c r="Y260" s="780"/>
      <c r="Z260" s="780"/>
      <c r="AA260" s="842"/>
      <c r="CF260" s="896"/>
      <c r="CG260" s="732"/>
      <c r="CH260" s="951">
        <v>6</v>
      </c>
      <c r="CI260" s="954"/>
      <c r="CJ260" s="896"/>
    </row>
    <row r="261" spans="1:109" ht="18">
      <c r="A261" s="879" t="s">
        <v>1155</v>
      </c>
      <c r="B261" s="309"/>
      <c r="C261" s="880"/>
      <c r="D261" s="879"/>
      <c r="E261" s="309"/>
      <c r="F261" s="881"/>
      <c r="G261" s="309"/>
      <c r="H261" s="309"/>
      <c r="I261" s="309"/>
      <c r="J261" s="309"/>
      <c r="K261" s="309"/>
      <c r="L261" s="309"/>
      <c r="M261" s="882"/>
      <c r="N261" s="309"/>
      <c r="O261" s="309"/>
      <c r="P261" s="309"/>
      <c r="Q261" s="309"/>
      <c r="R261" s="882"/>
      <c r="S261" s="309"/>
      <c r="T261" s="882"/>
      <c r="U261" s="309"/>
      <c r="V261" s="309"/>
      <c r="W261" s="309"/>
      <c r="X261" s="309"/>
      <c r="Y261" s="309"/>
      <c r="Z261" s="882"/>
      <c r="AA261" s="883"/>
      <c r="AB261" s="309"/>
      <c r="AC261" s="309"/>
      <c r="AD261" s="309"/>
      <c r="AE261" s="309"/>
      <c r="AF261" s="309"/>
      <c r="AG261" s="309"/>
      <c r="AH261" s="309"/>
      <c r="AI261" s="309"/>
      <c r="AJ261" s="309"/>
      <c r="AK261" s="309"/>
      <c r="AL261" s="309"/>
      <c r="AM261" s="309"/>
      <c r="AN261" s="309"/>
      <c r="AO261" s="309"/>
      <c r="AP261" s="309"/>
      <c r="AQ261" s="309"/>
      <c r="AR261" s="309"/>
      <c r="AS261" s="309"/>
      <c r="AT261" s="309"/>
      <c r="AU261" s="309"/>
      <c r="AV261" s="309"/>
      <c r="AW261" s="309"/>
      <c r="AX261" s="309"/>
      <c r="AY261" s="309"/>
      <c r="AZ261" s="309"/>
      <c r="BA261" s="309"/>
      <c r="BB261" s="309"/>
      <c r="BC261" s="309"/>
      <c r="BD261" s="309"/>
      <c r="BE261" s="309"/>
      <c r="BF261" s="309"/>
      <c r="BG261" s="309"/>
      <c r="BH261" s="309"/>
      <c r="BI261" s="309"/>
      <c r="BJ261" s="309"/>
      <c r="BK261" s="309"/>
      <c r="BL261" s="309"/>
      <c r="BM261" s="309"/>
      <c r="BN261" s="309"/>
      <c r="BO261" s="309"/>
      <c r="BP261" s="309"/>
      <c r="BQ261" s="309"/>
      <c r="BR261" s="309"/>
      <c r="BS261" s="309"/>
      <c r="BT261" s="309"/>
      <c r="BU261" s="309"/>
      <c r="BV261" s="309"/>
      <c r="BW261" s="309"/>
      <c r="BX261" s="309"/>
      <c r="BY261" s="309"/>
      <c r="BZ261" s="309"/>
      <c r="CA261" s="309"/>
      <c r="CB261" s="309"/>
      <c r="CC261" s="309"/>
      <c r="CD261" s="309"/>
      <c r="CE261" s="881"/>
      <c r="CF261" s="309"/>
      <c r="CH261" s="580">
        <v>5</v>
      </c>
      <c r="CI261" s="955"/>
      <c r="CJ261" s="309"/>
      <c r="CK261" s="1153"/>
      <c r="CL261" s="1153"/>
      <c r="CM261" s="1153"/>
      <c r="CN261" s="1153"/>
      <c r="CO261" s="1153"/>
      <c r="CP261" s="1153"/>
      <c r="CQ261" s="1153"/>
      <c r="CR261" s="1153"/>
      <c r="CS261" s="1153"/>
      <c r="CT261" s="1153"/>
      <c r="CU261" s="1153"/>
      <c r="CV261" s="1153"/>
      <c r="CW261" s="1153"/>
      <c r="CX261" s="1153"/>
      <c r="CY261" s="1153"/>
      <c r="CZ261" s="1153"/>
      <c r="DA261" s="1153"/>
      <c r="DB261" s="1153"/>
      <c r="DC261" s="1153"/>
      <c r="DD261" s="1153"/>
      <c r="DE261" s="1153"/>
    </row>
    <row r="262" spans="1:109" ht="18" hidden="1">
      <c r="A262" s="879" t="s">
        <v>1009</v>
      </c>
      <c r="B262" s="309"/>
      <c r="C262" s="880"/>
      <c r="D262" s="879"/>
      <c r="E262" s="309"/>
      <c r="F262" s="881"/>
      <c r="G262" s="309"/>
      <c r="H262" s="309"/>
      <c r="I262" s="309"/>
      <c r="J262" s="309"/>
      <c r="K262" s="309"/>
      <c r="L262" s="309"/>
      <c r="M262" s="882"/>
      <c r="N262" s="309"/>
      <c r="O262" s="309"/>
      <c r="P262" s="309"/>
      <c r="Q262" s="309"/>
      <c r="R262" s="882"/>
      <c r="S262" s="309"/>
      <c r="T262" s="882"/>
      <c r="U262" s="309"/>
      <c r="V262" s="309"/>
      <c r="W262" s="309"/>
      <c r="X262" s="309"/>
      <c r="Y262" s="309"/>
      <c r="Z262" s="882"/>
      <c r="AA262" s="883"/>
      <c r="AB262" s="309"/>
      <c r="AC262" s="309"/>
      <c r="AD262" s="309"/>
      <c r="AE262" s="309"/>
      <c r="AF262" s="309"/>
      <c r="AG262" s="309"/>
      <c r="AH262" s="309"/>
      <c r="AI262" s="309"/>
      <c r="AJ262" s="309"/>
      <c r="AK262" s="309"/>
      <c r="AL262" s="309"/>
      <c r="AM262" s="309"/>
      <c r="AN262" s="309"/>
      <c r="AO262" s="309"/>
      <c r="AP262" s="309"/>
      <c r="AQ262" s="309"/>
      <c r="AR262" s="309"/>
      <c r="AS262" s="309"/>
      <c r="AT262" s="309"/>
      <c r="AU262" s="309"/>
      <c r="AV262" s="309"/>
      <c r="AW262" s="309"/>
      <c r="AX262" s="309"/>
      <c r="AY262" s="309"/>
      <c r="AZ262" s="309"/>
      <c r="BA262" s="309"/>
      <c r="BB262" s="309"/>
      <c r="BC262" s="309"/>
      <c r="BD262" s="309"/>
      <c r="BE262" s="309"/>
      <c r="BF262" s="309"/>
      <c r="BG262" s="309"/>
      <c r="BH262" s="309"/>
      <c r="BI262" s="309"/>
      <c r="BJ262" s="309"/>
      <c r="BK262" s="309"/>
      <c r="BL262" s="309"/>
      <c r="BM262" s="309"/>
      <c r="BN262" s="309"/>
      <c r="BO262" s="309"/>
      <c r="BP262" s="309"/>
      <c r="BQ262" s="309"/>
      <c r="BR262" s="309"/>
      <c r="BS262" s="309"/>
      <c r="BT262" s="309"/>
      <c r="BU262" s="309"/>
      <c r="BV262" s="309"/>
      <c r="BW262" s="309"/>
      <c r="BX262" s="309"/>
      <c r="BY262" s="309"/>
      <c r="BZ262" s="309"/>
      <c r="CA262" s="309"/>
      <c r="CB262" s="309"/>
      <c r="CC262" s="309"/>
      <c r="CD262" s="309"/>
      <c r="CE262" s="881"/>
      <c r="CF262" s="309"/>
      <c r="CH262" s="580"/>
      <c r="CI262" s="955"/>
      <c r="CJ262" s="309"/>
    </row>
  </sheetData>
  <sheetProtection autoFilter="0"/>
  <autoFilter ref="CH1:CI262">
    <filterColumn colId="0">
      <customFilters>
        <customFilter operator="notEqual" val=" "/>
      </customFilters>
    </filterColumn>
  </autoFilter>
  <sortState ref="B22:CF262">
    <sortCondition descending="1" ref="CE22:CE262"/>
  </sortState>
  <mergeCells count="1">
    <mergeCell ref="A14:C17"/>
  </mergeCells>
  <phoneticPr fontId="0" type="noConversion"/>
  <conditionalFormatting sqref="AC164 D78:E78 AC34 D70:E70 D240:E240 D250:E250 AC254 D80:E80 D36:E36 D28:E28 D90:E90 AC86 AC84 D152:E152 AC236 D236:E236 D200:E200 D142:E142 AC246 AC96 D256:E256 AC162 D232:E232 D202:E202 D76:E76 D162:E162 D86:E86 D96:E96 AC160 D72:E72 D38:E38 D172:E172 D106:E106 D48:E48 D242:E242 D118:E118 AC44 D252:E252 D82:E82 D92:E92 AC82 AC210 AC120 AC244 AC80 D246:E246 AC158 D198:E198 AC32 D138:E138 D34:E34 AC130 D100:E100 D54:E54 AC30 D30:E30 D208:E208 AC234 AC88 D88:E88 D156:E156 AC208 D148:E148 D40:E40 D50:E50 AC118 AC28 AC242 D98:E98 AC36 AC106 AC104 D46:E46 AC116 D158:E158 D108:E108 D74:E74 D56:E56 AC76 D248:E248 D32:E32 D84:E84 AC232 AC154 D102:E102 AC94 D52:E52 AC74 AC92 D94:E94 D154:E154 D104:E104 D164:E164 AC252 AC54 D122:E122 D114:E114 AC206 AC52 D42:E42 AC152 AC72 D124:E124 D134:E134 AC102 D194:E194 AC140 AC42 AC138 AC40 AC150 AC50 AC128 D120:E120 D204:E204 D44:E44 D140:E140 AC70 D116:E116 AC126 AC38 AC48 D126:E126 D136:E136 AC136 AC78 AC46 AC56 AC114 D168:E168 D132:E132 D210:E210 D170:E170 D196:E196 AC148 AC124 D206:E206 AC134 AC156 AC132 D212:E212 AC90 D150:E150 AC100 AC122 D160:E160 D128:E128 AC98 AC108 D130:E130 D166:E166 D258:E258 D234:E234 D244:E244 D254:E254 AC166 D238:E238 D230:E230 AC142 AC240 AC248 AC230 AC238 AC204 AC212 AC250 AC172 AC170 AC168 AC258 AC200 AC198 AC196 AC194 AC202 AC256 D188:E188 D186:E186 AC186 AC188 D184:E184 D182:E182 AC182 AC184 D180:E180 D178:E178 AC178 AC180 D176:E176 D174:E174 AC174 AC176 D214:E214 AC214 D216:E216 D218:E218 AC218 AC58 AC220 AC222 AC224 AC60 AC62">
    <cfRule type="expression" dxfId="67" priority="14" stopIfTrue="1">
      <formula>$CG29&gt;0</formula>
    </cfRule>
  </conditionalFormatting>
  <conditionalFormatting sqref="D255:E255 AC35 D33:E33 D75:E75 D103:E103 AC45 D85:E85 D109:E109 AC165 D101:E101 D95:E95 D105:E105 AC97 D131:E131 D129:E129 D239:E239 D149:E149 D53:E53 AC87 AC131 AC155 D253:E253 AC121 AC77 D159:E159 D79:E79 AC55 D89:E89 D77:E77 D115:E115 D87:E87 D73:E73 AC247 AC141 AC39 D99:E99 D97:E97 D83:E83 AC125 D107:E107 D91:E91 D203:E203 AC107 AC237 D125:E125 D237:E237 D153:E153 D195:E195 D163:E163 D37:E37 AC127 D47:E47 D35:E35 D233:E233 D259:E259 D31:E31 D257:E257 D55:E55 D41:E41 AC91 D49:E49 D243:E243 D93:E93 D173:E173 AC93 AC95 AC29 D251:E251 AC159 D157:E157 AC161 AC31 AC231 AC163 AC233 AC33 D51:E51 D167:E167 AC81 D249:E249 D247:E247 AC235 AC211 D155:E155 AC241 AC205 D29:E29 D71:E71 D165:E165 AC37 D151:E151 D39:E39 D201:E201 AC251 AC167 AC83 D81:E81 AC253 AC41 D119:E119 D45:E45 AC129 D43:E43 D139:E139 D205:E205 AC135 D199:E199 D209:E209 AC43 AC133 AC137 AC49 AC149 D171:E171 D123:E123 D133:E133 D121:E121 AC207 D117:E117 D143:E143 D141:E141 D127:E127 D169:E169 D135:E135 D211:E211 D197:E197 AC47 AC51 AC71 AC73 AC75 D137:E137 AC209 AC79 D207:E207 AC151 AC101 AC153 AC157 AC99 AC139 AC143 D161:E161 AC53 AC103 AC115 AC117 AC119 AC123 AC105 AC109 D231:E231 D241:E241 AC85 D235:E235 D245:E245 AC89 AC243 AC239 AC245 AC249 AC255 AC169 AC171 AC259 AC185 AC201 AC195 AC197 AC199 AC203 AC257 D189:E189 D187:E187 AC187 AC189 D185:E185 D183:E183 AC183 AC173 AC177 D181:E181 D179:E179 AC179 AC181 D177:E177 D175:E175 AC175 D213:E225 AC213:AC225 D57:E65 AC57:AC65">
    <cfRule type="expression" dxfId="66" priority="15" stopIfTrue="1">
      <formula>$CG29&gt;0</formula>
    </cfRule>
  </conditionalFormatting>
  <conditionalFormatting sqref="C70:C109 C230:C259 C148:C189 C194:C225 C114:C143 C28:C65">
    <cfRule type="expression" dxfId="65" priority="16" stopIfTrue="1">
      <formula>$CD28&gt;0</formula>
    </cfRule>
  </conditionalFormatting>
  <conditionalFormatting sqref="S129 S153 S149 S125 S151 N135:Q135 S33 S127 S29 N101:Q101 N49:Q49 N71:Q71 S139 S135 N241:Q241 N115:Q115 N149:Q149 N81:Q81 S137 S163 S31 S55 N91:Q91 N125:Q125 N159:Q159 S121 S155 S131 S87 S133 S165 S167 S97 S99 N39:Q39 S159 S161 S123 N205:Q205 N231:Q231 S89 S157 N133:Q133 S107 N167:Q167 S45 S47 S109 N99:Q99 S77 S79 N89:Q89 S141 N123:Q123 S143 N79:Q79 N109:Q109 N157:Q157 N143:Q143 N47:Q47 N29:Q29 S199 S211 S237 S239 S247 S249 N249:Q249 N239:Q239 S195 S197 S169 S171 S259 N195:Q195 N169:Q169 S201 N173:Q173 S173 N259:Q259 N257:Q257 S203 N253:Q253 N203:Q203 N171:Q171 N201:Q201 N197:Q197 N199:Q199 N165:Q165 N131:Q131 N55:Q55 N45:Q45 N97:Q97 N161:Q161 N247:Q247 N41:Q41 N127:Q127 S35 N93:Q93 N121:Q121 N155:Q155 N87:Q87 N117:Q117 N83:Q83 N107:Q107 N77:Q77 N103:Q103 N73:Q73 N119:Q119 N85:Q85 N151:Q151 N51:Q51 N141:Q141 N137:Q137 N153:Q153 S37 N37:Q37 N35:Q35 N31:Q31 N255:Q255 N129:Q129 N53:Q53 N95:Q95 N163:Q163 N211:Q211 N75:Q75 N43:Q43 N139:Q139 N105:Q105 N33:Q33 N243:Q243 N245:Q245 N237:Q237 N233:Q233 N207:Q207 N235:Q235 N209:Q209 S43 S39 S41 S53 S49 S51 S75 S71 S73 S85 S81 S83 S95 S91 S93 S105 S101 S103 S119 S115 S117 S209 S205 S207 S235 S231 S233 S245 S241 S243 S255 S251 S253 N251:Q251 S257 S187 S189 N189:Q189 N187:Q187 S183 S185 N185:Q185 N183:Q183 S179 S181 N181:Q181 N179:Q179 S175 S177 N175:Q175 N177:Q177 U103:Y103 I103:L103 U117:Y117 I117:L117 U137:Y137 I137:L137 U151:Y151 I151:L151 U51:Y51 I51:L51 U73:Y73 I73:L73 U83:Y83 I83:L83 U41:Y41 I41:L41 U131:Y131 I131:L131 U243:Y243 I243:L243 U161:Y161 I161:L161 U155:Y155 I155:L155 U127:Y127 I127:L127 U93:Y93 I93:L93 U53:Y53 I53:L53 U85:Y85 I85:L85 U119:Y119 I119:L119 U105:Y105 I105:L105 U75:Y75 I75:L75 U153:Y153 I153:L153 U139:Y139 I139:L139 U233:Y233 I233:L233 U129:Y129 I129:L129 U95:Y95 I95:L95 U141:Y141 I141:L141 U245:Y245 I245:L245 U163:Y163 I163:L163 U43:Y43 I43:L43 U207:Y207 I207:L207 U209:Y209 I209:L209 U35:Y35 I35:L35 U31:Y31 I31:L31 U33:Y33 I33:L33 U235:Y235 I235:L235 U165:Y165 I165:L165 U201:Y201 I201:L201 U197:Y197 I197:L197 U171:Y171 I171:L171 U199:Y199 I199:L199 U251:Y251 I251:L251 U259:Y259 I259:L259 U169:Y169 I169:L169 U195:Y195 I195:L195 U185:Y185 I185:L185 U203:Y203 I203:L203 U159:Y159 I159:L159 U125:Y125 I125:L125 U39:Y39 I39:L39 U49:Y49 I49:L49 U91:Y91 I91:L91 U81:Y81 I81:L81 U115:Y115 I115:L115 U123:Y123 I123:L123 U89:Y89 I89:L89 U101:Y101 I101:L101 U71:Y71 I71:L71 U79:Y79 I79:L79 U109:Y109 I109:L109 U149:Y149 I149:L149 U157:Y157 I157:L157 U135:Y135 I135:L135 U143:Y143 I143:L143 U133:Y133 I133:L133 U167:Y167 I167:L167 U99:Y99 I99:L99 U29:Y29 I29:L29 U37:Y37 I37:L37 U241:Y241 I241:L241 U47:Y47 I47:L47 U249:Y249 I249:L249 U231:Y231 I231:L231 U239:Y239 I239:L239 U205:Y205 I205:L205 U45:Y45 I45:L45 U55:Y55 I55:L55 U77:Y77 I77:L77 U87:Y87 I87:L87 U97:Y97 I97:L97 U107:Y107 I107:L107 U121:Y121 I121:L121 U211:Y211 I211:L211 U237:Y237 I237:L237 U247:Y247 I247:L247 U257:Y257 I257:L257 U253:Y253 I253:L253 U255:Y255 I255:L255 U187:Y187 I187:L187 U189:Y189 I189:L189 U183:Y183 I183:L183 U173:Y173 I173:L173 U177:Y177 I177:L177 U179:Y179 I179:L179 U181:Y181 I181:L181 U175:Y175 I175:L175 J213 J215 J217 J57 I213:I225 J219:J225 K213:L225 N213:Q225 S213:S225 U213:Y225 I222:L225 I57:I65 K57:L65 J59:J65 S57:S65 N57:Q65 U57:Y65 I62:L65">
    <cfRule type="expression" dxfId="64" priority="17" stopIfTrue="1">
      <formula>AND(I29&lt;&gt;"",OR(I29=$AC29,I29=$AD29,I29=$AE29))</formula>
    </cfRule>
    <cfRule type="expression" dxfId="63" priority="18" stopIfTrue="1">
      <formula>AND(I29&lt;&gt;"",I29&lt;&gt;$AC29,I29&lt;&gt;$AD29,I29&lt;&gt;$AE29)</formula>
    </cfRule>
  </conditionalFormatting>
  <conditionalFormatting sqref="F29 F31 F33 F35 F37 F39 F41 F43 F45 F47 F49 F51 F53 F55 F57 F259 F71 F73 F75 F77 F79 F81 F83 F85 F87 F89 F91 F93 F95 F97 F99 F101 F103 F105 F107 F109 F115 F117 F119 F121 F123 F125 F127 F129 F131 F133 F135 F137 F139 F141 F143 F149 F151 F153 F155 F157 F159 F161 F163 F165 F167 F169 F171 F177 F179 F181 F183 F185 F187 F189 F195 F197 F199 F201 F203 F205 F207 F209 F211 F213 F215 F217 F219 F221 F223 F225 F231 F233 F235 F237 F239 F241 F243 F245 F247 F249 F251 F253 F255 F257 F59 F61 F173 F175 F63 F65">
    <cfRule type="expression" dxfId="62" priority="19" stopIfTrue="1">
      <formula>$AB29=1</formula>
    </cfRule>
    <cfRule type="expression" dxfId="61" priority="20" stopIfTrue="1">
      <formula>$AB29&lt;&gt;1</formula>
    </cfRule>
  </conditionalFormatting>
  <conditionalFormatting sqref="A1:AA1">
    <cfRule type="expression" dxfId="60" priority="21" stopIfTrue="1">
      <formula>LEFT($A$1,6)="Erreur"</formula>
    </cfRule>
  </conditionalFormatting>
  <conditionalFormatting sqref="C12">
    <cfRule type="expression" dxfId="59" priority="22" stopIfTrue="1">
      <formula>OR($A$12=0,$A$12=1)</formula>
    </cfRule>
  </conditionalFormatting>
  <conditionalFormatting sqref="C13">
    <cfRule type="expression" dxfId="58" priority="23" stopIfTrue="1">
      <formula>OR($A$12=0,$A$12=1)</formula>
    </cfRule>
  </conditionalFormatting>
  <conditionalFormatting sqref="A12">
    <cfRule type="expression" dxfId="57" priority="24" stopIfTrue="1">
      <formula>OR($A$12=0,$A$12=1)</formula>
    </cfRule>
  </conditionalFormatting>
  <conditionalFormatting sqref="A13">
    <cfRule type="expression" dxfId="56" priority="25" stopIfTrue="1">
      <formula>OR($A$12=0,$A$12=1)</formula>
    </cfRule>
  </conditionalFormatting>
  <conditionalFormatting sqref="B12">
    <cfRule type="expression" dxfId="55" priority="26" stopIfTrue="1">
      <formula>OR($A$12=0,$A$12=1)</formula>
    </cfRule>
  </conditionalFormatting>
  <conditionalFormatting sqref="B13">
    <cfRule type="expression" dxfId="54" priority="27" stopIfTrue="1">
      <formula>OR($A$12=0,$A$12=1)</formula>
    </cfRule>
  </conditionalFormatting>
  <conditionalFormatting sqref="AC216">
    <cfRule type="expression" dxfId="53" priority="13" stopIfTrue="1">
      <formula>$CG217&gt;0</formula>
    </cfRule>
  </conditionalFormatting>
  <conditionalFormatting sqref="D58:E58">
    <cfRule type="expression" dxfId="52" priority="12" stopIfTrue="1">
      <formula>$CG59&gt;0</formula>
    </cfRule>
  </conditionalFormatting>
  <conditionalFormatting sqref="D220:E220">
    <cfRule type="expression" dxfId="51" priority="11" stopIfTrue="1">
      <formula>$CG221&gt;0</formula>
    </cfRule>
  </conditionalFormatting>
  <conditionalFormatting sqref="D222:E222">
    <cfRule type="expression" dxfId="50" priority="10" stopIfTrue="1">
      <formula>$CG223&gt;0</formula>
    </cfRule>
  </conditionalFormatting>
  <conditionalFormatting sqref="D224:E224">
    <cfRule type="expression" dxfId="49" priority="9" stopIfTrue="1">
      <formula>$CG225&gt;0</formula>
    </cfRule>
  </conditionalFormatting>
  <conditionalFormatting sqref="D60:E60">
    <cfRule type="expression" dxfId="48" priority="8" stopIfTrue="1">
      <formula>$CG61&gt;0</formula>
    </cfRule>
  </conditionalFormatting>
  <conditionalFormatting sqref="D62:E62">
    <cfRule type="expression" dxfId="47" priority="7" stopIfTrue="1">
      <formula>$CG63&gt;0</formula>
    </cfRule>
  </conditionalFormatting>
  <conditionalFormatting sqref="AC64">
    <cfRule type="expression" dxfId="46" priority="6" stopIfTrue="1">
      <formula>$CG65&gt;0</formula>
    </cfRule>
  </conditionalFormatting>
  <conditionalFormatting sqref="D64:E64">
    <cfRule type="expression" dxfId="45" priority="5" stopIfTrue="1">
      <formula>$CG65&gt;0</formula>
    </cfRule>
  </conditionalFormatting>
  <conditionalFormatting sqref="CK1">
    <cfRule type="expression" dxfId="44" priority="4" stopIfTrue="1">
      <formula>LEFT($A$1,6)="Erreur"</formula>
    </cfRule>
  </conditionalFormatting>
  <conditionalFormatting sqref="CL1">
    <cfRule type="expression" dxfId="43" priority="3" stopIfTrue="1">
      <formula>LEFT($A$1,6)="Erreur"</formula>
    </cfRule>
  </conditionalFormatting>
  <conditionalFormatting sqref="CM1">
    <cfRule type="expression" dxfId="42" priority="2" stopIfTrue="1">
      <formula>LEFT($A$1,6)="Erreur"</formula>
    </cfRule>
  </conditionalFormatting>
  <conditionalFormatting sqref="CN1">
    <cfRule type="expression" dxfId="41" priority="1" stopIfTrue="1">
      <formula>LEFT($A$1,6)="Erreur"</formula>
    </cfRule>
  </conditionalFormatting>
  <pageMargins left="0.35433070866141736" right="0.35433070866141736" top="0.59055118110236227" bottom="0.19685039370078741" header="0.51181102362204722" footer="0.51181102362204722"/>
  <pageSetup paperSize="9" scale="85" fitToHeight="0" orientation="landscape" r:id="rId1"/>
  <headerFooter alignWithMargins="0"/>
  <ignoredErrors>
    <ignoredError sqref="Y9 M263:M274 R9:T9" formula="1"/>
    <ignoredError sqref="CE13" unlockedFormula="1"/>
  </ignoredErrors>
  <legacyDrawing r:id="rId2"/>
</worksheet>
</file>

<file path=xl/worksheets/sheet5.xml><?xml version="1.0" encoding="utf-8"?>
<worksheet xmlns="http://schemas.openxmlformats.org/spreadsheetml/2006/main" xmlns:r="http://schemas.openxmlformats.org/officeDocument/2006/relationships">
  <sheetPr codeName="Sheet2" filterMode="1"/>
  <dimension ref="A1:AQ346"/>
  <sheetViews>
    <sheetView showZeros="0" zoomScale="90" workbookViewId="0">
      <pane xSplit="3" ySplit="20" topLeftCell="I21" activePane="bottomRight" state="frozen"/>
      <selection pane="topRight"/>
      <selection pane="bottomLeft"/>
      <selection pane="bottomRight" activeCell="AO1" sqref="AM1:AO1048576"/>
    </sheetView>
  </sheetViews>
  <sheetFormatPr defaultColWidth="10.7109375" defaultRowHeight="12.75"/>
  <cols>
    <col min="1" max="1" width="6.7109375" style="357" customWidth="1"/>
    <col min="2" max="2" width="7.7109375" style="96" customWidth="1"/>
    <col min="3" max="3" width="21.7109375" style="77" customWidth="1"/>
    <col min="4" max="4" width="5.28515625" style="96" hidden="1" customWidth="1"/>
    <col min="5" max="5" width="7.7109375" style="96" customWidth="1"/>
    <col min="6" max="6" width="10.7109375" style="96" customWidth="1"/>
    <col min="7" max="8" width="5.7109375" style="96" customWidth="1"/>
    <col min="9" max="16" width="10.7109375" style="574" customWidth="1"/>
    <col min="17" max="18" width="10.7109375" style="77" customWidth="1"/>
    <col min="19" max="19" width="20.7109375" style="77" hidden="1" customWidth="1"/>
    <col min="20" max="29" width="4.7109375" style="92" hidden="1" customWidth="1"/>
    <col min="30" max="36" width="10.7109375" style="92" hidden="1" customWidth="1"/>
    <col min="37" max="37" width="12.7109375" style="374" hidden="1" customWidth="1"/>
    <col min="38" max="38" width="2.7109375" style="77" customWidth="1"/>
    <col min="39" max="39" width="10.7109375" style="96" hidden="1" customWidth="1"/>
    <col min="40" max="40" width="14.7109375" style="96" hidden="1" customWidth="1"/>
    <col min="41" max="41" width="8.7109375" style="797" hidden="1" customWidth="1"/>
    <col min="42" max="16384" width="10.7109375" style="77"/>
  </cols>
  <sheetData>
    <row r="1" spans="1:43" s="91" customFormat="1" ht="20.100000000000001" customHeight="1">
      <c r="A1" s="787" t="str">
        <f ca="1">"CABW challenge INDOOR hiver 2010-2011 Benjamins-Pupilles-Minimes   :   CLASSEMENT "&amp;     IF(cal_Indoor!A6+cal_Indoor!A7=0,   IF(cal_Indoor!A8=1,  " "&amp;cal_Indoor!D8,  ""),  " après ")&amp;     IF(OR(cal_Indoor!D6="-",cal_Indoor!A6=0),  "",  cal_Indoor!D6&amp;" et ")&amp;     IF(cal_Indoor!A7=0,  "",  cal_Indoor!D7)</f>
        <v>CABW challenge INDOOR hiver 2010-2011 Benjamins-Pupilles-Minimes   :   CLASSEMENT  après Wavre (13/2) et Waterloo (13/3)</v>
      </c>
      <c r="B1" s="441"/>
      <c r="C1" s="442"/>
      <c r="D1" s="441"/>
      <c r="E1" s="441"/>
      <c r="F1" s="443"/>
      <c r="G1" s="443"/>
      <c r="H1" s="443"/>
      <c r="I1" s="571"/>
      <c r="J1" s="571"/>
      <c r="K1" s="571"/>
      <c r="L1" s="571"/>
      <c r="M1" s="571"/>
      <c r="N1" s="571"/>
      <c r="O1" s="571"/>
      <c r="P1" s="571"/>
      <c r="Q1" s="444"/>
      <c r="R1" s="445"/>
      <c r="S1" s="387" t="s">
        <v>173</v>
      </c>
      <c r="T1" s="387" t="s">
        <v>173</v>
      </c>
      <c r="U1" s="287"/>
      <c r="V1" s="287"/>
      <c r="W1" s="287"/>
      <c r="X1" s="287"/>
      <c r="Y1" s="287"/>
      <c r="Z1" s="287"/>
      <c r="AA1" s="287"/>
      <c r="AB1" s="287"/>
      <c r="AC1" s="287"/>
      <c r="AD1" s="287"/>
      <c r="AE1" s="287"/>
      <c r="AF1" s="287"/>
      <c r="AG1" s="287"/>
      <c r="AH1" s="287"/>
      <c r="AI1" s="287"/>
      <c r="AJ1" s="287"/>
      <c r="AK1" s="559" t="s">
        <v>173</v>
      </c>
      <c r="AL1" s="287"/>
      <c r="AM1" s="92"/>
      <c r="AN1" s="680" t="s">
        <v>419</v>
      </c>
      <c r="AO1" s="680" t="s">
        <v>512</v>
      </c>
      <c r="AP1" s="1153"/>
      <c r="AQ1" s="1153"/>
    </row>
    <row r="2" spans="1:43" s="80" customFormat="1" ht="9" hidden="1" customHeight="1">
      <c r="A2" s="446" t="s">
        <v>210</v>
      </c>
      <c r="B2" s="79"/>
      <c r="C2" s="79"/>
      <c r="D2" s="79"/>
      <c r="E2" s="79"/>
      <c r="F2" s="79" t="s">
        <v>518</v>
      </c>
      <c r="G2" s="79" t="s">
        <v>477</v>
      </c>
      <c r="H2" s="79"/>
      <c r="I2" s="79"/>
      <c r="J2" s="79"/>
      <c r="K2" s="79"/>
      <c r="L2" s="79"/>
      <c r="M2" s="79"/>
      <c r="N2" s="79"/>
      <c r="O2" s="79"/>
      <c r="P2" s="79"/>
      <c r="Q2" s="79"/>
      <c r="R2" s="449"/>
      <c r="S2" s="141"/>
      <c r="AK2" s="521"/>
      <c r="AL2" s="288"/>
      <c r="AN2" s="630"/>
      <c r="AO2" s="794" t="s">
        <v>266</v>
      </c>
    </row>
    <row r="3" spans="1:43" s="80" customFormat="1" ht="9" hidden="1" customHeight="1" thickBot="1">
      <c r="A3" s="447" t="s">
        <v>211</v>
      </c>
      <c r="B3" s="141"/>
      <c r="C3" s="141"/>
      <c r="D3" s="141"/>
      <c r="E3" s="85"/>
      <c r="F3" s="388">
        <f ca="1">CELL("col",F2)-CELL("col",$B2)+1</f>
        <v>5</v>
      </c>
      <c r="G3" s="388">
        <f ca="1">CELL("col",G2)-CELL("col",$B2)+1</f>
        <v>6</v>
      </c>
      <c r="H3" s="388"/>
      <c r="I3" s="388"/>
      <c r="J3" s="388"/>
      <c r="K3" s="388"/>
      <c r="L3" s="388"/>
      <c r="M3" s="388"/>
      <c r="N3" s="388"/>
      <c r="O3" s="388"/>
      <c r="P3" s="388"/>
      <c r="Q3" s="388"/>
      <c r="R3" s="616"/>
      <c r="S3" s="85"/>
      <c r="AK3" s="521"/>
      <c r="AL3" s="288"/>
      <c r="AN3" s="630"/>
      <c r="AO3" s="794" t="s">
        <v>266</v>
      </c>
    </row>
    <row r="4" spans="1:43" s="80" customFormat="1" ht="9" hidden="1" customHeight="1">
      <c r="A4" s="448"/>
      <c r="B4" s="79"/>
      <c r="C4" s="79" t="s">
        <v>1</v>
      </c>
      <c r="D4" s="79" t="s">
        <v>26</v>
      </c>
      <c r="E4" s="79" t="s">
        <v>4</v>
      </c>
      <c r="F4" s="79"/>
      <c r="G4" s="79"/>
      <c r="H4" s="79"/>
      <c r="I4" s="79" t="s">
        <v>192</v>
      </c>
      <c r="J4" s="79" t="s">
        <v>186</v>
      </c>
      <c r="K4" s="79" t="s">
        <v>188</v>
      </c>
      <c r="L4" s="79" t="s">
        <v>189</v>
      </c>
      <c r="M4" s="79" t="s">
        <v>190</v>
      </c>
      <c r="N4" s="79" t="s">
        <v>191</v>
      </c>
      <c r="O4" s="79" t="s">
        <v>119</v>
      </c>
      <c r="P4" s="79" t="s">
        <v>120</v>
      </c>
      <c r="Q4" s="79" t="s">
        <v>121</v>
      </c>
      <c r="R4" s="449" t="s">
        <v>122</v>
      </c>
      <c r="S4" s="378" t="s">
        <v>1</v>
      </c>
      <c r="T4" s="83"/>
      <c r="U4" s="83"/>
      <c r="V4" s="83"/>
      <c r="W4" s="83"/>
      <c r="X4" s="83"/>
      <c r="Y4" s="83"/>
      <c r="Z4" s="83"/>
      <c r="AA4" s="83"/>
      <c r="AB4" s="83"/>
      <c r="AC4" s="83"/>
      <c r="AD4" s="83"/>
      <c r="AE4" s="83"/>
      <c r="AF4" s="83"/>
      <c r="AG4" s="83"/>
      <c r="AH4" s="83"/>
      <c r="AI4" s="83"/>
      <c r="AJ4" s="83"/>
      <c r="AK4" s="83"/>
      <c r="AL4" s="288"/>
      <c r="AN4" s="630"/>
      <c r="AO4" s="794" t="s">
        <v>266</v>
      </c>
    </row>
    <row r="5" spans="1:43" s="80" customFormat="1" ht="9" hidden="1" customHeight="1" thickBot="1">
      <c r="A5" s="450"/>
      <c r="B5" s="82"/>
      <c r="C5" s="82">
        <f ca="1">HLOOKUP(C4,Athlètes_colonnes,2,0)</f>
        <v>2</v>
      </c>
      <c r="D5" s="82">
        <f ca="1">HLOOKUP(D4,Athlètes_colonnes,2,0)</f>
        <v>4</v>
      </c>
      <c r="E5" s="82">
        <f ca="1">HLOOKUP(E4,Athlètes_colonnes,2,0)</f>
        <v>7</v>
      </c>
      <c r="F5" s="82"/>
      <c r="G5" s="82"/>
      <c r="H5" s="82"/>
      <c r="I5" s="82">
        <f t="shared" ref="I5:R5" ca="1" si="0">HLOOKUP(I4,Indoor_max_colonnes,2,0)</f>
        <v>13</v>
      </c>
      <c r="J5" s="85">
        <f t="shared" ca="1" si="0"/>
        <v>14</v>
      </c>
      <c r="K5" s="85">
        <f t="shared" ca="1" si="0"/>
        <v>16</v>
      </c>
      <c r="L5" s="85">
        <f t="shared" ca="1" si="0"/>
        <v>17</v>
      </c>
      <c r="M5" s="85">
        <f t="shared" ca="1" si="0"/>
        <v>18</v>
      </c>
      <c r="N5" s="85">
        <f t="shared" ca="1" si="0"/>
        <v>19</v>
      </c>
      <c r="O5" s="85">
        <f t="shared" ca="1" si="0"/>
        <v>20</v>
      </c>
      <c r="P5" s="85">
        <f t="shared" ca="1" si="0"/>
        <v>21</v>
      </c>
      <c r="Q5" s="85">
        <f t="shared" ca="1" si="0"/>
        <v>22</v>
      </c>
      <c r="R5" s="451">
        <f t="shared" ca="1" si="0"/>
        <v>23</v>
      </c>
      <c r="S5" s="379">
        <f ca="1">HLOOKUP(S4,Athlètes_colonnes,2,0)</f>
        <v>2</v>
      </c>
      <c r="T5" s="86"/>
      <c r="U5" s="86"/>
      <c r="V5" s="86"/>
      <c r="W5" s="86"/>
      <c r="X5" s="86"/>
      <c r="Y5" s="86"/>
      <c r="Z5" s="86"/>
      <c r="AA5" s="86"/>
      <c r="AB5" s="86"/>
      <c r="AC5" s="86"/>
      <c r="AD5" s="86"/>
      <c r="AE5" s="86"/>
      <c r="AF5" s="86"/>
      <c r="AG5" s="86"/>
      <c r="AH5" s="86"/>
      <c r="AI5" s="86"/>
      <c r="AJ5" s="86"/>
      <c r="AK5" s="86"/>
      <c r="AL5" s="288"/>
      <c r="AN5" s="630"/>
      <c r="AO5" s="794" t="s">
        <v>266</v>
      </c>
    </row>
    <row r="6" spans="1:43" s="80" customFormat="1" ht="9" hidden="1" customHeight="1">
      <c r="A6" s="448"/>
      <c r="B6" s="79"/>
      <c r="C6" s="79" t="s">
        <v>2</v>
      </c>
      <c r="D6" s="79" t="s">
        <v>7</v>
      </c>
      <c r="E6" s="79"/>
      <c r="F6" s="79"/>
      <c r="G6" s="79"/>
      <c r="H6" s="79" t="s">
        <v>223</v>
      </c>
      <c r="I6" s="88" t="s">
        <v>77</v>
      </c>
      <c r="J6" s="88" t="s">
        <v>79</v>
      </c>
      <c r="K6" s="88" t="s">
        <v>86</v>
      </c>
      <c r="L6" s="88" t="s">
        <v>88</v>
      </c>
      <c r="M6" s="88" t="s">
        <v>90</v>
      </c>
      <c r="N6" s="88" t="s">
        <v>92</v>
      </c>
      <c r="O6" s="88" t="s">
        <v>93</v>
      </c>
      <c r="P6" s="88" t="s">
        <v>96</v>
      </c>
      <c r="Q6" s="88" t="s">
        <v>97</v>
      </c>
      <c r="R6" s="452" t="s">
        <v>98</v>
      </c>
      <c r="S6" s="378" t="s">
        <v>2</v>
      </c>
      <c r="T6" s="89" t="s">
        <v>13</v>
      </c>
      <c r="U6" s="89" t="s">
        <v>14</v>
      </c>
      <c r="V6" s="89" t="s">
        <v>15</v>
      </c>
      <c r="W6" s="89" t="s">
        <v>16</v>
      </c>
      <c r="X6" s="89" t="s">
        <v>17</v>
      </c>
      <c r="Y6" s="89" t="s">
        <v>18</v>
      </c>
      <c r="Z6" s="89" t="s">
        <v>19</v>
      </c>
      <c r="AA6" s="89" t="s">
        <v>20</v>
      </c>
      <c r="AB6" s="89" t="s">
        <v>21</v>
      </c>
      <c r="AC6" s="89" t="s">
        <v>22</v>
      </c>
      <c r="AD6" s="89"/>
      <c r="AE6" s="89"/>
      <c r="AF6" s="89"/>
      <c r="AG6" s="89"/>
      <c r="AH6" s="89"/>
      <c r="AI6" s="89"/>
      <c r="AJ6" s="89"/>
      <c r="AK6" s="89" t="s">
        <v>341</v>
      </c>
      <c r="AL6" s="288"/>
      <c r="AN6" s="630"/>
      <c r="AO6" s="794" t="s">
        <v>266</v>
      </c>
    </row>
    <row r="7" spans="1:43" s="80" customFormat="1" ht="9" hidden="1" customHeight="1" thickBot="1">
      <c r="A7" s="450"/>
      <c r="B7" s="82"/>
      <c r="C7" s="82">
        <f ca="1">HLOOKUP(C6,Athlètes_colonnes,2,0)</f>
        <v>3</v>
      </c>
      <c r="D7" s="82">
        <f ca="1">HLOOKUP(D6,Athlètes_colonnes,2,0)</f>
        <v>5</v>
      </c>
      <c r="E7" s="82"/>
      <c r="F7" s="82"/>
      <c r="G7" s="82"/>
      <c r="H7" s="82">
        <f ca="1">HLOOKUP(H6,Cross_colonnes,2,0)</f>
        <v>6</v>
      </c>
      <c r="I7" s="82">
        <f t="shared" ref="I7:R7" ca="1" si="1">HLOOKUP(I6,Indoor_max_colonnes,2,0)</f>
        <v>2</v>
      </c>
      <c r="J7" s="82">
        <f t="shared" ca="1" si="1"/>
        <v>3</v>
      </c>
      <c r="K7" s="82">
        <f t="shared" ca="1" si="1"/>
        <v>5</v>
      </c>
      <c r="L7" s="82">
        <f t="shared" ca="1" si="1"/>
        <v>6</v>
      </c>
      <c r="M7" s="82">
        <f t="shared" ca="1" si="1"/>
        <v>7</v>
      </c>
      <c r="N7" s="82">
        <f t="shared" ca="1" si="1"/>
        <v>8</v>
      </c>
      <c r="O7" s="82">
        <f t="shared" ca="1" si="1"/>
        <v>9</v>
      </c>
      <c r="P7" s="82">
        <f t="shared" ca="1" si="1"/>
        <v>10</v>
      </c>
      <c r="Q7" s="82">
        <f t="shared" ca="1" si="1"/>
        <v>11</v>
      </c>
      <c r="R7" s="453">
        <f t="shared" ca="1" si="1"/>
        <v>12</v>
      </c>
      <c r="S7" s="379">
        <f ca="1">HLOOKUP(S6,Athlètes_colonnes,2,0)</f>
        <v>3</v>
      </c>
      <c r="T7" s="84">
        <f t="shared" ref="T7:AC7" ca="1" si="2">HLOOKUP(T6,Indoor_max_colonnes,2,0)</f>
        <v>24</v>
      </c>
      <c r="U7" s="84">
        <f t="shared" ca="1" si="2"/>
        <v>25</v>
      </c>
      <c r="V7" s="84">
        <f t="shared" ca="1" si="2"/>
        <v>26</v>
      </c>
      <c r="W7" s="84">
        <f t="shared" ca="1" si="2"/>
        <v>27</v>
      </c>
      <c r="X7" s="84">
        <f t="shared" ca="1" si="2"/>
        <v>28</v>
      </c>
      <c r="Y7" s="84">
        <f t="shared" ca="1" si="2"/>
        <v>29</v>
      </c>
      <c r="Z7" s="84">
        <f t="shared" ca="1" si="2"/>
        <v>30</v>
      </c>
      <c r="AA7" s="84">
        <f t="shared" ca="1" si="2"/>
        <v>31</v>
      </c>
      <c r="AB7" s="84">
        <f t="shared" ca="1" si="2"/>
        <v>32</v>
      </c>
      <c r="AC7" s="84">
        <f t="shared" ca="1" si="2"/>
        <v>33</v>
      </c>
      <c r="AD7" s="84"/>
      <c r="AE7" s="84"/>
      <c r="AF7" s="84"/>
      <c r="AG7" s="84"/>
      <c r="AH7" s="84"/>
      <c r="AI7" s="84"/>
      <c r="AJ7" s="84"/>
      <c r="AK7" s="84">
        <f ca="1">HLOOKUP(AK6,Cross_cat_sexe_colonnes,2,0)</f>
        <v>9</v>
      </c>
      <c r="AL7" s="288"/>
      <c r="AN7" s="630"/>
      <c r="AO7" s="794" t="s">
        <v>266</v>
      </c>
    </row>
    <row r="8" spans="1:43" s="143" customFormat="1" ht="9" hidden="1" customHeight="1">
      <c r="A8" s="454"/>
      <c r="B8" s="142"/>
      <c r="C8" s="142"/>
      <c r="D8" s="142"/>
      <c r="E8" s="142"/>
      <c r="F8" s="142"/>
      <c r="G8" s="142"/>
      <c r="H8" s="142"/>
      <c r="I8" s="142"/>
      <c r="J8" s="142"/>
      <c r="K8" s="142"/>
      <c r="L8" s="142"/>
      <c r="M8" s="142"/>
      <c r="N8" s="142"/>
      <c r="O8" s="142"/>
      <c r="P8" s="142"/>
      <c r="Q8" s="142"/>
      <c r="R8" s="455"/>
      <c r="S8" s="142"/>
      <c r="AK8" s="373"/>
      <c r="AL8" s="287"/>
      <c r="AN8" s="630"/>
      <c r="AO8" s="794" t="s">
        <v>266</v>
      </c>
    </row>
    <row r="9" spans="1:43" s="143" customFormat="1" ht="9" hidden="1" customHeight="1">
      <c r="A9" s="454"/>
      <c r="B9" s="142"/>
      <c r="C9" s="142"/>
      <c r="D9" s="142"/>
      <c r="E9" s="142"/>
      <c r="F9" s="142"/>
      <c r="G9" s="142"/>
      <c r="H9" s="142"/>
      <c r="I9" s="142"/>
      <c r="J9" s="142"/>
      <c r="K9" s="142"/>
      <c r="L9" s="142"/>
      <c r="M9" s="142"/>
      <c r="N9" s="142"/>
      <c r="O9" s="142"/>
      <c r="P9" s="142"/>
      <c r="Q9" s="142"/>
      <c r="R9" s="455"/>
      <c r="S9" s="142"/>
      <c r="AK9" s="373"/>
      <c r="AL9" s="287"/>
      <c r="AN9" s="630"/>
      <c r="AO9" s="794" t="s">
        <v>266</v>
      </c>
    </row>
    <row r="10" spans="1:43" s="91" customFormat="1" hidden="1">
      <c r="A10" s="456"/>
      <c r="B10" s="457" t="s">
        <v>114</v>
      </c>
      <c r="C10" s="534"/>
      <c r="D10" s="282"/>
      <c r="E10" s="282"/>
      <c r="F10" s="282"/>
      <c r="G10" s="282"/>
      <c r="H10" s="282"/>
      <c r="I10" s="572"/>
      <c r="J10" s="572"/>
      <c r="K10" s="573"/>
      <c r="L10" s="552"/>
      <c r="M10" s="553"/>
      <c r="N10" s="553"/>
      <c r="O10" s="572"/>
      <c r="P10" s="572"/>
      <c r="Q10" s="279"/>
      <c r="R10" s="458"/>
      <c r="T10" s="92"/>
      <c r="U10" s="92"/>
      <c r="V10" s="92"/>
      <c r="W10" s="92"/>
      <c r="X10" s="92"/>
      <c r="Y10" s="92"/>
      <c r="Z10" s="92"/>
      <c r="AA10" s="92"/>
      <c r="AB10" s="92"/>
      <c r="AC10" s="92"/>
      <c r="AD10" s="92"/>
      <c r="AE10" s="92"/>
      <c r="AF10" s="92"/>
      <c r="AG10" s="92"/>
      <c r="AH10" s="92"/>
      <c r="AI10" s="92"/>
      <c r="AJ10" s="92"/>
      <c r="AK10" s="374"/>
      <c r="AL10" s="287"/>
      <c r="AM10" s="92"/>
      <c r="AN10" s="679"/>
      <c r="AO10" s="794" t="s">
        <v>266</v>
      </c>
    </row>
    <row r="11" spans="1:43" ht="5.0999999999999996" customHeight="1">
      <c r="A11" s="840"/>
      <c r="B11" s="838"/>
      <c r="C11" s="839"/>
      <c r="D11" s="397"/>
      <c r="E11" s="397"/>
      <c r="F11" s="397"/>
      <c r="G11" s="397"/>
      <c r="H11" s="397"/>
      <c r="I11" s="397"/>
      <c r="J11" s="397"/>
      <c r="K11" s="397"/>
      <c r="L11" s="397"/>
      <c r="M11" s="397"/>
      <c r="N11" s="397"/>
      <c r="O11" s="397"/>
      <c r="P11" s="397"/>
      <c r="Q11" s="397"/>
      <c r="R11" s="562"/>
      <c r="S11" s="456"/>
      <c r="AL11" s="287"/>
      <c r="AN11" s="93">
        <v>2</v>
      </c>
      <c r="AO11" s="795" t="s">
        <v>266</v>
      </c>
    </row>
    <row r="12" spans="1:43">
      <c r="A12" s="857">
        <f>classés</f>
        <v>1</v>
      </c>
      <c r="B12" s="856" t="str">
        <f>Cross!B12</f>
        <v>athlètes classés en tête de liste,</v>
      </c>
      <c r="C12" s="858"/>
      <c r="D12" s="967"/>
      <c r="E12" s="540" t="s">
        <v>347</v>
      </c>
      <c r="F12" s="541"/>
      <c r="G12" s="541"/>
      <c r="H12" s="541"/>
      <c r="I12" s="541"/>
      <c r="J12" s="541"/>
      <c r="K12" s="541"/>
      <c r="L12" s="541"/>
      <c r="M12" s="541"/>
      <c r="N12" s="541"/>
      <c r="O12" s="542"/>
      <c r="P12" s="396"/>
      <c r="Q12" s="396"/>
      <c r="R12" s="563"/>
      <c r="S12" s="456"/>
      <c r="AL12" s="287"/>
      <c r="AM12" s="733" t="s">
        <v>505</v>
      </c>
      <c r="AN12" s="93">
        <v>2</v>
      </c>
      <c r="AO12" s="795" t="s">
        <v>266</v>
      </c>
    </row>
    <row r="13" spans="1:43" s="768" customFormat="1" ht="12.75" customHeight="1">
      <c r="A13" s="854"/>
      <c r="B13" s="856" t="str">
        <f>Cross!B13</f>
        <v>non-classés en bas de liste</v>
      </c>
      <c r="C13" s="859"/>
      <c r="D13" s="968"/>
      <c r="E13" s="727" t="s">
        <v>348</v>
      </c>
      <c r="F13" s="538"/>
      <c r="G13" s="538"/>
      <c r="H13" s="538"/>
      <c r="I13" s="538"/>
      <c r="J13" s="538"/>
      <c r="K13" s="538"/>
      <c r="L13" s="538"/>
      <c r="M13" s="538"/>
      <c r="N13" s="538"/>
      <c r="O13" s="539"/>
      <c r="P13" s="396"/>
      <c r="Q13" s="396"/>
      <c r="R13" s="563"/>
      <c r="S13" s="456"/>
      <c r="T13" s="92"/>
      <c r="U13" s="92"/>
      <c r="V13" s="92"/>
      <c r="W13" s="92"/>
      <c r="X13" s="92"/>
      <c r="Y13" s="92"/>
      <c r="Z13" s="92"/>
      <c r="AA13" s="92"/>
      <c r="AB13" s="92"/>
      <c r="AC13" s="92"/>
      <c r="AD13" s="92"/>
      <c r="AE13" s="92"/>
      <c r="AF13" s="92"/>
      <c r="AG13" s="92"/>
      <c r="AH13" s="92"/>
      <c r="AI13" s="92"/>
      <c r="AJ13" s="92"/>
      <c r="AK13" s="374"/>
      <c r="AL13" s="287"/>
      <c r="AM13" s="919" t="str">
        <f>Cross!CG13</f>
        <v>P</v>
      </c>
      <c r="AN13" s="767">
        <v>2</v>
      </c>
      <c r="AO13" s="801" t="s">
        <v>266</v>
      </c>
    </row>
    <row r="14" spans="1:43" ht="12.75" customHeight="1">
      <c r="A14" s="1175" t="s">
        <v>511</v>
      </c>
      <c r="B14" s="1179"/>
      <c r="C14" s="1180"/>
      <c r="D14" s="967"/>
      <c r="E14" s="543"/>
      <c r="F14" s="544"/>
      <c r="G14" s="544" t="s">
        <v>128</v>
      </c>
      <c r="H14" s="544"/>
      <c r="I14" s="544"/>
      <c r="J14" s="544"/>
      <c r="K14" s="544"/>
      <c r="L14" s="544"/>
      <c r="M14" s="544"/>
      <c r="N14" s="544"/>
      <c r="O14" s="545"/>
      <c r="P14" s="728"/>
      <c r="Q14" s="728"/>
      <c r="R14" s="729"/>
      <c r="S14" s="456"/>
      <c r="AL14" s="287"/>
      <c r="AN14" s="93">
        <v>2</v>
      </c>
      <c r="AO14" s="795" t="s">
        <v>266</v>
      </c>
    </row>
    <row r="15" spans="1:43" ht="12.75" customHeight="1">
      <c r="A15" s="1181"/>
      <c r="B15" s="1179"/>
      <c r="C15" s="1180"/>
      <c r="D15" s="967"/>
      <c r="E15" s="546"/>
      <c r="F15" s="547"/>
      <c r="G15" s="547" t="s">
        <v>124</v>
      </c>
      <c r="H15" s="547"/>
      <c r="I15" s="547"/>
      <c r="J15" s="547"/>
      <c r="K15" s="547"/>
      <c r="L15" s="547"/>
      <c r="M15" s="547"/>
      <c r="N15" s="547"/>
      <c r="O15" s="548"/>
      <c r="P15" s="728"/>
      <c r="Q15" s="728"/>
      <c r="R15" s="729"/>
      <c r="S15" s="456"/>
      <c r="AL15" s="287"/>
      <c r="AN15" s="93">
        <v>2</v>
      </c>
      <c r="AO15" s="795" t="s">
        <v>266</v>
      </c>
    </row>
    <row r="16" spans="1:43" s="770" customFormat="1" ht="12.75" customHeight="1">
      <c r="A16" s="1181"/>
      <c r="B16" s="1179"/>
      <c r="C16" s="1180"/>
      <c r="D16" s="969"/>
      <c r="E16" s="672" t="s">
        <v>1232</v>
      </c>
      <c r="F16" s="672"/>
      <c r="G16" s="672"/>
      <c r="H16" s="672"/>
      <c r="I16" s="672"/>
      <c r="J16" s="672"/>
      <c r="K16" s="672"/>
      <c r="L16" s="672"/>
      <c r="M16" s="672"/>
      <c r="N16" s="672"/>
      <c r="O16" s="672"/>
      <c r="P16" s="672"/>
      <c r="Q16" s="672"/>
      <c r="R16" s="673"/>
      <c r="S16" s="456"/>
      <c r="T16" s="282"/>
      <c r="U16" s="282"/>
      <c r="V16" s="282"/>
      <c r="W16" s="282"/>
      <c r="X16" s="282"/>
      <c r="Y16" s="282"/>
      <c r="Z16" s="282"/>
      <c r="AA16" s="282"/>
      <c r="AB16" s="282"/>
      <c r="AC16" s="282"/>
      <c r="AD16" s="282"/>
      <c r="AE16" s="282"/>
      <c r="AF16" s="282"/>
      <c r="AG16" s="282"/>
      <c r="AH16" s="282"/>
      <c r="AI16" s="282"/>
      <c r="AJ16" s="282"/>
      <c r="AK16" s="529"/>
      <c r="AL16" s="287"/>
      <c r="AM16" s="769"/>
      <c r="AN16" s="767">
        <v>2</v>
      </c>
      <c r="AO16" s="801" t="s">
        <v>266</v>
      </c>
    </row>
    <row r="17" spans="1:41" ht="12.75" customHeight="1">
      <c r="A17" s="1181"/>
      <c r="B17" s="1179"/>
      <c r="C17" s="1180"/>
      <c r="D17" s="970"/>
      <c r="E17" s="398" t="s">
        <v>510</v>
      </c>
      <c r="F17" s="398"/>
      <c r="G17" s="398"/>
      <c r="H17" s="398"/>
      <c r="I17" s="398"/>
      <c r="J17" s="398"/>
      <c r="K17" s="398"/>
      <c r="L17" s="398"/>
      <c r="M17" s="398"/>
      <c r="N17" s="398"/>
      <c r="O17" s="398"/>
      <c r="P17" s="398"/>
      <c r="Q17" s="398"/>
      <c r="R17" s="756"/>
      <c r="S17" s="456"/>
      <c r="AL17" s="287"/>
      <c r="AN17" s="200">
        <v>2</v>
      </c>
      <c r="AO17" s="802" t="s">
        <v>266</v>
      </c>
    </row>
    <row r="18" spans="1:41" s="779" customFormat="1" ht="5.0999999999999996" customHeight="1">
      <c r="A18" s="835"/>
      <c r="B18" s="836"/>
      <c r="C18" s="837"/>
      <c r="D18" s="971"/>
      <c r="E18" s="776"/>
      <c r="F18" s="776"/>
      <c r="G18" s="776"/>
      <c r="H18" s="776"/>
      <c r="I18" s="776"/>
      <c r="J18" s="776"/>
      <c r="K18" s="776"/>
      <c r="L18" s="776"/>
      <c r="M18" s="776"/>
      <c r="N18" s="776"/>
      <c r="O18" s="776"/>
      <c r="P18" s="776"/>
      <c r="Q18" s="776"/>
      <c r="R18" s="775"/>
      <c r="S18" s="561"/>
      <c r="T18" s="527"/>
      <c r="U18" s="527"/>
      <c r="V18" s="527"/>
      <c r="W18" s="527"/>
      <c r="X18" s="527"/>
      <c r="Y18" s="527"/>
      <c r="Z18" s="527"/>
      <c r="AA18" s="527"/>
      <c r="AB18" s="527"/>
      <c r="AC18" s="527"/>
      <c r="AD18" s="527"/>
      <c r="AE18" s="527"/>
      <c r="AF18" s="527"/>
      <c r="AG18" s="527"/>
      <c r="AH18" s="527"/>
      <c r="AI18" s="527"/>
      <c r="AJ18" s="527"/>
      <c r="AK18" s="777"/>
      <c r="AL18" s="528"/>
      <c r="AM18" s="778"/>
      <c r="AN18" s="201">
        <v>2</v>
      </c>
      <c r="AO18" s="803" t="s">
        <v>266</v>
      </c>
    </row>
    <row r="19" spans="1:41" s="94" customFormat="1">
      <c r="A19" s="459" t="s">
        <v>201</v>
      </c>
      <c r="B19" s="200" t="s">
        <v>0</v>
      </c>
      <c r="C19" s="94" t="s">
        <v>1</v>
      </c>
      <c r="D19" s="972" t="s">
        <v>26</v>
      </c>
      <c r="E19" s="209" t="s">
        <v>4</v>
      </c>
      <c r="F19" s="207" t="s">
        <v>200</v>
      </c>
      <c r="G19" s="212" t="s">
        <v>144</v>
      </c>
      <c r="H19" s="781" t="s">
        <v>144</v>
      </c>
      <c r="I19" s="109" t="s">
        <v>125</v>
      </c>
      <c r="J19" s="107"/>
      <c r="K19" s="107"/>
      <c r="L19" s="107"/>
      <c r="M19" s="107"/>
      <c r="N19" s="110"/>
      <c r="O19" s="109" t="s">
        <v>126</v>
      </c>
      <c r="P19" s="107"/>
      <c r="Q19" s="110"/>
      <c r="R19" s="460" t="s">
        <v>127</v>
      </c>
      <c r="S19" s="439" t="s">
        <v>1</v>
      </c>
      <c r="T19" s="380" t="s">
        <v>198</v>
      </c>
      <c r="U19" s="381"/>
      <c r="V19" s="381"/>
      <c r="W19" s="381"/>
      <c r="X19" s="381"/>
      <c r="Y19" s="381"/>
      <c r="Z19" s="381"/>
      <c r="AA19" s="381"/>
      <c r="AB19" s="381"/>
      <c r="AC19" s="382"/>
      <c r="AD19" s="383" t="s">
        <v>142</v>
      </c>
      <c r="AE19" s="383" t="s">
        <v>194</v>
      </c>
      <c r="AF19" s="525" t="s">
        <v>195</v>
      </c>
      <c r="AG19" s="599" t="s">
        <v>466</v>
      </c>
      <c r="AH19" s="525" t="s">
        <v>365</v>
      </c>
      <c r="AI19" s="535" t="s">
        <v>170</v>
      </c>
      <c r="AJ19" s="535" t="s">
        <v>196</v>
      </c>
      <c r="AK19" s="535" t="s">
        <v>114</v>
      </c>
      <c r="AL19" s="289" t="s">
        <v>266</v>
      </c>
      <c r="AM19" s="579"/>
      <c r="AN19" s="93">
        <f>IF(AM$13="S","",IF(AM$13="P",2,NA()))</f>
        <v>2</v>
      </c>
      <c r="AO19" s="799" t="s">
        <v>266</v>
      </c>
    </row>
    <row r="20" spans="1:41" s="94" customFormat="1">
      <c r="A20" s="461">
        <v>0</v>
      </c>
      <c r="B20" s="201"/>
      <c r="C20" s="95" t="s">
        <v>123</v>
      </c>
      <c r="D20" s="972" t="s">
        <v>7</v>
      </c>
      <c r="E20" s="209"/>
      <c r="F20" s="208" t="s">
        <v>12</v>
      </c>
      <c r="G20" s="213" t="s">
        <v>12</v>
      </c>
      <c r="H20" s="782" t="s">
        <v>154</v>
      </c>
      <c r="I20" s="111" t="s">
        <v>28</v>
      </c>
      <c r="J20" s="578" t="s">
        <v>78</v>
      </c>
      <c r="K20" s="578" t="s">
        <v>85</v>
      </c>
      <c r="L20" s="97" t="s">
        <v>87</v>
      </c>
      <c r="M20" s="97" t="s">
        <v>89</v>
      </c>
      <c r="N20" s="112" t="s">
        <v>91</v>
      </c>
      <c r="O20" s="108" t="s">
        <v>32</v>
      </c>
      <c r="P20" s="97" t="s">
        <v>35</v>
      </c>
      <c r="Q20" s="112" t="s">
        <v>34</v>
      </c>
      <c r="R20" s="462" t="s">
        <v>36</v>
      </c>
      <c r="S20" s="440" t="s">
        <v>123</v>
      </c>
      <c r="T20" s="385" t="s">
        <v>13</v>
      </c>
      <c r="U20" s="384" t="s">
        <v>14</v>
      </c>
      <c r="V20" s="384" t="s">
        <v>15</v>
      </c>
      <c r="W20" s="384" t="s">
        <v>16</v>
      </c>
      <c r="X20" s="384" t="s">
        <v>17</v>
      </c>
      <c r="Y20" s="384" t="s">
        <v>18</v>
      </c>
      <c r="Z20" s="384" t="s">
        <v>19</v>
      </c>
      <c r="AA20" s="384" t="s">
        <v>20</v>
      </c>
      <c r="AB20" s="384" t="s">
        <v>21</v>
      </c>
      <c r="AC20" s="384" t="s">
        <v>22</v>
      </c>
      <c r="AD20" s="386" t="s">
        <v>143</v>
      </c>
      <c r="AE20" s="386" t="s">
        <v>193</v>
      </c>
      <c r="AF20" s="524" t="s">
        <v>23</v>
      </c>
      <c r="AG20" s="600"/>
      <c r="AH20" s="526" t="s">
        <v>366</v>
      </c>
      <c r="AI20" s="536" t="s">
        <v>356</v>
      </c>
      <c r="AJ20" s="537" t="s">
        <v>197</v>
      </c>
      <c r="AK20" s="522">
        <v>9000000</v>
      </c>
      <c r="AL20" s="289"/>
      <c r="AM20" s="93"/>
      <c r="AN20" s="93">
        <f>IF(AM$13="S","",IF(AM$13="P",2,NA()))</f>
        <v>2</v>
      </c>
      <c r="AO20" s="799" t="s">
        <v>266</v>
      </c>
    </row>
    <row r="21" spans="1:41" s="912" customFormat="1" ht="25.5" customHeight="1">
      <c r="A21" s="861" t="s">
        <v>262</v>
      </c>
      <c r="B21" s="862"/>
      <c r="C21" s="901"/>
      <c r="D21" s="864" t="str">
        <f>AI21</f>
        <v>M_F</v>
      </c>
      <c r="E21" s="902"/>
      <c r="F21" s="902"/>
      <c r="G21" s="902"/>
      <c r="H21" s="902"/>
      <c r="I21" s="903"/>
      <c r="J21" s="903"/>
      <c r="K21" s="903"/>
      <c r="L21" s="903"/>
      <c r="M21" s="903"/>
      <c r="N21" s="903"/>
      <c r="O21" s="903"/>
      <c r="P21" s="903"/>
      <c r="Q21" s="901"/>
      <c r="R21" s="904"/>
      <c r="S21" s="904"/>
      <c r="T21" s="905"/>
      <c r="U21" s="902"/>
      <c r="V21" s="902"/>
      <c r="W21" s="902"/>
      <c r="X21" s="902"/>
      <c r="Y21" s="902"/>
      <c r="Z21" s="902"/>
      <c r="AA21" s="902"/>
      <c r="AB21" s="902"/>
      <c r="AC21" s="906"/>
      <c r="AD21" s="907"/>
      <c r="AE21" s="907"/>
      <c r="AF21" s="908"/>
      <c r="AG21" s="902"/>
      <c r="AH21" s="906"/>
      <c r="AI21" s="909" t="str">
        <f>pts_Cross!$A$16</f>
        <v>M_F</v>
      </c>
      <c r="AJ21" s="907"/>
      <c r="AK21" s="910">
        <f ca="1">VLOOKUP(AI21,Cross_cat_sexe,AK$7,0)+900004</f>
        <v>6900004</v>
      </c>
      <c r="AL21" s="766"/>
      <c r="AM21" s="911"/>
      <c r="AN21" s="875">
        <v>3</v>
      </c>
      <c r="AO21" s="876" t="s">
        <v>266</v>
      </c>
    </row>
    <row r="22" spans="1:41" s="94" customFormat="1" hidden="1">
      <c r="A22" s="459" t="s">
        <v>201</v>
      </c>
      <c r="B22" s="200" t="s">
        <v>0</v>
      </c>
      <c r="C22" s="94" t="s">
        <v>1</v>
      </c>
      <c r="D22" s="93" t="s">
        <v>26</v>
      </c>
      <c r="E22" s="209" t="s">
        <v>4</v>
      </c>
      <c r="F22" s="207" t="s">
        <v>200</v>
      </c>
      <c r="G22" s="212" t="s">
        <v>144</v>
      </c>
      <c r="H22" s="781" t="s">
        <v>144</v>
      </c>
      <c r="I22" s="109" t="s">
        <v>125</v>
      </c>
      <c r="J22" s="107"/>
      <c r="K22" s="107"/>
      <c r="L22" s="107"/>
      <c r="M22" s="107"/>
      <c r="N22" s="110"/>
      <c r="O22" s="109" t="s">
        <v>126</v>
      </c>
      <c r="P22" s="107"/>
      <c r="Q22" s="110"/>
      <c r="R22" s="460" t="s">
        <v>127</v>
      </c>
      <c r="S22" s="439" t="s">
        <v>1</v>
      </c>
      <c r="T22" s="380" t="s">
        <v>198</v>
      </c>
      <c r="U22" s="381"/>
      <c r="V22" s="381"/>
      <c r="W22" s="381"/>
      <c r="X22" s="381"/>
      <c r="Y22" s="381"/>
      <c r="Z22" s="381"/>
      <c r="AA22" s="381"/>
      <c r="AB22" s="381"/>
      <c r="AC22" s="382"/>
      <c r="AD22" s="383" t="s">
        <v>142</v>
      </c>
      <c r="AE22" s="383" t="s">
        <v>194</v>
      </c>
      <c r="AF22" s="523" t="s">
        <v>195</v>
      </c>
      <c r="AG22" s="599" t="s">
        <v>466</v>
      </c>
      <c r="AH22" s="525" t="s">
        <v>0</v>
      </c>
      <c r="AI22" s="383" t="s">
        <v>170</v>
      </c>
      <c r="AJ22" s="383" t="s">
        <v>196</v>
      </c>
      <c r="AK22" s="522">
        <f ca="1">VLOOKUP(AI21,Cross_cat_sexe,AK$7,0)+900002</f>
        <v>6900002</v>
      </c>
      <c r="AL22" s="289"/>
      <c r="AM22" s="93"/>
      <c r="AN22" s="93" t="str">
        <f>IF(AM$13="S",2,IF(AM$13="P","",NA()))</f>
        <v/>
      </c>
      <c r="AO22" s="795" t="str">
        <f ca="1">CELL("address",$AI$21)</f>
        <v>$AI$21</v>
      </c>
    </row>
    <row r="23" spans="1:41" s="94" customFormat="1" hidden="1">
      <c r="A23" s="461">
        <v>0</v>
      </c>
      <c r="B23" s="201"/>
      <c r="C23" s="95" t="s">
        <v>123</v>
      </c>
      <c r="D23" s="93" t="s">
        <v>7</v>
      </c>
      <c r="E23" s="209"/>
      <c r="F23" s="208" t="s">
        <v>12</v>
      </c>
      <c r="G23" s="213" t="s">
        <v>12</v>
      </c>
      <c r="H23" s="782" t="s">
        <v>154</v>
      </c>
      <c r="I23" s="111" t="s">
        <v>28</v>
      </c>
      <c r="J23" s="578" t="s">
        <v>78</v>
      </c>
      <c r="K23" s="578" t="s">
        <v>85</v>
      </c>
      <c r="L23" s="97" t="s">
        <v>87</v>
      </c>
      <c r="M23" s="97" t="s">
        <v>89</v>
      </c>
      <c r="N23" s="112" t="s">
        <v>91</v>
      </c>
      <c r="O23" s="108" t="s">
        <v>32</v>
      </c>
      <c r="P23" s="97" t="s">
        <v>35</v>
      </c>
      <c r="Q23" s="112" t="s">
        <v>34</v>
      </c>
      <c r="R23" s="462" t="s">
        <v>36</v>
      </c>
      <c r="S23" s="440" t="s">
        <v>123</v>
      </c>
      <c r="T23" s="385" t="s">
        <v>13</v>
      </c>
      <c r="U23" s="384" t="s">
        <v>14</v>
      </c>
      <c r="V23" s="384" t="s">
        <v>15</v>
      </c>
      <c r="W23" s="384" t="s">
        <v>16</v>
      </c>
      <c r="X23" s="384" t="s">
        <v>17</v>
      </c>
      <c r="Y23" s="384" t="s">
        <v>18</v>
      </c>
      <c r="Z23" s="384" t="s">
        <v>19</v>
      </c>
      <c r="AA23" s="384" t="s">
        <v>20</v>
      </c>
      <c r="AB23" s="384" t="s">
        <v>21</v>
      </c>
      <c r="AC23" s="384" t="s">
        <v>22</v>
      </c>
      <c r="AD23" s="386" t="s">
        <v>143</v>
      </c>
      <c r="AE23" s="386" t="s">
        <v>193</v>
      </c>
      <c r="AF23" s="524" t="s">
        <v>23</v>
      </c>
      <c r="AG23" s="600"/>
      <c r="AH23" s="526" t="s">
        <v>342</v>
      </c>
      <c r="AI23" s="386"/>
      <c r="AJ23" s="386" t="s">
        <v>197</v>
      </c>
      <c r="AK23" s="522">
        <f ca="1">VLOOKUP(AI21,Cross_cat_sexe,AK$7,0)+900001</f>
        <v>6900001</v>
      </c>
      <c r="AL23" s="289"/>
      <c r="AM23" s="93"/>
      <c r="AN23" s="93" t="str">
        <f>IF(AM$13="S",2,IF(AM$13="P","",NA()))</f>
        <v/>
      </c>
      <c r="AO23" s="795" t="str">
        <f t="shared" ref="AO23:AO73" ca="1" si="3">CELL("address",$AI$21)</f>
        <v>$AI$21</v>
      </c>
    </row>
    <row r="24" spans="1:41" s="703" customFormat="1">
      <c r="A24" s="704">
        <v>1</v>
      </c>
      <c r="B24" s="705">
        <v>6427</v>
      </c>
      <c r="C24" s="703" t="str">
        <f ca="1">IF($B24="","",VLOOKUP($B24,Athlètes,C$5,0))</f>
        <v>PIERRET</v>
      </c>
      <c r="D24" s="698" t="str">
        <f ca="1">IF($B24="","",VLOOKUP($B24,Athlètes,D$5,0))</f>
        <v>M</v>
      </c>
      <c r="E24" s="706" t="str">
        <f ca="1">IF($B24="","",VLOOKUP($B24,Athlètes,E$5,0))</f>
        <v/>
      </c>
      <c r="F24" s="718"/>
      <c r="G24" s="700"/>
      <c r="H24" s="783"/>
      <c r="I24" s="719">
        <f ca="1">IF($B24="","",VLOOKUP($B24,Indoor_max,I$5,0)/1000)</f>
        <v>7.0601851851851845E-5</v>
      </c>
      <c r="J24" s="720">
        <f ca="1">IF($B24="","",VLOOKUP($B24,Indoor_max,J$5,0)/1000)</f>
        <v>0</v>
      </c>
      <c r="K24" s="720">
        <f ca="1">IF($B24="","",VLOOKUP($B24,Indoor_max,K$5,0)/1000)</f>
        <v>0</v>
      </c>
      <c r="L24" s="720">
        <f ca="1">IF($B24="","",VLOOKUP($B24,Indoor_max,L$5,0)/1000)</f>
        <v>0</v>
      </c>
      <c r="M24" s="720">
        <f ca="1">IF($B24="","",VLOOKUP($B24,Indoor_max,M$5,0)/1000)</f>
        <v>9.0625000000000007E-5</v>
      </c>
      <c r="N24" s="721">
        <f ca="1">IF($B24="","",VLOOKUP($B24,Indoor_max,N$5,0)/1000)</f>
        <v>0</v>
      </c>
      <c r="O24" s="722">
        <f ca="1">IF($B24="","",VLOOKUP($B24,Indoor_max,O$5,0))</f>
        <v>140</v>
      </c>
      <c r="P24" s="723">
        <f ca="1">IF($B24="","",VLOOKUP($B24,Indoor_max,P$5,0))</f>
        <v>0</v>
      </c>
      <c r="Q24" s="724">
        <f ca="1">IF($B24="","",VLOOKUP($B24,Indoor_max,Q$5,0))</f>
        <v>0</v>
      </c>
      <c r="R24" s="725">
        <f ca="1">IF($B24="","",VLOOKUP($B24,Indoor_max,R$5,0))</f>
        <v>8.68</v>
      </c>
      <c r="S24" s="726" t="str">
        <f ca="1">IF($B24="","",VLOOKUP($B24,Athlètes,S$5,0))</f>
        <v>PIERRET</v>
      </c>
      <c r="T24" s="718"/>
      <c r="U24" s="698"/>
      <c r="V24" s="698"/>
      <c r="W24" s="698"/>
      <c r="X24" s="698"/>
      <c r="Y24" s="698"/>
      <c r="Z24" s="698"/>
      <c r="AA24" s="698"/>
      <c r="AB24" s="698"/>
      <c r="AC24" s="698"/>
      <c r="AD24" s="698"/>
      <c r="AE24" s="698"/>
      <c r="AF24" s="700"/>
      <c r="AG24" s="828">
        <f ca="1">IF(CELL("row",B24)=ODD(CELL("row",B24)),IF(ROUND(B24-B23,1)=0.1,1,NA()),IF(ROUND(B25-B24,1)=0.1,0,NA()))</f>
        <v>0</v>
      </c>
      <c r="AH24" s="697">
        <f>IF(B24&gt;99,B24,A24)</f>
        <v>6427</v>
      </c>
      <c r="AI24" s="698" t="str">
        <f ca="1">IF(D24="",INDIRECT(AO24),IF(AG24=1,D23&amp;"_"&amp;D24,D24&amp;"_"&amp;D25))</f>
        <v>M_F</v>
      </c>
      <c r="AJ24" s="698">
        <f ca="1">IF(AI24=INDIRECT(AO24),0,1)     +     IF(AG24=1,  IF(B23+0.1=B24,0,1),  IF(B24+0.1=B25,0,1))     +     IF(AG24=1,  AD24,  AD25)</f>
        <v>0</v>
      </c>
      <c r="AK24" s="701">
        <f ca="1">IF(AG24=1,  F24+CLASSES*AF24*100000,  F25+CLASSES*AF25*100000)     +     IF(AI24="_",  0,  VLOOKUP(AI24,Cross_cat_sexe,AK$7,0))     +     IF(AG24=1,  IF(AND(B24&gt;0.1,F24=0),0.1,0),  IF(AND(B25&gt;0.1,F25=0),0.1,0))</f>
        <v>6101752</v>
      </c>
      <c r="AL24" s="290"/>
      <c r="AM24" s="698"/>
      <c r="AN24" s="698">
        <f t="shared" ref="AN24:AN55" si="4">IF(B24&gt;0.1,1,0)</f>
        <v>1</v>
      </c>
      <c r="AO24" s="800" t="str">
        <f t="shared" ca="1" si="3"/>
        <v>$AI$21</v>
      </c>
    </row>
    <row r="25" spans="1:41" s="695" customFormat="1">
      <c r="A25" s="681">
        <v>1.1000000000000001</v>
      </c>
      <c r="B25" s="682">
        <f>B24+0.1</f>
        <v>6427.1</v>
      </c>
      <c r="C25" s="683" t="str">
        <f ca="1">IF($B24="","",VLOOKUP($B24,Athlètes,C$7,0))</f>
        <v>Mélusine</v>
      </c>
      <c r="D25" s="684" t="str">
        <f ca="1">IF($B24="","",VLOOKUP($B24,Athlètes,D$7,0))</f>
        <v>F</v>
      </c>
      <c r="E25" s="685"/>
      <c r="F25" s="710">
        <f ca="1">IF(AD25=0,MAX(I25:N25)+MAX(O25:Q25)+R25,NA())</f>
        <v>1752</v>
      </c>
      <c r="G25" s="692">
        <f ca="1">IF(AD25=0,SUM(T25:AC25),NA())</f>
        <v>3</v>
      </c>
      <c r="H25" s="784">
        <f ca="1">IF(ISNA(VLOOKUP($B25,__Cross,H$7,0)),   0,   VLOOKUP($B25,__Cross,H$7,0))</f>
        <v>2</v>
      </c>
      <c r="I25" s="711">
        <f ca="1">IF($B24="","",VLOOKUP($B24,Indoor_max,I$7,0))</f>
        <v>531</v>
      </c>
      <c r="J25" s="712">
        <f ca="1">IF($B24="","",VLOOKUP($B24,Indoor_max,J$7,0))</f>
        <v>0</v>
      </c>
      <c r="K25" s="712">
        <f ca="1">IF($B24="","",VLOOKUP($B24,Indoor_max,K$7,0))</f>
        <v>0</v>
      </c>
      <c r="L25" s="712">
        <f ca="1">IF($B24="","",VLOOKUP($B24,Indoor_max,L$7,0))</f>
        <v>0</v>
      </c>
      <c r="M25" s="712">
        <f ca="1">IF($B24="","",VLOOKUP($B24,Indoor_max,M$7,0))</f>
        <v>725</v>
      </c>
      <c r="N25" s="713">
        <f ca="1">IF($B24="","",VLOOKUP($B24,Indoor_max,N$7,0))</f>
        <v>0</v>
      </c>
      <c r="O25" s="714">
        <f ca="1">IF($B24="","",VLOOKUP($B24,Indoor_max,O$7,0))</f>
        <v>568</v>
      </c>
      <c r="P25" s="712">
        <f ca="1">IF($B24="","",VLOOKUP($B24,Indoor_max,P$7,0))</f>
        <v>0</v>
      </c>
      <c r="Q25" s="713">
        <f ca="1">IF($B24="","",VLOOKUP($B24,Indoor_max,Q$7,0))</f>
        <v>0</v>
      </c>
      <c r="R25" s="715">
        <f ca="1">IF($B24="",0,VLOOKUP($B24,Indoor_max,R$7,0))</f>
        <v>459</v>
      </c>
      <c r="S25" s="716" t="str">
        <f ca="1">IF($B24="","",VLOOKUP($B24,Athlètes,S$7,0))</f>
        <v>Mélusine</v>
      </c>
      <c r="T25" s="710">
        <f ca="1">IF($B24="","",VLOOKUP($B24,Indoor_max,T$7,0))</f>
        <v>0</v>
      </c>
      <c r="U25" s="684">
        <f ca="1">IF($B24="","",VLOOKUP($B24,Indoor_max,U$7,0))</f>
        <v>1</v>
      </c>
      <c r="V25" s="684">
        <f ca="1">IF($B24="","",VLOOKUP($B24,Indoor_max,V$7,0))</f>
        <v>0</v>
      </c>
      <c r="W25" s="684">
        <f ca="1">IF($B24="","",VLOOKUP($B24,Indoor_max,W$7,0))</f>
        <v>0</v>
      </c>
      <c r="X25" s="684">
        <f ca="1">IF($B24="","",VLOOKUP($B24,Indoor_max,X$7,0))</f>
        <v>0</v>
      </c>
      <c r="Y25" s="684">
        <f ca="1">IF($B24="","",VLOOKUP($B24,Indoor_max,Y$7,0))</f>
        <v>0</v>
      </c>
      <c r="Z25" s="684">
        <f ca="1">IF($B24="","",VLOOKUP($B24,Indoor_max,Z$7,0))</f>
        <v>1</v>
      </c>
      <c r="AA25" s="684">
        <f ca="1">IF($B24="","",VLOOKUP($B24,Indoor_max,AA$7,0))</f>
        <v>1</v>
      </c>
      <c r="AB25" s="684">
        <f ca="1">IF($B24="","",VLOOKUP($B24,Indoor_max,AB$7,0))</f>
        <v>0</v>
      </c>
      <c r="AC25" s="684">
        <f ca="1">IF($B24="","",VLOOKUP($B24,Indoor_max,AC$7,0))</f>
        <v>0</v>
      </c>
      <c r="AD25" s="684">
        <f ca="1">IF(MAX(T25:AC25)&gt;1,1,0)</f>
        <v>0</v>
      </c>
      <c r="AE25" s="684">
        <f ca="1">IF(AND(SUM(I25:N25)&gt;0,SUM(O25:Q25)&gt;0,R25&gt;0),1,0)</f>
        <v>1</v>
      </c>
      <c r="AF25" s="692">
        <f ca="1">IF( OR(AND(G25&gt;=2,G25+H25&gt;=2),  F24=IF(D25="F","classée","classé")),  1,  0)</f>
        <v>1</v>
      </c>
      <c r="AG25" s="804">
        <f ca="1">IF(CELL("row",B25)=ODD(CELL("row",B25)),IF(ROUND(B25-B24,1)=0.1,1,NA()),IF(ROUND(B26-B25,1)=0.1,0,NA()))</f>
        <v>1</v>
      </c>
      <c r="AH25" s="689">
        <f>IF(B25&gt;99,B25,A25)</f>
        <v>6427.1</v>
      </c>
      <c r="AI25" s="684" t="str">
        <f ca="1">IF(D25="",INDIRECT(AO25),IF(AG25=1,D24&amp;"_"&amp;D25,D25&amp;"_"&amp;D26))</f>
        <v>M_F</v>
      </c>
      <c r="AJ25" s="684">
        <f ca="1">IF(AI25=INDIRECT(AO25),0,1)     +     IF(AG25=1,  IF(B24+0.1=B25,0,1),  IF(B25+0.1=B26,0,1))     +     IF(AG25=1,  AD25,  AD26)</f>
        <v>0</v>
      </c>
      <c r="AK25" s="717">
        <f ca="1">IF(AG25=1,  F25+CLASSES*AF25*100000,  F26+CLASSES*AF26*100000)     +     IF(AI25="_",  0,  VLOOKUP(AI25,Cross_cat_sexe,AK$7,0))     +     IF(AG25=1,  IF(AND(B25&gt;0.1,F25=0),0.1,0),  IF(AND(B26&gt;0.1,F26=0),0.1,0))</f>
        <v>6101752</v>
      </c>
      <c r="AL25" s="291"/>
      <c r="AM25" s="684"/>
      <c r="AN25" s="684">
        <f t="shared" si="4"/>
        <v>1</v>
      </c>
      <c r="AO25" s="796" t="str">
        <f t="shared" ca="1" si="3"/>
        <v>$AI$21</v>
      </c>
    </row>
    <row r="26" spans="1:41" s="703" customFormat="1">
      <c r="A26" s="704">
        <v>2</v>
      </c>
      <c r="B26" s="705">
        <v>6125</v>
      </c>
      <c r="C26" s="703" t="str">
        <f ca="1">IF($B26="","",VLOOKUP($B26,Athlètes,C$5,0))</f>
        <v>STAQUET</v>
      </c>
      <c r="D26" s="698" t="str">
        <f ca="1">IF($B26="","",VLOOKUP($B26,Athlètes,D$5,0))</f>
        <v>M</v>
      </c>
      <c r="E26" s="706">
        <f ca="1">IF($B26="","",VLOOKUP($B26,Athlètes,E$5,0))</f>
        <v>1999</v>
      </c>
      <c r="F26" s="718"/>
      <c r="G26" s="700"/>
      <c r="H26" s="783"/>
      <c r="I26" s="719">
        <f ca="1">IF($B26="","",VLOOKUP($B26,Indoor_max,I$5,0)/1000)</f>
        <v>7.1759259259259259E-5</v>
      </c>
      <c r="J26" s="720">
        <f ca="1">IF($B26="","",VLOOKUP($B26,Indoor_max,J$5,0)/1000)</f>
        <v>0</v>
      </c>
      <c r="K26" s="720">
        <f ca="1">IF($B26="","",VLOOKUP($B26,Indoor_max,K$5,0)/1000)</f>
        <v>0</v>
      </c>
      <c r="L26" s="720">
        <f ca="1">IF($B26="","",VLOOKUP($B26,Indoor_max,L$5,0)/1000)</f>
        <v>0</v>
      </c>
      <c r="M26" s="720">
        <f ca="1">IF($B26="","",VLOOKUP($B26,Indoor_max,M$5,0)/1000)</f>
        <v>0</v>
      </c>
      <c r="N26" s="721">
        <f ca="1">IF($B26="","",VLOOKUP($B26,Indoor_max,N$5,0)/1000)</f>
        <v>0</v>
      </c>
      <c r="O26" s="722">
        <f ca="1">IF($B26="","",VLOOKUP($B26,Indoor_max,O$5,0))</f>
        <v>130</v>
      </c>
      <c r="P26" s="723">
        <f ca="1">IF($B26="","",VLOOKUP($B26,Indoor_max,P$5,0))</f>
        <v>0</v>
      </c>
      <c r="Q26" s="724">
        <f ca="1">IF($B26="","",VLOOKUP($B26,Indoor_max,Q$5,0))</f>
        <v>0</v>
      </c>
      <c r="R26" s="725">
        <f ca="1">IF($B26="","",VLOOKUP($B26,Indoor_max,R$5,0))</f>
        <v>6.61</v>
      </c>
      <c r="S26" s="726" t="str">
        <f ca="1">IF($B26="","",VLOOKUP($B26,Athlètes,S$5,0))</f>
        <v>STAQUET</v>
      </c>
      <c r="T26" s="718"/>
      <c r="U26" s="698"/>
      <c r="V26" s="698"/>
      <c r="W26" s="698"/>
      <c r="X26" s="698"/>
      <c r="Y26" s="698"/>
      <c r="Z26" s="698"/>
      <c r="AA26" s="698"/>
      <c r="AB26" s="698"/>
      <c r="AC26" s="698"/>
      <c r="AD26" s="698"/>
      <c r="AE26" s="698"/>
      <c r="AF26" s="700"/>
      <c r="AG26" s="828">
        <f ca="1">IF(CELL("row",B26)=ODD(CELL("row",B26)),IF(ROUND(B26-B25,1)=0.1,1,NA()),IF(ROUND(B27-B26,1)=0.1,0,NA()))</f>
        <v>0</v>
      </c>
      <c r="AH26" s="697">
        <f>IF(B26&gt;99,B26,A26)</f>
        <v>6125</v>
      </c>
      <c r="AI26" s="698" t="str">
        <f ca="1">IF(D26="",INDIRECT(AO26),IF(AG26=1,D25&amp;"_"&amp;D26,D26&amp;"_"&amp;D27))</f>
        <v>M_F</v>
      </c>
      <c r="AJ26" s="698">
        <f ca="1">IF(AI26=INDIRECT(AO26),0,1)     +     IF(AG26=1,  IF(B25+0.1=B26,0,1),  IF(B26+0.1=B27,0,1))     +     IF(AG26=1,  AD26,  AD27)</f>
        <v>0</v>
      </c>
      <c r="AK26" s="701">
        <f ca="1">IF(AG26=1,  F26+CLASSES*AF26*100000,  F27+CLASSES*AF27*100000)     +     IF(AI26="_",  0,  VLOOKUP(AI26,Cross_cat_sexe,AK$7,0))     +     IF(AG26=1,  IF(AND(B26&gt;0.1,F26=0),0.1,0),  IF(AND(B27&gt;0.1,F27=0),0.1,0))</f>
        <v>6101315</v>
      </c>
      <c r="AL26" s="290"/>
      <c r="AM26" s="698"/>
      <c r="AN26" s="698">
        <f t="shared" si="4"/>
        <v>1</v>
      </c>
      <c r="AO26" s="800" t="str">
        <f t="shared" ca="1" si="3"/>
        <v>$AI$21</v>
      </c>
    </row>
    <row r="27" spans="1:41" s="695" customFormat="1">
      <c r="A27" s="681">
        <v>2.1</v>
      </c>
      <c r="B27" s="682">
        <f>B26+0.1</f>
        <v>6125.1</v>
      </c>
      <c r="C27" s="683" t="str">
        <f ca="1">IF($B26="","",VLOOKUP($B26,Athlètes,C$7,0))</f>
        <v>Lara</v>
      </c>
      <c r="D27" s="684" t="str">
        <f ca="1">IF($B26="","",VLOOKUP($B26,Athlètes,D$7,0))</f>
        <v>F</v>
      </c>
      <c r="E27" s="685"/>
      <c r="F27" s="710">
        <f ca="1">IF(AD27=0,MAX(I27:N27)+MAX(O27:Q27)+R27,NA())</f>
        <v>1315</v>
      </c>
      <c r="G27" s="692">
        <f ca="1">IF(AD27=0,SUM(T27:AC27),NA())</f>
        <v>3</v>
      </c>
      <c r="H27" s="784">
        <f ca="1">IF(ISNA(VLOOKUP($B27,__Cross,H$7,0)),   0,   VLOOKUP($B27,__Cross,H$7,0))</f>
        <v>1</v>
      </c>
      <c r="I27" s="711">
        <f ca="1">IF($B26="","",VLOOKUP($B26,Indoor_max,I$7,0))</f>
        <v>528</v>
      </c>
      <c r="J27" s="712">
        <f ca="1">IF($B26="","",VLOOKUP($B26,Indoor_max,J$7,0))</f>
        <v>0</v>
      </c>
      <c r="K27" s="712">
        <f ca="1">IF($B26="","",VLOOKUP($B26,Indoor_max,K$7,0))</f>
        <v>0</v>
      </c>
      <c r="L27" s="712">
        <f ca="1">IF($B26="","",VLOOKUP($B26,Indoor_max,L$7,0))</f>
        <v>0</v>
      </c>
      <c r="M27" s="712">
        <f ca="1">IF($B26="","",VLOOKUP($B26,Indoor_max,M$7,0))</f>
        <v>0</v>
      </c>
      <c r="N27" s="713">
        <f ca="1">IF($B26="","",VLOOKUP($B26,Indoor_max,N$7,0))</f>
        <v>0</v>
      </c>
      <c r="O27" s="714">
        <f ca="1">IF($B26="","",VLOOKUP($B26,Indoor_max,O$7,0))</f>
        <v>466</v>
      </c>
      <c r="P27" s="712">
        <f ca="1">IF($B26="","",VLOOKUP($B26,Indoor_max,P$7,0))</f>
        <v>0</v>
      </c>
      <c r="Q27" s="713">
        <f ca="1">IF($B26="","",VLOOKUP($B26,Indoor_max,Q$7,0))</f>
        <v>0</v>
      </c>
      <c r="R27" s="715">
        <f ca="1">IF($B26="",0,VLOOKUP($B26,Indoor_max,R$7,0))</f>
        <v>321</v>
      </c>
      <c r="S27" s="716" t="str">
        <f ca="1">IF($B26="","",VLOOKUP($B26,Athlètes,S$7,0))</f>
        <v>Lara</v>
      </c>
      <c r="T27" s="710">
        <f ca="1">IF($B26="","",VLOOKUP($B26,Indoor_max,T$7,0))</f>
        <v>0</v>
      </c>
      <c r="U27" s="684">
        <f ca="1">IF($B26="","",VLOOKUP($B26,Indoor_max,U$7,0))</f>
        <v>1</v>
      </c>
      <c r="V27" s="684">
        <f ca="1">IF($B26="","",VLOOKUP($B26,Indoor_max,V$7,0))</f>
        <v>0</v>
      </c>
      <c r="W27" s="684">
        <f ca="1">IF($B26="","",VLOOKUP($B26,Indoor_max,W$7,0))</f>
        <v>0</v>
      </c>
      <c r="X27" s="684">
        <f ca="1">IF($B26="","",VLOOKUP($B26,Indoor_max,X$7,0))</f>
        <v>0</v>
      </c>
      <c r="Y27" s="684">
        <f ca="1">IF($B26="","",VLOOKUP($B26,Indoor_max,Y$7,0))</f>
        <v>0</v>
      </c>
      <c r="Z27" s="684">
        <f ca="1">IF($B26="","",VLOOKUP($B26,Indoor_max,Z$7,0))</f>
        <v>1</v>
      </c>
      <c r="AA27" s="684">
        <f ca="1">IF($B26="","",VLOOKUP($B26,Indoor_max,AA$7,0))</f>
        <v>1</v>
      </c>
      <c r="AB27" s="684">
        <f ca="1">IF($B26="","",VLOOKUP($B26,Indoor_max,AB$7,0))</f>
        <v>0</v>
      </c>
      <c r="AC27" s="684">
        <f ca="1">IF($B26="","",VLOOKUP($B26,Indoor_max,AC$7,0))</f>
        <v>0</v>
      </c>
      <c r="AD27" s="684">
        <f ca="1">IF(MAX(T27:AC27)&gt;1,1,0)</f>
        <v>0</v>
      </c>
      <c r="AE27" s="684">
        <f ca="1">IF(AND(SUM(I27:N27)&gt;0,SUM(O27:Q27)&gt;0,R27&gt;0),1,0)</f>
        <v>1</v>
      </c>
      <c r="AF27" s="692">
        <f ca="1">IF( OR(AND(G27&gt;=2,G27+H27&gt;=2),  F26=IF(D27="F","classée","classé")),  1,  0)</f>
        <v>1</v>
      </c>
      <c r="AG27" s="804">
        <f ca="1">IF(CELL("row",B27)=ODD(CELL("row",B27)),IF(ROUND(B27-B26,1)=0.1,1,NA()),IF(ROUND(B28-B27,1)=0.1,0,NA()))</f>
        <v>1</v>
      </c>
      <c r="AH27" s="689">
        <f>IF(B27&gt;99,B27,A27)</f>
        <v>6125.1</v>
      </c>
      <c r="AI27" s="684" t="str">
        <f ca="1">IF(D27="",INDIRECT(AO27),IF(AG27=1,D26&amp;"_"&amp;D27,D27&amp;"_"&amp;D28))</f>
        <v>M_F</v>
      </c>
      <c r="AJ27" s="684">
        <f ca="1">IF(AI27=INDIRECT(AO27),0,1)     +     IF(AG27=1,  IF(B26+0.1=B27,0,1),  IF(B27+0.1=B28,0,1))     +     IF(AG27=1,  AD27,  AD28)</f>
        <v>0</v>
      </c>
      <c r="AK27" s="717">
        <f ca="1">IF(AG27=1,  F27+CLASSES*AF27*100000,  F28+CLASSES*AF28*100000)     +     IF(AI27="_",  0,  VLOOKUP(AI27,Cross_cat_sexe,AK$7,0))     +     IF(AG27=1,  IF(AND(B27&gt;0.1,F27=0),0.1,0),  IF(AND(B28&gt;0.1,F28=0),0.1,0))</f>
        <v>6101315</v>
      </c>
      <c r="AL27" s="291"/>
      <c r="AM27" s="684"/>
      <c r="AN27" s="684">
        <f t="shared" si="4"/>
        <v>1</v>
      </c>
      <c r="AO27" s="796" t="str">
        <f t="shared" ca="1" si="3"/>
        <v>$AI$21</v>
      </c>
    </row>
    <row r="28" spans="1:41" s="703" customFormat="1">
      <c r="A28" s="704">
        <v>3</v>
      </c>
      <c r="B28" s="705">
        <v>6126</v>
      </c>
      <c r="C28" s="703" t="str">
        <f ca="1">IF($B28="","",VLOOKUP($B28,Athlètes,C$5,0))</f>
        <v>STURBOIS</v>
      </c>
      <c r="D28" s="698" t="str">
        <f ca="1">IF($B28="","",VLOOKUP($B28,Athlètes,D$5,0))</f>
        <v>M</v>
      </c>
      <c r="E28" s="706">
        <f ca="1">IF($B28="","",VLOOKUP($B28,Athlètes,E$5,0))</f>
        <v>1999</v>
      </c>
      <c r="F28" s="718"/>
      <c r="G28" s="700"/>
      <c r="H28" s="783"/>
      <c r="I28" s="719">
        <f ca="1">IF($B28="","",VLOOKUP($B28,Indoor_max,I$5,0)/1000)</f>
        <v>7.4074074074074073E-5</v>
      </c>
      <c r="J28" s="720">
        <f ca="1">IF($B28="","",VLOOKUP($B28,Indoor_max,J$5,0)/1000)</f>
        <v>0</v>
      </c>
      <c r="K28" s="720">
        <f ca="1">IF($B28="","",VLOOKUP($B28,Indoor_max,K$5,0)/1000)</f>
        <v>0</v>
      </c>
      <c r="L28" s="720">
        <f ca="1">IF($B28="","",VLOOKUP($B28,Indoor_max,L$5,0)/1000)</f>
        <v>0</v>
      </c>
      <c r="M28" s="720">
        <f ca="1">IF($B28="","",VLOOKUP($B28,Indoor_max,M$5,0)/1000)</f>
        <v>1.0648148148148147E-4</v>
      </c>
      <c r="N28" s="721">
        <f ca="1">IF($B28="","",VLOOKUP($B28,Indoor_max,N$5,0)/1000)</f>
        <v>0</v>
      </c>
      <c r="O28" s="722">
        <f ca="1">IF($B28="","",VLOOKUP($B28,Indoor_max,O$5,0))</f>
        <v>110</v>
      </c>
      <c r="P28" s="723">
        <f ca="1">IF($B28="","",VLOOKUP($B28,Indoor_max,P$5,0))</f>
        <v>0</v>
      </c>
      <c r="Q28" s="724">
        <f ca="1">IF($B28="","",VLOOKUP($B28,Indoor_max,Q$5,0))</f>
        <v>0</v>
      </c>
      <c r="R28" s="725">
        <f ca="1">IF($B28="","",VLOOKUP($B28,Indoor_max,R$5,0))</f>
        <v>6.39</v>
      </c>
      <c r="S28" s="726" t="str">
        <f ca="1">IF($B28="","",VLOOKUP($B28,Athlètes,S$5,0))</f>
        <v>STURBOIS</v>
      </c>
      <c r="T28" s="718"/>
      <c r="U28" s="698"/>
      <c r="V28" s="698"/>
      <c r="W28" s="698"/>
      <c r="X28" s="698"/>
      <c r="Y28" s="698"/>
      <c r="Z28" s="698"/>
      <c r="AA28" s="698"/>
      <c r="AB28" s="698"/>
      <c r="AC28" s="698"/>
      <c r="AD28" s="698"/>
      <c r="AE28" s="698"/>
      <c r="AF28" s="700"/>
      <c r="AG28" s="828">
        <f ca="1">IF(CELL("row",B28)=ODD(CELL("row",B28)),IF(ROUND(B28-B27,1)=0.1,1,NA()),IF(ROUND(B29-B28,1)=0.1,0,NA()))</f>
        <v>0</v>
      </c>
      <c r="AH28" s="697">
        <f>IF(B28&gt;99,B28,A28)</f>
        <v>6126</v>
      </c>
      <c r="AI28" s="698" t="str">
        <f ca="1">IF(D28="",INDIRECT(AO28),IF(AG28=1,D27&amp;"_"&amp;D28,D28&amp;"_"&amp;D29))</f>
        <v>M_F</v>
      </c>
      <c r="AJ28" s="698">
        <f ca="1">IF(AI28=INDIRECT(AO28),0,1)     +     IF(AG28=1,  IF(B27+0.1=B28,0,1),  IF(B28+0.1=B29,0,1))     +     IF(AG28=1,  AD28,  AD29)</f>
        <v>0</v>
      </c>
      <c r="AK28" s="701">
        <f ca="1">IF(AG28=1,  F28+CLASSES*AF28*100000,  F29+CLASSES*AF29*100000)     +     IF(AI28="_",  0,  VLOOKUP(AI28,Cross_cat_sexe,AK$7,0))     +     IF(AG28=1,  IF(AND(B28&gt;0.1,F28=0),0.1,0),  IF(AND(B29&gt;0.1,F29=0),0.1,0))</f>
        <v>6101051</v>
      </c>
      <c r="AL28" s="290"/>
      <c r="AM28" s="698"/>
      <c r="AN28" s="698">
        <f t="shared" si="4"/>
        <v>1</v>
      </c>
      <c r="AO28" s="800" t="str">
        <f t="shared" ca="1" si="3"/>
        <v>$AI$21</v>
      </c>
    </row>
    <row r="29" spans="1:41" s="695" customFormat="1">
      <c r="A29" s="681">
        <v>3.1</v>
      </c>
      <c r="B29" s="682">
        <f>B28+0.1</f>
        <v>6126.1</v>
      </c>
      <c r="C29" s="683" t="str">
        <f ca="1">IF($B28="","",VLOOKUP($B28,Athlètes,C$7,0))</f>
        <v>Camille</v>
      </c>
      <c r="D29" s="684" t="str">
        <f ca="1">IF($B28="","",VLOOKUP($B28,Athlètes,D$7,0))</f>
        <v>F</v>
      </c>
      <c r="E29" s="685"/>
      <c r="F29" s="710">
        <f ca="1">IF(AD29=0,MAX(I29:N29)+MAX(O29:Q29)+R29,NA())</f>
        <v>1051</v>
      </c>
      <c r="G29" s="692">
        <f ca="1">IF(AD29=0,SUM(T29:AC29),NA())</f>
        <v>2</v>
      </c>
      <c r="H29" s="784">
        <f ca="1">IF(ISNA(VLOOKUP($B29,__Cross,H$7,0)),   0,   VLOOKUP($B29,__Cross,H$7,0))</f>
        <v>2</v>
      </c>
      <c r="I29" s="711">
        <f ca="1">IF($B28="","",VLOOKUP($B28,Indoor_max,I$7,0))</f>
        <v>451</v>
      </c>
      <c r="J29" s="712">
        <f ca="1">IF($B28="","",VLOOKUP($B28,Indoor_max,J$7,0))</f>
        <v>0</v>
      </c>
      <c r="K29" s="712">
        <f ca="1">IF($B28="","",VLOOKUP($B28,Indoor_max,K$7,0))</f>
        <v>0</v>
      </c>
      <c r="L29" s="712">
        <f ca="1">IF($B28="","",VLOOKUP($B28,Indoor_max,L$7,0))</f>
        <v>0</v>
      </c>
      <c r="M29" s="712">
        <f ca="1">IF($B28="","",VLOOKUP($B28,Indoor_max,M$7,0))</f>
        <v>466</v>
      </c>
      <c r="N29" s="713">
        <f ca="1">IF($B28="","",VLOOKUP($B28,Indoor_max,N$7,0))</f>
        <v>0</v>
      </c>
      <c r="O29" s="714">
        <f ca="1">IF($B28="","",VLOOKUP($B28,Indoor_max,O$7,0))</f>
        <v>278</v>
      </c>
      <c r="P29" s="712">
        <f ca="1">IF($B28="","",VLOOKUP($B28,Indoor_max,P$7,0))</f>
        <v>0</v>
      </c>
      <c r="Q29" s="713">
        <f ca="1">IF($B28="","",VLOOKUP($B28,Indoor_max,Q$7,0))</f>
        <v>0</v>
      </c>
      <c r="R29" s="715">
        <f ca="1">IF($B28="",0,VLOOKUP($B28,Indoor_max,R$7,0))</f>
        <v>307</v>
      </c>
      <c r="S29" s="716" t="str">
        <f ca="1">IF($B28="","",VLOOKUP($B28,Athlètes,S$7,0))</f>
        <v>Camille</v>
      </c>
      <c r="T29" s="710">
        <f ca="1">IF($B28="","",VLOOKUP($B28,Indoor_max,T$7,0))</f>
        <v>0</v>
      </c>
      <c r="U29" s="684">
        <f ca="1">IF($B28="","",VLOOKUP($B28,Indoor_max,U$7,0))</f>
        <v>1</v>
      </c>
      <c r="V29" s="684">
        <f ca="1">IF($B28="","",VLOOKUP($B28,Indoor_max,V$7,0))</f>
        <v>0</v>
      </c>
      <c r="W29" s="684">
        <f ca="1">IF($B28="","",VLOOKUP($B28,Indoor_max,W$7,0))</f>
        <v>0</v>
      </c>
      <c r="X29" s="684">
        <f ca="1">IF($B28="","",VLOOKUP($B28,Indoor_max,X$7,0))</f>
        <v>0</v>
      </c>
      <c r="Y29" s="684">
        <f ca="1">IF($B28="","",VLOOKUP($B28,Indoor_max,Y$7,0))</f>
        <v>0</v>
      </c>
      <c r="Z29" s="684">
        <f ca="1">IF($B28="","",VLOOKUP($B28,Indoor_max,Z$7,0))</f>
        <v>1</v>
      </c>
      <c r="AA29" s="684">
        <f ca="1">IF($B28="","",VLOOKUP($B28,Indoor_max,AA$7,0))</f>
        <v>0</v>
      </c>
      <c r="AB29" s="684">
        <f ca="1">IF($B28="","",VLOOKUP($B28,Indoor_max,AB$7,0))</f>
        <v>0</v>
      </c>
      <c r="AC29" s="684">
        <f ca="1">IF($B28="","",VLOOKUP($B28,Indoor_max,AC$7,0))</f>
        <v>0</v>
      </c>
      <c r="AD29" s="684">
        <f ca="1">IF(MAX(T29:AC29)&gt;1,1,0)</f>
        <v>0</v>
      </c>
      <c r="AE29" s="684">
        <f ca="1">IF(AND(SUM(I29:N29)&gt;0,SUM(O29:Q29)&gt;0,R29&gt;0),1,0)</f>
        <v>1</v>
      </c>
      <c r="AF29" s="692">
        <f ca="1">IF( OR(AND(G29&gt;=2,G29+H29&gt;=2),  F28=IF(D29="F","classée","classé")),  1,  0)</f>
        <v>1</v>
      </c>
      <c r="AG29" s="804">
        <f ca="1">IF(CELL("row",B29)=ODD(CELL("row",B29)),IF(ROUND(B29-B28,1)=0.1,1,NA()),IF(ROUND(B30-B29,1)=0.1,0,NA()))</f>
        <v>1</v>
      </c>
      <c r="AH29" s="689">
        <f>IF(B29&gt;99,B29,A29)</f>
        <v>6126.1</v>
      </c>
      <c r="AI29" s="684" t="str">
        <f ca="1">IF(D29="",INDIRECT(AO29),IF(AG29=1,D28&amp;"_"&amp;D29,D29&amp;"_"&amp;D30))</f>
        <v>M_F</v>
      </c>
      <c r="AJ29" s="684">
        <f ca="1">IF(AI29=INDIRECT(AO29),0,1)     +     IF(AG29=1,  IF(B28+0.1=B29,0,1),  IF(B29+0.1=B30,0,1))     +     IF(AG29=1,  AD29,  AD30)</f>
        <v>0</v>
      </c>
      <c r="AK29" s="717">
        <f ca="1">IF(AG29=1,  F29+CLASSES*AF29*100000,  F30+CLASSES*AF30*100000)     +     IF(AI29="_",  0,  VLOOKUP(AI29,Cross_cat_sexe,AK$7,0))     +     IF(AG29=1,  IF(AND(B29&gt;0.1,F29=0),0.1,0),  IF(AND(B30&gt;0.1,F30=0),0.1,0))</f>
        <v>6101051</v>
      </c>
      <c r="AL29" s="291"/>
      <c r="AM29" s="684"/>
      <c r="AN29" s="684">
        <f t="shared" si="4"/>
        <v>1</v>
      </c>
      <c r="AO29" s="796" t="str">
        <f t="shared" ca="1" si="3"/>
        <v>$AI$21</v>
      </c>
    </row>
    <row r="30" spans="1:41" s="703" customFormat="1">
      <c r="A30" s="704">
        <v>4</v>
      </c>
      <c r="B30" s="705">
        <v>6103</v>
      </c>
      <c r="C30" s="703" t="str">
        <f ca="1">IF($B30="","",VLOOKUP($B30,Athlètes,C$5,0))</f>
        <v>DETRY</v>
      </c>
      <c r="D30" s="698" t="str">
        <f ca="1">IF($B30="","",VLOOKUP($B30,Athlètes,D$5,0))</f>
        <v>M</v>
      </c>
      <c r="E30" s="706" t="str">
        <f ca="1">IF($B30="","",VLOOKUP($B30,Athlètes,E$5,0))</f>
        <v/>
      </c>
      <c r="F30" s="718"/>
      <c r="G30" s="700"/>
      <c r="H30" s="783"/>
      <c r="I30" s="719">
        <f ca="1">IF($B30="","",VLOOKUP($B30,Indoor_max,I$5,0)/1000)</f>
        <v>7.9861111111111116E-5</v>
      </c>
      <c r="J30" s="720">
        <f ca="1">IF($B30="","",VLOOKUP($B30,Indoor_max,J$5,0)/1000)</f>
        <v>0</v>
      </c>
      <c r="K30" s="720">
        <f ca="1">IF($B30="","",VLOOKUP($B30,Indoor_max,K$5,0)/1000)</f>
        <v>0</v>
      </c>
      <c r="L30" s="720">
        <f ca="1">IF($B30="","",VLOOKUP($B30,Indoor_max,L$5,0)/1000)</f>
        <v>0</v>
      </c>
      <c r="M30" s="720">
        <f ca="1">IF($B30="","",VLOOKUP($B30,Indoor_max,M$5,0)/1000)</f>
        <v>1.0902777777777778E-4</v>
      </c>
      <c r="N30" s="721">
        <f ca="1">IF($B30="","",VLOOKUP($B30,Indoor_max,N$5,0)/1000)</f>
        <v>0</v>
      </c>
      <c r="O30" s="722">
        <f ca="1">IF($B30="","",VLOOKUP($B30,Indoor_max,O$5,0))</f>
        <v>115</v>
      </c>
      <c r="P30" s="723">
        <f ca="1">IF($B30="","",VLOOKUP($B30,Indoor_max,P$5,0))</f>
        <v>0</v>
      </c>
      <c r="Q30" s="724">
        <f ca="1">IF($B30="","",VLOOKUP($B30,Indoor_max,Q$5,0))</f>
        <v>0</v>
      </c>
      <c r="R30" s="725">
        <f ca="1">IF($B30="","",VLOOKUP($B30,Indoor_max,R$5,0))</f>
        <v>5.95</v>
      </c>
      <c r="S30" s="726" t="str">
        <f ca="1">IF($B30="","",VLOOKUP($B30,Athlètes,S$5,0))</f>
        <v>DETRY</v>
      </c>
      <c r="T30" s="718"/>
      <c r="U30" s="698"/>
      <c r="V30" s="698"/>
      <c r="W30" s="698"/>
      <c r="X30" s="698"/>
      <c r="Y30" s="698"/>
      <c r="Z30" s="698"/>
      <c r="AA30" s="698"/>
      <c r="AB30" s="698"/>
      <c r="AC30" s="698"/>
      <c r="AD30" s="698"/>
      <c r="AE30" s="698"/>
      <c r="AF30" s="700"/>
      <c r="AG30" s="828">
        <f ca="1">IF(CELL("row",B30)=ODD(CELL("row",B30)),IF(ROUND(B30-B29,1)=0.1,1,NA()),IF(ROUND(B31-B30,1)=0.1,0,NA()))</f>
        <v>0</v>
      </c>
      <c r="AH30" s="697">
        <f>IF(B30&gt;99,B30,A30)</f>
        <v>6103</v>
      </c>
      <c r="AI30" s="698" t="str">
        <f ca="1">IF(D30="",INDIRECT(AO30),IF(AG30=1,D29&amp;"_"&amp;D30,D30&amp;"_"&amp;D31))</f>
        <v>M_F</v>
      </c>
      <c r="AJ30" s="698">
        <f ca="1">IF(AI30=INDIRECT(AO30),0,1)     +     IF(AG30=1,  IF(B29+0.1=B30,0,1),  IF(B30+0.1=B31,0,1))     +     IF(AG30=1,  AD30,  AD31)</f>
        <v>0</v>
      </c>
      <c r="AK30" s="701">
        <f ca="1">IF(AG30=1,  F30+CLASSES*AF30*100000,  F31+CLASSES*AF31*100000)     +     IF(AI30="_",  0,  VLOOKUP(AI30,Cross_cat_sexe,AK$7,0))     +     IF(AG30=1,  IF(AND(B30&gt;0.1,F30=0),0.1,0),  IF(AND(B31&gt;0.1,F31=0),0.1,0))</f>
        <v>6101031</v>
      </c>
      <c r="AL30" s="290"/>
      <c r="AM30" s="698"/>
      <c r="AN30" s="698">
        <f t="shared" si="4"/>
        <v>1</v>
      </c>
      <c r="AO30" s="800" t="str">
        <f t="shared" ca="1" si="3"/>
        <v>$AI$21</v>
      </c>
    </row>
    <row r="31" spans="1:41" s="695" customFormat="1">
      <c r="A31" s="681">
        <v>4.0999999999999996</v>
      </c>
      <c r="B31" s="682">
        <f>B30+0.1</f>
        <v>6103.1</v>
      </c>
      <c r="C31" s="683" t="str">
        <f ca="1">IF($B30="","",VLOOKUP($B30,Athlètes,C$7,0))</f>
        <v>Delphine</v>
      </c>
      <c r="D31" s="684" t="str">
        <f ca="1">IF($B30="","",VLOOKUP($B30,Athlètes,D$7,0))</f>
        <v>F</v>
      </c>
      <c r="E31" s="685"/>
      <c r="F31" s="710">
        <f ca="1">IF(AD31=0,MAX(I31:N31)+MAX(O31:Q31)+R31,NA())</f>
        <v>1031</v>
      </c>
      <c r="G31" s="692">
        <f ca="1">IF(AD31=0,SUM(T31:AC31),NA())</f>
        <v>2</v>
      </c>
      <c r="H31" s="784">
        <f>IF(ISNA(VLOOKUP($B31,__Cross,H$7,0)),   0,   VLOOKUP($B31,__Cross,H$7,0))</f>
        <v>0</v>
      </c>
      <c r="I31" s="711">
        <f ca="1">IF($B30="","",VLOOKUP($B30,Indoor_max,I$7,0))</f>
        <v>382</v>
      </c>
      <c r="J31" s="712">
        <f ca="1">IF($B30="","",VLOOKUP($B30,Indoor_max,J$7,0))</f>
        <v>0</v>
      </c>
      <c r="K31" s="712">
        <f ca="1">IF($B30="","",VLOOKUP($B30,Indoor_max,K$7,0))</f>
        <v>0</v>
      </c>
      <c r="L31" s="712">
        <f ca="1">IF($B30="","",VLOOKUP($B30,Indoor_max,L$7,0))</f>
        <v>0</v>
      </c>
      <c r="M31" s="712">
        <f ca="1">IF($B30="","",VLOOKUP($B30,Indoor_max,M$7,0))</f>
        <v>430</v>
      </c>
      <c r="N31" s="713">
        <f ca="1">IF($B30="","",VLOOKUP($B30,Indoor_max,N$7,0))</f>
        <v>0</v>
      </c>
      <c r="O31" s="714">
        <f ca="1">IF($B30="","",VLOOKUP($B30,Indoor_max,O$7,0))</f>
        <v>323</v>
      </c>
      <c r="P31" s="712">
        <f ca="1">IF($B30="","",VLOOKUP($B30,Indoor_max,P$7,0))</f>
        <v>0</v>
      </c>
      <c r="Q31" s="713">
        <f ca="1">IF($B30="","",VLOOKUP($B30,Indoor_max,Q$7,0))</f>
        <v>0</v>
      </c>
      <c r="R31" s="715">
        <f ca="1">IF($B30="",0,VLOOKUP($B30,Indoor_max,R$7,0))</f>
        <v>278</v>
      </c>
      <c r="S31" s="716" t="str">
        <f ca="1">IF($B30="","",VLOOKUP($B30,Athlètes,S$7,0))</f>
        <v>Delphine</v>
      </c>
      <c r="T31" s="710">
        <f ca="1">IF($B30="","",VLOOKUP($B30,Indoor_max,T$7,0))</f>
        <v>0</v>
      </c>
      <c r="U31" s="684">
        <f ca="1">IF($B30="","",VLOOKUP($B30,Indoor_max,U$7,0))</f>
        <v>1</v>
      </c>
      <c r="V31" s="684">
        <f ca="1">IF($B30="","",VLOOKUP($B30,Indoor_max,V$7,0))</f>
        <v>0</v>
      </c>
      <c r="W31" s="684">
        <f ca="1">IF($B30="","",VLOOKUP($B30,Indoor_max,W$7,0))</f>
        <v>0</v>
      </c>
      <c r="X31" s="684">
        <f ca="1">IF($B30="","",VLOOKUP($B30,Indoor_max,X$7,0))</f>
        <v>0</v>
      </c>
      <c r="Y31" s="684">
        <f ca="1">IF($B30="","",VLOOKUP($B30,Indoor_max,Y$7,0))</f>
        <v>0</v>
      </c>
      <c r="Z31" s="684">
        <f ca="1">IF($B30="","",VLOOKUP($B30,Indoor_max,Z$7,0))</f>
        <v>1</v>
      </c>
      <c r="AA31" s="684">
        <f ca="1">IF($B30="","",VLOOKUP($B30,Indoor_max,AA$7,0))</f>
        <v>0</v>
      </c>
      <c r="AB31" s="684">
        <f ca="1">IF($B30="","",VLOOKUP($B30,Indoor_max,AB$7,0))</f>
        <v>0</v>
      </c>
      <c r="AC31" s="684">
        <f ca="1">IF($B30="","",VLOOKUP($B30,Indoor_max,AC$7,0))</f>
        <v>0</v>
      </c>
      <c r="AD31" s="684">
        <f ca="1">IF(MAX(T31:AC31)&gt;1,1,0)</f>
        <v>0</v>
      </c>
      <c r="AE31" s="684">
        <f ca="1">IF(AND(SUM(I31:N31)&gt;0,SUM(O31:Q31)&gt;0,R31&gt;0),1,0)</f>
        <v>1</v>
      </c>
      <c r="AF31" s="692">
        <f ca="1">IF( OR(AND(G31&gt;=2,G31+H31&gt;=2),  F30=IF(D31="F","classée","classé")),  1,  0)</f>
        <v>1</v>
      </c>
      <c r="AG31" s="804">
        <f ca="1">IF(CELL("row",B31)=ODD(CELL("row",B31)),IF(ROUND(B31-B30,1)=0.1,1,NA()),IF(ROUND(B32-B31,1)=0.1,0,NA()))</f>
        <v>1</v>
      </c>
      <c r="AH31" s="689">
        <f>IF(B31&gt;99,B31,A31)</f>
        <v>6103.1</v>
      </c>
      <c r="AI31" s="684" t="str">
        <f ca="1">IF(D31="",INDIRECT(AO31),IF(AG31=1,D30&amp;"_"&amp;D31,D31&amp;"_"&amp;D32))</f>
        <v>M_F</v>
      </c>
      <c r="AJ31" s="684">
        <f ca="1">IF(AI31=INDIRECT(AO31),0,1)     +     IF(AG31=1,  IF(B30+0.1=B31,0,1),  IF(B31+0.1=B32,0,1))     +     IF(AG31=1,  AD31,  AD32)</f>
        <v>0</v>
      </c>
      <c r="AK31" s="717">
        <f ca="1">IF(AG31=1,  F31+CLASSES*AF31*100000,  F32+CLASSES*AF32*100000)     +     IF(AI31="_",  0,  VLOOKUP(AI31,Cross_cat_sexe,AK$7,0))     +     IF(AG31=1,  IF(AND(B31&gt;0.1,F31=0),0.1,0),  IF(AND(B32&gt;0.1,F32=0),0.1,0))</f>
        <v>6101031</v>
      </c>
      <c r="AL31" s="291"/>
      <c r="AM31" s="684"/>
      <c r="AN31" s="684">
        <f t="shared" si="4"/>
        <v>1</v>
      </c>
      <c r="AO31" s="796" t="str">
        <f t="shared" ca="1" si="3"/>
        <v>$AI$21</v>
      </c>
    </row>
    <row r="32" spans="1:41" s="703" customFormat="1">
      <c r="A32" s="704">
        <v>5</v>
      </c>
      <c r="B32" s="705">
        <v>6119</v>
      </c>
      <c r="C32" s="703" t="str">
        <f ca="1">IF($B32="","",VLOOKUP($B32,Athlètes,C$5,0))</f>
        <v>ROUSSEAUX</v>
      </c>
      <c r="D32" s="698" t="str">
        <f ca="1">IF($B32="","",VLOOKUP($B32,Athlètes,D$5,0))</f>
        <v>M</v>
      </c>
      <c r="E32" s="706">
        <f ca="1">IF($B32="","",VLOOKUP($B32,Athlètes,E$5,0))</f>
        <v>1999</v>
      </c>
      <c r="F32" s="718"/>
      <c r="G32" s="700"/>
      <c r="H32" s="783"/>
      <c r="I32" s="719">
        <f ca="1">IF($B32="","",VLOOKUP($B32,Indoor_max,I$5,0)/1000)</f>
        <v>8.3333333333333331E-5</v>
      </c>
      <c r="J32" s="720">
        <f ca="1">IF($B32="","",VLOOKUP($B32,Indoor_max,J$5,0)/1000)</f>
        <v>0</v>
      </c>
      <c r="K32" s="720">
        <f ca="1">IF($B32="","",VLOOKUP($B32,Indoor_max,K$5,0)/1000)</f>
        <v>0</v>
      </c>
      <c r="L32" s="720">
        <f ca="1">IF($B32="","",VLOOKUP($B32,Indoor_max,L$5,0)/1000)</f>
        <v>0</v>
      </c>
      <c r="M32" s="720">
        <f ca="1">IF($B32="","",VLOOKUP($B32,Indoor_max,M$5,0)/1000)</f>
        <v>0</v>
      </c>
      <c r="N32" s="721">
        <f ca="1">IF($B32="","",VLOOKUP($B32,Indoor_max,N$5,0)/1000)</f>
        <v>0</v>
      </c>
      <c r="O32" s="722">
        <f ca="1">IF($B32="","",VLOOKUP($B32,Indoor_max,O$5,0))</f>
        <v>110</v>
      </c>
      <c r="P32" s="723">
        <f ca="1">IF($B32="","",VLOOKUP($B32,Indoor_max,P$5,0))</f>
        <v>0</v>
      </c>
      <c r="Q32" s="724">
        <f ca="1">IF($B32="","",VLOOKUP($B32,Indoor_max,Q$5,0))</f>
        <v>0</v>
      </c>
      <c r="R32" s="725">
        <f ca="1">IF($B32="","",VLOOKUP($B32,Indoor_max,R$5,0))</f>
        <v>8.2799999999999994</v>
      </c>
      <c r="S32" s="726" t="str">
        <f ca="1">IF($B32="","",VLOOKUP($B32,Athlètes,S$5,0))</f>
        <v>ROUSSEAUX</v>
      </c>
      <c r="T32" s="718"/>
      <c r="U32" s="698"/>
      <c r="V32" s="698"/>
      <c r="W32" s="698"/>
      <c r="X32" s="698"/>
      <c r="Y32" s="698"/>
      <c r="Z32" s="698"/>
      <c r="AA32" s="698"/>
      <c r="AB32" s="698"/>
      <c r="AC32" s="698"/>
      <c r="AD32" s="698"/>
      <c r="AE32" s="698"/>
      <c r="AF32" s="700"/>
      <c r="AG32" s="828">
        <f ca="1">IF(CELL("row",B32)=ODD(CELL("row",B32)),IF(ROUND(B32-B31,1)=0.1,1,NA()),IF(ROUND(B33-B32,1)=0.1,0,NA()))</f>
        <v>0</v>
      </c>
      <c r="AH32" s="697">
        <f>IF(B32&gt;99,B32,A32)</f>
        <v>6119</v>
      </c>
      <c r="AI32" s="698" t="str">
        <f ca="1">IF(D32="",INDIRECT(AO32),IF(AG32=1,D31&amp;"_"&amp;D32,D32&amp;"_"&amp;D33))</f>
        <v>M_F</v>
      </c>
      <c r="AJ32" s="698">
        <f ca="1">IF(AI32=INDIRECT(AO32),0,1)     +     IF(AG32=1,  IF(B31+0.1=B32,0,1),  IF(B32+0.1=B33,0,1))     +     IF(AG32=1,  AD32,  AD33)</f>
        <v>0</v>
      </c>
      <c r="AK32" s="701">
        <f ca="1">IF(AG32=1,  F32+CLASSES*AF32*100000,  F33+CLASSES*AF33*100000)     +     IF(AI32="_",  0,  VLOOKUP(AI32,Cross_cat_sexe,AK$7,0))     +     IF(AG32=1,  IF(AND(B32&gt;0.1,F32=0),0.1,0),  IF(AND(B33&gt;0.1,F33=0),0.1,0))</f>
        <v>6101009</v>
      </c>
      <c r="AL32" s="290"/>
      <c r="AM32" s="698"/>
      <c r="AN32" s="698">
        <f t="shared" si="4"/>
        <v>1</v>
      </c>
      <c r="AO32" s="800" t="str">
        <f t="shared" ca="1" si="3"/>
        <v>$AI$21</v>
      </c>
    </row>
    <row r="33" spans="1:41" s="695" customFormat="1">
      <c r="A33" s="681">
        <v>5.0999999999999996</v>
      </c>
      <c r="B33" s="682">
        <f>B32+0.1</f>
        <v>6119.1</v>
      </c>
      <c r="C33" s="683" t="str">
        <f ca="1">IF($B32="","",VLOOKUP($B32,Athlètes,C$7,0))</f>
        <v>Sarah</v>
      </c>
      <c r="D33" s="684" t="str">
        <f ca="1">IF($B32="","",VLOOKUP($B32,Athlètes,D$7,0))</f>
        <v>F</v>
      </c>
      <c r="E33" s="685"/>
      <c r="F33" s="710">
        <f ca="1">IF(AD33=0,MAX(I33:N33)+MAX(O33:Q33)+R33,NA())</f>
        <v>1009</v>
      </c>
      <c r="G33" s="692">
        <f ca="1">IF(AD33=0,SUM(T33:AC33),NA())</f>
        <v>3</v>
      </c>
      <c r="H33" s="784">
        <f ca="1">IF(ISNA(VLOOKUP($B33,__Cross,H$7,0)),   0,   VLOOKUP($B33,__Cross,H$7,0))</f>
        <v>1</v>
      </c>
      <c r="I33" s="711">
        <f ca="1">IF($B32="","",VLOOKUP($B32,Indoor_max,I$7,0))</f>
        <v>299</v>
      </c>
      <c r="J33" s="712">
        <f ca="1">IF($B32="","",VLOOKUP($B32,Indoor_max,J$7,0))</f>
        <v>0</v>
      </c>
      <c r="K33" s="712">
        <f ca="1">IF($B32="","",VLOOKUP($B32,Indoor_max,K$7,0))</f>
        <v>0</v>
      </c>
      <c r="L33" s="712">
        <f ca="1">IF($B32="","",VLOOKUP($B32,Indoor_max,L$7,0))</f>
        <v>0</v>
      </c>
      <c r="M33" s="712">
        <f ca="1">IF($B32="","",VLOOKUP($B32,Indoor_max,M$7,0))</f>
        <v>0</v>
      </c>
      <c r="N33" s="713">
        <f ca="1">IF($B32="","",VLOOKUP($B32,Indoor_max,N$7,0))</f>
        <v>0</v>
      </c>
      <c r="O33" s="714">
        <f ca="1">IF($B32="","",VLOOKUP($B32,Indoor_max,O$7,0))</f>
        <v>278</v>
      </c>
      <c r="P33" s="712">
        <f ca="1">IF($B32="","",VLOOKUP($B32,Indoor_max,P$7,0))</f>
        <v>0</v>
      </c>
      <c r="Q33" s="713">
        <f ca="1">IF($B32="","",VLOOKUP($B32,Indoor_max,Q$7,0))</f>
        <v>0</v>
      </c>
      <c r="R33" s="715">
        <f ca="1">IF($B32="",0,VLOOKUP($B32,Indoor_max,R$7,0))</f>
        <v>432</v>
      </c>
      <c r="S33" s="716" t="str">
        <f ca="1">IF($B32="","",VLOOKUP($B32,Athlètes,S$7,0))</f>
        <v>Sarah</v>
      </c>
      <c r="T33" s="710">
        <f ca="1">IF($B32="","",VLOOKUP($B32,Indoor_max,T$7,0))</f>
        <v>1</v>
      </c>
      <c r="U33" s="684">
        <f ca="1">IF($B32="","",VLOOKUP($B32,Indoor_max,U$7,0))</f>
        <v>1</v>
      </c>
      <c r="V33" s="684">
        <f ca="1">IF($B32="","",VLOOKUP($B32,Indoor_max,V$7,0))</f>
        <v>0</v>
      </c>
      <c r="W33" s="684">
        <f ca="1">IF($B32="","",VLOOKUP($B32,Indoor_max,W$7,0))</f>
        <v>0</v>
      </c>
      <c r="X33" s="684">
        <f ca="1">IF($B32="","",VLOOKUP($B32,Indoor_max,X$7,0))</f>
        <v>0</v>
      </c>
      <c r="Y33" s="684">
        <f ca="1">IF($B32="","",VLOOKUP($B32,Indoor_max,Y$7,0))</f>
        <v>0</v>
      </c>
      <c r="Z33" s="684">
        <f ca="1">IF($B32="","",VLOOKUP($B32,Indoor_max,Z$7,0))</f>
        <v>0</v>
      </c>
      <c r="AA33" s="684">
        <f ca="1">IF($B32="","",VLOOKUP($B32,Indoor_max,AA$7,0))</f>
        <v>1</v>
      </c>
      <c r="AB33" s="684">
        <f ca="1">IF($B32="","",VLOOKUP($B32,Indoor_max,AB$7,0))</f>
        <v>0</v>
      </c>
      <c r="AC33" s="684">
        <f ca="1">IF($B32="","",VLOOKUP($B32,Indoor_max,AC$7,0))</f>
        <v>0</v>
      </c>
      <c r="AD33" s="684">
        <f ca="1">IF(MAX(T33:AC33)&gt;1,1,0)</f>
        <v>0</v>
      </c>
      <c r="AE33" s="684">
        <f ca="1">IF(AND(SUM(I33:N33)&gt;0,SUM(O33:Q33)&gt;0,R33&gt;0),1,0)</f>
        <v>1</v>
      </c>
      <c r="AF33" s="692">
        <f ca="1">IF( OR(AND(G33&gt;=2,G33+H33&gt;=2),  F32=IF(D33="F","classée","classé")),  1,  0)</f>
        <v>1</v>
      </c>
      <c r="AG33" s="804">
        <f ca="1">IF(CELL("row",B33)=ODD(CELL("row",B33)),IF(ROUND(B33-B32,1)=0.1,1,NA()),IF(ROUND(B34-B33,1)=0.1,0,NA()))</f>
        <v>1</v>
      </c>
      <c r="AH33" s="689">
        <f>IF(B33&gt;99,B33,A33)</f>
        <v>6119.1</v>
      </c>
      <c r="AI33" s="684" t="str">
        <f ca="1">IF(D33="",INDIRECT(AO33),IF(AG33=1,D32&amp;"_"&amp;D33,D33&amp;"_"&amp;D34))</f>
        <v>M_F</v>
      </c>
      <c r="AJ33" s="684">
        <f ca="1">IF(AI33=INDIRECT(AO33),0,1)     +     IF(AG33=1,  IF(B32+0.1=B33,0,1),  IF(B33+0.1=B34,0,1))     +     IF(AG33=1,  AD33,  AD34)</f>
        <v>0</v>
      </c>
      <c r="AK33" s="717">
        <f ca="1">IF(AG33=1,  F33+CLASSES*AF33*100000,  F34+CLASSES*AF34*100000)     +     IF(AI33="_",  0,  VLOOKUP(AI33,Cross_cat_sexe,AK$7,0))     +     IF(AG33=1,  IF(AND(B33&gt;0.1,F33=0),0.1,0),  IF(AND(B34&gt;0.1,F34=0),0.1,0))</f>
        <v>6101009</v>
      </c>
      <c r="AL33" s="291"/>
      <c r="AM33" s="684"/>
      <c r="AN33" s="684">
        <f t="shared" si="4"/>
        <v>1</v>
      </c>
      <c r="AO33" s="796" t="str">
        <f t="shared" ca="1" si="3"/>
        <v>$AI$21</v>
      </c>
    </row>
    <row r="34" spans="1:41" s="703" customFormat="1">
      <c r="A34" s="704">
        <v>6</v>
      </c>
      <c r="B34" s="705">
        <v>19636</v>
      </c>
      <c r="C34" s="703" t="str">
        <f ca="1">IF($B34="","",VLOOKUP($B34,Athlètes,C$5,0))</f>
        <v>JANSSENS</v>
      </c>
      <c r="D34" s="698" t="str">
        <f ca="1">IF($B34="","",VLOOKUP($B34,Athlètes,D$5,0))</f>
        <v>M</v>
      </c>
      <c r="E34" s="706" t="str">
        <f ca="1">IF($B34="","",VLOOKUP($B34,Athlètes,E$5,0))</f>
        <v/>
      </c>
      <c r="F34" s="718"/>
      <c r="G34" s="700"/>
      <c r="H34" s="783"/>
      <c r="I34" s="719">
        <f ca="1">IF($B34="","",VLOOKUP($B34,Indoor_max,I$5,0)/1000)</f>
        <v>7.5694444444444447E-5</v>
      </c>
      <c r="J34" s="720">
        <f ca="1">IF($B34="","",VLOOKUP($B34,Indoor_max,J$5,0)/1000)</f>
        <v>0</v>
      </c>
      <c r="K34" s="720">
        <f ca="1">IF($B34="","",VLOOKUP($B34,Indoor_max,K$5,0)/1000)</f>
        <v>0</v>
      </c>
      <c r="L34" s="720">
        <f ca="1">IF($B34="","",VLOOKUP($B34,Indoor_max,L$5,0)/1000)</f>
        <v>0</v>
      </c>
      <c r="M34" s="720">
        <f ca="1">IF($B34="","",VLOOKUP($B34,Indoor_max,M$5,0)/1000)</f>
        <v>0</v>
      </c>
      <c r="N34" s="721">
        <f ca="1">IF($B34="","",VLOOKUP($B34,Indoor_max,N$5,0)/1000)</f>
        <v>0</v>
      </c>
      <c r="O34" s="722">
        <f ca="1">IF($B34="","",VLOOKUP($B34,Indoor_max,O$5,0))</f>
        <v>0</v>
      </c>
      <c r="P34" s="723">
        <f ca="1">IF($B34="","",VLOOKUP($B34,Indoor_max,P$5,0))</f>
        <v>0</v>
      </c>
      <c r="Q34" s="724">
        <f ca="1">IF($B34="","",VLOOKUP($B34,Indoor_max,Q$5,0))</f>
        <v>0</v>
      </c>
      <c r="R34" s="725">
        <f ca="1">IF($B34="","",VLOOKUP($B34,Indoor_max,R$5,0))</f>
        <v>6.3</v>
      </c>
      <c r="S34" s="726" t="str">
        <f ca="1">IF($B34="","",VLOOKUP($B34,Athlètes,S$5,0))</f>
        <v>JANSSENS</v>
      </c>
      <c r="T34" s="718"/>
      <c r="U34" s="698"/>
      <c r="V34" s="698"/>
      <c r="W34" s="698"/>
      <c r="X34" s="698"/>
      <c r="Y34" s="698"/>
      <c r="Z34" s="698"/>
      <c r="AA34" s="698"/>
      <c r="AB34" s="698"/>
      <c r="AC34" s="698"/>
      <c r="AD34" s="698"/>
      <c r="AE34" s="698"/>
      <c r="AF34" s="700"/>
      <c r="AG34" s="828">
        <f ca="1">IF(CELL("row",B34)=ODD(CELL("row",B34)),IF(ROUND(B34-B33,1)=0.1,1,NA()),IF(ROUND(B35-B34,1)=0.1,0,NA()))</f>
        <v>0</v>
      </c>
      <c r="AH34" s="697">
        <f>IF(B34&gt;99,B34,A34)</f>
        <v>19636</v>
      </c>
      <c r="AI34" s="698" t="str">
        <f ca="1">IF(D34="",INDIRECT(AO34),IF(AG34=1,D33&amp;"_"&amp;D34,D34&amp;"_"&amp;D35))</f>
        <v>M_F</v>
      </c>
      <c r="AJ34" s="698">
        <f ca="1">IF(AI34=INDIRECT(AO34),0,1)     +     IF(AG34=1,  IF(B33+0.1=B34,0,1),  IF(B34+0.1=B35,0,1))     +     IF(AG34=1,  AD34,  AD35)</f>
        <v>0</v>
      </c>
      <c r="AK34" s="701">
        <f ca="1">IF(AG34=1,  F34+CLASSES*AF34*100000,  F35+CLASSES*AF35*100000)     +     IF(AI34="_",  0,  VLOOKUP(AI34,Cross_cat_sexe,AK$7,0))     +     IF(AG34=1,  IF(AND(B34&gt;0.1,F34=0),0.1,0),  IF(AND(B35&gt;0.1,F35=0),0.1,0))</f>
        <v>6000778</v>
      </c>
      <c r="AL34" s="290"/>
      <c r="AM34" s="698"/>
      <c r="AN34" s="698">
        <f t="shared" si="4"/>
        <v>1</v>
      </c>
      <c r="AO34" s="800" t="str">
        <f t="shared" ca="1" si="3"/>
        <v>$AI$21</v>
      </c>
    </row>
    <row r="35" spans="1:41" s="695" customFormat="1">
      <c r="A35" s="681">
        <v>6.1</v>
      </c>
      <c r="B35" s="682">
        <f>B34+0.1</f>
        <v>19636.099999999999</v>
      </c>
      <c r="C35" s="683" t="str">
        <f ca="1">IF($B34="","",VLOOKUP($B34,Athlètes,C$7,0))</f>
        <v>Manon</v>
      </c>
      <c r="D35" s="684" t="str">
        <f ca="1">IF($B34="","",VLOOKUP($B34,Athlètes,D$7,0))</f>
        <v>F</v>
      </c>
      <c r="E35" s="685"/>
      <c r="F35" s="710">
        <f ca="1">IF(AD35=0,MAX(I35:N35)+MAX(O35:Q35)+R35,NA())</f>
        <v>778</v>
      </c>
      <c r="G35" s="692">
        <f ca="1">IF(AD35=0,SUM(T35:AC35),NA())</f>
        <v>1</v>
      </c>
      <c r="H35" s="784">
        <f>IF(ISNA(VLOOKUP($B35,__Cross,H$7,0)),   0,   VLOOKUP($B35,__Cross,H$7,0))</f>
        <v>0</v>
      </c>
      <c r="I35" s="711">
        <f ca="1">IF($B34="","",VLOOKUP($B34,Indoor_max,I$7,0))</f>
        <v>477</v>
      </c>
      <c r="J35" s="712">
        <f ca="1">IF($B34="","",VLOOKUP($B34,Indoor_max,J$7,0))</f>
        <v>0</v>
      </c>
      <c r="K35" s="712">
        <f ca="1">IF($B34="","",VLOOKUP($B34,Indoor_max,K$7,0))</f>
        <v>0</v>
      </c>
      <c r="L35" s="712">
        <f ca="1">IF($B34="","",VLOOKUP($B34,Indoor_max,L$7,0))</f>
        <v>0</v>
      </c>
      <c r="M35" s="712">
        <f ca="1">IF($B34="","",VLOOKUP($B34,Indoor_max,M$7,0))</f>
        <v>0</v>
      </c>
      <c r="N35" s="713">
        <f ca="1">IF($B34="","",VLOOKUP($B34,Indoor_max,N$7,0))</f>
        <v>0</v>
      </c>
      <c r="O35" s="714">
        <f ca="1">IF($B34="","",VLOOKUP($B34,Indoor_max,O$7,0))</f>
        <v>0</v>
      </c>
      <c r="P35" s="712">
        <f ca="1">IF($B34="","",VLOOKUP($B34,Indoor_max,P$7,0))</f>
        <v>0</v>
      </c>
      <c r="Q35" s="713">
        <f ca="1">IF($B34="","",VLOOKUP($B34,Indoor_max,Q$7,0))</f>
        <v>0</v>
      </c>
      <c r="R35" s="715">
        <f ca="1">IF($B34="",0,VLOOKUP($B34,Indoor_max,R$7,0))</f>
        <v>301</v>
      </c>
      <c r="S35" s="716" t="str">
        <f ca="1">IF($B34="","",VLOOKUP($B34,Athlètes,S$7,0))</f>
        <v>Manon</v>
      </c>
      <c r="T35" s="710">
        <f ca="1">IF($B34="","",VLOOKUP($B34,Indoor_max,T$7,0))</f>
        <v>0</v>
      </c>
      <c r="U35" s="684">
        <f ca="1">IF($B34="","",VLOOKUP($B34,Indoor_max,U$7,0))</f>
        <v>1</v>
      </c>
      <c r="V35" s="684">
        <f ca="1">IF($B34="","",VLOOKUP($B34,Indoor_max,V$7,0))</f>
        <v>0</v>
      </c>
      <c r="W35" s="684">
        <f ca="1">IF($B34="","",VLOOKUP($B34,Indoor_max,W$7,0))</f>
        <v>0</v>
      </c>
      <c r="X35" s="684">
        <f ca="1">IF($B34="","",VLOOKUP($B34,Indoor_max,X$7,0))</f>
        <v>0</v>
      </c>
      <c r="Y35" s="684">
        <f ca="1">IF($B34="","",VLOOKUP($B34,Indoor_max,Y$7,0))</f>
        <v>0</v>
      </c>
      <c r="Z35" s="684">
        <f ca="1">IF($B34="","",VLOOKUP($B34,Indoor_max,Z$7,0))</f>
        <v>0</v>
      </c>
      <c r="AA35" s="684">
        <f ca="1">IF($B34="","",VLOOKUP($B34,Indoor_max,AA$7,0))</f>
        <v>0</v>
      </c>
      <c r="AB35" s="684">
        <f ca="1">IF($B34="","",VLOOKUP($B34,Indoor_max,AB$7,0))</f>
        <v>0</v>
      </c>
      <c r="AC35" s="684">
        <f ca="1">IF($B34="","",VLOOKUP($B34,Indoor_max,AC$7,0))</f>
        <v>0</v>
      </c>
      <c r="AD35" s="684">
        <f ca="1">IF(MAX(T35:AC35)&gt;1,1,0)</f>
        <v>0</v>
      </c>
      <c r="AE35" s="684">
        <f ca="1">IF(AND(SUM(I35:N35)&gt;0,SUM(O35:Q35)&gt;0,R35&gt;0),1,0)</f>
        <v>0</v>
      </c>
      <c r="AF35" s="692">
        <f ca="1">IF( OR(AND(G35&gt;=2,G35+H35&gt;=2),  F34=IF(D35="F","classée","classé")),  1,  0)</f>
        <v>0</v>
      </c>
      <c r="AG35" s="804">
        <f ca="1">IF(CELL("row",B35)=ODD(CELL("row",B35)),IF(ROUND(B35-B34,1)=0.1,1,NA()),IF(ROUND(B36-B35,1)=0.1,0,NA()))</f>
        <v>1</v>
      </c>
      <c r="AH35" s="689">
        <f>IF(B35&gt;99,B35,A35)</f>
        <v>19636.099999999999</v>
      </c>
      <c r="AI35" s="684" t="str">
        <f ca="1">IF(D35="",INDIRECT(AO35),IF(AG35=1,D34&amp;"_"&amp;D35,D35&amp;"_"&amp;D36))</f>
        <v>M_F</v>
      </c>
      <c r="AJ35" s="684">
        <f ca="1">IF(AI35=INDIRECT(AO35),0,1)     +     IF(AG35=1,  IF(B34+0.1=B35,0,1),  IF(B35+0.1=B36,0,1))     +     IF(AG35=1,  AD35,  AD36)</f>
        <v>0</v>
      </c>
      <c r="AK35" s="717">
        <f ca="1">IF(AG35=1,  F35+CLASSES*AF35*100000,  F36+CLASSES*AF36*100000)     +     IF(AI35="_",  0,  VLOOKUP(AI35,Cross_cat_sexe,AK$7,0))     +     IF(AG35=1,  IF(AND(B35&gt;0.1,F35=0),0.1,0),  IF(AND(B36&gt;0.1,F36=0),0.1,0))</f>
        <v>6000778</v>
      </c>
      <c r="AL35" s="291"/>
      <c r="AM35" s="684"/>
      <c r="AN35" s="684">
        <f t="shared" si="4"/>
        <v>1</v>
      </c>
      <c r="AO35" s="796" t="str">
        <f t="shared" ca="1" si="3"/>
        <v>$AI$21</v>
      </c>
    </row>
    <row r="36" spans="1:41" s="703" customFormat="1">
      <c r="A36" s="704">
        <v>7</v>
      </c>
      <c r="B36" s="705">
        <v>9635</v>
      </c>
      <c r="C36" s="703" t="str">
        <f ca="1">IF($B36="","",VLOOKUP($B36,Athlètes,C$5,0))</f>
        <v>PESENTI</v>
      </c>
      <c r="D36" s="698" t="str">
        <f ca="1">IF($B36="","",VLOOKUP($B36,Athlètes,D$5,0))</f>
        <v>M</v>
      </c>
      <c r="E36" s="706">
        <f ca="1">IF($B36="","",VLOOKUP($B36,Athlètes,E$5,0))</f>
        <v>1998</v>
      </c>
      <c r="F36" s="718"/>
      <c r="G36" s="700"/>
      <c r="H36" s="783"/>
      <c r="I36" s="719">
        <f ca="1">IF($B36="","",VLOOKUP($B36,Indoor_max,I$5,0)/1000)</f>
        <v>7.9398148148148156E-5</v>
      </c>
      <c r="J36" s="720">
        <f ca="1">IF($B36="","",VLOOKUP($B36,Indoor_max,J$5,0)/1000)</f>
        <v>0</v>
      </c>
      <c r="K36" s="720">
        <f ca="1">IF($B36="","",VLOOKUP($B36,Indoor_max,K$5,0)/1000)</f>
        <v>0</v>
      </c>
      <c r="L36" s="720">
        <f ca="1">IF($B36="","",VLOOKUP($B36,Indoor_max,L$5,0)/1000)</f>
        <v>0</v>
      </c>
      <c r="M36" s="720">
        <f ca="1">IF($B36="","",VLOOKUP($B36,Indoor_max,M$5,0)/1000)</f>
        <v>1.1064814814814817E-4</v>
      </c>
      <c r="N36" s="721">
        <f ca="1">IF($B36="","",VLOOKUP($B36,Indoor_max,N$5,0)/1000)</f>
        <v>0</v>
      </c>
      <c r="O36" s="722">
        <f ca="1">IF($B36="","",VLOOKUP($B36,Indoor_max,O$5,0))</f>
        <v>0</v>
      </c>
      <c r="P36" s="723">
        <f ca="1">IF($B36="","",VLOOKUP($B36,Indoor_max,P$5,0))</f>
        <v>0</v>
      </c>
      <c r="Q36" s="724">
        <f ca="1">IF($B36="","",VLOOKUP($B36,Indoor_max,Q$5,0))</f>
        <v>0</v>
      </c>
      <c r="R36" s="725">
        <f ca="1">IF($B36="","",VLOOKUP($B36,Indoor_max,R$5,0))</f>
        <v>6.46</v>
      </c>
      <c r="S36" s="726" t="str">
        <f ca="1">IF($B36="","",VLOOKUP($B36,Athlètes,S$5,0))</f>
        <v>PESENTI</v>
      </c>
      <c r="T36" s="718"/>
      <c r="U36" s="698"/>
      <c r="V36" s="698"/>
      <c r="W36" s="698"/>
      <c r="X36" s="698"/>
      <c r="Y36" s="698"/>
      <c r="Z36" s="698"/>
      <c r="AA36" s="698"/>
      <c r="AB36" s="698"/>
      <c r="AC36" s="698"/>
      <c r="AD36" s="698"/>
      <c r="AE36" s="698"/>
      <c r="AF36" s="700"/>
      <c r="AG36" s="828">
        <f ca="1">IF(CELL("row",B36)=ODD(CELL("row",B36)),IF(ROUND(B36-B35,1)=0.1,1,NA()),IF(ROUND(B37-B36,1)=0.1,0,NA()))</f>
        <v>0</v>
      </c>
      <c r="AH36" s="697">
        <f>IF(B36&gt;99,B36,A36)</f>
        <v>9635</v>
      </c>
      <c r="AI36" s="698" t="str">
        <f ca="1">IF(D36="",INDIRECT(AO36),IF(AG36=1,D35&amp;"_"&amp;D36,D36&amp;"_"&amp;D37))</f>
        <v>M_F</v>
      </c>
      <c r="AJ36" s="698">
        <f ca="1">IF(AI36=INDIRECT(AO36),0,1)     +     IF(AG36=1,  IF(B35+0.1=B36,0,1),  IF(B36+0.1=B37,0,1))     +     IF(AG36=1,  AD36,  AD37)</f>
        <v>0</v>
      </c>
      <c r="AK36" s="701">
        <f ca="1">IF(AG36=1,  F36+CLASSES*AF36*100000,  F37+CLASSES*AF37*100000)     +     IF(AI36="_",  0,  VLOOKUP(AI36,Cross_cat_sexe,AK$7,0))     +     IF(AG36=1,  IF(AND(B36&gt;0.1,F36=0),0.1,0),  IF(AND(B37&gt;0.1,F37=0),0.1,0))</f>
        <v>6000718</v>
      </c>
      <c r="AL36" s="290"/>
      <c r="AM36" s="698"/>
      <c r="AN36" s="698">
        <f t="shared" si="4"/>
        <v>1</v>
      </c>
      <c r="AO36" s="800" t="str">
        <f t="shared" ca="1" si="3"/>
        <v>$AI$21</v>
      </c>
    </row>
    <row r="37" spans="1:41" s="695" customFormat="1">
      <c r="A37" s="681">
        <v>7.1</v>
      </c>
      <c r="B37" s="682">
        <f>B36+0.1</f>
        <v>9635.1</v>
      </c>
      <c r="C37" s="683" t="str">
        <f ca="1">IF($B36="","",VLOOKUP($B36,Athlètes,C$7,0))</f>
        <v>Léna</v>
      </c>
      <c r="D37" s="684" t="str">
        <f ca="1">IF($B36="","",VLOOKUP($B36,Athlètes,D$7,0))</f>
        <v>F</v>
      </c>
      <c r="E37" s="685"/>
      <c r="F37" s="710">
        <f ca="1">IF(AD37=0,MAX(I37:N37)+MAX(O37:Q37)+R37,NA())</f>
        <v>718</v>
      </c>
      <c r="G37" s="692">
        <f ca="1">IF(AD37=0,SUM(T37:AC37),NA())</f>
        <v>1</v>
      </c>
      <c r="H37" s="784">
        <f ca="1">IF(ISNA(VLOOKUP($B37,__Cross,H$7,0)),   0,   VLOOKUP($B37,__Cross,H$7,0))</f>
        <v>2</v>
      </c>
      <c r="I37" s="711">
        <f ca="1">IF($B36="","",VLOOKUP($B36,Indoor_max,I$7,0))</f>
        <v>396</v>
      </c>
      <c r="J37" s="712">
        <f ca="1">IF($B36="","",VLOOKUP($B36,Indoor_max,J$7,0))</f>
        <v>0</v>
      </c>
      <c r="K37" s="712">
        <f ca="1">IF($B36="","",VLOOKUP($B36,Indoor_max,K$7,0))</f>
        <v>0</v>
      </c>
      <c r="L37" s="712">
        <f ca="1">IF($B36="","",VLOOKUP($B36,Indoor_max,L$7,0))</f>
        <v>0</v>
      </c>
      <c r="M37" s="712">
        <f ca="1">IF($B36="","",VLOOKUP($B36,Indoor_max,M$7,0))</f>
        <v>407</v>
      </c>
      <c r="N37" s="713">
        <f ca="1">IF($B36="","",VLOOKUP($B36,Indoor_max,N$7,0))</f>
        <v>0</v>
      </c>
      <c r="O37" s="714">
        <f ca="1">IF($B36="","",VLOOKUP($B36,Indoor_max,O$7,0))</f>
        <v>0</v>
      </c>
      <c r="P37" s="712">
        <f ca="1">IF($B36="","",VLOOKUP($B36,Indoor_max,P$7,0))</f>
        <v>0</v>
      </c>
      <c r="Q37" s="713">
        <f ca="1">IF($B36="","",VLOOKUP($B36,Indoor_max,Q$7,0))</f>
        <v>0</v>
      </c>
      <c r="R37" s="715">
        <f ca="1">IF($B36="",0,VLOOKUP($B36,Indoor_max,R$7,0))</f>
        <v>311</v>
      </c>
      <c r="S37" s="716" t="str">
        <f ca="1">IF($B36="","",VLOOKUP($B36,Athlètes,S$7,0))</f>
        <v>Léna</v>
      </c>
      <c r="T37" s="710">
        <f ca="1">IF($B36="","",VLOOKUP($B36,Indoor_max,T$7,0))</f>
        <v>0</v>
      </c>
      <c r="U37" s="684">
        <f ca="1">IF($B36="","",VLOOKUP($B36,Indoor_max,U$7,0))</f>
        <v>1</v>
      </c>
      <c r="V37" s="684">
        <f ca="1">IF($B36="","",VLOOKUP($B36,Indoor_max,V$7,0))</f>
        <v>0</v>
      </c>
      <c r="W37" s="684">
        <f ca="1">IF($B36="","",VLOOKUP($B36,Indoor_max,W$7,0))</f>
        <v>0</v>
      </c>
      <c r="X37" s="684">
        <f ca="1">IF($B36="","",VLOOKUP($B36,Indoor_max,X$7,0))</f>
        <v>0</v>
      </c>
      <c r="Y37" s="684">
        <f ca="1">IF($B36="","",VLOOKUP($B36,Indoor_max,Y$7,0))</f>
        <v>0</v>
      </c>
      <c r="Z37" s="684">
        <f ca="1">IF($B36="","",VLOOKUP($B36,Indoor_max,Z$7,0))</f>
        <v>0</v>
      </c>
      <c r="AA37" s="684">
        <f ca="1">IF($B36="","",VLOOKUP($B36,Indoor_max,AA$7,0))</f>
        <v>0</v>
      </c>
      <c r="AB37" s="684">
        <f ca="1">IF($B36="","",VLOOKUP($B36,Indoor_max,AB$7,0))</f>
        <v>0</v>
      </c>
      <c r="AC37" s="684">
        <f ca="1">IF($B36="","",VLOOKUP($B36,Indoor_max,AC$7,0))</f>
        <v>0</v>
      </c>
      <c r="AD37" s="684">
        <f ca="1">IF(MAX(T37:AC37)&gt;1,1,0)</f>
        <v>0</v>
      </c>
      <c r="AE37" s="684">
        <f ca="1">IF(AND(SUM(I37:N37)&gt;0,SUM(O37:Q37)&gt;0,R37&gt;0),1,0)</f>
        <v>0</v>
      </c>
      <c r="AF37" s="692">
        <f ca="1">IF( OR(AND(G37&gt;=2,G37+H37&gt;=2),  F36=IF(D37="F","classée","classé")),  1,  0)</f>
        <v>0</v>
      </c>
      <c r="AG37" s="804">
        <f ca="1">IF(CELL("row",B37)=ODD(CELL("row",B37)),IF(ROUND(B37-B36,1)=0.1,1,NA()),IF(ROUND(B38-B37,1)=0.1,0,NA()))</f>
        <v>1</v>
      </c>
      <c r="AH37" s="689">
        <f>IF(B37&gt;99,B37,A37)</f>
        <v>9635.1</v>
      </c>
      <c r="AI37" s="684" t="str">
        <f ca="1">IF(D37="",INDIRECT(AO37),IF(AG37=1,D36&amp;"_"&amp;D37,D37&amp;"_"&amp;D38))</f>
        <v>M_F</v>
      </c>
      <c r="AJ37" s="684">
        <f ca="1">IF(AI37=INDIRECT(AO37),0,1)     +     IF(AG37=1,  IF(B36+0.1=B37,0,1),  IF(B37+0.1=B38,0,1))     +     IF(AG37=1,  AD37,  AD38)</f>
        <v>0</v>
      </c>
      <c r="AK37" s="717">
        <f ca="1">IF(AG37=1,  F37+CLASSES*AF37*100000,  F38+CLASSES*AF38*100000)     +     IF(AI37="_",  0,  VLOOKUP(AI37,Cross_cat_sexe,AK$7,0))     +     IF(AG37=1,  IF(AND(B37&gt;0.1,F37=0),0.1,0),  IF(AND(B38&gt;0.1,F38=0),0.1,0))</f>
        <v>6000718</v>
      </c>
      <c r="AL37" s="291"/>
      <c r="AM37" s="684"/>
      <c r="AN37" s="684">
        <f t="shared" si="4"/>
        <v>1</v>
      </c>
      <c r="AO37" s="796" t="str">
        <f t="shared" ca="1" si="3"/>
        <v>$AI$21</v>
      </c>
    </row>
    <row r="38" spans="1:41" s="703" customFormat="1">
      <c r="A38" s="704">
        <v>8</v>
      </c>
      <c r="B38" s="705">
        <v>6597</v>
      </c>
      <c r="C38" s="703" t="str">
        <f ca="1">IF($B38="","",VLOOKUP($B38,Athlètes,C$5,0))</f>
        <v>CHABEAU</v>
      </c>
      <c r="D38" s="698" t="str">
        <f ca="1">IF($B38="","",VLOOKUP($B38,Athlètes,D$5,0))</f>
        <v>M</v>
      </c>
      <c r="E38" s="706" t="str">
        <f ca="1">IF($B38="","",VLOOKUP($B38,Athlètes,E$5,0))</f>
        <v/>
      </c>
      <c r="F38" s="718"/>
      <c r="G38" s="700"/>
      <c r="H38" s="783"/>
      <c r="I38" s="719">
        <f ca="1">IF($B38="","",VLOOKUP($B38,Indoor_max,I$5,0)/1000)</f>
        <v>7.6620370370370381E-5</v>
      </c>
      <c r="J38" s="720">
        <f ca="1">IF($B38="","",VLOOKUP($B38,Indoor_max,J$5,0)/1000)</f>
        <v>0</v>
      </c>
      <c r="K38" s="720">
        <f ca="1">IF($B38="","",VLOOKUP($B38,Indoor_max,K$5,0)/1000)</f>
        <v>0</v>
      </c>
      <c r="L38" s="720">
        <f ca="1">IF($B38="","",VLOOKUP($B38,Indoor_max,L$5,0)/1000)</f>
        <v>0</v>
      </c>
      <c r="M38" s="720">
        <f ca="1">IF($B38="","",VLOOKUP($B38,Indoor_max,M$5,0)/1000)</f>
        <v>0</v>
      </c>
      <c r="N38" s="721">
        <f ca="1">IF($B38="","",VLOOKUP($B38,Indoor_max,N$5,0)/1000)</f>
        <v>0</v>
      </c>
      <c r="O38" s="722">
        <f ca="1">IF($B38="","",VLOOKUP($B38,Indoor_max,O$5,0))</f>
        <v>0</v>
      </c>
      <c r="P38" s="723">
        <f ca="1">IF($B38="","",VLOOKUP($B38,Indoor_max,P$5,0))</f>
        <v>0</v>
      </c>
      <c r="Q38" s="724">
        <f ca="1">IF($B38="","",VLOOKUP($B38,Indoor_max,Q$5,0))</f>
        <v>0</v>
      </c>
      <c r="R38" s="725">
        <f ca="1">IF($B38="","",VLOOKUP($B38,Indoor_max,R$5,0))</f>
        <v>0</v>
      </c>
      <c r="S38" s="726" t="str">
        <f ca="1">IF($B38="","",VLOOKUP($B38,Athlètes,S$5,0))</f>
        <v>CHABEAU</v>
      </c>
      <c r="T38" s="718"/>
      <c r="U38" s="698"/>
      <c r="V38" s="698"/>
      <c r="W38" s="698"/>
      <c r="X38" s="698"/>
      <c r="Y38" s="698"/>
      <c r="Z38" s="698"/>
      <c r="AA38" s="698"/>
      <c r="AB38" s="698"/>
      <c r="AC38" s="698"/>
      <c r="AD38" s="698"/>
      <c r="AE38" s="698"/>
      <c r="AF38" s="700"/>
      <c r="AG38" s="828">
        <f ca="1">IF(CELL("row",B38)=ODD(CELL("row",B38)),IF(ROUND(B38-B37,1)=0.1,1,NA()),IF(ROUND(B39-B38,1)=0.1,0,NA()))</f>
        <v>0</v>
      </c>
      <c r="AH38" s="697">
        <f>IF(B38&gt;99,B38,A38)</f>
        <v>6597</v>
      </c>
      <c r="AI38" s="698" t="str">
        <f ca="1">IF(D38="",INDIRECT(AO38),IF(AG38=1,D37&amp;"_"&amp;D38,D38&amp;"_"&amp;D39))</f>
        <v>M_F</v>
      </c>
      <c r="AJ38" s="698">
        <f ca="1">IF(AI38=INDIRECT(AO38),0,1)     +     IF(AG38=1,  IF(B37+0.1=B38,0,1),  IF(B38+0.1=B39,0,1))     +     IF(AG38=1,  AD38,  AD39)</f>
        <v>0</v>
      </c>
      <c r="AK38" s="701">
        <f ca="1">IF(AG38=1,  F38+CLASSES*AF38*100000,  F39+CLASSES*AF39*100000)     +     IF(AI38="_",  0,  VLOOKUP(AI38,Cross_cat_sexe,AK$7,0))     +     IF(AG38=1,  IF(AND(B38&gt;0.1,F38=0),0.1,0),  IF(AND(B39&gt;0.1,F39=0),0.1,0))</f>
        <v>6000456</v>
      </c>
      <c r="AL38" s="290"/>
      <c r="AM38" s="698"/>
      <c r="AN38" s="698">
        <f t="shared" si="4"/>
        <v>1</v>
      </c>
      <c r="AO38" s="800" t="str">
        <f t="shared" ca="1" si="3"/>
        <v>$AI$21</v>
      </c>
    </row>
    <row r="39" spans="1:41" s="695" customFormat="1">
      <c r="A39" s="681">
        <v>8.1</v>
      </c>
      <c r="B39" s="682">
        <f>B38+0.1</f>
        <v>6597.1</v>
      </c>
      <c r="C39" s="683" t="str">
        <f ca="1">IF($B38="","",VLOOKUP($B38,Athlètes,C$7,0))</f>
        <v>Pauline</v>
      </c>
      <c r="D39" s="684" t="str">
        <f ca="1">IF($B38="","",VLOOKUP($B38,Athlètes,D$7,0))</f>
        <v>F</v>
      </c>
      <c r="E39" s="685"/>
      <c r="F39" s="710">
        <f ca="1">IF(AD39=0,MAX(I39:N39)+MAX(O39:Q39)+R39,NA())</f>
        <v>456</v>
      </c>
      <c r="G39" s="692">
        <f ca="1">IF(AD39=0,SUM(T39:AC39),NA())</f>
        <v>1</v>
      </c>
      <c r="H39" s="784">
        <f>IF(ISNA(VLOOKUP($B39,__Cross,H$7,0)),   0,   VLOOKUP($B39,__Cross,H$7,0))</f>
        <v>0</v>
      </c>
      <c r="I39" s="711">
        <f ca="1">IF($B38="","",VLOOKUP($B38,Indoor_max,I$7,0))</f>
        <v>456</v>
      </c>
      <c r="J39" s="712">
        <f ca="1">IF($B38="","",VLOOKUP($B38,Indoor_max,J$7,0))</f>
        <v>0</v>
      </c>
      <c r="K39" s="712">
        <f ca="1">IF($B38="","",VLOOKUP($B38,Indoor_max,K$7,0))</f>
        <v>0</v>
      </c>
      <c r="L39" s="712">
        <f ca="1">IF($B38="","",VLOOKUP($B38,Indoor_max,L$7,0))</f>
        <v>0</v>
      </c>
      <c r="M39" s="712">
        <f ca="1">IF($B38="","",VLOOKUP($B38,Indoor_max,M$7,0))</f>
        <v>0</v>
      </c>
      <c r="N39" s="713">
        <f ca="1">IF($B38="","",VLOOKUP($B38,Indoor_max,N$7,0))</f>
        <v>0</v>
      </c>
      <c r="O39" s="714">
        <f ca="1">IF($B38="","",VLOOKUP($B38,Indoor_max,O$7,0))</f>
        <v>0</v>
      </c>
      <c r="P39" s="712">
        <f ca="1">IF($B38="","",VLOOKUP($B38,Indoor_max,P$7,0))</f>
        <v>0</v>
      </c>
      <c r="Q39" s="713">
        <f ca="1">IF($B38="","",VLOOKUP($B38,Indoor_max,Q$7,0))</f>
        <v>0</v>
      </c>
      <c r="R39" s="715">
        <f ca="1">IF($B38="",0,VLOOKUP($B38,Indoor_max,R$7,0))</f>
        <v>0</v>
      </c>
      <c r="S39" s="716" t="str">
        <f ca="1">IF($B38="","",VLOOKUP($B38,Athlètes,S$7,0))</f>
        <v>Pauline</v>
      </c>
      <c r="T39" s="710">
        <f ca="1">IF($B38="","",VLOOKUP($B38,Indoor_max,T$7,0))</f>
        <v>0</v>
      </c>
      <c r="U39" s="684">
        <f ca="1">IF($B38="","",VLOOKUP($B38,Indoor_max,U$7,0))</f>
        <v>1</v>
      </c>
      <c r="V39" s="684">
        <f ca="1">IF($B38="","",VLOOKUP($B38,Indoor_max,V$7,0))</f>
        <v>0</v>
      </c>
      <c r="W39" s="684">
        <f ca="1">IF($B38="","",VLOOKUP($B38,Indoor_max,W$7,0))</f>
        <v>0</v>
      </c>
      <c r="X39" s="684">
        <f ca="1">IF($B38="","",VLOOKUP($B38,Indoor_max,X$7,0))</f>
        <v>0</v>
      </c>
      <c r="Y39" s="684">
        <f ca="1">IF($B38="","",VLOOKUP($B38,Indoor_max,Y$7,0))</f>
        <v>0</v>
      </c>
      <c r="Z39" s="684">
        <f ca="1">IF($B38="","",VLOOKUP($B38,Indoor_max,Z$7,0))</f>
        <v>0</v>
      </c>
      <c r="AA39" s="684">
        <f ca="1">IF($B38="","",VLOOKUP($B38,Indoor_max,AA$7,0))</f>
        <v>0</v>
      </c>
      <c r="AB39" s="684">
        <f ca="1">IF($B38="","",VLOOKUP($B38,Indoor_max,AB$7,0))</f>
        <v>0</v>
      </c>
      <c r="AC39" s="684">
        <f ca="1">IF($B38="","",VLOOKUP($B38,Indoor_max,AC$7,0))</f>
        <v>0</v>
      </c>
      <c r="AD39" s="684">
        <f ca="1">IF(MAX(T39:AC39)&gt;1,1,0)</f>
        <v>0</v>
      </c>
      <c r="AE39" s="684">
        <f ca="1">IF(AND(SUM(I39:N39)&gt;0,SUM(O39:Q39)&gt;0,R39&gt;0),1,0)</f>
        <v>0</v>
      </c>
      <c r="AF39" s="692">
        <f ca="1">IF( OR(AND(G39&gt;=2,G39+H39&gt;=2),  F38=IF(D39="F","classée","classé")),  1,  0)</f>
        <v>0</v>
      </c>
      <c r="AG39" s="804">
        <f ca="1">IF(CELL("row",B39)=ODD(CELL("row",B39)),IF(ROUND(B39-B38,1)=0.1,1,NA()),IF(ROUND(B40-B39,1)=0.1,0,NA()))</f>
        <v>1</v>
      </c>
      <c r="AH39" s="689">
        <f>IF(B39&gt;99,B39,A39)</f>
        <v>6597.1</v>
      </c>
      <c r="AI39" s="684" t="str">
        <f ca="1">IF(D39="",INDIRECT(AO39),IF(AG39=1,D38&amp;"_"&amp;D39,D39&amp;"_"&amp;D40))</f>
        <v>M_F</v>
      </c>
      <c r="AJ39" s="684">
        <f ca="1">IF(AI39=INDIRECT(AO39),0,1)     +     IF(AG39=1,  IF(B38+0.1=B39,0,1),  IF(B39+0.1=B40,0,1))     +     IF(AG39=1,  AD39,  AD40)</f>
        <v>0</v>
      </c>
      <c r="AK39" s="717">
        <f ca="1">IF(AG39=1,  F39+CLASSES*AF39*100000,  F40+CLASSES*AF40*100000)     +     IF(AI39="_",  0,  VLOOKUP(AI39,Cross_cat_sexe,AK$7,0))     +     IF(AG39=1,  IF(AND(B39&gt;0.1,F39=0),0.1,0),  IF(AND(B40&gt;0.1,F40=0),0.1,0))</f>
        <v>6000456</v>
      </c>
      <c r="AL39" s="291"/>
      <c r="AM39" s="684"/>
      <c r="AN39" s="684">
        <f t="shared" si="4"/>
        <v>1</v>
      </c>
      <c r="AO39" s="796" t="str">
        <f t="shared" ca="1" si="3"/>
        <v>$AI$21</v>
      </c>
    </row>
    <row r="40" spans="1:41" s="703" customFormat="1">
      <c r="A40" s="704">
        <v>9</v>
      </c>
      <c r="B40" s="705">
        <v>6307</v>
      </c>
      <c r="C40" s="703" t="str">
        <f ca="1">IF($B40="","",VLOOKUP($B40,Athlètes,C$5,0))</f>
        <v>EGHELS</v>
      </c>
      <c r="D40" s="698" t="str">
        <f ca="1">IF($B40="","",VLOOKUP($B40,Athlètes,D$5,0))</f>
        <v>M</v>
      </c>
      <c r="E40" s="706">
        <f ca="1">IF($B40="","",VLOOKUP($B40,Athlètes,E$5,0))</f>
        <v>1998</v>
      </c>
      <c r="F40" s="718"/>
      <c r="G40" s="700"/>
      <c r="H40" s="783"/>
      <c r="I40" s="719">
        <f ca="1">IF($B40="","",VLOOKUP($B40,Indoor_max,I$5,0)/1000)</f>
        <v>7.9861111111111116E-5</v>
      </c>
      <c r="J40" s="720">
        <f ca="1">IF($B40="","",VLOOKUP($B40,Indoor_max,J$5,0)/1000)</f>
        <v>0</v>
      </c>
      <c r="K40" s="720">
        <f ca="1">IF($B40="","",VLOOKUP($B40,Indoor_max,K$5,0)/1000)</f>
        <v>0</v>
      </c>
      <c r="L40" s="720">
        <f ca="1">IF($B40="","",VLOOKUP($B40,Indoor_max,L$5,0)/1000)</f>
        <v>0</v>
      </c>
      <c r="M40" s="720">
        <f ca="1">IF($B40="","",VLOOKUP($B40,Indoor_max,M$5,0)/1000)</f>
        <v>0</v>
      </c>
      <c r="N40" s="721">
        <f ca="1">IF($B40="","",VLOOKUP($B40,Indoor_max,N$5,0)/1000)</f>
        <v>0</v>
      </c>
      <c r="O40" s="722">
        <f ca="1">IF($B40="","",VLOOKUP($B40,Indoor_max,O$5,0))</f>
        <v>0</v>
      </c>
      <c r="P40" s="723">
        <f ca="1">IF($B40="","",VLOOKUP($B40,Indoor_max,P$5,0))</f>
        <v>0</v>
      </c>
      <c r="Q40" s="724">
        <f ca="1">IF($B40="","",VLOOKUP($B40,Indoor_max,Q$5,0))</f>
        <v>0</v>
      </c>
      <c r="R40" s="725">
        <f ca="1">IF($B40="","",VLOOKUP($B40,Indoor_max,R$5,0))</f>
        <v>3.46</v>
      </c>
      <c r="S40" s="726" t="str">
        <f ca="1">IF($B40="","",VLOOKUP($B40,Athlètes,S$5,0))</f>
        <v>EGHELS</v>
      </c>
      <c r="T40" s="718"/>
      <c r="U40" s="698"/>
      <c r="V40" s="698"/>
      <c r="W40" s="698"/>
      <c r="X40" s="698"/>
      <c r="Y40" s="698"/>
      <c r="Z40" s="698"/>
      <c r="AA40" s="698"/>
      <c r="AB40" s="698"/>
      <c r="AC40" s="698"/>
      <c r="AD40" s="698"/>
      <c r="AE40" s="698"/>
      <c r="AF40" s="700"/>
      <c r="AG40" s="828">
        <f ca="1">IF(CELL("row",B40)=ODD(CELL("row",B40)),IF(ROUND(B40-B39,1)=0.1,1,NA()),IF(ROUND(B41-B40,1)=0.1,0,NA()))</f>
        <v>0</v>
      </c>
      <c r="AH40" s="697">
        <f>IF(B40&gt;99,B40,A40)</f>
        <v>6307</v>
      </c>
      <c r="AI40" s="698" t="str">
        <f ca="1">IF(D40="",INDIRECT(AO40),IF(AG40=1,D39&amp;"_"&amp;D40,D40&amp;"_"&amp;D41))</f>
        <v>M_F</v>
      </c>
      <c r="AJ40" s="698">
        <f ca="1">IF(AI40=INDIRECT(AO40),0,1)     +     IF(AG40=1,  IF(B39+0.1=B40,0,1),  IF(B40+0.1=B41,0,1))     +     IF(AG40=1,  AD40,  AD41)</f>
        <v>0</v>
      </c>
      <c r="AK40" s="701">
        <f ca="1">IF(AG40=1,  F40+CLASSES*AF40*100000,  F41+CLASSES*AF41*100000)     +     IF(AI40="_",  0,  VLOOKUP(AI40,Cross_cat_sexe,AK$7,0))     +     IF(AG40=1,  IF(AND(B40&gt;0.1,F40=0),0.1,0),  IF(AND(B41&gt;0.1,F41=0),0.1,0))</f>
        <v>6000448</v>
      </c>
      <c r="AL40" s="290"/>
      <c r="AM40" s="698"/>
      <c r="AN40" s="698">
        <f t="shared" si="4"/>
        <v>1</v>
      </c>
      <c r="AO40" s="800" t="str">
        <f t="shared" ca="1" si="3"/>
        <v>$AI$21</v>
      </c>
    </row>
    <row r="41" spans="1:41" s="695" customFormat="1">
      <c r="A41" s="681">
        <v>9.1</v>
      </c>
      <c r="B41" s="682">
        <f>B40+0.1</f>
        <v>6307.1</v>
      </c>
      <c r="C41" s="683" t="str">
        <f ca="1">IF($B40="","",VLOOKUP($B40,Athlètes,C$7,0))</f>
        <v>Odile</v>
      </c>
      <c r="D41" s="684" t="str">
        <f ca="1">IF($B40="","",VLOOKUP($B40,Athlètes,D$7,0))</f>
        <v>F</v>
      </c>
      <c r="E41" s="685"/>
      <c r="F41" s="710">
        <f ca="1">IF(AD41=0,MAX(I41:N41)+MAX(O41:Q41)+R41,NA())</f>
        <v>448</v>
      </c>
      <c r="G41" s="692">
        <f ca="1">IF(AD41=0,SUM(T41:AC41),NA())</f>
        <v>1</v>
      </c>
      <c r="H41" s="784">
        <f ca="1">IF(ISNA(VLOOKUP($B41,__Cross,H$7,0)),   0,   VLOOKUP($B41,__Cross,H$7,0))</f>
        <v>1</v>
      </c>
      <c r="I41" s="711">
        <f ca="1">IF($B40="","",VLOOKUP($B40,Indoor_max,I$7,0))</f>
        <v>331</v>
      </c>
      <c r="J41" s="712">
        <f ca="1">IF($B40="","",VLOOKUP($B40,Indoor_max,J$7,0))</f>
        <v>0</v>
      </c>
      <c r="K41" s="712">
        <f ca="1">IF($B40="","",VLOOKUP($B40,Indoor_max,K$7,0))</f>
        <v>0</v>
      </c>
      <c r="L41" s="712">
        <f ca="1">IF($B40="","",VLOOKUP($B40,Indoor_max,L$7,0))</f>
        <v>0</v>
      </c>
      <c r="M41" s="712">
        <f ca="1">IF($B40="","",VLOOKUP($B40,Indoor_max,M$7,0))</f>
        <v>0</v>
      </c>
      <c r="N41" s="713">
        <f ca="1">IF($B40="","",VLOOKUP($B40,Indoor_max,N$7,0))</f>
        <v>0</v>
      </c>
      <c r="O41" s="714">
        <f ca="1">IF($B40="","",VLOOKUP($B40,Indoor_max,O$7,0))</f>
        <v>0</v>
      </c>
      <c r="P41" s="712">
        <f ca="1">IF($B40="","",VLOOKUP($B40,Indoor_max,P$7,0))</f>
        <v>0</v>
      </c>
      <c r="Q41" s="713">
        <f ca="1">IF($B40="","",VLOOKUP($B40,Indoor_max,Q$7,0))</f>
        <v>0</v>
      </c>
      <c r="R41" s="715">
        <f ca="1">IF($B40="",0,VLOOKUP($B40,Indoor_max,R$7,0))</f>
        <v>117</v>
      </c>
      <c r="S41" s="716" t="str">
        <f ca="1">IF($B40="","",VLOOKUP($B40,Athlètes,S$7,0))</f>
        <v>Odile</v>
      </c>
      <c r="T41" s="710">
        <f ca="1">IF($B40="","",VLOOKUP($B40,Indoor_max,T$7,0))</f>
        <v>0</v>
      </c>
      <c r="U41" s="684">
        <f ca="1">IF($B40="","",VLOOKUP($B40,Indoor_max,U$7,0))</f>
        <v>0</v>
      </c>
      <c r="V41" s="684">
        <f ca="1">IF($B40="","",VLOOKUP($B40,Indoor_max,V$7,0))</f>
        <v>0</v>
      </c>
      <c r="W41" s="684">
        <f ca="1">IF($B40="","",VLOOKUP($B40,Indoor_max,W$7,0))</f>
        <v>0</v>
      </c>
      <c r="X41" s="684">
        <f ca="1">IF($B40="","",VLOOKUP($B40,Indoor_max,X$7,0))</f>
        <v>0</v>
      </c>
      <c r="Y41" s="684">
        <f ca="1">IF($B40="","",VLOOKUP($B40,Indoor_max,Y$7,0))</f>
        <v>0</v>
      </c>
      <c r="Z41" s="684">
        <f ca="1">IF($B40="","",VLOOKUP($B40,Indoor_max,Z$7,0))</f>
        <v>1</v>
      </c>
      <c r="AA41" s="684">
        <f ca="1">IF($B40="","",VLOOKUP($B40,Indoor_max,AA$7,0))</f>
        <v>0</v>
      </c>
      <c r="AB41" s="684">
        <f ca="1">IF($B40="","",VLOOKUP($B40,Indoor_max,AB$7,0))</f>
        <v>0</v>
      </c>
      <c r="AC41" s="684">
        <f ca="1">IF($B40="","",VLOOKUP($B40,Indoor_max,AC$7,0))</f>
        <v>0</v>
      </c>
      <c r="AD41" s="684">
        <f ca="1">IF(MAX(T41:AC41)&gt;1,1,0)</f>
        <v>0</v>
      </c>
      <c r="AE41" s="684">
        <f ca="1">IF(AND(SUM(I41:N41)&gt;0,SUM(O41:Q41)&gt;0,R41&gt;0),1,0)</f>
        <v>0</v>
      </c>
      <c r="AF41" s="692">
        <f ca="1">IF( OR(AND(G41&gt;=2,G41+H41&gt;=2),  F40=IF(D41="F","classée","classé")),  1,  0)</f>
        <v>0</v>
      </c>
      <c r="AG41" s="804">
        <f ca="1">IF(CELL("row",B41)=ODD(CELL("row",B41)),IF(ROUND(B41-B40,1)=0.1,1,NA()),IF(ROUND(B42-B41,1)=0.1,0,NA()))</f>
        <v>1</v>
      </c>
      <c r="AH41" s="689">
        <f>IF(B41&gt;99,B41,A41)</f>
        <v>6307.1</v>
      </c>
      <c r="AI41" s="684" t="str">
        <f ca="1">IF(D41="",INDIRECT(AO41),IF(AG41=1,D40&amp;"_"&amp;D41,D41&amp;"_"&amp;D42))</f>
        <v>M_F</v>
      </c>
      <c r="AJ41" s="684">
        <f ca="1">IF(AI41=INDIRECT(AO41),0,1)     +     IF(AG41=1,  IF(B40+0.1=B41,0,1),  IF(B41+0.1=B42,0,1))     +     IF(AG41=1,  AD41,  AD42)</f>
        <v>0</v>
      </c>
      <c r="AK41" s="717">
        <f ca="1">IF(AG41=1,  F41+CLASSES*AF41*100000,  F42+CLASSES*AF42*100000)     +     IF(AI41="_",  0,  VLOOKUP(AI41,Cross_cat_sexe,AK$7,0))     +     IF(AG41=1,  IF(AND(B41&gt;0.1,F41=0),0.1,0),  IF(AND(B42&gt;0.1,F42=0),0.1,0))</f>
        <v>6000448</v>
      </c>
      <c r="AL41" s="291"/>
      <c r="AM41" s="684"/>
      <c r="AN41" s="684">
        <f t="shared" si="4"/>
        <v>1</v>
      </c>
      <c r="AO41" s="796" t="str">
        <f t="shared" ca="1" si="3"/>
        <v>$AI$21</v>
      </c>
    </row>
    <row r="42" spans="1:41" s="703" customFormat="1">
      <c r="A42" s="704">
        <v>10</v>
      </c>
      <c r="B42" s="705">
        <v>6430</v>
      </c>
      <c r="C42" s="703" t="str">
        <f ca="1">IF($B42="","",VLOOKUP($B42,Athlètes,C$5,0))</f>
        <v>SAUCEZ</v>
      </c>
      <c r="D42" s="698" t="str">
        <f ca="1">IF($B42="","",VLOOKUP($B42,Athlètes,D$5,0))</f>
        <v>M</v>
      </c>
      <c r="E42" s="706">
        <f ca="1">IF($B42="","",VLOOKUP($B42,Athlètes,E$5,0))</f>
        <v>1999</v>
      </c>
      <c r="F42" s="718"/>
      <c r="G42" s="700"/>
      <c r="H42" s="783"/>
      <c r="I42" s="719">
        <f ca="1">IF($B42="","",VLOOKUP($B42,Indoor_max,I$5,0)/1000)</f>
        <v>7.9282407407407402E-5</v>
      </c>
      <c r="J42" s="720">
        <f ca="1">IF($B42="","",VLOOKUP($B42,Indoor_max,J$5,0)/1000)</f>
        <v>0</v>
      </c>
      <c r="K42" s="720">
        <f ca="1">IF($B42="","",VLOOKUP($B42,Indoor_max,K$5,0)/1000)</f>
        <v>0</v>
      </c>
      <c r="L42" s="720">
        <f ca="1">IF($B42="","",VLOOKUP($B42,Indoor_max,L$5,0)/1000)</f>
        <v>0</v>
      </c>
      <c r="M42" s="720">
        <f ca="1">IF($B42="","",VLOOKUP($B42,Indoor_max,M$5,0)/1000)</f>
        <v>0</v>
      </c>
      <c r="N42" s="721">
        <f ca="1">IF($B42="","",VLOOKUP($B42,Indoor_max,N$5,0)/1000)</f>
        <v>0</v>
      </c>
      <c r="O42" s="722">
        <f ca="1">IF($B42="","",VLOOKUP($B42,Indoor_max,O$5,0))</f>
        <v>0</v>
      </c>
      <c r="P42" s="723">
        <f ca="1">IF($B42="","",VLOOKUP($B42,Indoor_max,P$5,0))</f>
        <v>0</v>
      </c>
      <c r="Q42" s="724">
        <f ca="1">IF($B42="","",VLOOKUP($B42,Indoor_max,Q$5,0))</f>
        <v>0</v>
      </c>
      <c r="R42" s="725">
        <f ca="1">IF($B42="","",VLOOKUP($B42,Indoor_max,R$5,0))</f>
        <v>0</v>
      </c>
      <c r="S42" s="726" t="str">
        <f ca="1">IF($B42="","",VLOOKUP($B42,Athlètes,S$5,0))</f>
        <v>SAUCEZ</v>
      </c>
      <c r="T42" s="718"/>
      <c r="U42" s="698"/>
      <c r="V42" s="698"/>
      <c r="W42" s="698"/>
      <c r="X42" s="698"/>
      <c r="Y42" s="698"/>
      <c r="Z42" s="698"/>
      <c r="AA42" s="698"/>
      <c r="AB42" s="698"/>
      <c r="AC42" s="698"/>
      <c r="AD42" s="698"/>
      <c r="AE42" s="698"/>
      <c r="AF42" s="700"/>
      <c r="AG42" s="828">
        <f ca="1">IF(CELL("row",B42)=ODD(CELL("row",B42)),IF(ROUND(B42-B41,1)=0.1,1,NA()),IF(ROUND(B43-B42,1)=0.1,0,NA()))</f>
        <v>0</v>
      </c>
      <c r="AH42" s="697">
        <f>IF(B42&gt;99,B42,A42)</f>
        <v>6430</v>
      </c>
      <c r="AI42" s="698" t="str">
        <f ca="1">IF(D42="",INDIRECT(AO42),IF(AG42=1,D41&amp;"_"&amp;D42,D42&amp;"_"&amp;D43))</f>
        <v>M_F</v>
      </c>
      <c r="AJ42" s="698">
        <f ca="1">IF(AI42=INDIRECT(AO42),0,1)     +     IF(AG42=1,  IF(B41+0.1=B42,0,1),  IF(B42+0.1=B43,0,1))     +     IF(AG42=1,  AD42,  AD43)</f>
        <v>0</v>
      </c>
      <c r="AK42" s="701">
        <f ca="1">IF(AG42=1,  F42+CLASSES*AF42*100000,  F43+CLASSES*AF43*100000)     +     IF(AI42="_",  0,  VLOOKUP(AI42,Cross_cat_sexe,AK$7,0))     +     IF(AG42=1,  IF(AND(B42&gt;0.1,F42=0),0.1,0),  IF(AND(B43&gt;0.1,F43=0),0.1,0))</f>
        <v>6000399</v>
      </c>
      <c r="AL42" s="290"/>
      <c r="AM42" s="698"/>
      <c r="AN42" s="698">
        <f t="shared" si="4"/>
        <v>1</v>
      </c>
      <c r="AO42" s="800" t="str">
        <f t="shared" ca="1" si="3"/>
        <v>$AI$21</v>
      </c>
    </row>
    <row r="43" spans="1:41" s="695" customFormat="1">
      <c r="A43" s="681">
        <v>10.1</v>
      </c>
      <c r="B43" s="682">
        <f>B42+0.1</f>
        <v>6430.1</v>
      </c>
      <c r="C43" s="683" t="str">
        <f ca="1">IF($B42="","",VLOOKUP($B42,Athlètes,C$7,0))</f>
        <v>Thea</v>
      </c>
      <c r="D43" s="684" t="str">
        <f ca="1">IF($B42="","",VLOOKUP($B42,Athlètes,D$7,0))</f>
        <v>F</v>
      </c>
      <c r="E43" s="685"/>
      <c r="F43" s="710">
        <f ca="1">IF(AD43=0,MAX(I43:N43)+MAX(O43:Q43)+R43,NA())</f>
        <v>399</v>
      </c>
      <c r="G43" s="692">
        <f ca="1">IF(AD43=0,SUM(T43:AC43),NA())</f>
        <v>1</v>
      </c>
      <c r="H43" s="784">
        <f ca="1">IF(ISNA(VLOOKUP($B43,__Cross,H$7,0)),   0,   VLOOKUP($B43,__Cross,H$7,0))</f>
        <v>2</v>
      </c>
      <c r="I43" s="711">
        <f ca="1">IF($B42="","",VLOOKUP($B42,Indoor_max,I$7,0))</f>
        <v>399</v>
      </c>
      <c r="J43" s="712">
        <f ca="1">IF($B42="","",VLOOKUP($B42,Indoor_max,J$7,0))</f>
        <v>0</v>
      </c>
      <c r="K43" s="712">
        <f ca="1">IF($B42="","",VLOOKUP($B42,Indoor_max,K$7,0))</f>
        <v>0</v>
      </c>
      <c r="L43" s="712">
        <f ca="1">IF($B42="","",VLOOKUP($B42,Indoor_max,L$7,0))</f>
        <v>0</v>
      </c>
      <c r="M43" s="712">
        <f ca="1">IF($B42="","",VLOOKUP($B42,Indoor_max,M$7,0))</f>
        <v>0</v>
      </c>
      <c r="N43" s="713">
        <f ca="1">IF($B42="","",VLOOKUP($B42,Indoor_max,N$7,0))</f>
        <v>0</v>
      </c>
      <c r="O43" s="714">
        <f ca="1">IF($B42="","",VLOOKUP($B42,Indoor_max,O$7,0))</f>
        <v>0</v>
      </c>
      <c r="P43" s="712">
        <f ca="1">IF($B42="","",VLOOKUP($B42,Indoor_max,P$7,0))</f>
        <v>0</v>
      </c>
      <c r="Q43" s="713">
        <f ca="1">IF($B42="","",VLOOKUP($B42,Indoor_max,Q$7,0))</f>
        <v>0</v>
      </c>
      <c r="R43" s="715">
        <f ca="1">IF($B42="",0,VLOOKUP($B42,Indoor_max,R$7,0))</f>
        <v>0</v>
      </c>
      <c r="S43" s="716" t="str">
        <f ca="1">IF($B42="","",VLOOKUP($B42,Athlètes,S$7,0))</f>
        <v>Thea</v>
      </c>
      <c r="T43" s="710">
        <f ca="1">IF($B42="","",VLOOKUP($B42,Indoor_max,T$7,0))</f>
        <v>0</v>
      </c>
      <c r="U43" s="684">
        <f ca="1">IF($B42="","",VLOOKUP($B42,Indoor_max,U$7,0))</f>
        <v>1</v>
      </c>
      <c r="V43" s="684">
        <f ca="1">IF($B42="","",VLOOKUP($B42,Indoor_max,V$7,0))</f>
        <v>0</v>
      </c>
      <c r="W43" s="684">
        <f ca="1">IF($B42="","",VLOOKUP($B42,Indoor_max,W$7,0))</f>
        <v>0</v>
      </c>
      <c r="X43" s="684">
        <f ca="1">IF($B42="","",VLOOKUP($B42,Indoor_max,X$7,0))</f>
        <v>0</v>
      </c>
      <c r="Y43" s="684">
        <f ca="1">IF($B42="","",VLOOKUP($B42,Indoor_max,Y$7,0))</f>
        <v>0</v>
      </c>
      <c r="Z43" s="684">
        <f ca="1">IF($B42="","",VLOOKUP($B42,Indoor_max,Z$7,0))</f>
        <v>0</v>
      </c>
      <c r="AA43" s="684">
        <f ca="1">IF($B42="","",VLOOKUP($B42,Indoor_max,AA$7,0))</f>
        <v>0</v>
      </c>
      <c r="AB43" s="684">
        <f ca="1">IF($B42="","",VLOOKUP($B42,Indoor_max,AB$7,0))</f>
        <v>0</v>
      </c>
      <c r="AC43" s="684">
        <f ca="1">IF($B42="","",VLOOKUP($B42,Indoor_max,AC$7,0))</f>
        <v>0</v>
      </c>
      <c r="AD43" s="684">
        <f ca="1">IF(MAX(T43:AC43)&gt;1,1,0)</f>
        <v>0</v>
      </c>
      <c r="AE43" s="684">
        <f ca="1">IF(AND(SUM(I43:N43)&gt;0,SUM(O43:Q43)&gt;0,R43&gt;0),1,0)</f>
        <v>0</v>
      </c>
      <c r="AF43" s="692">
        <f ca="1">IF( OR(AND(G43&gt;=2,G43+H43&gt;=2),  F42=IF(D43="F","classée","classé")),  1,  0)</f>
        <v>0</v>
      </c>
      <c r="AG43" s="804">
        <f ca="1">IF(CELL("row",B43)=ODD(CELL("row",B43)),IF(ROUND(B43-B42,1)=0.1,1,NA()),IF(ROUND(B44-B43,1)=0.1,0,NA()))</f>
        <v>1</v>
      </c>
      <c r="AH43" s="689">
        <f>IF(B43&gt;99,B43,A43)</f>
        <v>6430.1</v>
      </c>
      <c r="AI43" s="684" t="str">
        <f ca="1">IF(D43="",INDIRECT(AO43),IF(AG43=1,D42&amp;"_"&amp;D43,D43&amp;"_"&amp;D44))</f>
        <v>M_F</v>
      </c>
      <c r="AJ43" s="684">
        <f ca="1">IF(AI43=INDIRECT(AO43),0,1)     +     IF(AG43=1,  IF(B42+0.1=B43,0,1),  IF(B43+0.1=B44,0,1))     +     IF(AG43=1,  AD43,  AD44)</f>
        <v>0</v>
      </c>
      <c r="AK43" s="717">
        <f ca="1">IF(AG43=1,  F43+CLASSES*AF43*100000,  F44+CLASSES*AF44*100000)     +     IF(AI43="_",  0,  VLOOKUP(AI43,Cross_cat_sexe,AK$7,0))     +     IF(AG43=1,  IF(AND(B43&gt;0.1,F43=0),0.1,0),  IF(AND(B44&gt;0.1,F44=0),0.1,0))</f>
        <v>6000399</v>
      </c>
      <c r="AL43" s="291"/>
      <c r="AM43" s="684"/>
      <c r="AN43" s="684">
        <f t="shared" si="4"/>
        <v>1</v>
      </c>
      <c r="AO43" s="796" t="str">
        <f t="shared" ca="1" si="3"/>
        <v>$AI$21</v>
      </c>
    </row>
    <row r="44" spans="1:41" s="703" customFormat="1">
      <c r="A44" s="704">
        <v>11</v>
      </c>
      <c r="B44" s="705">
        <v>6116</v>
      </c>
      <c r="C44" s="703" t="str">
        <f ca="1">IF($B44="","",VLOOKUP($B44,Athlètes,C$5,0))</f>
        <v>SMAGGE</v>
      </c>
      <c r="D44" s="698" t="str">
        <f ca="1">IF($B44="","",VLOOKUP($B44,Athlètes,D$5,0))</f>
        <v>M</v>
      </c>
      <c r="E44" s="706" t="str">
        <f ca="1">IF($B44="","",VLOOKUP($B44,Athlètes,E$5,0))</f>
        <v/>
      </c>
      <c r="F44" s="718"/>
      <c r="G44" s="700"/>
      <c r="H44" s="783"/>
      <c r="I44" s="719">
        <f ca="1">IF($B44="","",VLOOKUP($B44,Indoor_max,I$5,0)/1000)</f>
        <v>9.1666666666666668E-5</v>
      </c>
      <c r="J44" s="720">
        <f ca="1">IF($B44="","",VLOOKUP($B44,Indoor_max,J$5,0)/1000)</f>
        <v>0</v>
      </c>
      <c r="K44" s="720">
        <f ca="1">IF($B44="","",VLOOKUP($B44,Indoor_max,K$5,0)/1000)</f>
        <v>0</v>
      </c>
      <c r="L44" s="720">
        <f ca="1">IF($B44="","",VLOOKUP($B44,Indoor_max,L$5,0)/1000)</f>
        <v>0</v>
      </c>
      <c r="M44" s="720">
        <f ca="1">IF($B44="","",VLOOKUP($B44,Indoor_max,M$5,0)/1000)</f>
        <v>1.2129629629629631E-4</v>
      </c>
      <c r="N44" s="721">
        <f ca="1">IF($B44="","",VLOOKUP($B44,Indoor_max,N$5,0)/1000)</f>
        <v>0</v>
      </c>
      <c r="O44" s="722">
        <f ca="1">IF($B44="","",VLOOKUP($B44,Indoor_max,O$5,0))</f>
        <v>0</v>
      </c>
      <c r="P44" s="723">
        <f ca="1">IF($B44="","",VLOOKUP($B44,Indoor_max,P$5,0))</f>
        <v>0</v>
      </c>
      <c r="Q44" s="724">
        <f ca="1">IF($B44="","",VLOOKUP($B44,Indoor_max,Q$5,0))</f>
        <v>0</v>
      </c>
      <c r="R44" s="725">
        <f ca="1">IF($B44="","",VLOOKUP($B44,Indoor_max,R$5,0))</f>
        <v>0</v>
      </c>
      <c r="S44" s="726" t="str">
        <f ca="1">IF($B44="","",VLOOKUP($B44,Athlètes,S$5,0))</f>
        <v>SMAGGE</v>
      </c>
      <c r="T44" s="718"/>
      <c r="U44" s="698"/>
      <c r="V44" s="698"/>
      <c r="W44" s="698"/>
      <c r="X44" s="698"/>
      <c r="Y44" s="698"/>
      <c r="Z44" s="698"/>
      <c r="AA44" s="698"/>
      <c r="AB44" s="698"/>
      <c r="AC44" s="698"/>
      <c r="AD44" s="698"/>
      <c r="AE44" s="698"/>
      <c r="AF44" s="700"/>
      <c r="AG44" s="828">
        <f ca="1">IF(CELL("row",B44)=ODD(CELL("row",B44)),IF(ROUND(B44-B43,1)=0.1,1,NA()),IF(ROUND(B45-B44,1)=0.1,0,NA()))</f>
        <v>0</v>
      </c>
      <c r="AH44" s="697">
        <f>IF(B44&gt;99,B44,A44)</f>
        <v>6116</v>
      </c>
      <c r="AI44" s="698" t="str">
        <f ca="1">IF(D44="",INDIRECT(AO44),IF(AG44=1,D43&amp;"_"&amp;D44,D44&amp;"_"&amp;D45))</f>
        <v>M_F</v>
      </c>
      <c r="AJ44" s="698">
        <f ca="1">IF(AI44=INDIRECT(AO44),0,1)     +     IF(AG44=1,  IF(B43+0.1=B44,0,1),  IF(B44+0.1=B45,0,1))     +     IF(AG44=1,  AD44,  AD45)</f>
        <v>0</v>
      </c>
      <c r="AK44" s="701">
        <f ca="1">IF(AG44=1,  F44+CLASSES*AF44*100000,  F45+CLASSES*AF45*100000)     +     IF(AI44="_",  0,  VLOOKUP(AI44,Cross_cat_sexe,AK$7,0))     +     IF(AG44=1,  IF(AND(B44&gt;0.1,F44=0),0.1,0),  IF(AND(B45&gt;0.1,F45=0),0.1,0))</f>
        <v>6000272</v>
      </c>
      <c r="AL44" s="290"/>
      <c r="AM44" s="698"/>
      <c r="AN44" s="698">
        <f t="shared" si="4"/>
        <v>1</v>
      </c>
      <c r="AO44" s="800" t="str">
        <f t="shared" ca="1" si="3"/>
        <v>$AI$21</v>
      </c>
    </row>
    <row r="45" spans="1:41" s="695" customFormat="1">
      <c r="A45" s="681">
        <v>11.1</v>
      </c>
      <c r="B45" s="682">
        <f>B44+0.1</f>
        <v>6116.1</v>
      </c>
      <c r="C45" s="683" t="str">
        <f ca="1">IF($B44="","",VLOOKUP($B44,Athlètes,C$7,0))</f>
        <v>Rebecca</v>
      </c>
      <c r="D45" s="684" t="str">
        <f ca="1">IF($B44="","",VLOOKUP($B44,Athlètes,D$7,0))</f>
        <v>F</v>
      </c>
      <c r="E45" s="685"/>
      <c r="F45" s="710">
        <f ca="1">IF(AD45=0,MAX(I45:N45)+MAX(O45:Q45)+R45,NA())</f>
        <v>272</v>
      </c>
      <c r="G45" s="692">
        <f ca="1">IF(AD45=0,SUM(T45:AC45),NA())</f>
        <v>1</v>
      </c>
      <c r="H45" s="784">
        <f ca="1">IF(ISNA(VLOOKUP($B45,__Cross,H$7,0)),   0,   VLOOKUP($B45,__Cross,H$7,0))</f>
        <v>1</v>
      </c>
      <c r="I45" s="711">
        <f ca="1">IF($B44="","",VLOOKUP($B44,Indoor_max,I$7,0))</f>
        <v>179</v>
      </c>
      <c r="J45" s="712">
        <f ca="1">IF($B44="","",VLOOKUP($B44,Indoor_max,J$7,0))</f>
        <v>0</v>
      </c>
      <c r="K45" s="712">
        <f ca="1">IF($B44="","",VLOOKUP($B44,Indoor_max,K$7,0))</f>
        <v>0</v>
      </c>
      <c r="L45" s="712">
        <f ca="1">IF($B44="","",VLOOKUP($B44,Indoor_max,L$7,0))</f>
        <v>0</v>
      </c>
      <c r="M45" s="712">
        <f ca="1">IF($B44="","",VLOOKUP($B44,Indoor_max,M$7,0))</f>
        <v>272</v>
      </c>
      <c r="N45" s="713">
        <f ca="1">IF($B44="","",VLOOKUP($B44,Indoor_max,N$7,0))</f>
        <v>0</v>
      </c>
      <c r="O45" s="714">
        <f ca="1">IF($B44="","",VLOOKUP($B44,Indoor_max,O$7,0))</f>
        <v>0</v>
      </c>
      <c r="P45" s="712">
        <f ca="1">IF($B44="","",VLOOKUP($B44,Indoor_max,P$7,0))</f>
        <v>0</v>
      </c>
      <c r="Q45" s="713">
        <f ca="1">IF($B44="","",VLOOKUP($B44,Indoor_max,Q$7,0))</f>
        <v>0</v>
      </c>
      <c r="R45" s="715">
        <f ca="1">IF($B44="",0,VLOOKUP($B44,Indoor_max,R$7,0))</f>
        <v>0</v>
      </c>
      <c r="S45" s="716" t="str">
        <f ca="1">IF($B44="","",VLOOKUP($B44,Athlètes,S$7,0))</f>
        <v>Rebecca</v>
      </c>
      <c r="T45" s="710">
        <f ca="1">IF($B44="","",VLOOKUP($B44,Indoor_max,T$7,0))</f>
        <v>0</v>
      </c>
      <c r="U45" s="684">
        <f ca="1">IF($B44="","",VLOOKUP($B44,Indoor_max,U$7,0))</f>
        <v>1</v>
      </c>
      <c r="V45" s="684">
        <f ca="1">IF($B44="","",VLOOKUP($B44,Indoor_max,V$7,0))</f>
        <v>0</v>
      </c>
      <c r="W45" s="684">
        <f ca="1">IF($B44="","",VLOOKUP($B44,Indoor_max,W$7,0))</f>
        <v>0</v>
      </c>
      <c r="X45" s="684">
        <f ca="1">IF($B44="","",VLOOKUP($B44,Indoor_max,X$7,0))</f>
        <v>0</v>
      </c>
      <c r="Y45" s="684">
        <f ca="1">IF($B44="","",VLOOKUP($B44,Indoor_max,Y$7,0))</f>
        <v>0</v>
      </c>
      <c r="Z45" s="684">
        <f ca="1">IF($B44="","",VLOOKUP($B44,Indoor_max,Z$7,0))</f>
        <v>0</v>
      </c>
      <c r="AA45" s="684">
        <f ca="1">IF($B44="","",VLOOKUP($B44,Indoor_max,AA$7,0))</f>
        <v>0</v>
      </c>
      <c r="AB45" s="684">
        <f ca="1">IF($B44="","",VLOOKUP($B44,Indoor_max,AB$7,0))</f>
        <v>0</v>
      </c>
      <c r="AC45" s="684">
        <f ca="1">IF($B44="","",VLOOKUP($B44,Indoor_max,AC$7,0))</f>
        <v>0</v>
      </c>
      <c r="AD45" s="684">
        <f ca="1">IF(MAX(T45:AC45)&gt;1,1,0)</f>
        <v>0</v>
      </c>
      <c r="AE45" s="684">
        <f ca="1">IF(AND(SUM(I45:N45)&gt;0,SUM(O45:Q45)&gt;0,R45&gt;0),1,0)</f>
        <v>0</v>
      </c>
      <c r="AF45" s="692">
        <f ca="1">IF( OR(AND(G45&gt;=2,G45+H45&gt;=2),  F44=IF(D45="F","classée","classé")),  1,  0)</f>
        <v>0</v>
      </c>
      <c r="AG45" s="804">
        <f ca="1">IF(CELL("row",B45)=ODD(CELL("row",B45)),IF(ROUND(B45-B44,1)=0.1,1,NA()),IF(ROUND(B46-B45,1)=0.1,0,NA()))</f>
        <v>1</v>
      </c>
      <c r="AH45" s="689">
        <f>IF(B45&gt;99,B45,A45)</f>
        <v>6116.1</v>
      </c>
      <c r="AI45" s="684" t="str">
        <f ca="1">IF(D45="",INDIRECT(AO45),IF(AG45=1,D44&amp;"_"&amp;D45,D45&amp;"_"&amp;D46))</f>
        <v>M_F</v>
      </c>
      <c r="AJ45" s="684">
        <f ca="1">IF(AI45=INDIRECT(AO45),0,1)     +     IF(AG45=1,  IF(B44+0.1=B45,0,1),  IF(B45+0.1=B46,0,1))     +     IF(AG45=1,  AD45,  AD46)</f>
        <v>0</v>
      </c>
      <c r="AK45" s="717">
        <f ca="1">IF(AG45=1,  F45+CLASSES*AF45*100000,  F46+CLASSES*AF46*100000)     +     IF(AI45="_",  0,  VLOOKUP(AI45,Cross_cat_sexe,AK$7,0))     +     IF(AG45=1,  IF(AND(B45&gt;0.1,F45=0),0.1,0),  IF(AND(B46&gt;0.1,F46=0),0.1,0))</f>
        <v>6000272</v>
      </c>
      <c r="AL45" s="291"/>
      <c r="AM45" s="684"/>
      <c r="AN45" s="684">
        <f t="shared" si="4"/>
        <v>1</v>
      </c>
      <c r="AO45" s="796" t="str">
        <f t="shared" ca="1" si="3"/>
        <v>$AI$21</v>
      </c>
    </row>
    <row r="46" spans="1:41" s="703" customFormat="1">
      <c r="A46" s="704">
        <v>12</v>
      </c>
      <c r="B46" s="705">
        <v>9644</v>
      </c>
      <c r="C46" s="703" t="str">
        <f ca="1">IF($B46="","",VLOOKUP($B46,Athlètes,C$5,0))</f>
        <v>MUSCH</v>
      </c>
      <c r="D46" s="698" t="str">
        <f ca="1">IF($B46="","",VLOOKUP($B46,Athlètes,D$5,0))</f>
        <v>M</v>
      </c>
      <c r="E46" s="706" t="str">
        <f ca="1">IF($B46="","",VLOOKUP($B46,Athlètes,E$5,0))</f>
        <v/>
      </c>
      <c r="F46" s="718"/>
      <c r="G46" s="700"/>
      <c r="H46" s="783"/>
      <c r="I46" s="719">
        <f ca="1">IF($B46="","",VLOOKUP($B46,Indoor_max,I$5,0)/1000)</f>
        <v>8.7731481481481479E-5</v>
      </c>
      <c r="J46" s="720">
        <f ca="1">IF($B46="","",VLOOKUP($B46,Indoor_max,J$5,0)/1000)</f>
        <v>0</v>
      </c>
      <c r="K46" s="720">
        <f ca="1">IF($B46="","",VLOOKUP($B46,Indoor_max,K$5,0)/1000)</f>
        <v>0</v>
      </c>
      <c r="L46" s="720">
        <f ca="1">IF($B46="","",VLOOKUP($B46,Indoor_max,L$5,0)/1000)</f>
        <v>0</v>
      </c>
      <c r="M46" s="720">
        <f ca="1">IF($B46="","",VLOOKUP($B46,Indoor_max,M$5,0)/1000)</f>
        <v>0</v>
      </c>
      <c r="N46" s="721">
        <f ca="1">IF($B46="","",VLOOKUP($B46,Indoor_max,N$5,0)/1000)</f>
        <v>0</v>
      </c>
      <c r="O46" s="722">
        <f ca="1">IF($B46="","",VLOOKUP($B46,Indoor_max,O$5,0))</f>
        <v>0</v>
      </c>
      <c r="P46" s="723">
        <f ca="1">IF($B46="","",VLOOKUP($B46,Indoor_max,P$5,0))</f>
        <v>0</v>
      </c>
      <c r="Q46" s="724">
        <f ca="1">IF($B46="","",VLOOKUP($B46,Indoor_max,Q$5,0))</f>
        <v>0</v>
      </c>
      <c r="R46" s="725">
        <f ca="1">IF($B46="","",VLOOKUP($B46,Indoor_max,R$5,0))</f>
        <v>0</v>
      </c>
      <c r="S46" s="726" t="str">
        <f ca="1">IF($B46="","",VLOOKUP($B46,Athlètes,S$5,0))</f>
        <v>MUSCH</v>
      </c>
      <c r="T46" s="718"/>
      <c r="U46" s="698"/>
      <c r="V46" s="698"/>
      <c r="W46" s="698"/>
      <c r="X46" s="698"/>
      <c r="Y46" s="698"/>
      <c r="Z46" s="698"/>
      <c r="AA46" s="698"/>
      <c r="AB46" s="698"/>
      <c r="AC46" s="698"/>
      <c r="AD46" s="698"/>
      <c r="AE46" s="698"/>
      <c r="AF46" s="700"/>
      <c r="AG46" s="828">
        <f ca="1">IF(CELL("row",B46)=ODD(CELL("row",B46)),IF(ROUND(B46-B45,1)=0.1,1,NA()),IF(ROUND(B47-B46,1)=0.1,0,NA()))</f>
        <v>0</v>
      </c>
      <c r="AH46" s="697">
        <f>IF(B46&gt;99,B46,A46)</f>
        <v>9644</v>
      </c>
      <c r="AI46" s="698" t="str">
        <f ca="1">IF(D46="",INDIRECT(AO46),IF(AG46=1,D45&amp;"_"&amp;D46,D46&amp;"_"&amp;D47))</f>
        <v>M_F</v>
      </c>
      <c r="AJ46" s="698">
        <f ca="1">IF(AI46=INDIRECT(AO46),0,1)     +     IF(AG46=1,  IF(B45+0.1=B46,0,1),  IF(B46+0.1=B47,0,1))     +     IF(AG46=1,  AD46,  AD47)</f>
        <v>0</v>
      </c>
      <c r="AK46" s="701">
        <f ca="1">IF(AG46=1,  F46+CLASSES*AF46*100000,  F47+CLASSES*AF47*100000)     +     IF(AI46="_",  0,  VLOOKUP(AI46,Cross_cat_sexe,AK$7,0))     +     IF(AG46=1,  IF(AND(B46&gt;0.1,F46=0),0.1,0),  IF(AND(B47&gt;0.1,F47=0),0.1,0))</f>
        <v>6000240</v>
      </c>
      <c r="AL46" s="290"/>
      <c r="AM46" s="698"/>
      <c r="AN46" s="698">
        <f t="shared" si="4"/>
        <v>1</v>
      </c>
      <c r="AO46" s="800" t="str">
        <f t="shared" ca="1" si="3"/>
        <v>$AI$21</v>
      </c>
    </row>
    <row r="47" spans="1:41" s="695" customFormat="1">
      <c r="A47" s="681">
        <v>12.1</v>
      </c>
      <c r="B47" s="682">
        <f>B46+0.1</f>
        <v>9644.1</v>
      </c>
      <c r="C47" s="683" t="str">
        <f ca="1">IF($B46="","",VLOOKUP($B46,Athlètes,C$7,0))</f>
        <v>Elise</v>
      </c>
      <c r="D47" s="684" t="str">
        <f ca="1">IF($B46="","",VLOOKUP($B46,Athlètes,D$7,0))</f>
        <v>F</v>
      </c>
      <c r="E47" s="685"/>
      <c r="F47" s="710">
        <f ca="1">IF(AD47=0,MAX(I47:N47)+MAX(O47:Q47)+R47,NA())</f>
        <v>240</v>
      </c>
      <c r="G47" s="692">
        <f ca="1">IF(AD47=0,SUM(T47:AC47),NA())</f>
        <v>1</v>
      </c>
      <c r="H47" s="784">
        <f ca="1">IF(ISNA(VLOOKUP($B47,__Cross,H$7,0)),   0,   VLOOKUP($B47,__Cross,H$7,0))</f>
        <v>1</v>
      </c>
      <c r="I47" s="711">
        <f ca="1">IF($B46="","",VLOOKUP($B46,Indoor_max,I$7,0))</f>
        <v>240</v>
      </c>
      <c r="J47" s="712">
        <f ca="1">IF($B46="","",VLOOKUP($B46,Indoor_max,J$7,0))</f>
        <v>0</v>
      </c>
      <c r="K47" s="712">
        <f ca="1">IF($B46="","",VLOOKUP($B46,Indoor_max,K$7,0))</f>
        <v>0</v>
      </c>
      <c r="L47" s="712">
        <f ca="1">IF($B46="","",VLOOKUP($B46,Indoor_max,L$7,0))</f>
        <v>0</v>
      </c>
      <c r="M47" s="712">
        <f ca="1">IF($B46="","",VLOOKUP($B46,Indoor_max,M$7,0))</f>
        <v>0</v>
      </c>
      <c r="N47" s="713">
        <f ca="1">IF($B46="","",VLOOKUP($B46,Indoor_max,N$7,0))</f>
        <v>0</v>
      </c>
      <c r="O47" s="714">
        <f ca="1">IF($B46="","",VLOOKUP($B46,Indoor_max,O$7,0))</f>
        <v>0</v>
      </c>
      <c r="P47" s="712">
        <f ca="1">IF($B46="","",VLOOKUP($B46,Indoor_max,P$7,0))</f>
        <v>0</v>
      </c>
      <c r="Q47" s="713">
        <f ca="1">IF($B46="","",VLOOKUP($B46,Indoor_max,Q$7,0))</f>
        <v>0</v>
      </c>
      <c r="R47" s="715">
        <f ca="1">IF($B46="",0,VLOOKUP($B46,Indoor_max,R$7,0))</f>
        <v>0</v>
      </c>
      <c r="S47" s="716" t="str">
        <f ca="1">IF($B46="","",VLOOKUP($B46,Athlètes,S$7,0))</f>
        <v>Elise</v>
      </c>
      <c r="T47" s="710">
        <f ca="1">IF($B46="","",VLOOKUP($B46,Indoor_max,T$7,0))</f>
        <v>0</v>
      </c>
      <c r="U47" s="684">
        <f ca="1">IF($B46="","",VLOOKUP($B46,Indoor_max,U$7,0))</f>
        <v>1</v>
      </c>
      <c r="V47" s="684">
        <f ca="1">IF($B46="","",VLOOKUP($B46,Indoor_max,V$7,0))</f>
        <v>0</v>
      </c>
      <c r="W47" s="684">
        <f ca="1">IF($B46="","",VLOOKUP($B46,Indoor_max,W$7,0))</f>
        <v>0</v>
      </c>
      <c r="X47" s="684">
        <f ca="1">IF($B46="","",VLOOKUP($B46,Indoor_max,X$7,0))</f>
        <v>0</v>
      </c>
      <c r="Y47" s="684">
        <f ca="1">IF($B46="","",VLOOKUP($B46,Indoor_max,Y$7,0))</f>
        <v>0</v>
      </c>
      <c r="Z47" s="684">
        <f ca="1">IF($B46="","",VLOOKUP($B46,Indoor_max,Z$7,0))</f>
        <v>0</v>
      </c>
      <c r="AA47" s="684">
        <f ca="1">IF($B46="","",VLOOKUP($B46,Indoor_max,AA$7,0))</f>
        <v>0</v>
      </c>
      <c r="AB47" s="684">
        <f ca="1">IF($B46="","",VLOOKUP($B46,Indoor_max,AB$7,0))</f>
        <v>0</v>
      </c>
      <c r="AC47" s="684">
        <f ca="1">IF($B46="","",VLOOKUP($B46,Indoor_max,AC$7,0))</f>
        <v>0</v>
      </c>
      <c r="AD47" s="684">
        <f ca="1">IF(MAX(T47:AC47)&gt;1,1,0)</f>
        <v>0</v>
      </c>
      <c r="AE47" s="684">
        <f ca="1">IF(AND(SUM(I47:N47)&gt;0,SUM(O47:Q47)&gt;0,R47&gt;0),1,0)</f>
        <v>0</v>
      </c>
      <c r="AF47" s="692">
        <f ca="1">IF( OR(AND(G47&gt;=2,G47+H47&gt;=2),  F46=IF(D47="F","classée","classé")),  1,  0)</f>
        <v>0</v>
      </c>
      <c r="AG47" s="804">
        <f ca="1">IF(CELL("row",B47)=ODD(CELL("row",B47)),IF(ROUND(B47-B46,1)=0.1,1,NA()),IF(ROUND(B48-B47,1)=0.1,0,NA()))</f>
        <v>1</v>
      </c>
      <c r="AH47" s="689">
        <f>IF(B47&gt;99,B47,A47)</f>
        <v>9644.1</v>
      </c>
      <c r="AI47" s="684" t="str">
        <f ca="1">IF(D47="",INDIRECT(AO47),IF(AG47=1,D46&amp;"_"&amp;D47,D47&amp;"_"&amp;D48))</f>
        <v>M_F</v>
      </c>
      <c r="AJ47" s="684">
        <f ca="1">IF(AI47=INDIRECT(AO47),0,1)     +     IF(AG47=1,  IF(B46+0.1=B47,0,1),  IF(B47+0.1=B48,0,1))     +     IF(AG47=1,  AD47,  AD48)</f>
        <v>0</v>
      </c>
      <c r="AK47" s="717">
        <f ca="1">IF(AG47=1,  F47+CLASSES*AF47*100000,  F48+CLASSES*AF48*100000)     +     IF(AI47="_",  0,  VLOOKUP(AI47,Cross_cat_sexe,AK$7,0))     +     IF(AG47=1,  IF(AND(B47&gt;0.1,F47=0),0.1,0),  IF(AND(B48&gt;0.1,F48=0),0.1,0))</f>
        <v>6000240</v>
      </c>
      <c r="AL47" s="291"/>
      <c r="AM47" s="684"/>
      <c r="AN47" s="684">
        <f t="shared" si="4"/>
        <v>1</v>
      </c>
      <c r="AO47" s="796" t="str">
        <f t="shared" ca="1" si="3"/>
        <v>$AI$21</v>
      </c>
    </row>
    <row r="48" spans="1:41" s="703" customFormat="1" hidden="1">
      <c r="A48" s="704">
        <v>13</v>
      </c>
      <c r="B48" s="705"/>
      <c r="C48" s="703" t="str">
        <f>IF($B48="","",VLOOKUP($B48,Athlètes,C$5,0))</f>
        <v/>
      </c>
      <c r="D48" s="698" t="str">
        <f>IF($B48="","",VLOOKUP($B48,Athlètes,D$5,0))</f>
        <v/>
      </c>
      <c r="E48" s="706" t="str">
        <f>IF($B48="","",VLOOKUP($B48,Athlètes,E$5,0))</f>
        <v/>
      </c>
      <c r="F48" s="718"/>
      <c r="G48" s="700"/>
      <c r="H48" s="783"/>
      <c r="I48" s="719" t="str">
        <f>IF($B48="","",VLOOKUP($B48,Indoor_max,I$5,0)/1000)</f>
        <v/>
      </c>
      <c r="J48" s="720" t="str">
        <f>IF($B48="","",VLOOKUP($B48,Indoor_max,J$5,0)/1000)</f>
        <v/>
      </c>
      <c r="K48" s="720" t="str">
        <f>IF($B48="","",VLOOKUP($B48,Indoor_max,K$5,0)/1000)</f>
        <v/>
      </c>
      <c r="L48" s="720" t="str">
        <f>IF($B48="","",VLOOKUP($B48,Indoor_max,L$5,0)/1000)</f>
        <v/>
      </c>
      <c r="M48" s="720" t="str">
        <f>IF($B48="","",VLOOKUP($B48,Indoor_max,M$5,0)/1000)</f>
        <v/>
      </c>
      <c r="N48" s="721" t="str">
        <f>IF($B48="","",VLOOKUP($B48,Indoor_max,N$5,0)/1000)</f>
        <v/>
      </c>
      <c r="O48" s="722" t="str">
        <f>IF($B48="","",VLOOKUP($B48,Indoor_max,O$5,0))</f>
        <v/>
      </c>
      <c r="P48" s="723" t="str">
        <f>IF($B48="","",VLOOKUP($B48,Indoor_max,P$5,0))</f>
        <v/>
      </c>
      <c r="Q48" s="724" t="str">
        <f>IF($B48="","",VLOOKUP($B48,Indoor_max,Q$5,0))</f>
        <v/>
      </c>
      <c r="R48" s="725" t="str">
        <f>IF($B48="","",VLOOKUP($B48,Indoor_max,R$5,0))</f>
        <v/>
      </c>
      <c r="S48" s="726" t="str">
        <f>IF($B48="","",VLOOKUP($B48,Athlètes,S$5,0))</f>
        <v/>
      </c>
      <c r="T48" s="718"/>
      <c r="U48" s="698"/>
      <c r="V48" s="698"/>
      <c r="W48" s="698"/>
      <c r="X48" s="698"/>
      <c r="Y48" s="698"/>
      <c r="Z48" s="698"/>
      <c r="AA48" s="698"/>
      <c r="AB48" s="698"/>
      <c r="AC48" s="698"/>
      <c r="AD48" s="698"/>
      <c r="AE48" s="698"/>
      <c r="AF48" s="700"/>
      <c r="AG48" s="828">
        <f ca="1">IF(CELL("row",B48)=ODD(CELL("row",B48)),IF(ROUND(B48-B47,1)=0.1,1,NA()),IF(ROUND(B49-B48,1)=0.1,0,NA()))</f>
        <v>0</v>
      </c>
      <c r="AH48" s="697">
        <f>IF(B48&gt;99,B48,A48)</f>
        <v>13</v>
      </c>
      <c r="AI48" s="698" t="str">
        <f ca="1">IF(D48="",INDIRECT(AO48),IF(AG48=1,D47&amp;"_"&amp;D48,D48&amp;"_"&amp;D49))</f>
        <v>M_F</v>
      </c>
      <c r="AJ48" s="698">
        <f ca="1">IF(AI48=INDIRECT(AO48),0,1)     +     IF(AG48=1,  IF(B47+0.1=B48,0,1),  IF(B48+0.1=B49,0,1))     +     IF(AG48=1,  AD48,  AD49)</f>
        <v>0</v>
      </c>
      <c r="AK48" s="701">
        <f ca="1">IF(AG48=1,  F48+CLASSES*AF48*100000,  F49+CLASSES*AF49*100000)     +     IF(AI48="_",  0,  VLOOKUP(AI48,Cross_cat_sexe,AK$7,0))     +     IF(AG48=1,  IF(AND(B48&gt;0.1,F48=0),0.1,0),  IF(AND(B49&gt;0.1,F49=0),0.1,0))</f>
        <v>6000000</v>
      </c>
      <c r="AL48" s="290"/>
      <c r="AM48" s="698"/>
      <c r="AN48" s="698">
        <f t="shared" si="4"/>
        <v>0</v>
      </c>
      <c r="AO48" s="800" t="str">
        <f t="shared" ca="1" si="3"/>
        <v>$AI$21</v>
      </c>
    </row>
    <row r="49" spans="1:41" s="695" customFormat="1" hidden="1">
      <c r="A49" s="681">
        <v>13.1</v>
      </c>
      <c r="B49" s="682">
        <f>B48+0.1</f>
        <v>0.1</v>
      </c>
      <c r="C49" s="683" t="str">
        <f>IF($B48="","",VLOOKUP($B48,Athlètes,C$7,0))</f>
        <v/>
      </c>
      <c r="D49" s="684" t="str">
        <f>IF($B48="","",VLOOKUP($B48,Athlètes,D$7,0))</f>
        <v/>
      </c>
      <c r="E49" s="685"/>
      <c r="F49" s="710">
        <f>IF(AD49=0,MAX(I49:N49)+MAX(O49:Q49)+R49,NA())</f>
        <v>0</v>
      </c>
      <c r="G49" s="692">
        <f>IF(AD49=0,SUM(T49:AC49),NA())</f>
        <v>0</v>
      </c>
      <c r="H49" s="784">
        <f ca="1">IF(ISNA(VLOOKUP($B49,__Cross,H$7,0)),   0,   VLOOKUP($B49,__Cross,H$7,0))</f>
        <v>0</v>
      </c>
      <c r="I49" s="711" t="str">
        <f>IF($B48="","",VLOOKUP($B48,Indoor_max,I$7,0))</f>
        <v/>
      </c>
      <c r="J49" s="712" t="str">
        <f>IF($B48="","",VLOOKUP($B48,Indoor_max,J$7,0))</f>
        <v/>
      </c>
      <c r="K49" s="712" t="str">
        <f>IF($B48="","",VLOOKUP($B48,Indoor_max,K$7,0))</f>
        <v/>
      </c>
      <c r="L49" s="712" t="str">
        <f>IF($B48="","",VLOOKUP($B48,Indoor_max,L$7,0))</f>
        <v/>
      </c>
      <c r="M49" s="712" t="str">
        <f>IF($B48="","",VLOOKUP($B48,Indoor_max,M$7,0))</f>
        <v/>
      </c>
      <c r="N49" s="713" t="str">
        <f>IF($B48="","",VLOOKUP($B48,Indoor_max,N$7,0))</f>
        <v/>
      </c>
      <c r="O49" s="714" t="str">
        <f>IF($B48="","",VLOOKUP($B48,Indoor_max,O$7,0))</f>
        <v/>
      </c>
      <c r="P49" s="712" t="str">
        <f>IF($B48="","",VLOOKUP($B48,Indoor_max,P$7,0))</f>
        <v/>
      </c>
      <c r="Q49" s="713" t="str">
        <f>IF($B48="","",VLOOKUP($B48,Indoor_max,Q$7,0))</f>
        <v/>
      </c>
      <c r="R49" s="715">
        <f>IF($B48="",0,VLOOKUP($B48,Indoor_max,R$7,0))</f>
        <v>0</v>
      </c>
      <c r="S49" s="716" t="str">
        <f>IF($B48="","",VLOOKUP($B48,Athlètes,S$7,0))</f>
        <v/>
      </c>
      <c r="T49" s="710" t="str">
        <f>IF($B48="","",VLOOKUP($B48,Indoor_max,T$7,0))</f>
        <v/>
      </c>
      <c r="U49" s="684" t="str">
        <f>IF($B48="","",VLOOKUP($B48,Indoor_max,U$7,0))</f>
        <v/>
      </c>
      <c r="V49" s="684" t="str">
        <f>IF($B48="","",VLOOKUP($B48,Indoor_max,V$7,0))</f>
        <v/>
      </c>
      <c r="W49" s="684" t="str">
        <f>IF($B48="","",VLOOKUP($B48,Indoor_max,W$7,0))</f>
        <v/>
      </c>
      <c r="X49" s="684" t="str">
        <f>IF($B48="","",VLOOKUP($B48,Indoor_max,X$7,0))</f>
        <v/>
      </c>
      <c r="Y49" s="684" t="str">
        <f>IF($B48="","",VLOOKUP($B48,Indoor_max,Y$7,0))</f>
        <v/>
      </c>
      <c r="Z49" s="684" t="str">
        <f>IF($B48="","",VLOOKUP($B48,Indoor_max,Z$7,0))</f>
        <v/>
      </c>
      <c r="AA49" s="684" t="str">
        <f>IF($B48="","",VLOOKUP($B48,Indoor_max,AA$7,0))</f>
        <v/>
      </c>
      <c r="AB49" s="684" t="str">
        <f>IF($B48="","",VLOOKUP($B48,Indoor_max,AB$7,0))</f>
        <v/>
      </c>
      <c r="AC49" s="684" t="str">
        <f>IF($B48="","",VLOOKUP($B48,Indoor_max,AC$7,0))</f>
        <v/>
      </c>
      <c r="AD49" s="684">
        <f>IF(MAX(T49:AC49)&gt;1,1,0)</f>
        <v>0</v>
      </c>
      <c r="AE49" s="684">
        <f>IF(AND(SUM(I49:N49)&gt;0,SUM(O49:Q49)&gt;0,R49&gt;0),1,0)</f>
        <v>0</v>
      </c>
      <c r="AF49" s="692">
        <f ca="1">IF( OR(AND(G49&gt;=2,G49+H49&gt;=2),  F48=IF(D49="F","classée","classé")),  1,  0)</f>
        <v>0</v>
      </c>
      <c r="AG49" s="804">
        <f ca="1">IF(CELL("row",B49)=ODD(CELL("row",B49)),IF(ROUND(B49-B48,1)=0.1,1,NA()),IF(ROUND(B50-B49,1)=0.1,0,NA()))</f>
        <v>1</v>
      </c>
      <c r="AH49" s="689">
        <f>IF(B49&gt;99,B49,A49)</f>
        <v>13.1</v>
      </c>
      <c r="AI49" s="684" t="str">
        <f ca="1">IF(D49="",INDIRECT(AO49),IF(AG49=1,D48&amp;"_"&amp;D49,D49&amp;"_"&amp;D50))</f>
        <v>M_F</v>
      </c>
      <c r="AJ49" s="684">
        <f ca="1">IF(AI49=INDIRECT(AO49),0,1)     +     IF(AG49=1,  IF(B48+0.1=B49,0,1),  IF(B49+0.1=B50,0,1))     +     IF(AG49=1,  AD49,  AD50)</f>
        <v>0</v>
      </c>
      <c r="AK49" s="717">
        <f ca="1">IF(AG49=1,  F49+CLASSES*AF49*100000,  F50+CLASSES*AF50*100000)     +     IF(AI49="_",  0,  VLOOKUP(AI49,Cross_cat_sexe,AK$7,0))     +     IF(AG49=1,  IF(AND(B49&gt;0.1,F49=0),0.1,0),  IF(AND(B50&gt;0.1,F50=0),0.1,0))</f>
        <v>6000000</v>
      </c>
      <c r="AL49" s="291"/>
      <c r="AM49" s="684"/>
      <c r="AN49" s="684">
        <f t="shared" si="4"/>
        <v>0</v>
      </c>
      <c r="AO49" s="796" t="str">
        <f t="shared" ca="1" si="3"/>
        <v>$AI$21</v>
      </c>
    </row>
    <row r="50" spans="1:41" s="703" customFormat="1" hidden="1">
      <c r="A50" s="704">
        <v>14</v>
      </c>
      <c r="B50" s="705"/>
      <c r="C50" s="703" t="str">
        <f>IF($B50="","",VLOOKUP($B50,Athlètes,C$5,0))</f>
        <v/>
      </c>
      <c r="D50" s="698" t="str">
        <f>IF($B50="","",VLOOKUP($B50,Athlètes,D$5,0))</f>
        <v/>
      </c>
      <c r="E50" s="706" t="str">
        <f>IF($B50="","",VLOOKUP($B50,Athlètes,E$5,0))</f>
        <v/>
      </c>
      <c r="F50" s="718"/>
      <c r="G50" s="700"/>
      <c r="H50" s="783"/>
      <c r="I50" s="719" t="str">
        <f>IF($B50="","",VLOOKUP($B50,Indoor_max,I$5,0)/1000)</f>
        <v/>
      </c>
      <c r="J50" s="720" t="str">
        <f>IF($B50="","",VLOOKUP($B50,Indoor_max,J$5,0)/1000)</f>
        <v/>
      </c>
      <c r="K50" s="720" t="str">
        <f>IF($B50="","",VLOOKUP($B50,Indoor_max,K$5,0)/1000)</f>
        <v/>
      </c>
      <c r="L50" s="720" t="str">
        <f>IF($B50="","",VLOOKUP($B50,Indoor_max,L$5,0)/1000)</f>
        <v/>
      </c>
      <c r="M50" s="720" t="str">
        <f>IF($B50="","",VLOOKUP($B50,Indoor_max,M$5,0)/1000)</f>
        <v/>
      </c>
      <c r="N50" s="721" t="str">
        <f>IF($B50="","",VLOOKUP($B50,Indoor_max,N$5,0)/1000)</f>
        <v/>
      </c>
      <c r="O50" s="722" t="str">
        <f>IF($B50="","",VLOOKUP($B50,Indoor_max,O$5,0))</f>
        <v/>
      </c>
      <c r="P50" s="723" t="str">
        <f>IF($B50="","",VLOOKUP($B50,Indoor_max,P$5,0))</f>
        <v/>
      </c>
      <c r="Q50" s="724" t="str">
        <f>IF($B50="","",VLOOKUP($B50,Indoor_max,Q$5,0))</f>
        <v/>
      </c>
      <c r="R50" s="725" t="str">
        <f>IF($B50="","",VLOOKUP($B50,Indoor_max,R$5,0))</f>
        <v/>
      </c>
      <c r="S50" s="726" t="str">
        <f>IF($B50="","",VLOOKUP($B50,Athlètes,S$5,0))</f>
        <v/>
      </c>
      <c r="T50" s="718"/>
      <c r="U50" s="698"/>
      <c r="V50" s="698"/>
      <c r="W50" s="698"/>
      <c r="X50" s="698"/>
      <c r="Y50" s="698"/>
      <c r="Z50" s="698"/>
      <c r="AA50" s="698"/>
      <c r="AB50" s="698"/>
      <c r="AC50" s="698"/>
      <c r="AD50" s="698"/>
      <c r="AE50" s="698"/>
      <c r="AF50" s="700"/>
      <c r="AG50" s="828">
        <f ca="1">IF(CELL("row",B50)=ODD(CELL("row",B50)),IF(ROUND(B50-B49,1)=0.1,1,NA()),IF(ROUND(B51-B50,1)=0.1,0,NA()))</f>
        <v>0</v>
      </c>
      <c r="AH50" s="697">
        <f>IF(B50&gt;99,B50,A50)</f>
        <v>14</v>
      </c>
      <c r="AI50" s="698" t="str">
        <f ca="1">IF(D50="",INDIRECT(AO50),IF(AG50=1,D49&amp;"_"&amp;D50,D50&amp;"_"&amp;D51))</f>
        <v>M_F</v>
      </c>
      <c r="AJ50" s="698">
        <f ca="1">IF(AI50=INDIRECT(AO50),0,1)     +     IF(AG50=1,  IF(B49+0.1=B50,0,1),  IF(B50+0.1=B51,0,1))     +     IF(AG50=1,  AD50,  AD51)</f>
        <v>0</v>
      </c>
      <c r="AK50" s="701">
        <f ca="1">IF(AG50=1,  F50+CLASSES*AF50*100000,  F51+CLASSES*AF51*100000)     +     IF(AI50="_",  0,  VLOOKUP(AI50,Cross_cat_sexe,AK$7,0))     +     IF(AG50=1,  IF(AND(B50&gt;0.1,F50=0),0.1,0),  IF(AND(B51&gt;0.1,F51=0),0.1,0))</f>
        <v>6000000</v>
      </c>
      <c r="AL50" s="290"/>
      <c r="AM50" s="698"/>
      <c r="AN50" s="698">
        <f t="shared" si="4"/>
        <v>0</v>
      </c>
      <c r="AO50" s="800" t="str">
        <f t="shared" ca="1" si="3"/>
        <v>$AI$21</v>
      </c>
    </row>
    <row r="51" spans="1:41" s="695" customFormat="1" hidden="1">
      <c r="A51" s="681">
        <v>14.1</v>
      </c>
      <c r="B51" s="682">
        <f>B50+0.1</f>
        <v>0.1</v>
      </c>
      <c r="C51" s="683" t="str">
        <f>IF($B50="","",VLOOKUP($B50,Athlètes,C$7,0))</f>
        <v/>
      </c>
      <c r="D51" s="684" t="str">
        <f>IF($B50="","",VLOOKUP($B50,Athlètes,D$7,0))</f>
        <v/>
      </c>
      <c r="E51" s="685"/>
      <c r="F51" s="710">
        <f>IF(AD51=0,MAX(I51:N51)+MAX(O51:Q51)+R51,NA())</f>
        <v>0</v>
      </c>
      <c r="G51" s="692">
        <f>IF(AD51=0,SUM(T51:AC51),NA())</f>
        <v>0</v>
      </c>
      <c r="H51" s="784">
        <f ca="1">IF(ISNA(VLOOKUP($B51,__Cross,H$7,0)),   0,   VLOOKUP($B51,__Cross,H$7,0))</f>
        <v>0</v>
      </c>
      <c r="I51" s="711" t="str">
        <f>IF($B50="","",VLOOKUP($B50,Indoor_max,I$7,0))</f>
        <v/>
      </c>
      <c r="J51" s="712" t="str">
        <f>IF($B50="","",VLOOKUP($B50,Indoor_max,J$7,0))</f>
        <v/>
      </c>
      <c r="K51" s="712" t="str">
        <f>IF($B50="","",VLOOKUP($B50,Indoor_max,K$7,0))</f>
        <v/>
      </c>
      <c r="L51" s="712" t="str">
        <f>IF($B50="","",VLOOKUP($B50,Indoor_max,L$7,0))</f>
        <v/>
      </c>
      <c r="M51" s="712" t="str">
        <f>IF($B50="","",VLOOKUP($B50,Indoor_max,M$7,0))</f>
        <v/>
      </c>
      <c r="N51" s="713" t="str">
        <f>IF($B50="","",VLOOKUP($B50,Indoor_max,N$7,0))</f>
        <v/>
      </c>
      <c r="O51" s="714" t="str">
        <f>IF($B50="","",VLOOKUP($B50,Indoor_max,O$7,0))</f>
        <v/>
      </c>
      <c r="P51" s="712" t="str">
        <f>IF($B50="","",VLOOKUP($B50,Indoor_max,P$7,0))</f>
        <v/>
      </c>
      <c r="Q51" s="713" t="str">
        <f>IF($B50="","",VLOOKUP($B50,Indoor_max,Q$7,0))</f>
        <v/>
      </c>
      <c r="R51" s="715">
        <f>IF($B50="",0,VLOOKUP($B50,Indoor_max,R$7,0))</f>
        <v>0</v>
      </c>
      <c r="S51" s="716" t="str">
        <f>IF($B50="","",VLOOKUP($B50,Athlètes,S$7,0))</f>
        <v/>
      </c>
      <c r="T51" s="710" t="str">
        <f>IF($B50="","",VLOOKUP($B50,Indoor_max,T$7,0))</f>
        <v/>
      </c>
      <c r="U51" s="684" t="str">
        <f>IF($B50="","",VLOOKUP($B50,Indoor_max,U$7,0))</f>
        <v/>
      </c>
      <c r="V51" s="684" t="str">
        <f>IF($B50="","",VLOOKUP($B50,Indoor_max,V$7,0))</f>
        <v/>
      </c>
      <c r="W51" s="684" t="str">
        <f>IF($B50="","",VLOOKUP($B50,Indoor_max,W$7,0))</f>
        <v/>
      </c>
      <c r="X51" s="684" t="str">
        <f>IF($B50="","",VLOOKUP($B50,Indoor_max,X$7,0))</f>
        <v/>
      </c>
      <c r="Y51" s="684" t="str">
        <f>IF($B50="","",VLOOKUP($B50,Indoor_max,Y$7,0))</f>
        <v/>
      </c>
      <c r="Z51" s="684" t="str">
        <f>IF($B50="","",VLOOKUP($B50,Indoor_max,Z$7,0))</f>
        <v/>
      </c>
      <c r="AA51" s="684" t="str">
        <f>IF($B50="","",VLOOKUP($B50,Indoor_max,AA$7,0))</f>
        <v/>
      </c>
      <c r="AB51" s="684" t="str">
        <f>IF($B50="","",VLOOKUP($B50,Indoor_max,AB$7,0))</f>
        <v/>
      </c>
      <c r="AC51" s="684" t="str">
        <f>IF($B50="","",VLOOKUP($B50,Indoor_max,AC$7,0))</f>
        <v/>
      </c>
      <c r="AD51" s="684">
        <f>IF(MAX(T51:AC51)&gt;1,1,0)</f>
        <v>0</v>
      </c>
      <c r="AE51" s="684">
        <f>IF(AND(SUM(I51:N51)&gt;0,SUM(O51:Q51)&gt;0,R51&gt;0),1,0)</f>
        <v>0</v>
      </c>
      <c r="AF51" s="692">
        <f ca="1">IF( OR(AND(G51&gt;=2,G51+H51&gt;=2),  F50=IF(D51="F","classée","classé")),  1,  0)</f>
        <v>0</v>
      </c>
      <c r="AG51" s="804">
        <f ca="1">IF(CELL("row",B51)=ODD(CELL("row",B51)),IF(ROUND(B51-B50,1)=0.1,1,NA()),IF(ROUND(B52-B51,1)=0.1,0,NA()))</f>
        <v>1</v>
      </c>
      <c r="AH51" s="689">
        <f>IF(B51&gt;99,B51,A51)</f>
        <v>14.1</v>
      </c>
      <c r="AI51" s="684" t="str">
        <f ca="1">IF(D51="",INDIRECT(AO51),IF(AG51=1,D50&amp;"_"&amp;D51,D51&amp;"_"&amp;D52))</f>
        <v>M_F</v>
      </c>
      <c r="AJ51" s="684">
        <f ca="1">IF(AI51=INDIRECT(AO51),0,1)     +     IF(AG51=1,  IF(B50+0.1=B51,0,1),  IF(B51+0.1=B52,0,1))     +     IF(AG51=1,  AD51,  AD52)</f>
        <v>0</v>
      </c>
      <c r="AK51" s="717">
        <f ca="1">IF(AG51=1,  F51+CLASSES*AF51*100000,  F52+CLASSES*AF52*100000)     +     IF(AI51="_",  0,  VLOOKUP(AI51,Cross_cat_sexe,AK$7,0))     +     IF(AG51=1,  IF(AND(B51&gt;0.1,F51=0),0.1,0),  IF(AND(B52&gt;0.1,F52=0),0.1,0))</f>
        <v>6000000</v>
      </c>
      <c r="AL51" s="291"/>
      <c r="AM51" s="684"/>
      <c r="AN51" s="684">
        <f t="shared" si="4"/>
        <v>0</v>
      </c>
      <c r="AO51" s="796" t="str">
        <f t="shared" ca="1" si="3"/>
        <v>$AI$21</v>
      </c>
    </row>
    <row r="52" spans="1:41" s="703" customFormat="1" hidden="1">
      <c r="A52" s="704">
        <v>15</v>
      </c>
      <c r="B52" s="705"/>
      <c r="C52" s="703" t="str">
        <f>IF($B52="","",VLOOKUP($B52,Athlètes,C$5,0))</f>
        <v/>
      </c>
      <c r="D52" s="698" t="str">
        <f>IF($B52="","",VLOOKUP($B52,Athlètes,D$5,0))</f>
        <v/>
      </c>
      <c r="E52" s="706" t="str">
        <f>IF($B52="","",VLOOKUP($B52,Athlètes,E$5,0))</f>
        <v/>
      </c>
      <c r="F52" s="718"/>
      <c r="G52" s="700"/>
      <c r="H52" s="783"/>
      <c r="I52" s="719" t="str">
        <f>IF($B52="","",VLOOKUP($B52,Indoor_max,I$5,0)/1000)</f>
        <v/>
      </c>
      <c r="J52" s="720" t="str">
        <f>IF($B52="","",VLOOKUP($B52,Indoor_max,J$5,0)/1000)</f>
        <v/>
      </c>
      <c r="K52" s="720" t="str">
        <f>IF($B52="","",VLOOKUP($B52,Indoor_max,K$5,0)/1000)</f>
        <v/>
      </c>
      <c r="L52" s="720" t="str">
        <f>IF($B52="","",VLOOKUP($B52,Indoor_max,L$5,0)/1000)</f>
        <v/>
      </c>
      <c r="M52" s="720" t="str">
        <f>IF($B52="","",VLOOKUP($B52,Indoor_max,M$5,0)/1000)</f>
        <v/>
      </c>
      <c r="N52" s="721" t="str">
        <f>IF($B52="","",VLOOKUP($B52,Indoor_max,N$5,0)/1000)</f>
        <v/>
      </c>
      <c r="O52" s="722" t="str">
        <f>IF($B52="","",VLOOKUP($B52,Indoor_max,O$5,0))</f>
        <v/>
      </c>
      <c r="P52" s="723" t="str">
        <f>IF($B52="","",VLOOKUP($B52,Indoor_max,P$5,0))</f>
        <v/>
      </c>
      <c r="Q52" s="724" t="str">
        <f>IF($B52="","",VLOOKUP($B52,Indoor_max,Q$5,0))</f>
        <v/>
      </c>
      <c r="R52" s="725" t="str">
        <f>IF($B52="","",VLOOKUP($B52,Indoor_max,R$5,0))</f>
        <v/>
      </c>
      <c r="S52" s="726" t="str">
        <f>IF($B52="","",VLOOKUP($B52,Athlètes,S$5,0))</f>
        <v/>
      </c>
      <c r="T52" s="718"/>
      <c r="U52" s="698"/>
      <c r="V52" s="698"/>
      <c r="W52" s="698"/>
      <c r="X52" s="698"/>
      <c r="Y52" s="698"/>
      <c r="Z52" s="698"/>
      <c r="AA52" s="698"/>
      <c r="AB52" s="698"/>
      <c r="AC52" s="698"/>
      <c r="AD52" s="698"/>
      <c r="AE52" s="698"/>
      <c r="AF52" s="700"/>
      <c r="AG52" s="828">
        <f ca="1">IF(CELL("row",B52)=ODD(CELL("row",B52)),IF(ROUND(B52-B51,1)=0.1,1,NA()),IF(ROUND(B53-B52,1)=0.1,0,NA()))</f>
        <v>0</v>
      </c>
      <c r="AH52" s="697">
        <f>IF(B52&gt;99,B52,A52)</f>
        <v>15</v>
      </c>
      <c r="AI52" s="698" t="str">
        <f ca="1">IF(D52="",INDIRECT(AO52),IF(AG52=1,D51&amp;"_"&amp;D52,D52&amp;"_"&amp;D53))</f>
        <v>M_F</v>
      </c>
      <c r="AJ52" s="698">
        <f ca="1">IF(AI52=INDIRECT(AO52),0,1)     +     IF(AG52=1,  IF(B51+0.1=B52,0,1),  IF(B52+0.1=B53,0,1))     +     IF(AG52=1,  AD52,  AD53)</f>
        <v>0</v>
      </c>
      <c r="AK52" s="701">
        <f ca="1">IF(AG52=1,  F52+CLASSES*AF52*100000,  F53+CLASSES*AF53*100000)     +     IF(AI52="_",  0,  VLOOKUP(AI52,Cross_cat_sexe,AK$7,0))     +     IF(AG52=1,  IF(AND(B52&gt;0.1,F52=0),0.1,0),  IF(AND(B53&gt;0.1,F53=0),0.1,0))</f>
        <v>6000000</v>
      </c>
      <c r="AL52" s="290"/>
      <c r="AM52" s="698"/>
      <c r="AN52" s="698">
        <f t="shared" si="4"/>
        <v>0</v>
      </c>
      <c r="AO52" s="800" t="str">
        <f t="shared" ca="1" si="3"/>
        <v>$AI$21</v>
      </c>
    </row>
    <row r="53" spans="1:41" s="695" customFormat="1" hidden="1">
      <c r="A53" s="681">
        <v>15.1</v>
      </c>
      <c r="B53" s="682">
        <f>B52+0.1</f>
        <v>0.1</v>
      </c>
      <c r="C53" s="683" t="str">
        <f>IF($B52="","",VLOOKUP($B52,Athlètes,C$7,0))</f>
        <v/>
      </c>
      <c r="D53" s="684" t="str">
        <f>IF($B52="","",VLOOKUP($B52,Athlètes,D$7,0))</f>
        <v/>
      </c>
      <c r="E53" s="685"/>
      <c r="F53" s="710">
        <f>IF(AD53=0,MAX(I53:N53)+MAX(O53:Q53)+R53,NA())</f>
        <v>0</v>
      </c>
      <c r="G53" s="692">
        <f>IF(AD53=0,SUM(T53:AC53),NA())</f>
        <v>0</v>
      </c>
      <c r="H53" s="784">
        <f ca="1">IF(ISNA(VLOOKUP($B53,__Cross,H$7,0)),   0,   VLOOKUP($B53,__Cross,H$7,0))</f>
        <v>0</v>
      </c>
      <c r="I53" s="711" t="str">
        <f>IF($B52="","",VLOOKUP($B52,Indoor_max,I$7,0))</f>
        <v/>
      </c>
      <c r="J53" s="712" t="str">
        <f>IF($B52="","",VLOOKUP($B52,Indoor_max,J$7,0))</f>
        <v/>
      </c>
      <c r="K53" s="712" t="str">
        <f>IF($B52="","",VLOOKUP($B52,Indoor_max,K$7,0))</f>
        <v/>
      </c>
      <c r="L53" s="712" t="str">
        <f>IF($B52="","",VLOOKUP($B52,Indoor_max,L$7,0))</f>
        <v/>
      </c>
      <c r="M53" s="712" t="str">
        <f>IF($B52="","",VLOOKUP($B52,Indoor_max,M$7,0))</f>
        <v/>
      </c>
      <c r="N53" s="713" t="str">
        <f>IF($B52="","",VLOOKUP($B52,Indoor_max,N$7,0))</f>
        <v/>
      </c>
      <c r="O53" s="714" t="str">
        <f>IF($B52="","",VLOOKUP($B52,Indoor_max,O$7,0))</f>
        <v/>
      </c>
      <c r="P53" s="712" t="str">
        <f>IF($B52="","",VLOOKUP($B52,Indoor_max,P$7,0))</f>
        <v/>
      </c>
      <c r="Q53" s="713" t="str">
        <f>IF($B52="","",VLOOKUP($B52,Indoor_max,Q$7,0))</f>
        <v/>
      </c>
      <c r="R53" s="715">
        <f>IF($B52="",0,VLOOKUP($B52,Indoor_max,R$7,0))</f>
        <v>0</v>
      </c>
      <c r="S53" s="716" t="str">
        <f>IF($B52="","",VLOOKUP($B52,Athlètes,S$7,0))</f>
        <v/>
      </c>
      <c r="T53" s="710" t="str">
        <f>IF($B52="","",VLOOKUP($B52,Indoor_max,T$7,0))</f>
        <v/>
      </c>
      <c r="U53" s="684" t="str">
        <f>IF($B52="","",VLOOKUP($B52,Indoor_max,U$7,0))</f>
        <v/>
      </c>
      <c r="V53" s="684" t="str">
        <f>IF($B52="","",VLOOKUP($B52,Indoor_max,V$7,0))</f>
        <v/>
      </c>
      <c r="W53" s="684" t="str">
        <f>IF($B52="","",VLOOKUP($B52,Indoor_max,W$7,0))</f>
        <v/>
      </c>
      <c r="X53" s="684" t="str">
        <f>IF($B52="","",VLOOKUP($B52,Indoor_max,X$7,0))</f>
        <v/>
      </c>
      <c r="Y53" s="684" t="str">
        <f>IF($B52="","",VLOOKUP($B52,Indoor_max,Y$7,0))</f>
        <v/>
      </c>
      <c r="Z53" s="684" t="str">
        <f>IF($B52="","",VLOOKUP($B52,Indoor_max,Z$7,0))</f>
        <v/>
      </c>
      <c r="AA53" s="684" t="str">
        <f>IF($B52="","",VLOOKUP($B52,Indoor_max,AA$7,0))</f>
        <v/>
      </c>
      <c r="AB53" s="684" t="str">
        <f>IF($B52="","",VLOOKUP($B52,Indoor_max,AB$7,0))</f>
        <v/>
      </c>
      <c r="AC53" s="684" t="str">
        <f>IF($B52="","",VLOOKUP($B52,Indoor_max,AC$7,0))</f>
        <v/>
      </c>
      <c r="AD53" s="684">
        <f>IF(MAX(T53:AC53)&gt;1,1,0)</f>
        <v>0</v>
      </c>
      <c r="AE53" s="684">
        <f>IF(AND(SUM(I53:N53)&gt;0,SUM(O53:Q53)&gt;0,R53&gt;0),1,0)</f>
        <v>0</v>
      </c>
      <c r="AF53" s="692">
        <f ca="1">IF( OR(AND(G53&gt;=2,G53+H53&gt;=2),  F52=IF(D53="F","classée","classé")),  1,  0)</f>
        <v>0</v>
      </c>
      <c r="AG53" s="804">
        <f ca="1">IF(CELL("row",B53)=ODD(CELL("row",B53)),IF(ROUND(B53-B52,1)=0.1,1,NA()),IF(ROUND(B54-B53,1)=0.1,0,NA()))</f>
        <v>1</v>
      </c>
      <c r="AH53" s="689">
        <f>IF(B53&gt;99,B53,A53)</f>
        <v>15.1</v>
      </c>
      <c r="AI53" s="684" t="str">
        <f ca="1">IF(D53="",INDIRECT(AO53),IF(AG53=1,D52&amp;"_"&amp;D53,D53&amp;"_"&amp;D54))</f>
        <v>M_F</v>
      </c>
      <c r="AJ53" s="684">
        <f ca="1">IF(AI53=INDIRECT(AO53),0,1)     +     IF(AG53=1,  IF(B52+0.1=B53,0,1),  IF(B53+0.1=B54,0,1))     +     IF(AG53=1,  AD53,  AD54)</f>
        <v>0</v>
      </c>
      <c r="AK53" s="717">
        <f ca="1">IF(AG53=1,  F53+CLASSES*AF53*100000,  F54+CLASSES*AF54*100000)     +     IF(AI53="_",  0,  VLOOKUP(AI53,Cross_cat_sexe,AK$7,0))     +     IF(AG53=1,  IF(AND(B53&gt;0.1,F53=0),0.1,0),  IF(AND(B54&gt;0.1,F54=0),0.1,0))</f>
        <v>6000000</v>
      </c>
      <c r="AL53" s="291"/>
      <c r="AM53" s="684"/>
      <c r="AN53" s="684">
        <f t="shared" si="4"/>
        <v>0</v>
      </c>
      <c r="AO53" s="796" t="str">
        <f t="shared" ca="1" si="3"/>
        <v>$AI$21</v>
      </c>
    </row>
    <row r="54" spans="1:41" s="703" customFormat="1" hidden="1">
      <c r="A54" s="704">
        <v>16</v>
      </c>
      <c r="B54" s="705"/>
      <c r="C54" s="703" t="str">
        <f>IF($B54="","",VLOOKUP($B54,Athlètes,C$5,0))</f>
        <v/>
      </c>
      <c r="D54" s="698" t="str">
        <f>IF($B54="","",VLOOKUP($B54,Athlètes,D$5,0))</f>
        <v/>
      </c>
      <c r="E54" s="706" t="str">
        <f>IF($B54="","",VLOOKUP($B54,Athlètes,E$5,0))</f>
        <v/>
      </c>
      <c r="F54" s="718"/>
      <c r="G54" s="700"/>
      <c r="H54" s="783"/>
      <c r="I54" s="719" t="str">
        <f>IF($B54="","",VLOOKUP($B54,Indoor_max,I$5,0)/1000)</f>
        <v/>
      </c>
      <c r="J54" s="720" t="str">
        <f>IF($B54="","",VLOOKUP($B54,Indoor_max,J$5,0)/1000)</f>
        <v/>
      </c>
      <c r="K54" s="720" t="str">
        <f>IF($B54="","",VLOOKUP($B54,Indoor_max,K$5,0)/1000)</f>
        <v/>
      </c>
      <c r="L54" s="720" t="str">
        <f>IF($B54="","",VLOOKUP($B54,Indoor_max,L$5,0)/1000)</f>
        <v/>
      </c>
      <c r="M54" s="720" t="str">
        <f>IF($B54="","",VLOOKUP($B54,Indoor_max,M$5,0)/1000)</f>
        <v/>
      </c>
      <c r="N54" s="721" t="str">
        <f>IF($B54="","",VLOOKUP($B54,Indoor_max,N$5,0)/1000)</f>
        <v/>
      </c>
      <c r="O54" s="722" t="str">
        <f>IF($B54="","",VLOOKUP($B54,Indoor_max,O$5,0))</f>
        <v/>
      </c>
      <c r="P54" s="723" t="str">
        <f>IF($B54="","",VLOOKUP($B54,Indoor_max,P$5,0))</f>
        <v/>
      </c>
      <c r="Q54" s="724" t="str">
        <f>IF($B54="","",VLOOKUP($B54,Indoor_max,Q$5,0))</f>
        <v/>
      </c>
      <c r="R54" s="725" t="str">
        <f>IF($B54="","",VLOOKUP($B54,Indoor_max,R$5,0))</f>
        <v/>
      </c>
      <c r="S54" s="726" t="str">
        <f>IF($B54="","",VLOOKUP($B54,Athlètes,S$5,0))</f>
        <v/>
      </c>
      <c r="T54" s="718"/>
      <c r="U54" s="698"/>
      <c r="V54" s="698"/>
      <c r="W54" s="698"/>
      <c r="X54" s="698"/>
      <c r="Y54" s="698"/>
      <c r="Z54" s="698"/>
      <c r="AA54" s="698"/>
      <c r="AB54" s="698"/>
      <c r="AC54" s="698"/>
      <c r="AD54" s="698"/>
      <c r="AE54" s="698"/>
      <c r="AF54" s="700"/>
      <c r="AG54" s="828">
        <f ca="1">IF(CELL("row",B54)=ODD(CELL("row",B54)),IF(ROUND(B54-B53,1)=0.1,1,NA()),IF(ROUND(B55-B54,1)=0.1,0,NA()))</f>
        <v>0</v>
      </c>
      <c r="AH54" s="697">
        <f>IF(B54&gt;99,B54,A54)</f>
        <v>16</v>
      </c>
      <c r="AI54" s="698" t="str">
        <f ca="1">IF(D54="",INDIRECT(AO54),IF(AG54=1,D53&amp;"_"&amp;D54,D54&amp;"_"&amp;D55))</f>
        <v>M_F</v>
      </c>
      <c r="AJ54" s="698">
        <f ca="1">IF(AI54=INDIRECT(AO54),0,1)     +     IF(AG54=1,  IF(B53+0.1=B54,0,1),  IF(B54+0.1=B55,0,1))     +     IF(AG54=1,  AD54,  AD55)</f>
        <v>0</v>
      </c>
      <c r="AK54" s="701">
        <f ca="1">IF(AG54=1,  F54+CLASSES*AF54*100000,  F55+CLASSES*AF55*100000)     +     IF(AI54="_",  0,  VLOOKUP(AI54,Cross_cat_sexe,AK$7,0))     +     IF(AG54=1,  IF(AND(B54&gt;0.1,F54=0),0.1,0),  IF(AND(B55&gt;0.1,F55=0),0.1,0))</f>
        <v>6000000</v>
      </c>
      <c r="AL54" s="290"/>
      <c r="AM54" s="698"/>
      <c r="AN54" s="698">
        <f t="shared" si="4"/>
        <v>0</v>
      </c>
      <c r="AO54" s="800" t="str">
        <f t="shared" ca="1" si="3"/>
        <v>$AI$21</v>
      </c>
    </row>
    <row r="55" spans="1:41" s="695" customFormat="1" hidden="1">
      <c r="A55" s="681">
        <v>16.100000000000001</v>
      </c>
      <c r="B55" s="682">
        <f>B54+0.1</f>
        <v>0.1</v>
      </c>
      <c r="C55" s="683" t="str">
        <f>IF($B54="","",VLOOKUP($B54,Athlètes,C$7,0))</f>
        <v/>
      </c>
      <c r="D55" s="684" t="str">
        <f>IF($B54="","",VLOOKUP($B54,Athlètes,D$7,0))</f>
        <v/>
      </c>
      <c r="E55" s="685"/>
      <c r="F55" s="710">
        <f>IF(AD55=0,MAX(I55:N55)+MAX(O55:Q55)+R55,NA())</f>
        <v>0</v>
      </c>
      <c r="G55" s="692">
        <f>IF(AD55=0,SUM(T55:AC55),NA())</f>
        <v>0</v>
      </c>
      <c r="H55" s="784">
        <f ca="1">IF(ISNA(VLOOKUP($B55,__Cross,H$7,0)),   0,   VLOOKUP($B55,__Cross,H$7,0))</f>
        <v>0</v>
      </c>
      <c r="I55" s="711" t="str">
        <f>IF($B54="","",VLOOKUP($B54,Indoor_max,I$7,0))</f>
        <v/>
      </c>
      <c r="J55" s="712" t="str">
        <f>IF($B54="","",VLOOKUP($B54,Indoor_max,J$7,0))</f>
        <v/>
      </c>
      <c r="K55" s="712" t="str">
        <f>IF($B54="","",VLOOKUP($B54,Indoor_max,K$7,0))</f>
        <v/>
      </c>
      <c r="L55" s="712" t="str">
        <f>IF($B54="","",VLOOKUP($B54,Indoor_max,L$7,0))</f>
        <v/>
      </c>
      <c r="M55" s="712" t="str">
        <f>IF($B54="","",VLOOKUP($B54,Indoor_max,M$7,0))</f>
        <v/>
      </c>
      <c r="N55" s="713" t="str">
        <f>IF($B54="","",VLOOKUP($B54,Indoor_max,N$7,0))</f>
        <v/>
      </c>
      <c r="O55" s="714" t="str">
        <f>IF($B54="","",VLOOKUP($B54,Indoor_max,O$7,0))</f>
        <v/>
      </c>
      <c r="P55" s="712" t="str">
        <f>IF($B54="","",VLOOKUP($B54,Indoor_max,P$7,0))</f>
        <v/>
      </c>
      <c r="Q55" s="713" t="str">
        <f>IF($B54="","",VLOOKUP($B54,Indoor_max,Q$7,0))</f>
        <v/>
      </c>
      <c r="R55" s="715">
        <f>IF($B54="",0,VLOOKUP($B54,Indoor_max,R$7,0))</f>
        <v>0</v>
      </c>
      <c r="S55" s="716" t="str">
        <f>IF($B54="","",VLOOKUP($B54,Athlètes,S$7,0))</f>
        <v/>
      </c>
      <c r="T55" s="710" t="str">
        <f>IF($B54="","",VLOOKUP($B54,Indoor_max,T$7,0))</f>
        <v/>
      </c>
      <c r="U55" s="684" t="str">
        <f>IF($B54="","",VLOOKUP($B54,Indoor_max,U$7,0))</f>
        <v/>
      </c>
      <c r="V55" s="684" t="str">
        <f>IF($B54="","",VLOOKUP($B54,Indoor_max,V$7,0))</f>
        <v/>
      </c>
      <c r="W55" s="684" t="str">
        <f>IF($B54="","",VLOOKUP($B54,Indoor_max,W$7,0))</f>
        <v/>
      </c>
      <c r="X55" s="684" t="str">
        <f>IF($B54="","",VLOOKUP($B54,Indoor_max,X$7,0))</f>
        <v/>
      </c>
      <c r="Y55" s="684" t="str">
        <f>IF($B54="","",VLOOKUP($B54,Indoor_max,Y$7,0))</f>
        <v/>
      </c>
      <c r="Z55" s="684" t="str">
        <f>IF($B54="","",VLOOKUP($B54,Indoor_max,Z$7,0))</f>
        <v/>
      </c>
      <c r="AA55" s="684" t="str">
        <f>IF($B54="","",VLOOKUP($B54,Indoor_max,AA$7,0))</f>
        <v/>
      </c>
      <c r="AB55" s="684" t="str">
        <f>IF($B54="","",VLOOKUP($B54,Indoor_max,AB$7,0))</f>
        <v/>
      </c>
      <c r="AC55" s="684" t="str">
        <f>IF($B54="","",VLOOKUP($B54,Indoor_max,AC$7,0))</f>
        <v/>
      </c>
      <c r="AD55" s="684">
        <f>IF(MAX(T55:AC55)&gt;1,1,0)</f>
        <v>0</v>
      </c>
      <c r="AE55" s="684">
        <f>IF(AND(SUM(I55:N55)&gt;0,SUM(O55:Q55)&gt;0,R55&gt;0),1,0)</f>
        <v>0</v>
      </c>
      <c r="AF55" s="692">
        <f ca="1">IF( OR(AND(G55&gt;=2,G55+H55&gt;=2),  F54=IF(D55="F","classée","classé")),  1,  0)</f>
        <v>0</v>
      </c>
      <c r="AG55" s="804">
        <f ca="1">IF(CELL("row",B55)=ODD(CELL("row",B55)),IF(ROUND(B55-B54,1)=0.1,1,NA()),IF(ROUND(B56-B55,1)=0.1,0,NA()))</f>
        <v>1</v>
      </c>
      <c r="AH55" s="689">
        <f>IF(B55&gt;99,B55,A55)</f>
        <v>16.100000000000001</v>
      </c>
      <c r="AI55" s="684" t="str">
        <f ca="1">IF(D55="",INDIRECT(AO55),IF(AG55=1,D54&amp;"_"&amp;D55,D55&amp;"_"&amp;D56))</f>
        <v>M_F</v>
      </c>
      <c r="AJ55" s="684">
        <f ca="1">IF(AI55=INDIRECT(AO55),0,1)     +     IF(AG55=1,  IF(B54+0.1=B55,0,1),  IF(B55+0.1=B56,0,1))     +     IF(AG55=1,  AD55,  AD56)</f>
        <v>0</v>
      </c>
      <c r="AK55" s="717">
        <f ca="1">IF(AG55=1,  F55+CLASSES*AF55*100000,  F56+CLASSES*AF56*100000)     +     IF(AI55="_",  0,  VLOOKUP(AI55,Cross_cat_sexe,AK$7,0))     +     IF(AG55=1,  IF(AND(B55&gt;0.1,F55=0),0.1,0),  IF(AND(B56&gt;0.1,F56=0),0.1,0))</f>
        <v>6000000</v>
      </c>
      <c r="AL55" s="291"/>
      <c r="AM55" s="684"/>
      <c r="AN55" s="684">
        <f t="shared" si="4"/>
        <v>0</v>
      </c>
      <c r="AO55" s="796" t="str">
        <f t="shared" ca="1" si="3"/>
        <v>$AI$21</v>
      </c>
    </row>
    <row r="56" spans="1:41" s="703" customFormat="1" hidden="1">
      <c r="A56" s="704">
        <v>17</v>
      </c>
      <c r="B56" s="705"/>
      <c r="C56" s="703" t="str">
        <f>IF($B56="","",VLOOKUP($B56,Athlètes,C$5,0))</f>
        <v/>
      </c>
      <c r="D56" s="698" t="str">
        <f>IF($B56="","",VLOOKUP($B56,Athlètes,D$5,0))</f>
        <v/>
      </c>
      <c r="E56" s="706" t="str">
        <f>IF($B56="","",VLOOKUP($B56,Athlètes,E$5,0))</f>
        <v/>
      </c>
      <c r="F56" s="718"/>
      <c r="G56" s="700"/>
      <c r="H56" s="783"/>
      <c r="I56" s="719" t="str">
        <f>IF($B56="","",VLOOKUP($B56,Indoor_max,I$5,0)/1000)</f>
        <v/>
      </c>
      <c r="J56" s="720" t="str">
        <f>IF($B56="","",VLOOKUP($B56,Indoor_max,J$5,0)/1000)</f>
        <v/>
      </c>
      <c r="K56" s="720" t="str">
        <f>IF($B56="","",VLOOKUP($B56,Indoor_max,K$5,0)/1000)</f>
        <v/>
      </c>
      <c r="L56" s="720" t="str">
        <f>IF($B56="","",VLOOKUP($B56,Indoor_max,L$5,0)/1000)</f>
        <v/>
      </c>
      <c r="M56" s="720" t="str">
        <f>IF($B56="","",VLOOKUP($B56,Indoor_max,M$5,0)/1000)</f>
        <v/>
      </c>
      <c r="N56" s="721" t="str">
        <f>IF($B56="","",VLOOKUP($B56,Indoor_max,N$5,0)/1000)</f>
        <v/>
      </c>
      <c r="O56" s="722" t="str">
        <f>IF($B56="","",VLOOKUP($B56,Indoor_max,O$5,0))</f>
        <v/>
      </c>
      <c r="P56" s="723" t="str">
        <f>IF($B56="","",VLOOKUP($B56,Indoor_max,P$5,0))</f>
        <v/>
      </c>
      <c r="Q56" s="724" t="str">
        <f>IF($B56="","",VLOOKUP($B56,Indoor_max,Q$5,0))</f>
        <v/>
      </c>
      <c r="R56" s="725" t="str">
        <f>IF($B56="","",VLOOKUP($B56,Indoor_max,R$5,0))</f>
        <v/>
      </c>
      <c r="S56" s="726" t="str">
        <f>IF($B56="","",VLOOKUP($B56,Athlètes,S$5,0))</f>
        <v/>
      </c>
      <c r="T56" s="718"/>
      <c r="U56" s="698"/>
      <c r="V56" s="698"/>
      <c r="W56" s="698"/>
      <c r="X56" s="698"/>
      <c r="Y56" s="698"/>
      <c r="Z56" s="698"/>
      <c r="AA56" s="698"/>
      <c r="AB56" s="698"/>
      <c r="AC56" s="698"/>
      <c r="AD56" s="698"/>
      <c r="AE56" s="698"/>
      <c r="AF56" s="700"/>
      <c r="AG56" s="828">
        <f ca="1">IF(CELL("row",B56)=ODD(CELL("row",B56)),IF(ROUND(B56-B55,1)=0.1,1,NA()),IF(ROUND(B57-B56,1)=0.1,0,NA()))</f>
        <v>0</v>
      </c>
      <c r="AH56" s="697">
        <f>IF(B56&gt;99,B56,A56)</f>
        <v>17</v>
      </c>
      <c r="AI56" s="698" t="str">
        <f ca="1">IF(D56="",INDIRECT(AO56),IF(AG56=1,D55&amp;"_"&amp;D56,D56&amp;"_"&amp;D57))</f>
        <v>M_F</v>
      </c>
      <c r="AJ56" s="698">
        <f ca="1">IF(AI56=INDIRECT(AO56),0,1)     +     IF(AG56=1,  IF(B55+0.1=B56,0,1),  IF(B56+0.1=B57,0,1))     +     IF(AG56=1,  AD56,  AD57)</f>
        <v>0</v>
      </c>
      <c r="AK56" s="701">
        <f ca="1">IF(AG56=1,  F56+CLASSES*AF56*100000,  F57+CLASSES*AF57*100000)     +     IF(AI56="_",  0,  VLOOKUP(AI56,Cross_cat_sexe,AK$7,0))     +     IF(AG56=1,  IF(AND(B56&gt;0.1,F56=0),0.1,0),  IF(AND(B57&gt;0.1,F57=0),0.1,0))</f>
        <v>6000000</v>
      </c>
      <c r="AL56" s="290"/>
      <c r="AM56" s="698"/>
      <c r="AN56" s="698">
        <f t="shared" ref="AN56:AN61" si="5">IF(B56&gt;0.1,1,0)</f>
        <v>0</v>
      </c>
      <c r="AO56" s="800" t="str">
        <f t="shared" ca="1" si="3"/>
        <v>$AI$21</v>
      </c>
    </row>
    <row r="57" spans="1:41" s="695" customFormat="1" hidden="1">
      <c r="A57" s="681">
        <v>17.100000000000001</v>
      </c>
      <c r="B57" s="682">
        <f>B56+0.1</f>
        <v>0.1</v>
      </c>
      <c r="C57" s="683" t="str">
        <f>IF($B56="","",VLOOKUP($B56,Athlètes,C$7,0))</f>
        <v/>
      </c>
      <c r="D57" s="684" t="str">
        <f>IF($B56="","",VLOOKUP($B56,Athlètes,D$7,0))</f>
        <v/>
      </c>
      <c r="E57" s="685"/>
      <c r="F57" s="710">
        <f>IF(AD57=0,MAX(I57:N57)+MAX(O57:Q57)+R57,NA())</f>
        <v>0</v>
      </c>
      <c r="G57" s="692">
        <f>IF(AD57=0,SUM(T57:AC57),NA())</f>
        <v>0</v>
      </c>
      <c r="H57" s="784">
        <f ca="1">IF(ISNA(VLOOKUP($B57,__Cross,H$7,0)),   0,   VLOOKUP($B57,__Cross,H$7,0))</f>
        <v>0</v>
      </c>
      <c r="I57" s="711" t="str">
        <f>IF($B56="","",VLOOKUP($B56,Indoor_max,I$7,0))</f>
        <v/>
      </c>
      <c r="J57" s="712" t="str">
        <f>IF($B56="","",VLOOKUP($B56,Indoor_max,J$7,0))</f>
        <v/>
      </c>
      <c r="K57" s="712" t="str">
        <f>IF($B56="","",VLOOKUP($B56,Indoor_max,K$7,0))</f>
        <v/>
      </c>
      <c r="L57" s="712" t="str">
        <f>IF($B56="","",VLOOKUP($B56,Indoor_max,L$7,0))</f>
        <v/>
      </c>
      <c r="M57" s="712" t="str">
        <f>IF($B56="","",VLOOKUP($B56,Indoor_max,M$7,0))</f>
        <v/>
      </c>
      <c r="N57" s="713" t="str">
        <f>IF($B56="","",VLOOKUP($B56,Indoor_max,N$7,0))</f>
        <v/>
      </c>
      <c r="O57" s="714" t="str">
        <f>IF($B56="","",VLOOKUP($B56,Indoor_max,O$7,0))</f>
        <v/>
      </c>
      <c r="P57" s="712" t="str">
        <f>IF($B56="","",VLOOKUP($B56,Indoor_max,P$7,0))</f>
        <v/>
      </c>
      <c r="Q57" s="713" t="str">
        <f>IF($B56="","",VLOOKUP($B56,Indoor_max,Q$7,0))</f>
        <v/>
      </c>
      <c r="R57" s="715">
        <f>IF($B56="",0,VLOOKUP($B56,Indoor_max,R$7,0))</f>
        <v>0</v>
      </c>
      <c r="S57" s="716" t="str">
        <f>IF($B56="","",VLOOKUP($B56,Athlètes,S$7,0))</f>
        <v/>
      </c>
      <c r="T57" s="710" t="str">
        <f>IF($B56="","",VLOOKUP($B56,Indoor_max,T$7,0))</f>
        <v/>
      </c>
      <c r="U57" s="684" t="str">
        <f>IF($B56="","",VLOOKUP($B56,Indoor_max,U$7,0))</f>
        <v/>
      </c>
      <c r="V57" s="684" t="str">
        <f>IF($B56="","",VLOOKUP($B56,Indoor_max,V$7,0))</f>
        <v/>
      </c>
      <c r="W57" s="684" t="str">
        <f>IF($B56="","",VLOOKUP($B56,Indoor_max,W$7,0))</f>
        <v/>
      </c>
      <c r="X57" s="684" t="str">
        <f>IF($B56="","",VLOOKUP($B56,Indoor_max,X$7,0))</f>
        <v/>
      </c>
      <c r="Y57" s="684" t="str">
        <f>IF($B56="","",VLOOKUP($B56,Indoor_max,Y$7,0))</f>
        <v/>
      </c>
      <c r="Z57" s="684" t="str">
        <f>IF($B56="","",VLOOKUP($B56,Indoor_max,Z$7,0))</f>
        <v/>
      </c>
      <c r="AA57" s="684" t="str">
        <f>IF($B56="","",VLOOKUP($B56,Indoor_max,AA$7,0))</f>
        <v/>
      </c>
      <c r="AB57" s="684" t="str">
        <f>IF($B56="","",VLOOKUP($B56,Indoor_max,AB$7,0))</f>
        <v/>
      </c>
      <c r="AC57" s="684" t="str">
        <f>IF($B56="","",VLOOKUP($B56,Indoor_max,AC$7,0))</f>
        <v/>
      </c>
      <c r="AD57" s="684">
        <f>IF(MAX(T57:AC57)&gt;1,1,0)</f>
        <v>0</v>
      </c>
      <c r="AE57" s="684">
        <f>IF(AND(SUM(I57:N57)&gt;0,SUM(O57:Q57)&gt;0,R57&gt;0),1,0)</f>
        <v>0</v>
      </c>
      <c r="AF57" s="692">
        <f ca="1">IF( OR(AND(G57&gt;=2,G57+H57&gt;=2),  F56=IF(D57="F","classée","classé")),  1,  0)</f>
        <v>0</v>
      </c>
      <c r="AG57" s="804">
        <f ca="1">IF(CELL("row",B57)=ODD(CELL("row",B57)),IF(ROUND(B57-B56,1)=0.1,1,NA()),IF(ROUND(B58-B57,1)=0.1,0,NA()))</f>
        <v>1</v>
      </c>
      <c r="AH57" s="689">
        <f>IF(B57&gt;99,B57,A57)</f>
        <v>17.100000000000001</v>
      </c>
      <c r="AI57" s="684" t="str">
        <f ca="1">IF(D57="",INDIRECT(AO57),IF(AG57=1,D56&amp;"_"&amp;D57,D57&amp;"_"&amp;D58))</f>
        <v>M_F</v>
      </c>
      <c r="AJ57" s="684">
        <f ca="1">IF(AI57=INDIRECT(AO57),0,1)     +     IF(AG57=1,  IF(B56+0.1=B57,0,1),  IF(B57+0.1=B58,0,1))     +     IF(AG57=1,  AD57,  AD58)</f>
        <v>0</v>
      </c>
      <c r="AK57" s="717">
        <f ca="1">IF(AG57=1,  F57+CLASSES*AF57*100000,  F58+CLASSES*AF58*100000)     +     IF(AI57="_",  0,  VLOOKUP(AI57,Cross_cat_sexe,AK$7,0))     +     IF(AG57=1,  IF(AND(B57&gt;0.1,F57=0),0.1,0),  IF(AND(B58&gt;0.1,F58=0),0.1,0))</f>
        <v>6000000</v>
      </c>
      <c r="AL57" s="291"/>
      <c r="AM57" s="684"/>
      <c r="AN57" s="684">
        <f t="shared" si="5"/>
        <v>0</v>
      </c>
      <c r="AO57" s="796" t="str">
        <f t="shared" ca="1" si="3"/>
        <v>$AI$21</v>
      </c>
    </row>
    <row r="58" spans="1:41" s="703" customFormat="1" hidden="1">
      <c r="A58" s="704">
        <v>18</v>
      </c>
      <c r="B58" s="705"/>
      <c r="C58" s="703" t="str">
        <f>IF($B58="","",VLOOKUP($B58,Athlètes,C$5,0))</f>
        <v/>
      </c>
      <c r="D58" s="698" t="str">
        <f>IF($B58="","",VLOOKUP($B58,Athlètes,D$5,0))</f>
        <v/>
      </c>
      <c r="E58" s="706" t="str">
        <f>IF($B58="","",VLOOKUP($B58,Athlètes,E$5,0))</f>
        <v/>
      </c>
      <c r="F58" s="718"/>
      <c r="G58" s="700"/>
      <c r="H58" s="783"/>
      <c r="I58" s="719" t="str">
        <f>IF($B58="","",VLOOKUP($B58,Indoor_max,I$5,0)/1000)</f>
        <v/>
      </c>
      <c r="J58" s="720" t="str">
        <f>IF($B58="","",VLOOKUP($B58,Indoor_max,J$5,0)/1000)</f>
        <v/>
      </c>
      <c r="K58" s="720" t="str">
        <f>IF($B58="","",VLOOKUP($B58,Indoor_max,K$5,0)/1000)</f>
        <v/>
      </c>
      <c r="L58" s="720" t="str">
        <f>IF($B58="","",VLOOKUP($B58,Indoor_max,L$5,0)/1000)</f>
        <v/>
      </c>
      <c r="M58" s="720" t="str">
        <f>IF($B58="","",VLOOKUP($B58,Indoor_max,M$5,0)/1000)</f>
        <v/>
      </c>
      <c r="N58" s="721" t="str">
        <f>IF($B58="","",VLOOKUP($B58,Indoor_max,N$5,0)/1000)</f>
        <v/>
      </c>
      <c r="O58" s="722" t="str">
        <f>IF($B58="","",VLOOKUP($B58,Indoor_max,O$5,0))</f>
        <v/>
      </c>
      <c r="P58" s="723" t="str">
        <f>IF($B58="","",VLOOKUP($B58,Indoor_max,P$5,0))</f>
        <v/>
      </c>
      <c r="Q58" s="724" t="str">
        <f>IF($B58="","",VLOOKUP($B58,Indoor_max,Q$5,0))</f>
        <v/>
      </c>
      <c r="R58" s="725" t="str">
        <f>IF($B58="","",VLOOKUP($B58,Indoor_max,R$5,0))</f>
        <v/>
      </c>
      <c r="S58" s="726" t="str">
        <f>IF($B58="","",VLOOKUP($B58,Athlètes,S$5,0))</f>
        <v/>
      </c>
      <c r="T58" s="718"/>
      <c r="U58" s="698"/>
      <c r="V58" s="698"/>
      <c r="W58" s="698"/>
      <c r="X58" s="698"/>
      <c r="Y58" s="698"/>
      <c r="Z58" s="698"/>
      <c r="AA58" s="698"/>
      <c r="AB58" s="698"/>
      <c r="AC58" s="698"/>
      <c r="AD58" s="698"/>
      <c r="AE58" s="698"/>
      <c r="AF58" s="700"/>
      <c r="AG58" s="828">
        <f ca="1">IF(CELL("row",B58)=ODD(CELL("row",B58)),IF(ROUND(B58-B57,1)=0.1,1,NA()),IF(ROUND(B59-B58,1)=0.1,0,NA()))</f>
        <v>0</v>
      </c>
      <c r="AH58" s="697">
        <f>IF(B58&gt;99,B58,A58)</f>
        <v>18</v>
      </c>
      <c r="AI58" s="698" t="str">
        <f ca="1">IF(D58="",INDIRECT(AO58),IF(AG58=1,D57&amp;"_"&amp;D58,D58&amp;"_"&amp;D59))</f>
        <v>M_F</v>
      </c>
      <c r="AJ58" s="698">
        <f ca="1">IF(AI58=INDIRECT(AO58),0,1)     +     IF(AG58=1,  IF(B57+0.1=B58,0,1),  IF(B58+0.1=B59,0,1))     +     IF(AG58=1,  AD58,  AD59)</f>
        <v>0</v>
      </c>
      <c r="AK58" s="701">
        <f ca="1">IF(AG58=1,  F58+CLASSES*AF58*100000,  F59+CLASSES*AF59*100000)     +     IF(AI58="_",  0,  VLOOKUP(AI58,Cross_cat_sexe,AK$7,0))     +     IF(AG58=1,  IF(AND(B58&gt;0.1,F58=0),0.1,0),  IF(AND(B59&gt;0.1,F59=0),0.1,0))</f>
        <v>6000000</v>
      </c>
      <c r="AL58" s="290"/>
      <c r="AM58" s="698"/>
      <c r="AN58" s="698">
        <f t="shared" si="5"/>
        <v>0</v>
      </c>
      <c r="AO58" s="800" t="str">
        <f t="shared" ca="1" si="3"/>
        <v>$AI$21</v>
      </c>
    </row>
    <row r="59" spans="1:41" s="695" customFormat="1" hidden="1">
      <c r="A59" s="681">
        <v>18.100000000000001</v>
      </c>
      <c r="B59" s="682">
        <f>B58+0.1</f>
        <v>0.1</v>
      </c>
      <c r="C59" s="683" t="str">
        <f>IF($B58="","",VLOOKUP($B58,Athlètes,C$7,0))</f>
        <v/>
      </c>
      <c r="D59" s="684" t="str">
        <f>IF($B58="","",VLOOKUP($B58,Athlètes,D$7,0))</f>
        <v/>
      </c>
      <c r="E59" s="685"/>
      <c r="F59" s="710">
        <f>IF(AD59=0,MAX(I59:N59)+MAX(O59:Q59)+R59,NA())</f>
        <v>0</v>
      </c>
      <c r="G59" s="692">
        <f>IF(AD59=0,SUM(T59:AC59),NA())</f>
        <v>0</v>
      </c>
      <c r="H59" s="784">
        <f ca="1">IF(ISNA(VLOOKUP($B59,__Cross,H$7,0)),   0,   VLOOKUP($B59,__Cross,H$7,0))</f>
        <v>0</v>
      </c>
      <c r="I59" s="711" t="str">
        <f>IF($B58="","",VLOOKUP($B58,Indoor_max,I$7,0))</f>
        <v/>
      </c>
      <c r="J59" s="712" t="str">
        <f>IF($B58="","",VLOOKUP($B58,Indoor_max,J$7,0))</f>
        <v/>
      </c>
      <c r="K59" s="712" t="str">
        <f>IF($B58="","",VLOOKUP($B58,Indoor_max,K$7,0))</f>
        <v/>
      </c>
      <c r="L59" s="712" t="str">
        <f>IF($B58="","",VLOOKUP($B58,Indoor_max,L$7,0))</f>
        <v/>
      </c>
      <c r="M59" s="712" t="str">
        <f>IF($B58="","",VLOOKUP($B58,Indoor_max,M$7,0))</f>
        <v/>
      </c>
      <c r="N59" s="713" t="str">
        <f>IF($B58="","",VLOOKUP($B58,Indoor_max,N$7,0))</f>
        <v/>
      </c>
      <c r="O59" s="714" t="str">
        <f>IF($B58="","",VLOOKUP($B58,Indoor_max,O$7,0))</f>
        <v/>
      </c>
      <c r="P59" s="712" t="str">
        <f>IF($B58="","",VLOOKUP($B58,Indoor_max,P$7,0))</f>
        <v/>
      </c>
      <c r="Q59" s="713" t="str">
        <f>IF($B58="","",VLOOKUP($B58,Indoor_max,Q$7,0))</f>
        <v/>
      </c>
      <c r="R59" s="715">
        <f>IF($B58="",0,VLOOKUP($B58,Indoor_max,R$7,0))</f>
        <v>0</v>
      </c>
      <c r="S59" s="716" t="str">
        <f>IF($B58="","",VLOOKUP($B58,Athlètes,S$7,0))</f>
        <v/>
      </c>
      <c r="T59" s="710" t="str">
        <f>IF($B58="","",VLOOKUP($B58,Indoor_max,T$7,0))</f>
        <v/>
      </c>
      <c r="U59" s="684" t="str">
        <f>IF($B58="","",VLOOKUP($B58,Indoor_max,U$7,0))</f>
        <v/>
      </c>
      <c r="V59" s="684" t="str">
        <f>IF($B58="","",VLOOKUP($B58,Indoor_max,V$7,0))</f>
        <v/>
      </c>
      <c r="W59" s="684" t="str">
        <f>IF($B58="","",VLOOKUP($B58,Indoor_max,W$7,0))</f>
        <v/>
      </c>
      <c r="X59" s="684" t="str">
        <f>IF($B58="","",VLOOKUP($B58,Indoor_max,X$7,0))</f>
        <v/>
      </c>
      <c r="Y59" s="684" t="str">
        <f>IF($B58="","",VLOOKUP($B58,Indoor_max,Y$7,0))</f>
        <v/>
      </c>
      <c r="Z59" s="684" t="str">
        <f>IF($B58="","",VLOOKUP($B58,Indoor_max,Z$7,0))</f>
        <v/>
      </c>
      <c r="AA59" s="684" t="str">
        <f>IF($B58="","",VLOOKUP($B58,Indoor_max,AA$7,0))</f>
        <v/>
      </c>
      <c r="AB59" s="684" t="str">
        <f>IF($B58="","",VLOOKUP($B58,Indoor_max,AB$7,0))</f>
        <v/>
      </c>
      <c r="AC59" s="684" t="str">
        <f>IF($B58="","",VLOOKUP($B58,Indoor_max,AC$7,0))</f>
        <v/>
      </c>
      <c r="AD59" s="684">
        <f>IF(MAX(T59:AC59)&gt;1,1,0)</f>
        <v>0</v>
      </c>
      <c r="AE59" s="684">
        <f>IF(AND(SUM(I59:N59)&gt;0,SUM(O59:Q59)&gt;0,R59&gt;0),1,0)</f>
        <v>0</v>
      </c>
      <c r="AF59" s="692">
        <f ca="1">IF( OR(AND(G59&gt;=2,G59+H59&gt;=2),  F58=IF(D59="F","classée","classé")),  1,  0)</f>
        <v>0</v>
      </c>
      <c r="AG59" s="804">
        <f ca="1">IF(CELL("row",B59)=ODD(CELL("row",B59)),IF(ROUND(B59-B58,1)=0.1,1,NA()),IF(ROUND(B60-B59,1)=0.1,0,NA()))</f>
        <v>1</v>
      </c>
      <c r="AH59" s="689">
        <f>IF(B59&gt;99,B59,A59)</f>
        <v>18.100000000000001</v>
      </c>
      <c r="AI59" s="684" t="str">
        <f ca="1">IF(D59="",INDIRECT(AO59),IF(AG59=1,D58&amp;"_"&amp;D59,D59&amp;"_"&amp;D60))</f>
        <v>M_F</v>
      </c>
      <c r="AJ59" s="684">
        <f ca="1">IF(AI59=INDIRECT(AO59),0,1)     +     IF(AG59=1,  IF(B58+0.1=B59,0,1),  IF(B59+0.1=B60,0,1))     +     IF(AG59=1,  AD59,  AD60)</f>
        <v>0</v>
      </c>
      <c r="AK59" s="717">
        <f ca="1">IF(AG59=1,  F59+CLASSES*AF59*100000,  F60+CLASSES*AF60*100000)     +     IF(AI59="_",  0,  VLOOKUP(AI59,Cross_cat_sexe,AK$7,0))     +     IF(AG59=1,  IF(AND(B59&gt;0.1,F59=0),0.1,0),  IF(AND(B60&gt;0.1,F60=0),0.1,0))</f>
        <v>6000000</v>
      </c>
      <c r="AL59" s="291"/>
      <c r="AM59" s="684"/>
      <c r="AN59" s="684">
        <f t="shared" si="5"/>
        <v>0</v>
      </c>
      <c r="AO59" s="796" t="str">
        <f t="shared" ca="1" si="3"/>
        <v>$AI$21</v>
      </c>
    </row>
    <row r="60" spans="1:41" s="703" customFormat="1" hidden="1">
      <c r="A60" s="704">
        <v>19</v>
      </c>
      <c r="B60" s="705"/>
      <c r="C60" s="703" t="str">
        <f>IF($B60="","",VLOOKUP($B60,Athlètes,C$5,0))</f>
        <v/>
      </c>
      <c r="D60" s="698" t="str">
        <f>IF($B60="","",VLOOKUP($B60,Athlètes,D$5,0))</f>
        <v/>
      </c>
      <c r="E60" s="706" t="str">
        <f>IF($B60="","",VLOOKUP($B60,Athlètes,E$5,0))</f>
        <v/>
      </c>
      <c r="F60" s="718"/>
      <c r="G60" s="700"/>
      <c r="H60" s="783"/>
      <c r="I60" s="719" t="str">
        <f>IF($B60="","",VLOOKUP($B60,Indoor_max,I$5,0)/1000)</f>
        <v/>
      </c>
      <c r="J60" s="720" t="str">
        <f>IF($B60="","",VLOOKUP($B60,Indoor_max,J$5,0)/1000)</f>
        <v/>
      </c>
      <c r="K60" s="720" t="str">
        <f>IF($B60="","",VLOOKUP($B60,Indoor_max,K$5,0)/1000)</f>
        <v/>
      </c>
      <c r="L60" s="720" t="str">
        <f>IF($B60="","",VLOOKUP($B60,Indoor_max,L$5,0)/1000)</f>
        <v/>
      </c>
      <c r="M60" s="720" t="str">
        <f>IF($B60="","",VLOOKUP($B60,Indoor_max,M$5,0)/1000)</f>
        <v/>
      </c>
      <c r="N60" s="721" t="str">
        <f>IF($B60="","",VLOOKUP($B60,Indoor_max,N$5,0)/1000)</f>
        <v/>
      </c>
      <c r="O60" s="722" t="str">
        <f>IF($B60="","",VLOOKUP($B60,Indoor_max,O$5,0))</f>
        <v/>
      </c>
      <c r="P60" s="723" t="str">
        <f>IF($B60="","",VLOOKUP($B60,Indoor_max,P$5,0))</f>
        <v/>
      </c>
      <c r="Q60" s="724" t="str">
        <f>IF($B60="","",VLOOKUP($B60,Indoor_max,Q$5,0))</f>
        <v/>
      </c>
      <c r="R60" s="725" t="str">
        <f>IF($B60="","",VLOOKUP($B60,Indoor_max,R$5,0))</f>
        <v/>
      </c>
      <c r="S60" s="726" t="str">
        <f>IF($B60="","",VLOOKUP($B60,Athlètes,S$5,0))</f>
        <v/>
      </c>
      <c r="T60" s="718"/>
      <c r="U60" s="698"/>
      <c r="V60" s="698"/>
      <c r="W60" s="698"/>
      <c r="X60" s="698"/>
      <c r="Y60" s="698"/>
      <c r="Z60" s="698"/>
      <c r="AA60" s="698"/>
      <c r="AB60" s="698"/>
      <c r="AC60" s="698"/>
      <c r="AD60" s="698"/>
      <c r="AE60" s="698"/>
      <c r="AF60" s="700"/>
      <c r="AG60" s="828">
        <f ca="1">IF(CELL("row",B60)=ODD(CELL("row",B60)),IF(ROUND(B60-B59,1)=0.1,1,NA()),IF(ROUND(B61-B60,1)=0.1,0,NA()))</f>
        <v>0</v>
      </c>
      <c r="AH60" s="697">
        <f>IF(B60&gt;99,B60,A60)</f>
        <v>19</v>
      </c>
      <c r="AI60" s="698" t="str">
        <f ca="1">IF(D60="",INDIRECT(AO60),IF(AG60=1,D59&amp;"_"&amp;D60,D60&amp;"_"&amp;D61))</f>
        <v>M_F</v>
      </c>
      <c r="AJ60" s="698">
        <f ca="1">IF(AI60=INDIRECT(AO60),0,1)     +     IF(AG60=1,  IF(B59+0.1=B60,0,1),  IF(B60+0.1=B61,0,1))     +     IF(AG60=1,  AD60,  AD61)</f>
        <v>0</v>
      </c>
      <c r="AK60" s="701">
        <f ca="1">IF(AG60=1,  F60+CLASSES*AF60*100000,  F61+CLASSES*AF61*100000)     +     IF(AI60="_",  0,  VLOOKUP(AI60,Cross_cat_sexe,AK$7,0))     +     IF(AG60=1,  IF(AND(B60&gt;0.1,F60=0),0.1,0),  IF(AND(B61&gt;0.1,F61=0),0.1,0))</f>
        <v>6000000</v>
      </c>
      <c r="AL60" s="290"/>
      <c r="AM60" s="698"/>
      <c r="AN60" s="698">
        <f t="shared" si="5"/>
        <v>0</v>
      </c>
      <c r="AO60" s="800" t="str">
        <f t="shared" ca="1" si="3"/>
        <v>$AI$21</v>
      </c>
    </row>
    <row r="61" spans="1:41" s="695" customFormat="1" hidden="1">
      <c r="A61" s="681">
        <v>19.100000000000001</v>
      </c>
      <c r="B61" s="682">
        <f>B60+0.1</f>
        <v>0.1</v>
      </c>
      <c r="C61" s="683" t="str">
        <f>IF($B60="","",VLOOKUP($B60,Athlètes,C$7,0))</f>
        <v/>
      </c>
      <c r="D61" s="684" t="str">
        <f>IF($B60="","",VLOOKUP($B60,Athlètes,D$7,0))</f>
        <v/>
      </c>
      <c r="E61" s="685"/>
      <c r="F61" s="710">
        <f>IF(AD61=0,MAX(I61:N61)+MAX(O61:Q61)+R61,NA())</f>
        <v>0</v>
      </c>
      <c r="G61" s="692">
        <f>IF(AD61=0,SUM(T61:AC61),NA())</f>
        <v>0</v>
      </c>
      <c r="H61" s="784">
        <f ca="1">IF(ISNA(VLOOKUP($B61,__Cross,H$7,0)),   0,   VLOOKUP($B61,__Cross,H$7,0))</f>
        <v>0</v>
      </c>
      <c r="I61" s="711" t="str">
        <f>IF($B60="","",VLOOKUP($B60,Indoor_max,I$7,0))</f>
        <v/>
      </c>
      <c r="J61" s="712" t="str">
        <f>IF($B60="","",VLOOKUP($B60,Indoor_max,J$7,0))</f>
        <v/>
      </c>
      <c r="K61" s="712" t="str">
        <f>IF($B60="","",VLOOKUP($B60,Indoor_max,K$7,0))</f>
        <v/>
      </c>
      <c r="L61" s="712" t="str">
        <f>IF($B60="","",VLOOKUP($B60,Indoor_max,L$7,0))</f>
        <v/>
      </c>
      <c r="M61" s="712" t="str">
        <f>IF($B60="","",VLOOKUP($B60,Indoor_max,M$7,0))</f>
        <v/>
      </c>
      <c r="N61" s="713" t="str">
        <f>IF($B60="","",VLOOKUP($B60,Indoor_max,N$7,0))</f>
        <v/>
      </c>
      <c r="O61" s="714" t="str">
        <f>IF($B60="","",VLOOKUP($B60,Indoor_max,O$7,0))</f>
        <v/>
      </c>
      <c r="P61" s="712" t="str">
        <f>IF($B60="","",VLOOKUP($B60,Indoor_max,P$7,0))</f>
        <v/>
      </c>
      <c r="Q61" s="713" t="str">
        <f>IF($B60="","",VLOOKUP($B60,Indoor_max,Q$7,0))</f>
        <v/>
      </c>
      <c r="R61" s="715">
        <f>IF($B60="",0,VLOOKUP($B60,Indoor_max,R$7,0))</f>
        <v>0</v>
      </c>
      <c r="S61" s="716" t="str">
        <f>IF($B60="","",VLOOKUP($B60,Athlètes,S$7,0))</f>
        <v/>
      </c>
      <c r="T61" s="710" t="str">
        <f>IF($B60="","",VLOOKUP($B60,Indoor_max,T$7,0))</f>
        <v/>
      </c>
      <c r="U61" s="684" t="str">
        <f>IF($B60="","",VLOOKUP($B60,Indoor_max,U$7,0))</f>
        <v/>
      </c>
      <c r="V61" s="684" t="str">
        <f>IF($B60="","",VLOOKUP($B60,Indoor_max,V$7,0))</f>
        <v/>
      </c>
      <c r="W61" s="684" t="str">
        <f>IF($B60="","",VLOOKUP($B60,Indoor_max,W$7,0))</f>
        <v/>
      </c>
      <c r="X61" s="684" t="str">
        <f>IF($B60="","",VLOOKUP($B60,Indoor_max,X$7,0))</f>
        <v/>
      </c>
      <c r="Y61" s="684" t="str">
        <f>IF($B60="","",VLOOKUP($B60,Indoor_max,Y$7,0))</f>
        <v/>
      </c>
      <c r="Z61" s="684" t="str">
        <f>IF($B60="","",VLOOKUP($B60,Indoor_max,Z$7,0))</f>
        <v/>
      </c>
      <c r="AA61" s="684" t="str">
        <f>IF($B60="","",VLOOKUP($B60,Indoor_max,AA$7,0))</f>
        <v/>
      </c>
      <c r="AB61" s="684" t="str">
        <f>IF($B60="","",VLOOKUP($B60,Indoor_max,AB$7,0))</f>
        <v/>
      </c>
      <c r="AC61" s="684" t="str">
        <f>IF($B60="","",VLOOKUP($B60,Indoor_max,AC$7,0))</f>
        <v/>
      </c>
      <c r="AD61" s="684">
        <f>IF(MAX(T61:AC61)&gt;1,1,0)</f>
        <v>0</v>
      </c>
      <c r="AE61" s="684">
        <f>IF(AND(SUM(I61:N61)&gt;0,SUM(O61:Q61)&gt;0,R61&gt;0),1,0)</f>
        <v>0</v>
      </c>
      <c r="AF61" s="692">
        <f ca="1">IF( OR(AND(G61&gt;=2,G61+H61&gt;=2),  F60=IF(D61="F","classée","classé")),  1,  0)</f>
        <v>0</v>
      </c>
      <c r="AG61" s="804">
        <f ca="1">IF(CELL("row",B61)=ODD(CELL("row",B61)),IF(ROUND(B61-B60,1)=0.1,1,NA()),IF(ROUND(B62-B61,1)=0.1,0,NA()))</f>
        <v>1</v>
      </c>
      <c r="AH61" s="689">
        <f>IF(B61&gt;99,B61,A61)</f>
        <v>19.100000000000001</v>
      </c>
      <c r="AI61" s="684" t="str">
        <f ca="1">IF(D61="",INDIRECT(AO61),IF(AG61=1,D60&amp;"_"&amp;D61,D61&amp;"_"&amp;D62))</f>
        <v>M_F</v>
      </c>
      <c r="AJ61" s="684">
        <f ca="1">IF(AI61=INDIRECT(AO61),0,1)     +     IF(AG61=1,  IF(B60+0.1=B61,0,1),  IF(B61+0.1=B62,0,1))     +     IF(AG61=1,  AD61,  AD62)</f>
        <v>0</v>
      </c>
      <c r="AK61" s="717">
        <f ca="1">IF(AG61=1,  F61+CLASSES*AF61*100000,  F62+CLASSES*AF62*100000)     +     IF(AI61="_",  0,  VLOOKUP(AI61,Cross_cat_sexe,AK$7,0))     +     IF(AG61=1,  IF(AND(B61&gt;0.1,F61=0),0.1,0),  IF(AND(B62&gt;0.1,F62=0),0.1,0))</f>
        <v>6000000</v>
      </c>
      <c r="AL61" s="291"/>
      <c r="AM61" s="684"/>
      <c r="AN61" s="684">
        <f t="shared" si="5"/>
        <v>0</v>
      </c>
      <c r="AO61" s="796" t="str">
        <f t="shared" ca="1" si="3"/>
        <v>$AI$21</v>
      </c>
    </row>
    <row r="62" spans="1:41" s="703" customFormat="1" hidden="1">
      <c r="A62" s="704">
        <v>20</v>
      </c>
      <c r="B62" s="705"/>
      <c r="C62" s="703" t="str">
        <f>IF($B62="","",VLOOKUP($B62,Athlètes,C$5,0))</f>
        <v/>
      </c>
      <c r="D62" s="698" t="str">
        <f>IF($B62="","",VLOOKUP($B62,Athlètes,D$5,0))</f>
        <v/>
      </c>
      <c r="E62" s="706" t="str">
        <f>IF($B62="","",VLOOKUP($B62,Athlètes,E$5,0))</f>
        <v/>
      </c>
      <c r="F62" s="718"/>
      <c r="G62" s="700"/>
      <c r="H62" s="783"/>
      <c r="I62" s="719" t="str">
        <f>IF($B62="","",VLOOKUP($B62,Indoor_max,I$5,0)/1000)</f>
        <v/>
      </c>
      <c r="J62" s="720" t="str">
        <f>IF($B62="","",VLOOKUP($B62,Indoor_max,J$5,0)/1000)</f>
        <v/>
      </c>
      <c r="K62" s="720" t="str">
        <f>IF($B62="","",VLOOKUP($B62,Indoor_max,K$5,0)/1000)</f>
        <v/>
      </c>
      <c r="L62" s="720" t="str">
        <f>IF($B62="","",VLOOKUP($B62,Indoor_max,L$5,0)/1000)</f>
        <v/>
      </c>
      <c r="M62" s="720" t="str">
        <f>IF($B62="","",VLOOKUP($B62,Indoor_max,M$5,0)/1000)</f>
        <v/>
      </c>
      <c r="N62" s="721" t="str">
        <f>IF($B62="","",VLOOKUP($B62,Indoor_max,N$5,0)/1000)</f>
        <v/>
      </c>
      <c r="O62" s="722" t="str">
        <f>IF($B62="","",VLOOKUP($B62,Indoor_max,O$5,0))</f>
        <v/>
      </c>
      <c r="P62" s="723" t="str">
        <f>IF($B62="","",VLOOKUP($B62,Indoor_max,P$5,0))</f>
        <v/>
      </c>
      <c r="Q62" s="724" t="str">
        <f>IF($B62="","",VLOOKUP($B62,Indoor_max,Q$5,0))</f>
        <v/>
      </c>
      <c r="R62" s="725" t="str">
        <f>IF($B62="","",VLOOKUP($B62,Indoor_max,R$5,0))</f>
        <v/>
      </c>
      <c r="S62" s="726" t="str">
        <f>IF($B62="","",VLOOKUP($B62,Athlètes,S$5,0))</f>
        <v/>
      </c>
      <c r="T62" s="718"/>
      <c r="U62" s="698"/>
      <c r="V62" s="698"/>
      <c r="W62" s="698"/>
      <c r="X62" s="698"/>
      <c r="Y62" s="698"/>
      <c r="Z62" s="698"/>
      <c r="AA62" s="698"/>
      <c r="AB62" s="698"/>
      <c r="AC62" s="698"/>
      <c r="AD62" s="698"/>
      <c r="AE62" s="698"/>
      <c r="AF62" s="700"/>
      <c r="AG62" s="828">
        <f ca="1">IF(CELL("row",B62)=ODD(CELL("row",B62)),IF(ROUND(B62-B61,1)=0.1,1,NA()),IF(ROUND(B63-B62,1)=0.1,0,NA()))</f>
        <v>0</v>
      </c>
      <c r="AH62" s="697">
        <f>IF(B62&gt;99,B62,A62)</f>
        <v>20</v>
      </c>
      <c r="AI62" s="698" t="str">
        <f ca="1">IF(D62="",INDIRECT(AO62),IF(AG62=1,D61&amp;"_"&amp;D62,D62&amp;"_"&amp;D63))</f>
        <v>M_F</v>
      </c>
      <c r="AJ62" s="698">
        <f ca="1">IF(AI62=INDIRECT(AO62),0,1)     +     IF(AG62=1,  IF(B61+0.1=B62,0,1),  IF(B62+0.1=B63,0,1))     +     IF(AG62=1,  AD62,  AD63)</f>
        <v>0</v>
      </c>
      <c r="AK62" s="701">
        <f ca="1">IF(AG62=1,  F62+CLASSES*AF62*100000,  F63+CLASSES*AF63*100000)     +     IF(AI62="_",  0,  VLOOKUP(AI62,Cross_cat_sexe,AK$7,0))     +     IF(AG62=1,  IF(AND(B62&gt;0.1,F62=0),0.1,0),  IF(AND(B63&gt;0.1,F63=0),0.1,0))</f>
        <v>6000000</v>
      </c>
      <c r="AL62" s="290"/>
      <c r="AM62" s="698"/>
      <c r="AN62" s="698">
        <f t="shared" ref="AN62:AN67" si="6">IF(B62&gt;0.1,1,0)</f>
        <v>0</v>
      </c>
      <c r="AO62" s="800" t="str">
        <f t="shared" ca="1" si="3"/>
        <v>$AI$21</v>
      </c>
    </row>
    <row r="63" spans="1:41" s="695" customFormat="1" hidden="1">
      <c r="A63" s="681">
        <v>20.100000000000001</v>
      </c>
      <c r="B63" s="682">
        <f>B62+0.1</f>
        <v>0.1</v>
      </c>
      <c r="C63" s="683" t="str">
        <f>IF($B62="","",VLOOKUP($B62,Athlètes,C$7,0))</f>
        <v/>
      </c>
      <c r="D63" s="684" t="str">
        <f>IF($B62="","",VLOOKUP($B62,Athlètes,D$7,0))</f>
        <v/>
      </c>
      <c r="E63" s="685"/>
      <c r="F63" s="710">
        <f>IF(AD63=0,MAX(I63:N63)+MAX(O63:Q63)+R63,NA())</f>
        <v>0</v>
      </c>
      <c r="G63" s="692">
        <f>IF(AD63=0,SUM(T63:AC63),NA())</f>
        <v>0</v>
      </c>
      <c r="H63" s="784">
        <f ca="1">IF(ISNA(VLOOKUP($B63,__Cross,H$7,0)),   0,   VLOOKUP($B63,__Cross,H$7,0))</f>
        <v>0</v>
      </c>
      <c r="I63" s="711" t="str">
        <f>IF($B62="","",VLOOKUP($B62,Indoor_max,I$7,0))</f>
        <v/>
      </c>
      <c r="J63" s="712" t="str">
        <f>IF($B62="","",VLOOKUP($B62,Indoor_max,J$7,0))</f>
        <v/>
      </c>
      <c r="K63" s="712" t="str">
        <f>IF($B62="","",VLOOKUP($B62,Indoor_max,K$7,0))</f>
        <v/>
      </c>
      <c r="L63" s="712" t="str">
        <f>IF($B62="","",VLOOKUP($B62,Indoor_max,L$7,0))</f>
        <v/>
      </c>
      <c r="M63" s="712" t="str">
        <f>IF($B62="","",VLOOKUP($B62,Indoor_max,M$7,0))</f>
        <v/>
      </c>
      <c r="N63" s="713" t="str">
        <f>IF($B62="","",VLOOKUP($B62,Indoor_max,N$7,0))</f>
        <v/>
      </c>
      <c r="O63" s="714" t="str">
        <f>IF($B62="","",VLOOKUP($B62,Indoor_max,O$7,0))</f>
        <v/>
      </c>
      <c r="P63" s="712" t="str">
        <f>IF($B62="","",VLOOKUP($B62,Indoor_max,P$7,0))</f>
        <v/>
      </c>
      <c r="Q63" s="713" t="str">
        <f>IF($B62="","",VLOOKUP($B62,Indoor_max,Q$7,0))</f>
        <v/>
      </c>
      <c r="R63" s="715">
        <f>IF($B62="",0,VLOOKUP($B62,Indoor_max,R$7,0))</f>
        <v>0</v>
      </c>
      <c r="S63" s="716" t="str">
        <f>IF($B62="","",VLOOKUP($B62,Athlètes,S$7,0))</f>
        <v/>
      </c>
      <c r="T63" s="710" t="str">
        <f>IF($B62="","",VLOOKUP($B62,Indoor_max,T$7,0))</f>
        <v/>
      </c>
      <c r="U63" s="684" t="str">
        <f>IF($B62="","",VLOOKUP($B62,Indoor_max,U$7,0))</f>
        <v/>
      </c>
      <c r="V63" s="684" t="str">
        <f>IF($B62="","",VLOOKUP($B62,Indoor_max,V$7,0))</f>
        <v/>
      </c>
      <c r="W63" s="684" t="str">
        <f>IF($B62="","",VLOOKUP($B62,Indoor_max,W$7,0))</f>
        <v/>
      </c>
      <c r="X63" s="684" t="str">
        <f>IF($B62="","",VLOOKUP($B62,Indoor_max,X$7,0))</f>
        <v/>
      </c>
      <c r="Y63" s="684" t="str">
        <f>IF($B62="","",VLOOKUP($B62,Indoor_max,Y$7,0))</f>
        <v/>
      </c>
      <c r="Z63" s="684" t="str">
        <f>IF($B62="","",VLOOKUP($B62,Indoor_max,Z$7,0))</f>
        <v/>
      </c>
      <c r="AA63" s="684" t="str">
        <f>IF($B62="","",VLOOKUP($B62,Indoor_max,AA$7,0))</f>
        <v/>
      </c>
      <c r="AB63" s="684" t="str">
        <f>IF($B62="","",VLOOKUP($B62,Indoor_max,AB$7,0))</f>
        <v/>
      </c>
      <c r="AC63" s="684" t="str">
        <f>IF($B62="","",VLOOKUP($B62,Indoor_max,AC$7,0))</f>
        <v/>
      </c>
      <c r="AD63" s="684">
        <f>IF(MAX(T63:AC63)&gt;1,1,0)</f>
        <v>0</v>
      </c>
      <c r="AE63" s="684">
        <f>IF(AND(SUM(I63:N63)&gt;0,SUM(O63:Q63)&gt;0,R63&gt;0),1,0)</f>
        <v>0</v>
      </c>
      <c r="AF63" s="692">
        <f ca="1">IF( OR(AND(G63&gt;=2,G63+H63&gt;=2),  F62=IF(D63="F","classée","classé")),  1,  0)</f>
        <v>0</v>
      </c>
      <c r="AG63" s="804">
        <f ca="1">IF(CELL("row",B63)=ODD(CELL("row",B63)),IF(ROUND(B63-B62,1)=0.1,1,NA()),IF(ROUND(B64-B63,1)=0.1,0,NA()))</f>
        <v>1</v>
      </c>
      <c r="AH63" s="689">
        <f>IF(B63&gt;99,B63,A63)</f>
        <v>20.100000000000001</v>
      </c>
      <c r="AI63" s="684" t="str">
        <f ca="1">IF(D63="",INDIRECT(AO63),IF(AG63=1,D62&amp;"_"&amp;D63,D63&amp;"_"&amp;D64))</f>
        <v>M_F</v>
      </c>
      <c r="AJ63" s="684">
        <f ca="1">IF(AI63=INDIRECT(AO63),0,1)     +     IF(AG63=1,  IF(B62+0.1=B63,0,1),  IF(B63+0.1=B64,0,1))     +     IF(AG63=1,  AD63,  AD64)</f>
        <v>0</v>
      </c>
      <c r="AK63" s="717">
        <f ca="1">IF(AG63=1,  F63+CLASSES*AF63*100000,  F64+CLASSES*AF64*100000)     +     IF(AI63="_",  0,  VLOOKUP(AI63,Cross_cat_sexe,AK$7,0))     +     IF(AG63=1,  IF(AND(B63&gt;0.1,F63=0),0.1,0),  IF(AND(B64&gt;0.1,F64=0),0.1,0))</f>
        <v>6000000</v>
      </c>
      <c r="AL63" s="291"/>
      <c r="AM63" s="684"/>
      <c r="AN63" s="684">
        <f t="shared" si="6"/>
        <v>0</v>
      </c>
      <c r="AO63" s="796" t="str">
        <f t="shared" ca="1" si="3"/>
        <v>$AI$21</v>
      </c>
    </row>
    <row r="64" spans="1:41" s="703" customFormat="1" hidden="1">
      <c r="A64" s="704">
        <v>21</v>
      </c>
      <c r="B64" s="705"/>
      <c r="C64" s="703" t="str">
        <f>IF($B64="","",VLOOKUP($B64,Athlètes,C$5,0))</f>
        <v/>
      </c>
      <c r="D64" s="698" t="str">
        <f>IF($B64="","",VLOOKUP($B64,Athlètes,D$5,0))</f>
        <v/>
      </c>
      <c r="E64" s="706" t="str">
        <f>IF($B64="","",VLOOKUP($B64,Athlètes,E$5,0))</f>
        <v/>
      </c>
      <c r="F64" s="718"/>
      <c r="G64" s="700"/>
      <c r="H64" s="783"/>
      <c r="I64" s="719" t="str">
        <f>IF($B64="","",VLOOKUP($B64,Indoor_max,I$5,0)/1000)</f>
        <v/>
      </c>
      <c r="J64" s="720" t="str">
        <f>IF($B64="","",VLOOKUP($B64,Indoor_max,J$5,0)/1000)</f>
        <v/>
      </c>
      <c r="K64" s="720" t="str">
        <f>IF($B64="","",VLOOKUP($B64,Indoor_max,K$5,0)/1000)</f>
        <v/>
      </c>
      <c r="L64" s="720" t="str">
        <f>IF($B64="","",VLOOKUP($B64,Indoor_max,L$5,0)/1000)</f>
        <v/>
      </c>
      <c r="M64" s="720" t="str">
        <f>IF($B64="","",VLOOKUP($B64,Indoor_max,M$5,0)/1000)</f>
        <v/>
      </c>
      <c r="N64" s="721" t="str">
        <f>IF($B64="","",VLOOKUP($B64,Indoor_max,N$5,0)/1000)</f>
        <v/>
      </c>
      <c r="O64" s="722" t="str">
        <f>IF($B64="","",VLOOKUP($B64,Indoor_max,O$5,0))</f>
        <v/>
      </c>
      <c r="P64" s="723" t="str">
        <f>IF($B64="","",VLOOKUP($B64,Indoor_max,P$5,0))</f>
        <v/>
      </c>
      <c r="Q64" s="724" t="str">
        <f>IF($B64="","",VLOOKUP($B64,Indoor_max,Q$5,0))</f>
        <v/>
      </c>
      <c r="R64" s="725" t="str">
        <f>IF($B64="","",VLOOKUP($B64,Indoor_max,R$5,0))</f>
        <v/>
      </c>
      <c r="S64" s="726" t="str">
        <f>IF($B64="","",VLOOKUP($B64,Athlètes,S$5,0))</f>
        <v/>
      </c>
      <c r="T64" s="718"/>
      <c r="U64" s="698"/>
      <c r="V64" s="698"/>
      <c r="W64" s="698"/>
      <c r="X64" s="698"/>
      <c r="Y64" s="698"/>
      <c r="Z64" s="698"/>
      <c r="AA64" s="698"/>
      <c r="AB64" s="698"/>
      <c r="AC64" s="698"/>
      <c r="AD64" s="698"/>
      <c r="AE64" s="698"/>
      <c r="AF64" s="700"/>
      <c r="AG64" s="828">
        <f ca="1">IF(CELL("row",B64)=ODD(CELL("row",B64)),IF(ROUND(B64-B63,1)=0.1,1,NA()),IF(ROUND(B65-B64,1)=0.1,0,NA()))</f>
        <v>0</v>
      </c>
      <c r="AH64" s="697">
        <f>IF(B64&gt;99,B64,A64)</f>
        <v>21</v>
      </c>
      <c r="AI64" s="698" t="str">
        <f ca="1">IF(D64="",INDIRECT(AO64),IF(AG64=1,D63&amp;"_"&amp;D64,D64&amp;"_"&amp;D65))</f>
        <v>M_F</v>
      </c>
      <c r="AJ64" s="698">
        <f ca="1">IF(AI64=INDIRECT(AO64),0,1)     +     IF(AG64=1,  IF(B63+0.1=B64,0,1),  IF(B64+0.1=B65,0,1))     +     IF(AG64=1,  AD64,  AD65)</f>
        <v>0</v>
      </c>
      <c r="AK64" s="701">
        <f ca="1">IF(AG64=1,  F64+CLASSES*AF64*100000,  F65+CLASSES*AF65*100000)     +     IF(AI64="_",  0,  VLOOKUP(AI64,Cross_cat_sexe,AK$7,0))     +     IF(AG64=1,  IF(AND(B64&gt;0.1,F64=0),0.1,0),  IF(AND(B65&gt;0.1,F65=0),0.1,0))</f>
        <v>6000000</v>
      </c>
      <c r="AL64" s="290"/>
      <c r="AM64" s="698"/>
      <c r="AN64" s="698">
        <f t="shared" si="6"/>
        <v>0</v>
      </c>
      <c r="AO64" s="800" t="str">
        <f t="shared" ca="1" si="3"/>
        <v>$AI$21</v>
      </c>
    </row>
    <row r="65" spans="1:41" s="695" customFormat="1" hidden="1">
      <c r="A65" s="681">
        <v>21.1</v>
      </c>
      <c r="B65" s="682">
        <f>B64+0.1</f>
        <v>0.1</v>
      </c>
      <c r="C65" s="683" t="str">
        <f>IF($B64="","",VLOOKUP($B64,Athlètes,C$7,0))</f>
        <v/>
      </c>
      <c r="D65" s="684" t="str">
        <f>IF($B64="","",VLOOKUP($B64,Athlètes,D$7,0))</f>
        <v/>
      </c>
      <c r="E65" s="685"/>
      <c r="F65" s="710">
        <f>IF(AD65=0,MAX(I65:N65)+MAX(O65:Q65)+R65,NA())</f>
        <v>0</v>
      </c>
      <c r="G65" s="692">
        <f>IF(AD65=0,SUM(T65:AC65),NA())</f>
        <v>0</v>
      </c>
      <c r="H65" s="784">
        <f ca="1">IF(ISNA(VLOOKUP($B65,__Cross,H$7,0)),   0,   VLOOKUP($B65,__Cross,H$7,0))</f>
        <v>0</v>
      </c>
      <c r="I65" s="711" t="str">
        <f>IF($B64="","",VLOOKUP($B64,Indoor_max,I$7,0))</f>
        <v/>
      </c>
      <c r="J65" s="712" t="str">
        <f>IF($B64="","",VLOOKUP($B64,Indoor_max,J$7,0))</f>
        <v/>
      </c>
      <c r="K65" s="712" t="str">
        <f>IF($B64="","",VLOOKUP($B64,Indoor_max,K$7,0))</f>
        <v/>
      </c>
      <c r="L65" s="712" t="str">
        <f>IF($B64="","",VLOOKUP($B64,Indoor_max,L$7,0))</f>
        <v/>
      </c>
      <c r="M65" s="712" t="str">
        <f>IF($B64="","",VLOOKUP($B64,Indoor_max,M$7,0))</f>
        <v/>
      </c>
      <c r="N65" s="713" t="str">
        <f>IF($B64="","",VLOOKUP($B64,Indoor_max,N$7,0))</f>
        <v/>
      </c>
      <c r="O65" s="714" t="str">
        <f>IF($B64="","",VLOOKUP($B64,Indoor_max,O$7,0))</f>
        <v/>
      </c>
      <c r="P65" s="712" t="str">
        <f>IF($B64="","",VLOOKUP($B64,Indoor_max,P$7,0))</f>
        <v/>
      </c>
      <c r="Q65" s="713" t="str">
        <f>IF($B64="","",VLOOKUP($B64,Indoor_max,Q$7,0))</f>
        <v/>
      </c>
      <c r="R65" s="715">
        <f>IF($B64="",0,VLOOKUP($B64,Indoor_max,R$7,0))</f>
        <v>0</v>
      </c>
      <c r="S65" s="716" t="str">
        <f>IF($B64="","",VLOOKUP($B64,Athlètes,S$7,0))</f>
        <v/>
      </c>
      <c r="T65" s="710" t="str">
        <f>IF($B64="","",VLOOKUP($B64,Indoor_max,T$7,0))</f>
        <v/>
      </c>
      <c r="U65" s="684" t="str">
        <f>IF($B64="","",VLOOKUP($B64,Indoor_max,U$7,0))</f>
        <v/>
      </c>
      <c r="V65" s="684" t="str">
        <f>IF($B64="","",VLOOKUP($B64,Indoor_max,V$7,0))</f>
        <v/>
      </c>
      <c r="W65" s="684" t="str">
        <f>IF($B64="","",VLOOKUP($B64,Indoor_max,W$7,0))</f>
        <v/>
      </c>
      <c r="X65" s="684" t="str">
        <f>IF($B64="","",VLOOKUP($B64,Indoor_max,X$7,0))</f>
        <v/>
      </c>
      <c r="Y65" s="684" t="str">
        <f>IF($B64="","",VLOOKUP($B64,Indoor_max,Y$7,0))</f>
        <v/>
      </c>
      <c r="Z65" s="684" t="str">
        <f>IF($B64="","",VLOOKUP($B64,Indoor_max,Z$7,0))</f>
        <v/>
      </c>
      <c r="AA65" s="684" t="str">
        <f>IF($B64="","",VLOOKUP($B64,Indoor_max,AA$7,0))</f>
        <v/>
      </c>
      <c r="AB65" s="684" t="str">
        <f>IF($B64="","",VLOOKUP($B64,Indoor_max,AB$7,0))</f>
        <v/>
      </c>
      <c r="AC65" s="684" t="str">
        <f>IF($B64="","",VLOOKUP($B64,Indoor_max,AC$7,0))</f>
        <v/>
      </c>
      <c r="AD65" s="684">
        <f>IF(MAX(T65:AC65)&gt;1,1,0)</f>
        <v>0</v>
      </c>
      <c r="AE65" s="684">
        <f>IF(AND(SUM(I65:N65)&gt;0,SUM(O65:Q65)&gt;0,R65&gt;0),1,0)</f>
        <v>0</v>
      </c>
      <c r="AF65" s="692">
        <f ca="1">IF( OR(AND(G65&gt;=2,G65+H65&gt;=2),  F64=IF(D65="F","classée","classé")),  1,  0)</f>
        <v>0</v>
      </c>
      <c r="AG65" s="804">
        <f ca="1">IF(CELL("row",B65)=ODD(CELL("row",B65)),IF(ROUND(B65-B64,1)=0.1,1,NA()),IF(ROUND(B66-B65,1)=0.1,0,NA()))</f>
        <v>1</v>
      </c>
      <c r="AH65" s="689">
        <f>IF(B65&gt;99,B65,A65)</f>
        <v>21.1</v>
      </c>
      <c r="AI65" s="684" t="str">
        <f ca="1">IF(D65="",INDIRECT(AO65),IF(AG65=1,D64&amp;"_"&amp;D65,D65&amp;"_"&amp;D66))</f>
        <v>M_F</v>
      </c>
      <c r="AJ65" s="684">
        <f ca="1">IF(AI65=INDIRECT(AO65),0,1)     +     IF(AG65=1,  IF(B64+0.1=B65,0,1),  IF(B65+0.1=B66,0,1))     +     IF(AG65=1,  AD65,  AD66)</f>
        <v>0</v>
      </c>
      <c r="AK65" s="717">
        <f ca="1">IF(AG65=1,  F65+CLASSES*AF65*100000,  F66+CLASSES*AF66*100000)     +     IF(AI65="_",  0,  VLOOKUP(AI65,Cross_cat_sexe,AK$7,0))     +     IF(AG65=1,  IF(AND(B65&gt;0.1,F65=0),0.1,0),  IF(AND(B66&gt;0.1,F66=0),0.1,0))</f>
        <v>6000000</v>
      </c>
      <c r="AL65" s="291"/>
      <c r="AM65" s="684"/>
      <c r="AN65" s="684">
        <f t="shared" si="6"/>
        <v>0</v>
      </c>
      <c r="AO65" s="796" t="str">
        <f t="shared" ca="1" si="3"/>
        <v>$AI$21</v>
      </c>
    </row>
    <row r="66" spans="1:41" s="703" customFormat="1" hidden="1">
      <c r="A66" s="704">
        <v>22</v>
      </c>
      <c r="B66" s="705"/>
      <c r="C66" s="703" t="str">
        <f>IF($B66="","",VLOOKUP($B66,Athlètes,C$5,0))</f>
        <v/>
      </c>
      <c r="D66" s="698" t="str">
        <f>IF($B66="","",VLOOKUP($B66,Athlètes,D$5,0))</f>
        <v/>
      </c>
      <c r="E66" s="706" t="str">
        <f>IF($B66="","",VLOOKUP($B66,Athlètes,E$5,0))</f>
        <v/>
      </c>
      <c r="F66" s="718"/>
      <c r="G66" s="700"/>
      <c r="H66" s="783"/>
      <c r="I66" s="719" t="str">
        <f>IF($B66="","",VLOOKUP($B66,Indoor_max,I$5,0)/1000)</f>
        <v/>
      </c>
      <c r="J66" s="720" t="str">
        <f>IF($B66="","",VLOOKUP($B66,Indoor_max,J$5,0)/1000)</f>
        <v/>
      </c>
      <c r="K66" s="720" t="str">
        <f>IF($B66="","",VLOOKUP($B66,Indoor_max,K$5,0)/1000)</f>
        <v/>
      </c>
      <c r="L66" s="720" t="str">
        <f>IF($B66="","",VLOOKUP($B66,Indoor_max,L$5,0)/1000)</f>
        <v/>
      </c>
      <c r="M66" s="720" t="str">
        <f>IF($B66="","",VLOOKUP($B66,Indoor_max,M$5,0)/1000)</f>
        <v/>
      </c>
      <c r="N66" s="721" t="str">
        <f>IF($B66="","",VLOOKUP($B66,Indoor_max,N$5,0)/1000)</f>
        <v/>
      </c>
      <c r="O66" s="722" t="str">
        <f>IF($B66="","",VLOOKUP($B66,Indoor_max,O$5,0))</f>
        <v/>
      </c>
      <c r="P66" s="723" t="str">
        <f>IF($B66="","",VLOOKUP($B66,Indoor_max,P$5,0))</f>
        <v/>
      </c>
      <c r="Q66" s="724" t="str">
        <f>IF($B66="","",VLOOKUP($B66,Indoor_max,Q$5,0))</f>
        <v/>
      </c>
      <c r="R66" s="725" t="str">
        <f>IF($B66="","",VLOOKUP($B66,Indoor_max,R$5,0))</f>
        <v/>
      </c>
      <c r="S66" s="726" t="str">
        <f>IF($B66="","",VLOOKUP($B66,Athlètes,S$5,0))</f>
        <v/>
      </c>
      <c r="T66" s="718"/>
      <c r="U66" s="698"/>
      <c r="V66" s="698"/>
      <c r="W66" s="698"/>
      <c r="X66" s="698"/>
      <c r="Y66" s="698"/>
      <c r="Z66" s="698"/>
      <c r="AA66" s="698"/>
      <c r="AB66" s="698"/>
      <c r="AC66" s="698"/>
      <c r="AD66" s="698"/>
      <c r="AE66" s="698"/>
      <c r="AF66" s="700"/>
      <c r="AG66" s="828">
        <f ca="1">IF(CELL("row",B66)=ODD(CELL("row",B66)),IF(ROUND(B66-B65,1)=0.1,1,NA()),IF(ROUND(B67-B66,1)=0.1,0,NA()))</f>
        <v>0</v>
      </c>
      <c r="AH66" s="697">
        <f>IF(B66&gt;99,B66,A66)</f>
        <v>22</v>
      </c>
      <c r="AI66" s="698" t="str">
        <f ca="1">IF(D66="",INDIRECT(AO66),IF(AG66=1,D65&amp;"_"&amp;D66,D66&amp;"_"&amp;D67))</f>
        <v>M_F</v>
      </c>
      <c r="AJ66" s="698">
        <f ca="1">IF(AI66=INDIRECT(AO66),0,1)     +     IF(AG66=1,  IF(B65+0.1=B66,0,1),  IF(B66+0.1=B67,0,1))     +     IF(AG66=1,  AD66,  AD67)</f>
        <v>0</v>
      </c>
      <c r="AK66" s="701">
        <f ca="1">IF(AG66=1,  F66+CLASSES*AF66*100000,  F67+CLASSES*AF67*100000)     +     IF(AI66="_",  0,  VLOOKUP(AI66,Cross_cat_sexe,AK$7,0))     +     IF(AG66=1,  IF(AND(B66&gt;0.1,F66=0),0.1,0),  IF(AND(B67&gt;0.1,F67=0),0.1,0))</f>
        <v>6000000</v>
      </c>
      <c r="AL66" s="290"/>
      <c r="AM66" s="698"/>
      <c r="AN66" s="698">
        <f t="shared" si="6"/>
        <v>0</v>
      </c>
      <c r="AO66" s="800" t="str">
        <f t="shared" ca="1" si="3"/>
        <v>$AI$21</v>
      </c>
    </row>
    <row r="67" spans="1:41" s="695" customFormat="1" hidden="1">
      <c r="A67" s="681">
        <v>22.1</v>
      </c>
      <c r="B67" s="682">
        <f>B66+0.1</f>
        <v>0.1</v>
      </c>
      <c r="C67" s="683" t="str">
        <f>IF($B66="","",VLOOKUP($B66,Athlètes,C$7,0))</f>
        <v/>
      </c>
      <c r="D67" s="684" t="str">
        <f>IF($B66="","",VLOOKUP($B66,Athlètes,D$7,0))</f>
        <v/>
      </c>
      <c r="E67" s="685"/>
      <c r="F67" s="710">
        <f>IF(AD67=0,MAX(I67:N67)+MAX(O67:Q67)+R67,NA())</f>
        <v>0</v>
      </c>
      <c r="G67" s="692">
        <f>IF(AD67=0,SUM(T67:AC67),NA())</f>
        <v>0</v>
      </c>
      <c r="H67" s="784">
        <f ca="1">IF(ISNA(VLOOKUP($B67,__Cross,H$7,0)),   0,   VLOOKUP($B67,__Cross,H$7,0))</f>
        <v>0</v>
      </c>
      <c r="I67" s="711" t="str">
        <f>IF($B66="","",VLOOKUP($B66,Indoor_max,I$7,0))</f>
        <v/>
      </c>
      <c r="J67" s="712" t="str">
        <f>IF($B66="","",VLOOKUP($B66,Indoor_max,J$7,0))</f>
        <v/>
      </c>
      <c r="K67" s="712" t="str">
        <f>IF($B66="","",VLOOKUP($B66,Indoor_max,K$7,0))</f>
        <v/>
      </c>
      <c r="L67" s="712" t="str">
        <f>IF($B66="","",VLOOKUP($B66,Indoor_max,L$7,0))</f>
        <v/>
      </c>
      <c r="M67" s="712" t="str">
        <f>IF($B66="","",VLOOKUP($B66,Indoor_max,M$7,0))</f>
        <v/>
      </c>
      <c r="N67" s="713" t="str">
        <f>IF($B66="","",VLOOKUP($B66,Indoor_max,N$7,0))</f>
        <v/>
      </c>
      <c r="O67" s="714" t="str">
        <f>IF($B66="","",VLOOKUP($B66,Indoor_max,O$7,0))</f>
        <v/>
      </c>
      <c r="P67" s="712" t="str">
        <f>IF($B66="","",VLOOKUP($B66,Indoor_max,P$7,0))</f>
        <v/>
      </c>
      <c r="Q67" s="713" t="str">
        <f>IF($B66="","",VLOOKUP($B66,Indoor_max,Q$7,0))</f>
        <v/>
      </c>
      <c r="R67" s="715">
        <f>IF($B66="",0,VLOOKUP($B66,Indoor_max,R$7,0))</f>
        <v>0</v>
      </c>
      <c r="S67" s="716" t="str">
        <f>IF($B66="","",VLOOKUP($B66,Athlètes,S$7,0))</f>
        <v/>
      </c>
      <c r="T67" s="710" t="str">
        <f>IF($B66="","",VLOOKUP($B66,Indoor_max,T$7,0))</f>
        <v/>
      </c>
      <c r="U67" s="684" t="str">
        <f>IF($B66="","",VLOOKUP($B66,Indoor_max,U$7,0))</f>
        <v/>
      </c>
      <c r="V67" s="684" t="str">
        <f>IF($B66="","",VLOOKUP($B66,Indoor_max,V$7,0))</f>
        <v/>
      </c>
      <c r="W67" s="684" t="str">
        <f>IF($B66="","",VLOOKUP($B66,Indoor_max,W$7,0))</f>
        <v/>
      </c>
      <c r="X67" s="684" t="str">
        <f>IF($B66="","",VLOOKUP($B66,Indoor_max,X$7,0))</f>
        <v/>
      </c>
      <c r="Y67" s="684" t="str">
        <f>IF($B66="","",VLOOKUP($B66,Indoor_max,Y$7,0))</f>
        <v/>
      </c>
      <c r="Z67" s="684" t="str">
        <f>IF($B66="","",VLOOKUP($B66,Indoor_max,Z$7,0))</f>
        <v/>
      </c>
      <c r="AA67" s="684" t="str">
        <f>IF($B66="","",VLOOKUP($B66,Indoor_max,AA$7,0))</f>
        <v/>
      </c>
      <c r="AB67" s="684" t="str">
        <f>IF($B66="","",VLOOKUP($B66,Indoor_max,AB$7,0))</f>
        <v/>
      </c>
      <c r="AC67" s="684" t="str">
        <f>IF($B66="","",VLOOKUP($B66,Indoor_max,AC$7,0))</f>
        <v/>
      </c>
      <c r="AD67" s="684">
        <f>IF(MAX(T67:AC67)&gt;1,1,0)</f>
        <v>0</v>
      </c>
      <c r="AE67" s="684">
        <f>IF(AND(SUM(I67:N67)&gt;0,SUM(O67:Q67)&gt;0,R67&gt;0),1,0)</f>
        <v>0</v>
      </c>
      <c r="AF67" s="692">
        <f ca="1">IF( OR(AND(G67&gt;=2,G67+H67&gt;=2),  F66=IF(D67="F","classée","classé")),  1,  0)</f>
        <v>0</v>
      </c>
      <c r="AG67" s="804">
        <f ca="1">IF(CELL("row",B67)=ODD(CELL("row",B67)),IF(ROUND(B67-B66,1)=0.1,1,NA()),IF(ROUND(B68-B67,1)=0.1,0,NA()))</f>
        <v>1</v>
      </c>
      <c r="AH67" s="689">
        <f>IF(B67&gt;99,B67,A67)</f>
        <v>22.1</v>
      </c>
      <c r="AI67" s="684" t="str">
        <f ca="1">IF(D67="",INDIRECT(AO67),IF(AG67=1,D66&amp;"_"&amp;D67,D67&amp;"_"&amp;D68))</f>
        <v>M_F</v>
      </c>
      <c r="AJ67" s="684">
        <f ca="1">IF(AI67=INDIRECT(AO67),0,1)     +     IF(AG67=1,  IF(B66+0.1=B67,0,1),  IF(B67+0.1=B68,0,1))     +     IF(AG67=1,  AD67,  AD68)</f>
        <v>0</v>
      </c>
      <c r="AK67" s="717">
        <f ca="1">IF(AG67=1,  F67+CLASSES*AF67*100000,  F68+CLASSES*AF68*100000)     +     IF(AI67="_",  0,  VLOOKUP(AI67,Cross_cat_sexe,AK$7,0))     +     IF(AG67=1,  IF(AND(B67&gt;0.1,F67=0),0.1,0),  IF(AND(B68&gt;0.1,F68=0),0.1,0))</f>
        <v>6000000</v>
      </c>
      <c r="AL67" s="291"/>
      <c r="AM67" s="684"/>
      <c r="AN67" s="684">
        <f t="shared" si="6"/>
        <v>0</v>
      </c>
      <c r="AO67" s="796" t="str">
        <f t="shared" ca="1" si="3"/>
        <v>$AI$21</v>
      </c>
    </row>
    <row r="68" spans="1:41" s="703" customFormat="1" hidden="1">
      <c r="A68" s="704">
        <v>23</v>
      </c>
      <c r="B68" s="705"/>
      <c r="C68" s="703" t="str">
        <f>IF($B68="","",VLOOKUP($B68,Athlètes,C$5,0))</f>
        <v/>
      </c>
      <c r="D68" s="698" t="str">
        <f>IF($B68="","",VLOOKUP($B68,Athlètes,D$5,0))</f>
        <v/>
      </c>
      <c r="E68" s="706" t="str">
        <f>IF($B68="","",VLOOKUP($B68,Athlètes,E$5,0))</f>
        <v/>
      </c>
      <c r="F68" s="718"/>
      <c r="G68" s="700"/>
      <c r="H68" s="783"/>
      <c r="I68" s="719" t="str">
        <f>IF($B68="","",VLOOKUP($B68,Indoor_max,I$5,0)/1000)</f>
        <v/>
      </c>
      <c r="J68" s="720" t="str">
        <f>IF($B68="","",VLOOKUP($B68,Indoor_max,J$5,0)/1000)</f>
        <v/>
      </c>
      <c r="K68" s="720" t="str">
        <f>IF($B68="","",VLOOKUP($B68,Indoor_max,K$5,0)/1000)</f>
        <v/>
      </c>
      <c r="L68" s="720" t="str">
        <f>IF($B68="","",VLOOKUP($B68,Indoor_max,L$5,0)/1000)</f>
        <v/>
      </c>
      <c r="M68" s="720" t="str">
        <f>IF($B68="","",VLOOKUP($B68,Indoor_max,M$5,0)/1000)</f>
        <v/>
      </c>
      <c r="N68" s="721" t="str">
        <f>IF($B68="","",VLOOKUP($B68,Indoor_max,N$5,0)/1000)</f>
        <v/>
      </c>
      <c r="O68" s="722" t="str">
        <f>IF($B68="","",VLOOKUP($B68,Indoor_max,O$5,0))</f>
        <v/>
      </c>
      <c r="P68" s="723" t="str">
        <f>IF($B68="","",VLOOKUP($B68,Indoor_max,P$5,0))</f>
        <v/>
      </c>
      <c r="Q68" s="724" t="str">
        <f>IF($B68="","",VLOOKUP($B68,Indoor_max,Q$5,0))</f>
        <v/>
      </c>
      <c r="R68" s="725" t="str">
        <f>IF($B68="","",VLOOKUP($B68,Indoor_max,R$5,0))</f>
        <v/>
      </c>
      <c r="S68" s="726" t="str">
        <f>IF($B68="","",VLOOKUP($B68,Athlètes,S$5,0))</f>
        <v/>
      </c>
      <c r="T68" s="718"/>
      <c r="U68" s="698"/>
      <c r="V68" s="698"/>
      <c r="W68" s="698"/>
      <c r="X68" s="698"/>
      <c r="Y68" s="698"/>
      <c r="Z68" s="698"/>
      <c r="AA68" s="698"/>
      <c r="AB68" s="698"/>
      <c r="AC68" s="698"/>
      <c r="AD68" s="698"/>
      <c r="AE68" s="698"/>
      <c r="AF68" s="700"/>
      <c r="AG68" s="828">
        <f ca="1">IF(CELL("row",B68)=ODD(CELL("row",B68)),IF(ROUND(B68-B67,1)=0.1,1,NA()),IF(ROUND(B69-B68,1)=0.1,0,NA()))</f>
        <v>0</v>
      </c>
      <c r="AH68" s="697">
        <f>IF(B68&gt;99,B68,A68)</f>
        <v>23</v>
      </c>
      <c r="AI68" s="698" t="str">
        <f ca="1">IF(D68="",INDIRECT(AO68),IF(AG68=1,D67&amp;"_"&amp;D68,D68&amp;"_"&amp;D69))</f>
        <v>M_F</v>
      </c>
      <c r="AJ68" s="698">
        <f ca="1">IF(AI68=INDIRECT(AO68),0,1)     +     IF(AG68=1,  IF(B67+0.1=B68,0,1),  IF(B68+0.1=B69,0,1))     +     IF(AG68=1,  AD68,  AD69)</f>
        <v>0</v>
      </c>
      <c r="AK68" s="701">
        <f ca="1">IF(AG68=1,  F68+CLASSES*AF68*100000,  F69+CLASSES*AF69*100000)     +     IF(AI68="_",  0,  VLOOKUP(AI68,Cross_cat_sexe,AK$7,0))     +     IF(AG68=1,  IF(AND(B68&gt;0.1,F68=0),0.1,0),  IF(AND(B69&gt;0.1,F69=0),0.1,0))</f>
        <v>6000000</v>
      </c>
      <c r="AL68" s="290"/>
      <c r="AM68" s="698"/>
      <c r="AN68" s="698">
        <f t="shared" ref="AN68:AN73" si="7">IF(B68&gt;0.1,1,0)</f>
        <v>0</v>
      </c>
      <c r="AO68" s="800" t="str">
        <f t="shared" ca="1" si="3"/>
        <v>$AI$21</v>
      </c>
    </row>
    <row r="69" spans="1:41" s="695" customFormat="1" hidden="1">
      <c r="A69" s="681">
        <v>23.1</v>
      </c>
      <c r="B69" s="682">
        <f>B68+0.1</f>
        <v>0.1</v>
      </c>
      <c r="C69" s="683" t="str">
        <f>IF($B68="","",VLOOKUP($B68,Athlètes,C$7,0))</f>
        <v/>
      </c>
      <c r="D69" s="684" t="str">
        <f>IF($B68="","",VLOOKUP($B68,Athlètes,D$7,0))</f>
        <v/>
      </c>
      <c r="E69" s="685"/>
      <c r="F69" s="710">
        <f>IF(AD69=0,MAX(I69:N69)+MAX(O69:Q69)+R69,NA())</f>
        <v>0</v>
      </c>
      <c r="G69" s="692">
        <f>IF(AD69=0,SUM(T69:AC69),NA())</f>
        <v>0</v>
      </c>
      <c r="H69" s="784">
        <f ca="1">IF(ISNA(VLOOKUP($B69,__Cross,H$7,0)),   0,   VLOOKUP($B69,__Cross,H$7,0))</f>
        <v>0</v>
      </c>
      <c r="I69" s="711" t="str">
        <f>IF($B68="","",VLOOKUP($B68,Indoor_max,I$7,0))</f>
        <v/>
      </c>
      <c r="J69" s="712" t="str">
        <f>IF($B68="","",VLOOKUP($B68,Indoor_max,J$7,0))</f>
        <v/>
      </c>
      <c r="K69" s="712" t="str">
        <f>IF($B68="","",VLOOKUP($B68,Indoor_max,K$7,0))</f>
        <v/>
      </c>
      <c r="L69" s="712" t="str">
        <f>IF($B68="","",VLOOKUP($B68,Indoor_max,L$7,0))</f>
        <v/>
      </c>
      <c r="M69" s="712" t="str">
        <f>IF($B68="","",VLOOKUP($B68,Indoor_max,M$7,0))</f>
        <v/>
      </c>
      <c r="N69" s="713" t="str">
        <f>IF($B68="","",VLOOKUP($B68,Indoor_max,N$7,0))</f>
        <v/>
      </c>
      <c r="O69" s="714" t="str">
        <f>IF($B68="","",VLOOKUP($B68,Indoor_max,O$7,0))</f>
        <v/>
      </c>
      <c r="P69" s="712" t="str">
        <f>IF($B68="","",VLOOKUP($B68,Indoor_max,P$7,0))</f>
        <v/>
      </c>
      <c r="Q69" s="713" t="str">
        <f>IF($B68="","",VLOOKUP($B68,Indoor_max,Q$7,0))</f>
        <v/>
      </c>
      <c r="R69" s="715">
        <f>IF($B68="",0,VLOOKUP($B68,Indoor_max,R$7,0))</f>
        <v>0</v>
      </c>
      <c r="S69" s="716" t="str">
        <f>IF($B68="","",VLOOKUP($B68,Athlètes,S$7,0))</f>
        <v/>
      </c>
      <c r="T69" s="710" t="str">
        <f>IF($B68="","",VLOOKUP($B68,Indoor_max,T$7,0))</f>
        <v/>
      </c>
      <c r="U69" s="684" t="str">
        <f>IF($B68="","",VLOOKUP($B68,Indoor_max,U$7,0))</f>
        <v/>
      </c>
      <c r="V69" s="684" t="str">
        <f>IF($B68="","",VLOOKUP($B68,Indoor_max,V$7,0))</f>
        <v/>
      </c>
      <c r="W69" s="684" t="str">
        <f>IF($B68="","",VLOOKUP($B68,Indoor_max,W$7,0))</f>
        <v/>
      </c>
      <c r="X69" s="684" t="str">
        <f>IF($B68="","",VLOOKUP($B68,Indoor_max,X$7,0))</f>
        <v/>
      </c>
      <c r="Y69" s="684" t="str">
        <f>IF($B68="","",VLOOKUP($B68,Indoor_max,Y$7,0))</f>
        <v/>
      </c>
      <c r="Z69" s="684" t="str">
        <f>IF($B68="","",VLOOKUP($B68,Indoor_max,Z$7,0))</f>
        <v/>
      </c>
      <c r="AA69" s="684" t="str">
        <f>IF($B68="","",VLOOKUP($B68,Indoor_max,AA$7,0))</f>
        <v/>
      </c>
      <c r="AB69" s="684" t="str">
        <f>IF($B68="","",VLOOKUP($B68,Indoor_max,AB$7,0))</f>
        <v/>
      </c>
      <c r="AC69" s="684" t="str">
        <f>IF($B68="","",VLOOKUP($B68,Indoor_max,AC$7,0))</f>
        <v/>
      </c>
      <c r="AD69" s="684">
        <f>IF(MAX(T69:AC69)&gt;1,1,0)</f>
        <v>0</v>
      </c>
      <c r="AE69" s="684">
        <f>IF(AND(SUM(I69:N69)&gt;0,SUM(O69:Q69)&gt;0,R69&gt;0),1,0)</f>
        <v>0</v>
      </c>
      <c r="AF69" s="692">
        <f ca="1">IF( OR(AND(G69&gt;=2,G69+H69&gt;=2),  F68=IF(D69="F","classée","classé")),  1,  0)</f>
        <v>0</v>
      </c>
      <c r="AG69" s="804">
        <f ca="1">IF(CELL("row",B69)=ODD(CELL("row",B69)),IF(ROUND(B69-B68,1)=0.1,1,NA()),IF(ROUND(B70-B69,1)=0.1,0,NA()))</f>
        <v>1</v>
      </c>
      <c r="AH69" s="689">
        <f>IF(B69&gt;99,B69,A69)</f>
        <v>23.1</v>
      </c>
      <c r="AI69" s="684" t="str">
        <f ca="1">IF(D69="",INDIRECT(AO69),IF(AG69=1,D68&amp;"_"&amp;D69,D69&amp;"_"&amp;D70))</f>
        <v>M_F</v>
      </c>
      <c r="AJ69" s="684">
        <f ca="1">IF(AI69=INDIRECT(AO69),0,1)     +     IF(AG69=1,  IF(B68+0.1=B69,0,1),  IF(B69+0.1=B70,0,1))     +     IF(AG69=1,  AD69,  AD70)</f>
        <v>0</v>
      </c>
      <c r="AK69" s="717">
        <f ca="1">IF(AG69=1,  F69+CLASSES*AF69*100000,  F70+CLASSES*AF70*100000)     +     IF(AI69="_",  0,  VLOOKUP(AI69,Cross_cat_sexe,AK$7,0))     +     IF(AG69=1,  IF(AND(B69&gt;0.1,F69=0),0.1,0),  IF(AND(B70&gt;0.1,F70=0),0.1,0))</f>
        <v>6000000</v>
      </c>
      <c r="AL69" s="291"/>
      <c r="AM69" s="684"/>
      <c r="AN69" s="684">
        <f t="shared" si="7"/>
        <v>0</v>
      </c>
      <c r="AO69" s="796" t="str">
        <f t="shared" ca="1" si="3"/>
        <v>$AI$21</v>
      </c>
    </row>
    <row r="70" spans="1:41" s="703" customFormat="1" hidden="1">
      <c r="A70" s="704">
        <v>24</v>
      </c>
      <c r="B70" s="705"/>
      <c r="C70" s="703" t="str">
        <f>IF($B70="","",VLOOKUP($B70,Athlètes,C$5,0))</f>
        <v/>
      </c>
      <c r="D70" s="698" t="str">
        <f>IF($B70="","",VLOOKUP($B70,Athlètes,D$5,0))</f>
        <v/>
      </c>
      <c r="E70" s="706" t="str">
        <f>IF($B70="","",VLOOKUP($B70,Athlètes,E$5,0))</f>
        <v/>
      </c>
      <c r="F70" s="718"/>
      <c r="G70" s="700"/>
      <c r="H70" s="783"/>
      <c r="I70" s="719" t="str">
        <f>IF($B70="","",VLOOKUP($B70,Indoor_max,I$5,0)/1000)</f>
        <v/>
      </c>
      <c r="J70" s="720" t="str">
        <f>IF($B70="","",VLOOKUP($B70,Indoor_max,J$5,0)/1000)</f>
        <v/>
      </c>
      <c r="K70" s="720" t="str">
        <f>IF($B70="","",VLOOKUP($B70,Indoor_max,K$5,0)/1000)</f>
        <v/>
      </c>
      <c r="L70" s="720" t="str">
        <f>IF($B70="","",VLOOKUP($B70,Indoor_max,L$5,0)/1000)</f>
        <v/>
      </c>
      <c r="M70" s="720" t="str">
        <f>IF($B70="","",VLOOKUP($B70,Indoor_max,M$5,0)/1000)</f>
        <v/>
      </c>
      <c r="N70" s="721" t="str">
        <f>IF($B70="","",VLOOKUP($B70,Indoor_max,N$5,0)/1000)</f>
        <v/>
      </c>
      <c r="O70" s="722" t="str">
        <f>IF($B70="","",VLOOKUP($B70,Indoor_max,O$5,0))</f>
        <v/>
      </c>
      <c r="P70" s="723" t="str">
        <f>IF($B70="","",VLOOKUP($B70,Indoor_max,P$5,0))</f>
        <v/>
      </c>
      <c r="Q70" s="724" t="str">
        <f>IF($B70="","",VLOOKUP($B70,Indoor_max,Q$5,0))</f>
        <v/>
      </c>
      <c r="R70" s="725" t="str">
        <f>IF($B70="","",VLOOKUP($B70,Indoor_max,R$5,0))</f>
        <v/>
      </c>
      <c r="S70" s="726" t="str">
        <f>IF($B70="","",VLOOKUP($B70,Athlètes,S$5,0))</f>
        <v/>
      </c>
      <c r="T70" s="718"/>
      <c r="U70" s="698"/>
      <c r="V70" s="698"/>
      <c r="W70" s="698"/>
      <c r="X70" s="698"/>
      <c r="Y70" s="698"/>
      <c r="Z70" s="698"/>
      <c r="AA70" s="698"/>
      <c r="AB70" s="698"/>
      <c r="AC70" s="698"/>
      <c r="AD70" s="698"/>
      <c r="AE70" s="698"/>
      <c r="AF70" s="700"/>
      <c r="AG70" s="828">
        <f ca="1">IF(CELL("row",B70)=ODD(CELL("row",B70)),IF(ROUND(B70-B69,1)=0.1,1,NA()),IF(ROUND(B71-B70,1)=0.1,0,NA()))</f>
        <v>0</v>
      </c>
      <c r="AH70" s="697">
        <f>IF(B70&gt;99,B70,A70)</f>
        <v>24</v>
      </c>
      <c r="AI70" s="698" t="str">
        <f ca="1">IF(D70="",INDIRECT(AO70),IF(AG70=1,D69&amp;"_"&amp;D70,D70&amp;"_"&amp;D71))</f>
        <v>M_F</v>
      </c>
      <c r="AJ70" s="698">
        <f ca="1">IF(AI70=INDIRECT(AO70),0,1)     +     IF(AG70=1,  IF(B69+0.1=B70,0,1),  IF(B70+0.1=B71,0,1))     +     IF(AG70=1,  AD70,  AD71)</f>
        <v>0</v>
      </c>
      <c r="AK70" s="701">
        <f ca="1">IF(AG70=1,  F70+CLASSES*AF70*100000,  F71+CLASSES*AF71*100000)     +     IF(AI70="_",  0,  VLOOKUP(AI70,Cross_cat_sexe,AK$7,0))     +     IF(AG70=1,  IF(AND(B70&gt;0.1,F70=0),0.1,0),  IF(AND(B71&gt;0.1,F71=0),0.1,0))</f>
        <v>6000000</v>
      </c>
      <c r="AL70" s="290"/>
      <c r="AM70" s="698"/>
      <c r="AN70" s="698">
        <f t="shared" si="7"/>
        <v>0</v>
      </c>
      <c r="AO70" s="800" t="str">
        <f t="shared" ca="1" si="3"/>
        <v>$AI$21</v>
      </c>
    </row>
    <row r="71" spans="1:41" s="695" customFormat="1" hidden="1">
      <c r="A71" s="681">
        <v>24.1</v>
      </c>
      <c r="B71" s="682">
        <f>B70+0.1</f>
        <v>0.1</v>
      </c>
      <c r="C71" s="683" t="str">
        <f>IF($B70="","",VLOOKUP($B70,Athlètes,C$7,0))</f>
        <v/>
      </c>
      <c r="D71" s="684" t="str">
        <f>IF($B70="","",VLOOKUP($B70,Athlètes,D$7,0))</f>
        <v/>
      </c>
      <c r="E71" s="685"/>
      <c r="F71" s="710">
        <f>IF(AD71=0,MAX(I71:N71)+MAX(O71:Q71)+R71,NA())</f>
        <v>0</v>
      </c>
      <c r="G71" s="692">
        <f>IF(AD71=0,SUM(T71:AC71),NA())</f>
        <v>0</v>
      </c>
      <c r="H71" s="784">
        <f ca="1">IF(ISNA(VLOOKUP($B71,__Cross,H$7,0)),   0,   VLOOKUP($B71,__Cross,H$7,0))</f>
        <v>0</v>
      </c>
      <c r="I71" s="711" t="str">
        <f>IF($B70="","",VLOOKUP($B70,Indoor_max,I$7,0))</f>
        <v/>
      </c>
      <c r="J71" s="712" t="str">
        <f>IF($B70="","",VLOOKUP($B70,Indoor_max,J$7,0))</f>
        <v/>
      </c>
      <c r="K71" s="712" t="str">
        <f>IF($B70="","",VLOOKUP($B70,Indoor_max,K$7,0))</f>
        <v/>
      </c>
      <c r="L71" s="712" t="str">
        <f>IF($B70="","",VLOOKUP($B70,Indoor_max,L$7,0))</f>
        <v/>
      </c>
      <c r="M71" s="712" t="str">
        <f>IF($B70="","",VLOOKUP($B70,Indoor_max,M$7,0))</f>
        <v/>
      </c>
      <c r="N71" s="713" t="str">
        <f>IF($B70="","",VLOOKUP($B70,Indoor_max,N$7,0))</f>
        <v/>
      </c>
      <c r="O71" s="714" t="str">
        <f>IF($B70="","",VLOOKUP($B70,Indoor_max,O$7,0))</f>
        <v/>
      </c>
      <c r="P71" s="712" t="str">
        <f>IF($B70="","",VLOOKUP($B70,Indoor_max,P$7,0))</f>
        <v/>
      </c>
      <c r="Q71" s="713" t="str">
        <f>IF($B70="","",VLOOKUP($B70,Indoor_max,Q$7,0))</f>
        <v/>
      </c>
      <c r="R71" s="715">
        <f>IF($B70="",0,VLOOKUP($B70,Indoor_max,R$7,0))</f>
        <v>0</v>
      </c>
      <c r="S71" s="716" t="str">
        <f>IF($B70="","",VLOOKUP($B70,Athlètes,S$7,0))</f>
        <v/>
      </c>
      <c r="T71" s="710" t="str">
        <f>IF($B70="","",VLOOKUP($B70,Indoor_max,T$7,0))</f>
        <v/>
      </c>
      <c r="U71" s="684" t="str">
        <f>IF($B70="","",VLOOKUP($B70,Indoor_max,U$7,0))</f>
        <v/>
      </c>
      <c r="V71" s="684" t="str">
        <f>IF($B70="","",VLOOKUP($B70,Indoor_max,V$7,0))</f>
        <v/>
      </c>
      <c r="W71" s="684" t="str">
        <f>IF($B70="","",VLOOKUP($B70,Indoor_max,W$7,0))</f>
        <v/>
      </c>
      <c r="X71" s="684" t="str">
        <f>IF($B70="","",VLOOKUP($B70,Indoor_max,X$7,0))</f>
        <v/>
      </c>
      <c r="Y71" s="684" t="str">
        <f>IF($B70="","",VLOOKUP($B70,Indoor_max,Y$7,0))</f>
        <v/>
      </c>
      <c r="Z71" s="684" t="str">
        <f>IF($B70="","",VLOOKUP($B70,Indoor_max,Z$7,0))</f>
        <v/>
      </c>
      <c r="AA71" s="684" t="str">
        <f>IF($B70="","",VLOOKUP($B70,Indoor_max,AA$7,0))</f>
        <v/>
      </c>
      <c r="AB71" s="684" t="str">
        <f>IF($B70="","",VLOOKUP($B70,Indoor_max,AB$7,0))</f>
        <v/>
      </c>
      <c r="AC71" s="684" t="str">
        <f>IF($B70="","",VLOOKUP($B70,Indoor_max,AC$7,0))</f>
        <v/>
      </c>
      <c r="AD71" s="684">
        <f>IF(MAX(T71:AC71)&gt;1,1,0)</f>
        <v>0</v>
      </c>
      <c r="AE71" s="684">
        <f>IF(AND(SUM(I71:N71)&gt;0,SUM(O71:Q71)&gt;0,R71&gt;0),1,0)</f>
        <v>0</v>
      </c>
      <c r="AF71" s="692">
        <f ca="1">IF( OR(AND(G71&gt;=2,G71+H71&gt;=2),  F70=IF(D71="F","classée","classé")),  1,  0)</f>
        <v>0</v>
      </c>
      <c r="AG71" s="804">
        <f ca="1">IF(CELL("row",B71)=ODD(CELL("row",B71)),IF(ROUND(B71-B70,1)=0.1,1,NA()),IF(ROUND(B72-B71,1)=0.1,0,NA()))</f>
        <v>1</v>
      </c>
      <c r="AH71" s="689">
        <f>IF(B71&gt;99,B71,A71)</f>
        <v>24.1</v>
      </c>
      <c r="AI71" s="684" t="str">
        <f ca="1">IF(D71="",INDIRECT(AO71),IF(AG71=1,D70&amp;"_"&amp;D71,D71&amp;"_"&amp;D72))</f>
        <v>M_F</v>
      </c>
      <c r="AJ71" s="684">
        <f ca="1">IF(AI71=INDIRECT(AO71),0,1)     +     IF(AG71=1,  IF(B70+0.1=B71,0,1),  IF(B71+0.1=B72,0,1))     +     IF(AG71=1,  AD71,  AD72)</f>
        <v>0</v>
      </c>
      <c r="AK71" s="717">
        <f ca="1">IF(AG71=1,  F71+CLASSES*AF71*100000,  F72+CLASSES*AF72*100000)     +     IF(AI71="_",  0,  VLOOKUP(AI71,Cross_cat_sexe,AK$7,0))     +     IF(AG71=1,  IF(AND(B71&gt;0.1,F71=0),0.1,0),  IF(AND(B72&gt;0.1,F72=0),0.1,0))</f>
        <v>6000000</v>
      </c>
      <c r="AL71" s="291"/>
      <c r="AM71" s="684"/>
      <c r="AN71" s="684">
        <f t="shared" si="7"/>
        <v>0</v>
      </c>
      <c r="AO71" s="796" t="str">
        <f t="shared" ca="1" si="3"/>
        <v>$AI$21</v>
      </c>
    </row>
    <row r="72" spans="1:41" s="703" customFormat="1" hidden="1">
      <c r="A72" s="704">
        <v>25</v>
      </c>
      <c r="B72" s="705"/>
      <c r="C72" s="703" t="str">
        <f>IF($B72="","",VLOOKUP($B72,Athlètes,C$5,0))</f>
        <v/>
      </c>
      <c r="D72" s="698" t="str">
        <f>IF($B72="","",VLOOKUP($B72,Athlètes,D$5,0))</f>
        <v/>
      </c>
      <c r="E72" s="706" t="str">
        <f>IF($B72="","",VLOOKUP($B72,Athlètes,E$5,0))</f>
        <v/>
      </c>
      <c r="F72" s="718"/>
      <c r="G72" s="700"/>
      <c r="H72" s="783"/>
      <c r="I72" s="719" t="str">
        <f>IF($B72="","",VLOOKUP($B72,Indoor_max,I$5,0)/1000)</f>
        <v/>
      </c>
      <c r="J72" s="720" t="str">
        <f>IF($B72="","",VLOOKUP($B72,Indoor_max,J$5,0)/1000)</f>
        <v/>
      </c>
      <c r="K72" s="720" t="str">
        <f>IF($B72="","",VLOOKUP($B72,Indoor_max,K$5,0)/1000)</f>
        <v/>
      </c>
      <c r="L72" s="720" t="str">
        <f>IF($B72="","",VLOOKUP($B72,Indoor_max,L$5,0)/1000)</f>
        <v/>
      </c>
      <c r="M72" s="720" t="str">
        <f>IF($B72="","",VLOOKUP($B72,Indoor_max,M$5,0)/1000)</f>
        <v/>
      </c>
      <c r="N72" s="721" t="str">
        <f>IF($B72="","",VLOOKUP($B72,Indoor_max,N$5,0)/1000)</f>
        <v/>
      </c>
      <c r="O72" s="722" t="str">
        <f>IF($B72="","",VLOOKUP($B72,Indoor_max,O$5,0))</f>
        <v/>
      </c>
      <c r="P72" s="723" t="str">
        <f>IF($B72="","",VLOOKUP($B72,Indoor_max,P$5,0))</f>
        <v/>
      </c>
      <c r="Q72" s="724" t="str">
        <f>IF($B72="","",VLOOKUP($B72,Indoor_max,Q$5,0))</f>
        <v/>
      </c>
      <c r="R72" s="725" t="str">
        <f>IF($B72="","",VLOOKUP($B72,Indoor_max,R$5,0))</f>
        <v/>
      </c>
      <c r="S72" s="726" t="str">
        <f>IF($B72="","",VLOOKUP($B72,Athlètes,S$5,0))</f>
        <v/>
      </c>
      <c r="T72" s="718"/>
      <c r="U72" s="698"/>
      <c r="V72" s="698"/>
      <c r="W72" s="698"/>
      <c r="X72" s="698"/>
      <c r="Y72" s="698"/>
      <c r="Z72" s="698"/>
      <c r="AA72" s="698"/>
      <c r="AB72" s="698"/>
      <c r="AC72" s="698"/>
      <c r="AD72" s="698"/>
      <c r="AE72" s="698"/>
      <c r="AF72" s="700"/>
      <c r="AG72" s="828">
        <f ca="1">IF(CELL("row",B72)=ODD(CELL("row",B72)),IF(ROUND(B72-B71,1)=0.1,1,NA()),IF(ROUND(B73-B72,1)=0.1,0,NA()))</f>
        <v>0</v>
      </c>
      <c r="AH72" s="697">
        <f>IF(B72&gt;99,B72,A72)</f>
        <v>25</v>
      </c>
      <c r="AI72" s="698" t="str">
        <f ca="1">IF(D72="",INDIRECT(AO72),IF(AG72=1,D71&amp;"_"&amp;D72,D72&amp;"_"&amp;D73))</f>
        <v>M_F</v>
      </c>
      <c r="AJ72" s="698">
        <f ca="1">IF(AI72=INDIRECT(AO72),0,1)     +     IF(AG72=1,  IF(B71+0.1=B72,0,1),  IF(B72+0.1=B73,0,1))     +     IF(AG72=1,  AD72,  AD73)</f>
        <v>0</v>
      </c>
      <c r="AK72" s="701">
        <f ca="1">IF(AG72=1,  F72+CLASSES*AF72*100000,  F73+CLASSES*AF73*100000)     +     IF(AI72="_",  0,  VLOOKUP(AI72,Cross_cat_sexe,AK$7,0))     +     IF(AG72=1,  IF(AND(B72&gt;0.1,F72=0),0.1,0),  IF(AND(B73&gt;0.1,F73=0),0.1,0))</f>
        <v>6000000</v>
      </c>
      <c r="AL72" s="290"/>
      <c r="AM72" s="698"/>
      <c r="AN72" s="698">
        <f t="shared" si="7"/>
        <v>0</v>
      </c>
      <c r="AO72" s="800" t="str">
        <f t="shared" ca="1" si="3"/>
        <v>$AI$21</v>
      </c>
    </row>
    <row r="73" spans="1:41" s="695" customFormat="1" hidden="1">
      <c r="A73" s="681">
        <v>25.1</v>
      </c>
      <c r="B73" s="682">
        <f>B72+0.1</f>
        <v>0.1</v>
      </c>
      <c r="C73" s="683" t="str">
        <f>IF($B72="","",VLOOKUP($B72,Athlètes,C$7,0))</f>
        <v/>
      </c>
      <c r="D73" s="684" t="str">
        <f>IF($B72="","",VLOOKUP($B72,Athlètes,D$7,0))</f>
        <v/>
      </c>
      <c r="E73" s="685"/>
      <c r="F73" s="710">
        <f>IF(AD73=0,MAX(I73:N73)+MAX(O73:Q73)+R73,NA())</f>
        <v>0</v>
      </c>
      <c r="G73" s="692">
        <f>IF(AD73=0,SUM(T73:AC73),NA())</f>
        <v>0</v>
      </c>
      <c r="H73" s="784">
        <f ca="1">IF(ISNA(VLOOKUP($B73,__Cross,H$7,0)),   0,   VLOOKUP($B73,__Cross,H$7,0))</f>
        <v>0</v>
      </c>
      <c r="I73" s="711" t="str">
        <f>IF($B72="","",VLOOKUP($B72,Indoor_max,I$7,0))</f>
        <v/>
      </c>
      <c r="J73" s="712" t="str">
        <f>IF($B72="","",VLOOKUP($B72,Indoor_max,J$7,0))</f>
        <v/>
      </c>
      <c r="K73" s="712" t="str">
        <f>IF($B72="","",VLOOKUP($B72,Indoor_max,K$7,0))</f>
        <v/>
      </c>
      <c r="L73" s="712" t="str">
        <f>IF($B72="","",VLOOKUP($B72,Indoor_max,L$7,0))</f>
        <v/>
      </c>
      <c r="M73" s="712" t="str">
        <f>IF($B72="","",VLOOKUP($B72,Indoor_max,M$7,0))</f>
        <v/>
      </c>
      <c r="N73" s="713" t="str">
        <f>IF($B72="","",VLOOKUP($B72,Indoor_max,N$7,0))</f>
        <v/>
      </c>
      <c r="O73" s="714" t="str">
        <f>IF($B72="","",VLOOKUP($B72,Indoor_max,O$7,0))</f>
        <v/>
      </c>
      <c r="P73" s="712" t="str">
        <f>IF($B72="","",VLOOKUP($B72,Indoor_max,P$7,0))</f>
        <v/>
      </c>
      <c r="Q73" s="713" t="str">
        <f>IF($B72="","",VLOOKUP($B72,Indoor_max,Q$7,0))</f>
        <v/>
      </c>
      <c r="R73" s="715">
        <f>IF($B72="",0,VLOOKUP($B72,Indoor_max,R$7,0))</f>
        <v>0</v>
      </c>
      <c r="S73" s="716" t="str">
        <f>IF($B72="","",VLOOKUP($B72,Athlètes,S$7,0))</f>
        <v/>
      </c>
      <c r="T73" s="710" t="str">
        <f>IF($B72="","",VLOOKUP($B72,Indoor_max,T$7,0))</f>
        <v/>
      </c>
      <c r="U73" s="684" t="str">
        <f>IF($B72="","",VLOOKUP($B72,Indoor_max,U$7,0))</f>
        <v/>
      </c>
      <c r="V73" s="684" t="str">
        <f>IF($B72="","",VLOOKUP($B72,Indoor_max,V$7,0))</f>
        <v/>
      </c>
      <c r="W73" s="684" t="str">
        <f>IF($B72="","",VLOOKUP($B72,Indoor_max,W$7,0))</f>
        <v/>
      </c>
      <c r="X73" s="684" t="str">
        <f>IF($B72="","",VLOOKUP($B72,Indoor_max,X$7,0))</f>
        <v/>
      </c>
      <c r="Y73" s="684" t="str">
        <f>IF($B72="","",VLOOKUP($B72,Indoor_max,Y$7,0))</f>
        <v/>
      </c>
      <c r="Z73" s="684" t="str">
        <f>IF($B72="","",VLOOKUP($B72,Indoor_max,Z$7,0))</f>
        <v/>
      </c>
      <c r="AA73" s="684" t="str">
        <f>IF($B72="","",VLOOKUP($B72,Indoor_max,AA$7,0))</f>
        <v/>
      </c>
      <c r="AB73" s="684" t="str">
        <f>IF($B72="","",VLOOKUP($B72,Indoor_max,AB$7,0))</f>
        <v/>
      </c>
      <c r="AC73" s="684" t="str">
        <f>IF($B72="","",VLOOKUP($B72,Indoor_max,AC$7,0))</f>
        <v/>
      </c>
      <c r="AD73" s="684">
        <f>IF(MAX(T73:AC73)&gt;1,1,0)</f>
        <v>0</v>
      </c>
      <c r="AE73" s="684">
        <f>IF(AND(SUM(I73:N73)&gt;0,SUM(O73:Q73)&gt;0,R73&gt;0),1,0)</f>
        <v>0</v>
      </c>
      <c r="AF73" s="692">
        <f ca="1">IF( OR(AND(G73&gt;=2,G73+H73&gt;=2),  F72=IF(D73="F","classée","classé")),  1,  0)</f>
        <v>0</v>
      </c>
      <c r="AG73" s="804">
        <f ca="1">IF(CELL("row",B73)=ODD(CELL("row",B73)),IF(ROUND(B73-B72,1)=0.1,1,NA()),IF(ROUND(B74-B73,1)=0.1,0,NA()))</f>
        <v>1</v>
      </c>
      <c r="AH73" s="689">
        <f>IF(B73&gt;99,B73,A73)</f>
        <v>25.1</v>
      </c>
      <c r="AI73" s="684" t="str">
        <f ca="1">IF(D73="",INDIRECT(AO73),IF(AG73=1,D72&amp;"_"&amp;D73,D73&amp;"_"&amp;D74))</f>
        <v>M_F</v>
      </c>
      <c r="AJ73" s="684">
        <f ca="1">IF(AI73=INDIRECT(AO73),0,1)     +     IF(AG73=1,  IF(B72+0.1=B73,0,1),  IF(B73+0.1=B74,0,1))     +     IF(AG73=1,  AD73,  AD74)</f>
        <v>0</v>
      </c>
      <c r="AK73" s="717">
        <f ca="1">IF(AG73=1,  F73+CLASSES*AF73*100000,  F74+CLASSES*AF74*100000)     +     IF(AI73="_",  0,  VLOOKUP(AI73,Cross_cat_sexe,AK$7,0))     +     IF(AG73=1,  IF(AND(B73&gt;0.1,F73=0),0.1,0),  IF(AND(B74&gt;0.1,F74=0),0.1,0))</f>
        <v>6000000</v>
      </c>
      <c r="AL73" s="291"/>
      <c r="AM73" s="684"/>
      <c r="AN73" s="684">
        <f t="shared" si="7"/>
        <v>0</v>
      </c>
      <c r="AO73" s="796" t="str">
        <f t="shared" ca="1" si="3"/>
        <v>$AI$21</v>
      </c>
    </row>
    <row r="74" spans="1:41" s="779" customFormat="1" ht="5.0999999999999996" customHeight="1">
      <c r="A74" s="834"/>
      <c r="B74" s="776"/>
      <c r="C74" s="776"/>
      <c r="D74" s="774"/>
      <c r="E74" s="776"/>
      <c r="F74" s="776"/>
      <c r="G74" s="776"/>
      <c r="H74" s="776"/>
      <c r="I74" s="776"/>
      <c r="J74" s="776"/>
      <c r="K74" s="776"/>
      <c r="L74" s="776"/>
      <c r="M74" s="776"/>
      <c r="N74" s="776"/>
      <c r="O74" s="776"/>
      <c r="P74" s="776"/>
      <c r="Q74" s="776"/>
      <c r="R74" s="775"/>
      <c r="S74" s="561"/>
      <c r="T74" s="527"/>
      <c r="U74" s="527"/>
      <c r="V74" s="527"/>
      <c r="W74" s="527"/>
      <c r="X74" s="527"/>
      <c r="Y74" s="527"/>
      <c r="Z74" s="527"/>
      <c r="AA74" s="527"/>
      <c r="AB74" s="527"/>
      <c r="AC74" s="527"/>
      <c r="AD74" s="527"/>
      <c r="AE74" s="527"/>
      <c r="AF74" s="527"/>
      <c r="AG74" s="527"/>
      <c r="AH74" s="527"/>
      <c r="AI74" s="527"/>
      <c r="AJ74" s="527"/>
      <c r="AK74" s="777">
        <f ca="1">VLOOKUP(AI73,Cross_cat_sexe,AK$7,0)-1</f>
        <v>5999999</v>
      </c>
      <c r="AL74" s="528"/>
      <c r="AM74" s="778"/>
      <c r="AN74" s="580">
        <v>3</v>
      </c>
      <c r="AO74" s="803" t="s">
        <v>266</v>
      </c>
    </row>
    <row r="75" spans="1:41" s="912" customFormat="1" ht="25.5" customHeight="1">
      <c r="A75" s="861" t="s">
        <v>353</v>
      </c>
      <c r="B75" s="862"/>
      <c r="C75" s="901"/>
      <c r="D75" s="864" t="str">
        <f>AI75</f>
        <v>M_H</v>
      </c>
      <c r="E75" s="902"/>
      <c r="F75" s="902"/>
      <c r="G75" s="902"/>
      <c r="H75" s="902"/>
      <c r="I75" s="903"/>
      <c r="J75" s="903"/>
      <c r="K75" s="903"/>
      <c r="L75" s="903"/>
      <c r="M75" s="903"/>
      <c r="N75" s="903"/>
      <c r="O75" s="903"/>
      <c r="P75" s="903"/>
      <c r="Q75" s="901"/>
      <c r="R75" s="904"/>
      <c r="S75" s="904"/>
      <c r="T75" s="905"/>
      <c r="U75" s="902"/>
      <c r="V75" s="902"/>
      <c r="W75" s="902"/>
      <c r="X75" s="902"/>
      <c r="Y75" s="902"/>
      <c r="Z75" s="902"/>
      <c r="AA75" s="902"/>
      <c r="AB75" s="902"/>
      <c r="AC75" s="906"/>
      <c r="AD75" s="907"/>
      <c r="AE75" s="907"/>
      <c r="AF75" s="908"/>
      <c r="AG75" s="902"/>
      <c r="AH75" s="906"/>
      <c r="AI75" s="909" t="str">
        <f>pts_Cross!$A$17</f>
        <v>M_H</v>
      </c>
      <c r="AJ75" s="907"/>
      <c r="AK75" s="910">
        <f ca="1">VLOOKUP(AI75,Cross_cat_sexe,AK$7,0)+900004</f>
        <v>5900004</v>
      </c>
      <c r="AL75" s="766"/>
      <c r="AM75" s="911"/>
      <c r="AN75" s="875">
        <v>3</v>
      </c>
      <c r="AO75" s="876" t="s">
        <v>266</v>
      </c>
    </row>
    <row r="76" spans="1:41" s="94" customFormat="1">
      <c r="A76" s="459" t="s">
        <v>201</v>
      </c>
      <c r="B76" s="200" t="s">
        <v>0</v>
      </c>
      <c r="C76" s="94" t="s">
        <v>1</v>
      </c>
      <c r="D76" s="93" t="s">
        <v>26</v>
      </c>
      <c r="E76" s="209" t="s">
        <v>4</v>
      </c>
      <c r="F76" s="207" t="s">
        <v>200</v>
      </c>
      <c r="G76" s="212" t="s">
        <v>144</v>
      </c>
      <c r="H76" s="781" t="s">
        <v>144</v>
      </c>
      <c r="I76" s="109" t="s">
        <v>125</v>
      </c>
      <c r="J76" s="107"/>
      <c r="K76" s="107"/>
      <c r="L76" s="107"/>
      <c r="M76" s="107"/>
      <c r="N76" s="110"/>
      <c r="O76" s="109" t="s">
        <v>126</v>
      </c>
      <c r="P76" s="107"/>
      <c r="Q76" s="110"/>
      <c r="R76" s="460" t="s">
        <v>127</v>
      </c>
      <c r="S76" s="439" t="s">
        <v>1</v>
      </c>
      <c r="T76" s="380" t="s">
        <v>198</v>
      </c>
      <c r="U76" s="381"/>
      <c r="V76" s="381"/>
      <c r="W76" s="381"/>
      <c r="X76" s="381"/>
      <c r="Y76" s="381"/>
      <c r="Z76" s="381"/>
      <c r="AA76" s="381"/>
      <c r="AB76" s="381"/>
      <c r="AC76" s="382"/>
      <c r="AD76" s="383" t="s">
        <v>142</v>
      </c>
      <c r="AE76" s="383" t="s">
        <v>194</v>
      </c>
      <c r="AF76" s="523" t="s">
        <v>195</v>
      </c>
      <c r="AG76" s="599" t="s">
        <v>466</v>
      </c>
      <c r="AH76" s="525" t="s">
        <v>0</v>
      </c>
      <c r="AI76" s="383" t="s">
        <v>170</v>
      </c>
      <c r="AJ76" s="383" t="s">
        <v>196</v>
      </c>
      <c r="AK76" s="522">
        <f ca="1">VLOOKUP(AI75,Cross_cat_sexe,AK$7,0)+900002</f>
        <v>5900002</v>
      </c>
      <c r="AL76" s="289"/>
      <c r="AM76" s="93"/>
      <c r="AN76" s="93">
        <v>2</v>
      </c>
      <c r="AO76" s="795" t="str">
        <f t="shared" ref="AO76:AO107" ca="1" si="8">CELL("address",$AI$75)</f>
        <v>$AI$75</v>
      </c>
    </row>
    <row r="77" spans="1:41" s="94" customFormat="1">
      <c r="A77" s="461">
        <v>0</v>
      </c>
      <c r="B77" s="201"/>
      <c r="C77" s="95" t="s">
        <v>123</v>
      </c>
      <c r="D77" s="93" t="s">
        <v>7</v>
      </c>
      <c r="E77" s="209"/>
      <c r="F77" s="208" t="s">
        <v>12</v>
      </c>
      <c r="G77" s="213" t="s">
        <v>12</v>
      </c>
      <c r="H77" s="782" t="s">
        <v>154</v>
      </c>
      <c r="I77" s="111" t="s">
        <v>28</v>
      </c>
      <c r="J77" s="578" t="s">
        <v>78</v>
      </c>
      <c r="K77" s="578" t="s">
        <v>85</v>
      </c>
      <c r="L77" s="97" t="s">
        <v>87</v>
      </c>
      <c r="M77" s="97" t="s">
        <v>89</v>
      </c>
      <c r="N77" s="112" t="s">
        <v>91</v>
      </c>
      <c r="O77" s="108" t="s">
        <v>32</v>
      </c>
      <c r="P77" s="97" t="s">
        <v>35</v>
      </c>
      <c r="Q77" s="112" t="s">
        <v>34</v>
      </c>
      <c r="R77" s="462" t="s">
        <v>36</v>
      </c>
      <c r="S77" s="440" t="s">
        <v>123</v>
      </c>
      <c r="T77" s="385" t="s">
        <v>13</v>
      </c>
      <c r="U77" s="384" t="s">
        <v>14</v>
      </c>
      <c r="V77" s="384" t="s">
        <v>15</v>
      </c>
      <c r="W77" s="384" t="s">
        <v>16</v>
      </c>
      <c r="X77" s="384" t="s">
        <v>17</v>
      </c>
      <c r="Y77" s="384" t="s">
        <v>18</v>
      </c>
      <c r="Z77" s="384" t="s">
        <v>19</v>
      </c>
      <c r="AA77" s="384" t="s">
        <v>20</v>
      </c>
      <c r="AB77" s="384" t="s">
        <v>21</v>
      </c>
      <c r="AC77" s="384" t="s">
        <v>22</v>
      </c>
      <c r="AD77" s="386" t="s">
        <v>143</v>
      </c>
      <c r="AE77" s="386" t="s">
        <v>193</v>
      </c>
      <c r="AF77" s="524" t="s">
        <v>23</v>
      </c>
      <c r="AG77" s="600"/>
      <c r="AH77" s="526" t="s">
        <v>342</v>
      </c>
      <c r="AI77" s="386"/>
      <c r="AJ77" s="386" t="s">
        <v>197</v>
      </c>
      <c r="AK77" s="522">
        <f ca="1">VLOOKUP(AI75,Cross_cat_sexe,AK$7,0)+900001</f>
        <v>5900001</v>
      </c>
      <c r="AL77" s="289"/>
      <c r="AM77" s="93"/>
      <c r="AN77" s="93">
        <v>2</v>
      </c>
      <c r="AO77" s="795" t="str">
        <f t="shared" ca="1" si="8"/>
        <v>$AI$75</v>
      </c>
    </row>
    <row r="78" spans="1:41" s="703" customFormat="1">
      <c r="A78" s="704">
        <v>1</v>
      </c>
      <c r="B78" s="705">
        <v>7029</v>
      </c>
      <c r="C78" s="703" t="str">
        <f ca="1">IF($B78="","",VLOOKUP($B78,Athlètes,C$5,0))</f>
        <v>WLODAWER</v>
      </c>
      <c r="D78" s="698" t="str">
        <f ca="1">IF($B78="","",VLOOKUP($B78,Athlètes,D$5,0))</f>
        <v>M</v>
      </c>
      <c r="E78" s="706" t="str">
        <f ca="1">IF($B78="","",VLOOKUP($B78,Athlètes,E$5,0))</f>
        <v/>
      </c>
      <c r="F78" s="718"/>
      <c r="G78" s="700"/>
      <c r="H78" s="783"/>
      <c r="I78" s="719">
        <f ca="1">IF($B78="","",VLOOKUP($B78,Indoor_max,I$5,0)/1000)</f>
        <v>7.0601851851851845E-5</v>
      </c>
      <c r="J78" s="720">
        <f ca="1">IF($B78="","",VLOOKUP($B78,Indoor_max,J$5,0)/1000)</f>
        <v>0</v>
      </c>
      <c r="K78" s="720">
        <f ca="1">IF($B78="","",VLOOKUP($B78,Indoor_max,K$5,0)/1000)</f>
        <v>0</v>
      </c>
      <c r="L78" s="720">
        <f ca="1">IF($B78="","",VLOOKUP($B78,Indoor_max,L$5,0)/1000)</f>
        <v>0</v>
      </c>
      <c r="M78" s="720">
        <f ca="1">IF($B78="","",VLOOKUP($B78,Indoor_max,M$5,0)/1000)</f>
        <v>9.710648148148149E-5</v>
      </c>
      <c r="N78" s="721">
        <f ca="1">IF($B78="","",VLOOKUP($B78,Indoor_max,N$5,0)/1000)</f>
        <v>0</v>
      </c>
      <c r="O78" s="722">
        <f ca="1">IF($B78="","",VLOOKUP($B78,Indoor_max,O$5,0))</f>
        <v>130</v>
      </c>
      <c r="P78" s="723">
        <f ca="1">IF($B78="","",VLOOKUP($B78,Indoor_max,P$5,0))</f>
        <v>0</v>
      </c>
      <c r="Q78" s="724">
        <f ca="1">IF($B78="","",VLOOKUP($B78,Indoor_max,Q$5,0))</f>
        <v>0</v>
      </c>
      <c r="R78" s="725">
        <f ca="1">IF($B78="","",VLOOKUP($B78,Indoor_max,R$5,0))</f>
        <v>7.74</v>
      </c>
      <c r="S78" s="726" t="str">
        <f ca="1">IF($B78="","",VLOOKUP($B78,Athlètes,S$5,0))</f>
        <v>WLODAWER</v>
      </c>
      <c r="T78" s="718"/>
      <c r="U78" s="698"/>
      <c r="V78" s="698"/>
      <c r="W78" s="698"/>
      <c r="X78" s="698"/>
      <c r="Y78" s="698"/>
      <c r="Z78" s="698"/>
      <c r="AA78" s="698"/>
      <c r="AB78" s="698"/>
      <c r="AC78" s="698"/>
      <c r="AD78" s="698"/>
      <c r="AE78" s="698"/>
      <c r="AF78" s="700"/>
      <c r="AG78" s="828">
        <f ca="1">IF(CELL("row",B78)=ODD(CELL("row",B78)),IF(ROUND(B78-B77,1)=0.1,1,NA()),IF(ROUND(B79-B78,1)=0.1,0,NA()))</f>
        <v>0</v>
      </c>
      <c r="AH78" s="697">
        <f>IF(B78&gt;99,B78,A78)</f>
        <v>7029</v>
      </c>
      <c r="AI78" s="698" t="str">
        <f ca="1">IF(D78="",INDIRECT(AO78),IF(AG78=1,D77&amp;"_"&amp;D78,D78&amp;"_"&amp;D79))</f>
        <v>M_H</v>
      </c>
      <c r="AJ78" s="698">
        <f ca="1">IF(AI78=INDIRECT(AO78),0,1)     +     IF(AG78=1,  IF(B77+0.1=B78,0,1),  IF(B78+0.1=B79,0,1))     +     IF(AG78=1,  AD78,  AD79)</f>
        <v>0</v>
      </c>
      <c r="AK78" s="701">
        <f ca="1">IF(AG78=1,  F78+CLASSES*AF78*100000,  F79+CLASSES*AF79*100000)     +     IF(AI78="_",  0,  VLOOKUP(AI78,Cross_cat_sexe,AK$7,0))     +     IF(AG78=1,  IF(AND(B78&gt;0.1,F78=0),0.1,0),  IF(AND(B79&gt;0.1,F79=0),0.1,0))</f>
        <v>5101475</v>
      </c>
      <c r="AL78" s="290"/>
      <c r="AM78" s="698"/>
      <c r="AN78" s="698">
        <f>IF(B78&gt;0.1,1,0)</f>
        <v>1</v>
      </c>
      <c r="AO78" s="800" t="str">
        <f t="shared" ca="1" si="8"/>
        <v>$AI$75</v>
      </c>
    </row>
    <row r="79" spans="1:41" s="695" customFormat="1">
      <c r="A79" s="681">
        <v>1.1000000000000001</v>
      </c>
      <c r="B79" s="682">
        <f>B78+0.1</f>
        <v>7029.1</v>
      </c>
      <c r="C79" s="683" t="str">
        <f ca="1">IF($B78="","",VLOOKUP($B78,Athlètes,C$7,0))</f>
        <v>Alex</v>
      </c>
      <c r="D79" s="684" t="str">
        <f ca="1">IF($B78="","",VLOOKUP($B78,Athlètes,D$7,0))</f>
        <v>H</v>
      </c>
      <c r="E79" s="685"/>
      <c r="F79" s="710">
        <f ca="1">IF(AD79=0,MAX(I79:N79)+MAX(O79:Q79)+R79,NA())</f>
        <v>1475</v>
      </c>
      <c r="G79" s="692">
        <f ca="1">IF(AD79=0,SUM(T79:AC79),NA())</f>
        <v>3</v>
      </c>
      <c r="H79" s="784">
        <f ca="1">IF(ISNA(VLOOKUP($B79,__Cross,H$7,0)),   0,   VLOOKUP($B79,__Cross,H$7,0))</f>
        <v>1</v>
      </c>
      <c r="I79" s="711">
        <f ca="1">IF($B78="","",VLOOKUP($B78,Indoor_max,I$7,0))</f>
        <v>575</v>
      </c>
      <c r="J79" s="712">
        <f ca="1">IF($B78="","",VLOOKUP($B78,Indoor_max,J$7,0))</f>
        <v>0</v>
      </c>
      <c r="K79" s="712">
        <f ca="1">IF($B78="","",VLOOKUP($B78,Indoor_max,K$7,0))</f>
        <v>0</v>
      </c>
      <c r="L79" s="712">
        <f ca="1">IF($B78="","",VLOOKUP($B78,Indoor_max,L$7,0))</f>
        <v>0</v>
      </c>
      <c r="M79" s="712">
        <f ca="1">IF($B78="","",VLOOKUP($B78,Indoor_max,M$7,0))</f>
        <v>613</v>
      </c>
      <c r="N79" s="713">
        <f ca="1">IF($B78="","",VLOOKUP($B78,Indoor_max,N$7,0))</f>
        <v>0</v>
      </c>
      <c r="O79" s="714">
        <f ca="1">IF($B78="","",VLOOKUP($B78,Indoor_max,O$7,0))</f>
        <v>466</v>
      </c>
      <c r="P79" s="712">
        <f ca="1">IF($B78="","",VLOOKUP($B78,Indoor_max,P$7,0))</f>
        <v>0</v>
      </c>
      <c r="Q79" s="713">
        <f ca="1">IF($B78="","",VLOOKUP($B78,Indoor_max,Q$7,0))</f>
        <v>0</v>
      </c>
      <c r="R79" s="715">
        <f ca="1">IF($B78="",0,VLOOKUP($B78,Indoor_max,R$7,0))</f>
        <v>396</v>
      </c>
      <c r="S79" s="716" t="str">
        <f ca="1">IF($B78="","",VLOOKUP($B78,Athlètes,S$7,0))</f>
        <v>Alex</v>
      </c>
      <c r="T79" s="710">
        <f ca="1">IF($B78="","",VLOOKUP($B78,Indoor_max,T$7,0))</f>
        <v>1</v>
      </c>
      <c r="U79" s="684">
        <f ca="1">IF($B78="","",VLOOKUP($B78,Indoor_max,U$7,0))</f>
        <v>1</v>
      </c>
      <c r="V79" s="684">
        <f ca="1">IF($B78="","",VLOOKUP($B78,Indoor_max,V$7,0))</f>
        <v>0</v>
      </c>
      <c r="W79" s="684">
        <f ca="1">IF($B78="","",VLOOKUP($B78,Indoor_max,W$7,0))</f>
        <v>0</v>
      </c>
      <c r="X79" s="684">
        <f ca="1">IF($B78="","",VLOOKUP($B78,Indoor_max,X$7,0))</f>
        <v>0</v>
      </c>
      <c r="Y79" s="684">
        <f ca="1">IF($B78="","",VLOOKUP($B78,Indoor_max,Y$7,0))</f>
        <v>0</v>
      </c>
      <c r="Z79" s="684">
        <f ca="1">IF($B78="","",VLOOKUP($B78,Indoor_max,Z$7,0))</f>
        <v>0</v>
      </c>
      <c r="AA79" s="684">
        <f ca="1">IF($B78="","",VLOOKUP($B78,Indoor_max,AA$7,0))</f>
        <v>1</v>
      </c>
      <c r="AB79" s="684">
        <f ca="1">IF($B78="","",VLOOKUP($B78,Indoor_max,AB$7,0))</f>
        <v>0</v>
      </c>
      <c r="AC79" s="684">
        <f ca="1">IF($B78="","",VLOOKUP($B78,Indoor_max,AC$7,0))</f>
        <v>0</v>
      </c>
      <c r="AD79" s="684">
        <f ca="1">IF(MAX(T79:AC79)&gt;1,1,0)</f>
        <v>0</v>
      </c>
      <c r="AE79" s="684">
        <f ca="1">IF(AND(SUM(I79:N79)&gt;0,SUM(O79:Q79)&gt;0,R79&gt;0),1,0)</f>
        <v>1</v>
      </c>
      <c r="AF79" s="692">
        <f ca="1">IF( OR(AND(G79&gt;=2,G79+H79&gt;=2),  F78=IF(D79="F","classée","classé")),  1,  0)</f>
        <v>1</v>
      </c>
      <c r="AG79" s="804">
        <f ca="1">IF(CELL("row",B79)=ODD(CELL("row",B79)),IF(ROUND(B79-B78,1)=0.1,1,NA()),IF(ROUND(B80-B79,1)=0.1,0,NA()))</f>
        <v>1</v>
      </c>
      <c r="AH79" s="689">
        <f>IF(B79&gt;99,B79,A79)</f>
        <v>7029.1</v>
      </c>
      <c r="AI79" s="684" t="str">
        <f ca="1">IF(D79="",INDIRECT(AO79),IF(AG79=1,D78&amp;"_"&amp;D79,D79&amp;"_"&amp;D80))</f>
        <v>M_H</v>
      </c>
      <c r="AJ79" s="684">
        <f ca="1">IF(AI79=INDIRECT(AO79),0,1)     +     IF(AG79=1,  IF(B78+0.1=B79,0,1),  IF(B79+0.1=B80,0,1))     +     IF(AG79=1,  AD79,  AD80)</f>
        <v>0</v>
      </c>
      <c r="AK79" s="717">
        <f ca="1">IF(AG79=1,  F79+CLASSES*AF79*100000,  F80+CLASSES*AF80*100000)     +     IF(AI79="_",  0,  VLOOKUP(AI79,Cross_cat_sexe,AK$7,0))     +     IF(AG79=1,  IF(AND(B79&gt;0.1,F79=0),0.1,0),  IF(AND(B80&gt;0.1,F80=0),0.1,0))</f>
        <v>5101475</v>
      </c>
      <c r="AL79" s="291"/>
      <c r="AM79" s="684"/>
      <c r="AN79" s="684">
        <f t="shared" ref="AN79:AN121" si="9">IF(B79&gt;0.1,1,0)</f>
        <v>1</v>
      </c>
      <c r="AO79" s="796" t="str">
        <f t="shared" ca="1" si="8"/>
        <v>$AI$75</v>
      </c>
    </row>
    <row r="80" spans="1:41" s="703" customFormat="1">
      <c r="A80" s="704">
        <v>2</v>
      </c>
      <c r="B80" s="705">
        <v>7029</v>
      </c>
      <c r="C80" s="703" t="str">
        <f ca="1">IF($B80="","",VLOOKUP($B80,Athlètes,C$5,0))</f>
        <v>WLODAWER</v>
      </c>
      <c r="D80" s="698" t="str">
        <f ca="1">IF($B80="","",VLOOKUP($B80,Athlètes,D$5,0))</f>
        <v>M</v>
      </c>
      <c r="E80" s="706" t="str">
        <f ca="1">IF($B80="","",VLOOKUP($B80,Athlètes,E$5,0))</f>
        <v/>
      </c>
      <c r="F80" s="718"/>
      <c r="G80" s="700"/>
      <c r="H80" s="783"/>
      <c r="I80" s="719">
        <f ca="1">IF($B80="","",VLOOKUP($B80,Indoor_max,I$5,0)/1000)</f>
        <v>7.0601851851851845E-5</v>
      </c>
      <c r="J80" s="720">
        <f ca="1">IF($B80="","",VLOOKUP($B80,Indoor_max,J$5,0)/1000)</f>
        <v>0</v>
      </c>
      <c r="K80" s="720">
        <f ca="1">IF($B80="","",VLOOKUP($B80,Indoor_max,K$5,0)/1000)</f>
        <v>0</v>
      </c>
      <c r="L80" s="720">
        <f ca="1">IF($B80="","",VLOOKUP($B80,Indoor_max,L$5,0)/1000)</f>
        <v>0</v>
      </c>
      <c r="M80" s="720">
        <f ca="1">IF($B80="","",VLOOKUP($B80,Indoor_max,M$5,0)/1000)</f>
        <v>9.710648148148149E-5</v>
      </c>
      <c r="N80" s="721">
        <f ca="1">IF($B80="","",VLOOKUP($B80,Indoor_max,N$5,0)/1000)</f>
        <v>0</v>
      </c>
      <c r="O80" s="722">
        <f ca="1">IF($B80="","",VLOOKUP($B80,Indoor_max,O$5,0))</f>
        <v>130</v>
      </c>
      <c r="P80" s="723">
        <f ca="1">IF($B80="","",VLOOKUP($B80,Indoor_max,P$5,0))</f>
        <v>0</v>
      </c>
      <c r="Q80" s="724">
        <f ca="1">IF($B80="","",VLOOKUP($B80,Indoor_max,Q$5,0))</f>
        <v>0</v>
      </c>
      <c r="R80" s="725">
        <f ca="1">IF($B80="","",VLOOKUP($B80,Indoor_max,R$5,0))</f>
        <v>7.74</v>
      </c>
      <c r="S80" s="726" t="str">
        <f ca="1">IF($B80="","",VLOOKUP($B80,Athlètes,S$5,0))</f>
        <v>WLODAWER</v>
      </c>
      <c r="T80" s="718"/>
      <c r="U80" s="698"/>
      <c r="V80" s="698"/>
      <c r="W80" s="698"/>
      <c r="X80" s="698"/>
      <c r="Y80" s="698"/>
      <c r="Z80" s="698"/>
      <c r="AA80" s="698"/>
      <c r="AB80" s="698"/>
      <c r="AC80" s="698"/>
      <c r="AD80" s="698"/>
      <c r="AE80" s="698"/>
      <c r="AF80" s="700"/>
      <c r="AG80" s="828">
        <f ca="1">IF(CELL("row",B80)=ODD(CELL("row",B80)),IF(ROUND(B80-B79,1)=0.1,1,NA()),IF(ROUND(B81-B80,1)=0.1,0,NA()))</f>
        <v>0</v>
      </c>
      <c r="AH80" s="697">
        <f>IF(B80&gt;99,B80,A80)</f>
        <v>7029</v>
      </c>
      <c r="AI80" s="698" t="str">
        <f ca="1">IF(D80="",INDIRECT(AO80),IF(AG80=1,D79&amp;"_"&amp;D80,D80&amp;"_"&amp;D81))</f>
        <v>M_H</v>
      </c>
      <c r="AJ80" s="698">
        <f ca="1">IF(AI80=INDIRECT(AO80),0,1)     +     IF(AG80=1,  IF(B79+0.1=B80,0,1),  IF(B80+0.1=B81,0,1))     +     IF(AG80=1,  AD80,  AD81)</f>
        <v>0</v>
      </c>
      <c r="AK80" s="701">
        <f ca="1">IF(AG80=1,  F80+CLASSES*AF80*100000,  F81+CLASSES*AF81*100000)     +     IF(AI80="_",  0,  VLOOKUP(AI80,Cross_cat_sexe,AK$7,0))     +     IF(AG80=1,  IF(AND(B80&gt;0.1,F80=0),0.1,0),  IF(AND(B81&gt;0.1,F81=0),0.1,0))</f>
        <v>5101475</v>
      </c>
      <c r="AL80" s="290"/>
      <c r="AM80" s="698"/>
      <c r="AN80" s="698">
        <f t="shared" si="9"/>
        <v>1</v>
      </c>
      <c r="AO80" s="800" t="str">
        <f t="shared" ca="1" si="8"/>
        <v>$AI$75</v>
      </c>
    </row>
    <row r="81" spans="1:41" s="695" customFormat="1">
      <c r="A81" s="681">
        <v>2.1</v>
      </c>
      <c r="B81" s="682">
        <f>B80+0.1</f>
        <v>7029.1</v>
      </c>
      <c r="C81" s="683" t="str">
        <f ca="1">IF($B80="","",VLOOKUP($B80,Athlètes,C$7,0))</f>
        <v>Alex</v>
      </c>
      <c r="D81" s="684" t="str">
        <f ca="1">IF($B80="","",VLOOKUP($B80,Athlètes,D$7,0))</f>
        <v>H</v>
      </c>
      <c r="E81" s="685"/>
      <c r="F81" s="710">
        <f ca="1">IF(AD81=0,MAX(I81:N81)+MAX(O81:Q81)+R81,NA())</f>
        <v>1475</v>
      </c>
      <c r="G81" s="692">
        <f ca="1">IF(AD81=0,SUM(T81:AC81),NA())</f>
        <v>3</v>
      </c>
      <c r="H81" s="784">
        <f ca="1">IF(ISNA(VLOOKUP($B81,__Cross,H$7,0)),   0,   VLOOKUP($B81,__Cross,H$7,0))</f>
        <v>1</v>
      </c>
      <c r="I81" s="711">
        <f ca="1">IF($B80="","",VLOOKUP($B80,Indoor_max,I$7,0))</f>
        <v>575</v>
      </c>
      <c r="J81" s="712">
        <f ca="1">IF($B80="","",VLOOKUP($B80,Indoor_max,J$7,0))</f>
        <v>0</v>
      </c>
      <c r="K81" s="712">
        <f ca="1">IF($B80="","",VLOOKUP($B80,Indoor_max,K$7,0))</f>
        <v>0</v>
      </c>
      <c r="L81" s="712">
        <f ca="1">IF($B80="","",VLOOKUP($B80,Indoor_max,L$7,0))</f>
        <v>0</v>
      </c>
      <c r="M81" s="712">
        <f ca="1">IF($B80="","",VLOOKUP($B80,Indoor_max,M$7,0))</f>
        <v>613</v>
      </c>
      <c r="N81" s="713">
        <f ca="1">IF($B80="","",VLOOKUP($B80,Indoor_max,N$7,0))</f>
        <v>0</v>
      </c>
      <c r="O81" s="714">
        <f ca="1">IF($B80="","",VLOOKUP($B80,Indoor_max,O$7,0))</f>
        <v>466</v>
      </c>
      <c r="P81" s="712">
        <f ca="1">IF($B80="","",VLOOKUP($B80,Indoor_max,P$7,0))</f>
        <v>0</v>
      </c>
      <c r="Q81" s="713">
        <f ca="1">IF($B80="","",VLOOKUP($B80,Indoor_max,Q$7,0))</f>
        <v>0</v>
      </c>
      <c r="R81" s="715">
        <f ca="1">IF($B80="",0,VLOOKUP($B80,Indoor_max,R$7,0))</f>
        <v>396</v>
      </c>
      <c r="S81" s="716" t="str">
        <f ca="1">IF($B80="","",VLOOKUP($B80,Athlètes,S$7,0))</f>
        <v>Alex</v>
      </c>
      <c r="T81" s="710">
        <f ca="1">IF($B80="","",VLOOKUP($B80,Indoor_max,T$7,0))</f>
        <v>1</v>
      </c>
      <c r="U81" s="684">
        <f ca="1">IF($B80="","",VLOOKUP($B80,Indoor_max,U$7,0))</f>
        <v>1</v>
      </c>
      <c r="V81" s="684">
        <f ca="1">IF($B80="","",VLOOKUP($B80,Indoor_max,V$7,0))</f>
        <v>0</v>
      </c>
      <c r="W81" s="684">
        <f ca="1">IF($B80="","",VLOOKUP($B80,Indoor_max,W$7,0))</f>
        <v>0</v>
      </c>
      <c r="X81" s="684">
        <f ca="1">IF($B80="","",VLOOKUP($B80,Indoor_max,X$7,0))</f>
        <v>0</v>
      </c>
      <c r="Y81" s="684">
        <f ca="1">IF($B80="","",VLOOKUP($B80,Indoor_max,Y$7,0))</f>
        <v>0</v>
      </c>
      <c r="Z81" s="684">
        <f ca="1">IF($B80="","",VLOOKUP($B80,Indoor_max,Z$7,0))</f>
        <v>0</v>
      </c>
      <c r="AA81" s="684">
        <f ca="1">IF($B80="","",VLOOKUP($B80,Indoor_max,AA$7,0))</f>
        <v>1</v>
      </c>
      <c r="AB81" s="684">
        <f ca="1">IF($B80="","",VLOOKUP($B80,Indoor_max,AB$7,0))</f>
        <v>0</v>
      </c>
      <c r="AC81" s="684">
        <f ca="1">IF($B80="","",VLOOKUP($B80,Indoor_max,AC$7,0))</f>
        <v>0</v>
      </c>
      <c r="AD81" s="684">
        <f ca="1">IF(MAX(T81:AC81)&gt;1,1,0)</f>
        <v>0</v>
      </c>
      <c r="AE81" s="684">
        <f ca="1">IF(AND(SUM(I81:N81)&gt;0,SUM(O81:Q81)&gt;0,R81&gt;0),1,0)</f>
        <v>1</v>
      </c>
      <c r="AF81" s="692">
        <f ca="1">IF( OR(AND(G81&gt;=2,G81+H81&gt;=2),  F80=IF(D81="F","classée","classé")),  1,  0)</f>
        <v>1</v>
      </c>
      <c r="AG81" s="804">
        <f ca="1">IF(CELL("row",B81)=ODD(CELL("row",B81)),IF(ROUND(B81-B80,1)=0.1,1,NA()),IF(ROUND(B82-B81,1)=0.1,0,NA()))</f>
        <v>1</v>
      </c>
      <c r="AH81" s="689">
        <f>IF(B81&gt;99,B81,A81)</f>
        <v>7029.1</v>
      </c>
      <c r="AI81" s="684" t="str">
        <f ca="1">IF(D81="",INDIRECT(AO81),IF(AG81=1,D80&amp;"_"&amp;D81,D81&amp;"_"&amp;D82))</f>
        <v>M_H</v>
      </c>
      <c r="AJ81" s="684">
        <f ca="1">IF(AI81=INDIRECT(AO81),0,1)     +     IF(AG81=1,  IF(B80+0.1=B81,0,1),  IF(B81+0.1=B82,0,1))     +     IF(AG81=1,  AD81,  AD82)</f>
        <v>0</v>
      </c>
      <c r="AK81" s="717">
        <f ca="1">IF(AG81=1,  F81+CLASSES*AF81*100000,  F82+CLASSES*AF82*100000)     +     IF(AI81="_",  0,  VLOOKUP(AI81,Cross_cat_sexe,AK$7,0))     +     IF(AG81=1,  IF(AND(B81&gt;0.1,F81=0),0.1,0),  IF(AND(B82&gt;0.1,F82=0),0.1,0))</f>
        <v>5101475</v>
      </c>
      <c r="AL81" s="291"/>
      <c r="AM81" s="684"/>
      <c r="AN81" s="684">
        <f t="shared" si="9"/>
        <v>1</v>
      </c>
      <c r="AO81" s="796" t="str">
        <f t="shared" ca="1" si="8"/>
        <v>$AI$75</v>
      </c>
    </row>
    <row r="82" spans="1:41" s="703" customFormat="1">
      <c r="A82" s="704">
        <v>3</v>
      </c>
      <c r="B82" s="705">
        <v>7011</v>
      </c>
      <c r="C82" s="703" t="str">
        <f ca="1">IF($B82="","",VLOOKUP($B82,Athlètes,C$5,0))</f>
        <v>GILBERT</v>
      </c>
      <c r="D82" s="698" t="str">
        <f ca="1">IF($B82="","",VLOOKUP($B82,Athlètes,D$5,0))</f>
        <v>M</v>
      </c>
      <c r="E82" s="706">
        <f ca="1">IF($B82="","",VLOOKUP($B82,Athlètes,E$5,0))</f>
        <v>1999</v>
      </c>
      <c r="F82" s="718"/>
      <c r="G82" s="700"/>
      <c r="H82" s="783"/>
      <c r="I82" s="719">
        <f ca="1">IF($B82="","",VLOOKUP($B82,Indoor_max,I$5,0)/1000)</f>
        <v>7.7546296296296301E-5</v>
      </c>
      <c r="J82" s="720">
        <f ca="1">IF($B82="","",VLOOKUP($B82,Indoor_max,J$5,0)/1000)</f>
        <v>0</v>
      </c>
      <c r="K82" s="720">
        <f ca="1">IF($B82="","",VLOOKUP($B82,Indoor_max,K$5,0)/1000)</f>
        <v>0</v>
      </c>
      <c r="L82" s="720">
        <f ca="1">IF($B82="","",VLOOKUP($B82,Indoor_max,L$5,0)/1000)</f>
        <v>0</v>
      </c>
      <c r="M82" s="720">
        <f ca="1">IF($B82="","",VLOOKUP($B82,Indoor_max,M$5,0)/1000)</f>
        <v>1.0243055555555556E-4</v>
      </c>
      <c r="N82" s="721">
        <f ca="1">IF($B82="","",VLOOKUP($B82,Indoor_max,N$5,0)/1000)</f>
        <v>0</v>
      </c>
      <c r="O82" s="722">
        <f ca="1">IF($B82="","",VLOOKUP($B82,Indoor_max,O$5,0))</f>
        <v>130</v>
      </c>
      <c r="P82" s="723">
        <f ca="1">IF($B82="","",VLOOKUP($B82,Indoor_max,P$5,0))</f>
        <v>0</v>
      </c>
      <c r="Q82" s="724">
        <f ca="1">IF($B82="","",VLOOKUP($B82,Indoor_max,Q$5,0))</f>
        <v>0</v>
      </c>
      <c r="R82" s="725">
        <f ca="1">IF($B82="","",VLOOKUP($B82,Indoor_max,R$5,0))</f>
        <v>8.58</v>
      </c>
      <c r="S82" s="726" t="str">
        <f ca="1">IF($B82="","",VLOOKUP($B82,Athlètes,S$5,0))</f>
        <v>GILBERT</v>
      </c>
      <c r="T82" s="718"/>
      <c r="U82" s="698"/>
      <c r="V82" s="698"/>
      <c r="W82" s="698"/>
      <c r="X82" s="698"/>
      <c r="Y82" s="698"/>
      <c r="Z82" s="698"/>
      <c r="AA82" s="698"/>
      <c r="AB82" s="698"/>
      <c r="AC82" s="698"/>
      <c r="AD82" s="698"/>
      <c r="AE82" s="698"/>
      <c r="AF82" s="700"/>
      <c r="AG82" s="828">
        <f ca="1">IF(CELL("row",B82)=ODD(CELL("row",B82)),IF(ROUND(B82-B81,1)=0.1,1,NA()),IF(ROUND(B83-B82,1)=0.1,0,NA()))</f>
        <v>0</v>
      </c>
      <c r="AH82" s="697">
        <f>IF(B82&gt;99,B82,A82)</f>
        <v>7011</v>
      </c>
      <c r="AI82" s="698" t="str">
        <f ca="1">IF(D82="",INDIRECT(AO82),IF(AG82=1,D81&amp;"_"&amp;D82,D82&amp;"_"&amp;D83))</f>
        <v>M_H</v>
      </c>
      <c r="AJ82" s="698">
        <f ca="1">IF(AI82=INDIRECT(AO82),0,1)     +     IF(AG82=1,  IF(B81+0.1=B82,0,1),  IF(B82+0.1=B83,0,1))     +     IF(AG82=1,  AD82,  AD83)</f>
        <v>0</v>
      </c>
      <c r="AK82" s="701">
        <f ca="1">IF(AG82=1,  F82+CLASSES*AF82*100000,  F83+CLASSES*AF83*100000)     +     IF(AI82="_",  0,  VLOOKUP(AI82,Cross_cat_sexe,AK$7,0))     +     IF(AG82=1,  IF(AND(B82&gt;0.1,F82=0),0.1,0),  IF(AND(B83&gt;0.1,F83=0),0.1,0))</f>
        <v>5101446</v>
      </c>
      <c r="AL82" s="290"/>
      <c r="AM82" s="698"/>
      <c r="AN82" s="698">
        <f t="shared" si="9"/>
        <v>1</v>
      </c>
      <c r="AO82" s="800" t="str">
        <f t="shared" ca="1" si="8"/>
        <v>$AI$75</v>
      </c>
    </row>
    <row r="83" spans="1:41" s="695" customFormat="1">
      <c r="A83" s="681">
        <v>3.1</v>
      </c>
      <c r="B83" s="682">
        <f>B82+0.1</f>
        <v>7011.1</v>
      </c>
      <c r="C83" s="683" t="str">
        <f ca="1">IF($B82="","",VLOOKUP($B82,Athlètes,C$7,0))</f>
        <v>Florian</v>
      </c>
      <c r="D83" s="684" t="str">
        <f ca="1">IF($B82="","",VLOOKUP($B82,Athlètes,D$7,0))</f>
        <v>H</v>
      </c>
      <c r="E83" s="685"/>
      <c r="F83" s="710">
        <f ca="1">IF(AD83=0,MAX(I83:N83)+MAX(O83:Q83)+R83,NA())</f>
        <v>1446</v>
      </c>
      <c r="G83" s="692">
        <f ca="1">IF(AD83=0,SUM(T83:AC83),NA())</f>
        <v>4</v>
      </c>
      <c r="H83" s="784">
        <f ca="1">IF(ISNA(VLOOKUP($B83,__Cross,H$7,0)),   0,   VLOOKUP($B83,__Cross,H$7,0))</f>
        <v>2</v>
      </c>
      <c r="I83" s="711">
        <f ca="1">IF($B82="","",VLOOKUP($B82,Indoor_max,I$7,0))</f>
        <v>413</v>
      </c>
      <c r="J83" s="712">
        <f ca="1">IF($B82="","",VLOOKUP($B82,Indoor_max,J$7,0))</f>
        <v>0</v>
      </c>
      <c r="K83" s="712">
        <f ca="1">IF($B82="","",VLOOKUP($B82,Indoor_max,K$7,0))</f>
        <v>0</v>
      </c>
      <c r="L83" s="712">
        <f ca="1">IF($B82="","",VLOOKUP($B82,Indoor_max,L$7,0))</f>
        <v>0</v>
      </c>
      <c r="M83" s="712">
        <f ca="1">IF($B82="","",VLOOKUP($B82,Indoor_max,M$7,0))</f>
        <v>528</v>
      </c>
      <c r="N83" s="713">
        <f ca="1">IF($B82="","",VLOOKUP($B82,Indoor_max,N$7,0))</f>
        <v>0</v>
      </c>
      <c r="O83" s="714">
        <f ca="1">IF($B82="","",VLOOKUP($B82,Indoor_max,O$7,0))</f>
        <v>466</v>
      </c>
      <c r="P83" s="712">
        <f ca="1">IF($B82="","",VLOOKUP($B82,Indoor_max,P$7,0))</f>
        <v>0</v>
      </c>
      <c r="Q83" s="713">
        <f ca="1">IF($B82="","",VLOOKUP($B82,Indoor_max,Q$7,0))</f>
        <v>0</v>
      </c>
      <c r="R83" s="715">
        <f ca="1">IF($B82="",0,VLOOKUP($B82,Indoor_max,R$7,0))</f>
        <v>452</v>
      </c>
      <c r="S83" s="716" t="str">
        <f ca="1">IF($B82="","",VLOOKUP($B82,Athlètes,S$7,0))</f>
        <v>Florian</v>
      </c>
      <c r="T83" s="710">
        <f ca="1">IF($B82="","",VLOOKUP($B82,Indoor_max,T$7,0))</f>
        <v>1</v>
      </c>
      <c r="U83" s="684">
        <f ca="1">IF($B82="","",VLOOKUP($B82,Indoor_max,U$7,0))</f>
        <v>1</v>
      </c>
      <c r="V83" s="684">
        <f ca="1">IF($B82="","",VLOOKUP($B82,Indoor_max,V$7,0))</f>
        <v>0</v>
      </c>
      <c r="W83" s="684">
        <f ca="1">IF($B82="","",VLOOKUP($B82,Indoor_max,W$7,0))</f>
        <v>0</v>
      </c>
      <c r="X83" s="684">
        <f ca="1">IF($B82="","",VLOOKUP($B82,Indoor_max,X$7,0))</f>
        <v>0</v>
      </c>
      <c r="Y83" s="684">
        <f ca="1">IF($B82="","",VLOOKUP($B82,Indoor_max,Y$7,0))</f>
        <v>0</v>
      </c>
      <c r="Z83" s="684">
        <f ca="1">IF($B82="","",VLOOKUP($B82,Indoor_max,Z$7,0))</f>
        <v>1</v>
      </c>
      <c r="AA83" s="684">
        <f ca="1">IF($B82="","",VLOOKUP($B82,Indoor_max,AA$7,0))</f>
        <v>1</v>
      </c>
      <c r="AB83" s="684">
        <f ca="1">IF($B82="","",VLOOKUP($B82,Indoor_max,AB$7,0))</f>
        <v>0</v>
      </c>
      <c r="AC83" s="684">
        <f ca="1">IF($B82="","",VLOOKUP($B82,Indoor_max,AC$7,0))</f>
        <v>0</v>
      </c>
      <c r="AD83" s="684">
        <f ca="1">IF(MAX(T83:AC83)&gt;1,1,0)</f>
        <v>0</v>
      </c>
      <c r="AE83" s="684">
        <f ca="1">IF(AND(SUM(I83:N83)&gt;0,SUM(O83:Q83)&gt;0,R83&gt;0),1,0)</f>
        <v>1</v>
      </c>
      <c r="AF83" s="692">
        <f ca="1">IF( OR(AND(G83&gt;=2,G83+H83&gt;=2),  F82=IF(D83="F","classée","classé")),  1,  0)</f>
        <v>1</v>
      </c>
      <c r="AG83" s="804">
        <f ca="1">IF(CELL("row",B83)=ODD(CELL("row",B83)),IF(ROUND(B83-B82,1)=0.1,1,NA()),IF(ROUND(B84-B83,1)=0.1,0,NA()))</f>
        <v>1</v>
      </c>
      <c r="AH83" s="689">
        <f>IF(B83&gt;99,B83,A83)</f>
        <v>7011.1</v>
      </c>
      <c r="AI83" s="684" t="str">
        <f ca="1">IF(D83="",INDIRECT(AO83),IF(AG83=1,D82&amp;"_"&amp;D83,D83&amp;"_"&amp;D84))</f>
        <v>M_H</v>
      </c>
      <c r="AJ83" s="684">
        <f ca="1">IF(AI83=INDIRECT(AO83),0,1)     +     IF(AG83=1,  IF(B82+0.1=B83,0,1),  IF(B83+0.1=B84,0,1))     +     IF(AG83=1,  AD83,  AD84)</f>
        <v>0</v>
      </c>
      <c r="AK83" s="717">
        <f ca="1">IF(AG83=1,  F83+CLASSES*AF83*100000,  F84+CLASSES*AF84*100000)     +     IF(AI83="_",  0,  VLOOKUP(AI83,Cross_cat_sexe,AK$7,0))     +     IF(AG83=1,  IF(AND(B83&gt;0.1,F83=0),0.1,0),  IF(AND(B84&gt;0.1,F84=0),0.1,0))</f>
        <v>5101446</v>
      </c>
      <c r="AL83" s="291"/>
      <c r="AM83" s="684"/>
      <c r="AN83" s="684">
        <f t="shared" si="9"/>
        <v>1</v>
      </c>
      <c r="AO83" s="796" t="str">
        <f t="shared" ca="1" si="8"/>
        <v>$AI$75</v>
      </c>
    </row>
    <row r="84" spans="1:41" s="703" customFormat="1">
      <c r="A84" s="704">
        <v>4</v>
      </c>
      <c r="B84" s="705">
        <v>7027</v>
      </c>
      <c r="C84" s="703" t="str">
        <f ca="1">IF($B84="","",VLOOKUP($B84,Athlètes,C$5,0))</f>
        <v>BOUQUIAUX</v>
      </c>
      <c r="D84" s="698" t="str">
        <f ca="1">IF($B84="","",VLOOKUP($B84,Athlètes,D$5,0))</f>
        <v>M</v>
      </c>
      <c r="E84" s="706">
        <f ca="1">IF($B84="","",VLOOKUP($B84,Athlètes,E$5,0))</f>
        <v>1999</v>
      </c>
      <c r="F84" s="718"/>
      <c r="G84" s="700"/>
      <c r="H84" s="783"/>
      <c r="I84" s="719">
        <f ca="1">IF($B84="","",VLOOKUP($B84,Indoor_max,I$5,0)/1000)</f>
        <v>8.298611111111111E-5</v>
      </c>
      <c r="J84" s="720">
        <f ca="1">IF($B84="","",VLOOKUP($B84,Indoor_max,J$5,0)/1000)</f>
        <v>0</v>
      </c>
      <c r="K84" s="720">
        <f ca="1">IF($B84="","",VLOOKUP($B84,Indoor_max,K$5,0)/1000)</f>
        <v>0</v>
      </c>
      <c r="L84" s="720">
        <f ca="1">IF($B84="","",VLOOKUP($B84,Indoor_max,L$5,0)/1000)</f>
        <v>0</v>
      </c>
      <c r="M84" s="720">
        <f ca="1">IF($B84="","",VLOOKUP($B84,Indoor_max,M$5,0)/1000)</f>
        <v>1.0567129629629631E-4</v>
      </c>
      <c r="N84" s="721">
        <f ca="1">IF($B84="","",VLOOKUP($B84,Indoor_max,N$5,0)/1000)</f>
        <v>0</v>
      </c>
      <c r="O84" s="722">
        <f ca="1">IF($B84="","",VLOOKUP($B84,Indoor_max,O$5,0))</f>
        <v>120</v>
      </c>
      <c r="P84" s="723">
        <f ca="1">IF($B84="","",VLOOKUP($B84,Indoor_max,P$5,0))</f>
        <v>0</v>
      </c>
      <c r="Q84" s="724">
        <f ca="1">IF($B84="","",VLOOKUP($B84,Indoor_max,Q$5,0))</f>
        <v>0</v>
      </c>
      <c r="R84" s="725">
        <f ca="1">IF($B84="","",VLOOKUP($B84,Indoor_max,R$5,0))</f>
        <v>8.0299999999999994</v>
      </c>
      <c r="S84" s="726" t="str">
        <f ca="1">IF($B84="","",VLOOKUP($B84,Athlètes,S$5,0))</f>
        <v>BOUQUIAUX</v>
      </c>
      <c r="T84" s="718"/>
      <c r="U84" s="698"/>
      <c r="V84" s="698"/>
      <c r="W84" s="698"/>
      <c r="X84" s="698"/>
      <c r="Y84" s="698"/>
      <c r="Z84" s="698"/>
      <c r="AA84" s="698"/>
      <c r="AB84" s="698"/>
      <c r="AC84" s="698"/>
      <c r="AD84" s="698"/>
      <c r="AE84" s="698"/>
      <c r="AF84" s="700"/>
      <c r="AG84" s="828">
        <f ca="1">IF(CELL("row",B84)=ODD(CELL("row",B84)),IF(ROUND(B84-B83,1)=0.1,1,NA()),IF(ROUND(B85-B84,1)=0.1,0,NA()))</f>
        <v>0</v>
      </c>
      <c r="AH84" s="697">
        <f>IF(B84&gt;99,B84,A84)</f>
        <v>7027</v>
      </c>
      <c r="AI84" s="698" t="str">
        <f ca="1">IF(D84="",INDIRECT(AO84),IF(AG84=1,D83&amp;"_"&amp;D84,D84&amp;"_"&amp;D85))</f>
        <v>M_H</v>
      </c>
      <c r="AJ84" s="698">
        <f ca="1">IF(AI84=INDIRECT(AO84),0,1)     +     IF(AG84=1,  IF(B83+0.1=B84,0,1),  IF(B84+0.1=B85,0,1))     +     IF(AG84=1,  AD84,  AD85)</f>
        <v>0</v>
      </c>
      <c r="AK84" s="701">
        <f ca="1">IF(AG84=1,  F84+CLASSES*AF84*100000,  F85+CLASSES*AF85*100000)     +     IF(AI84="_",  0,  VLOOKUP(AI84,Cross_cat_sexe,AK$7,0))     +     IF(AG84=1,  IF(AND(B84&gt;0.1,F84=0),0.1,0),  IF(AND(B85&gt;0.1,F85=0),0.1,0))</f>
        <v>5101262</v>
      </c>
      <c r="AL84" s="290"/>
      <c r="AM84" s="698"/>
      <c r="AN84" s="698">
        <f t="shared" si="9"/>
        <v>1</v>
      </c>
      <c r="AO84" s="800" t="str">
        <f t="shared" ca="1" si="8"/>
        <v>$AI$75</v>
      </c>
    </row>
    <row r="85" spans="1:41" s="695" customFormat="1">
      <c r="A85" s="681">
        <v>4.0999999999999996</v>
      </c>
      <c r="B85" s="682">
        <f>B84+0.1</f>
        <v>7027.1</v>
      </c>
      <c r="C85" s="683" t="str">
        <f ca="1">IF($B84="","",VLOOKUP($B84,Athlètes,C$7,0))</f>
        <v>Simon</v>
      </c>
      <c r="D85" s="684" t="str">
        <f ca="1">IF($B84="","",VLOOKUP($B84,Athlètes,D$7,0))</f>
        <v>H</v>
      </c>
      <c r="E85" s="685"/>
      <c r="F85" s="710">
        <f ca="1">IF(AD85=0,MAX(I85:N85)+MAX(O85:Q85)+R85,NA())</f>
        <v>1262</v>
      </c>
      <c r="G85" s="692">
        <f ca="1">IF(AD85=0,SUM(T85:AC85),NA())</f>
        <v>3</v>
      </c>
      <c r="H85" s="784">
        <f>IF(ISNA(VLOOKUP($B85,__Cross,H$7,0)),   0,   VLOOKUP($B85,__Cross,H$7,0))</f>
        <v>0</v>
      </c>
      <c r="I85" s="711">
        <f ca="1">IF($B84="","",VLOOKUP($B84,Indoor_max,I$7,0))</f>
        <v>325</v>
      </c>
      <c r="J85" s="712">
        <f ca="1">IF($B84="","",VLOOKUP($B84,Indoor_max,J$7,0))</f>
        <v>0</v>
      </c>
      <c r="K85" s="712">
        <f ca="1">IF($B84="","",VLOOKUP($B84,Indoor_max,K$7,0))</f>
        <v>0</v>
      </c>
      <c r="L85" s="712">
        <f ca="1">IF($B84="","",VLOOKUP($B84,Indoor_max,L$7,0))</f>
        <v>0</v>
      </c>
      <c r="M85" s="712">
        <f ca="1">IF($B84="","",VLOOKUP($B84,Indoor_max,M$7,0))</f>
        <v>478</v>
      </c>
      <c r="N85" s="713">
        <f ca="1">IF($B84="","",VLOOKUP($B84,Indoor_max,N$7,0))</f>
        <v>0</v>
      </c>
      <c r="O85" s="714">
        <f ca="1">IF($B84="","",VLOOKUP($B84,Indoor_max,O$7,0))</f>
        <v>369</v>
      </c>
      <c r="P85" s="712">
        <f ca="1">IF($B84="","",VLOOKUP($B84,Indoor_max,P$7,0))</f>
        <v>0</v>
      </c>
      <c r="Q85" s="713">
        <f ca="1">IF($B84="","",VLOOKUP($B84,Indoor_max,Q$7,0))</f>
        <v>0</v>
      </c>
      <c r="R85" s="715">
        <f ca="1">IF($B84="",0,VLOOKUP($B84,Indoor_max,R$7,0))</f>
        <v>415</v>
      </c>
      <c r="S85" s="716" t="str">
        <f ca="1">IF($B84="","",VLOOKUP($B84,Athlètes,S$7,0))</f>
        <v>Simon</v>
      </c>
      <c r="T85" s="710">
        <f ca="1">IF($B84="","",VLOOKUP($B84,Indoor_max,T$7,0))</f>
        <v>1</v>
      </c>
      <c r="U85" s="684">
        <f ca="1">IF($B84="","",VLOOKUP($B84,Indoor_max,U$7,0))</f>
        <v>1</v>
      </c>
      <c r="V85" s="684">
        <f ca="1">IF($B84="","",VLOOKUP($B84,Indoor_max,V$7,0))</f>
        <v>0</v>
      </c>
      <c r="W85" s="684">
        <f ca="1">IF($B84="","",VLOOKUP($B84,Indoor_max,W$7,0))</f>
        <v>0</v>
      </c>
      <c r="X85" s="684">
        <f ca="1">IF($B84="","",VLOOKUP($B84,Indoor_max,X$7,0))</f>
        <v>0</v>
      </c>
      <c r="Y85" s="684">
        <f ca="1">IF($B84="","",VLOOKUP($B84,Indoor_max,Y$7,0))</f>
        <v>0</v>
      </c>
      <c r="Z85" s="684">
        <f ca="1">IF($B84="","",VLOOKUP($B84,Indoor_max,Z$7,0))</f>
        <v>1</v>
      </c>
      <c r="AA85" s="684">
        <f ca="1">IF($B84="","",VLOOKUP($B84,Indoor_max,AA$7,0))</f>
        <v>0</v>
      </c>
      <c r="AB85" s="684">
        <f ca="1">IF($B84="","",VLOOKUP($B84,Indoor_max,AB$7,0))</f>
        <v>0</v>
      </c>
      <c r="AC85" s="684">
        <f ca="1">IF($B84="","",VLOOKUP($B84,Indoor_max,AC$7,0))</f>
        <v>0</v>
      </c>
      <c r="AD85" s="684">
        <f ca="1">IF(MAX(T85:AC85)&gt;1,1,0)</f>
        <v>0</v>
      </c>
      <c r="AE85" s="684">
        <f ca="1">IF(AND(SUM(I85:N85)&gt;0,SUM(O85:Q85)&gt;0,R85&gt;0),1,0)</f>
        <v>1</v>
      </c>
      <c r="AF85" s="692">
        <f ca="1">IF( OR(AND(G85&gt;=2,G85+H85&gt;=2),  F84=IF(D85="F","classée","classé")),  1,  0)</f>
        <v>1</v>
      </c>
      <c r="AG85" s="804">
        <f ca="1">IF(CELL("row",B85)=ODD(CELL("row",B85)),IF(ROUND(B85-B84,1)=0.1,1,NA()),IF(ROUND(B86-B85,1)=0.1,0,NA()))</f>
        <v>1</v>
      </c>
      <c r="AH85" s="689">
        <f>IF(B85&gt;99,B85,A85)</f>
        <v>7027.1</v>
      </c>
      <c r="AI85" s="684" t="str">
        <f ca="1">IF(D85="",INDIRECT(AO85),IF(AG85=1,D84&amp;"_"&amp;D85,D85&amp;"_"&amp;D86))</f>
        <v>M_H</v>
      </c>
      <c r="AJ85" s="684">
        <f ca="1">IF(AI85=INDIRECT(AO85),0,1)     +     IF(AG85=1,  IF(B84+0.1=B85,0,1),  IF(B85+0.1=B86,0,1))     +     IF(AG85=1,  AD85,  AD86)</f>
        <v>0</v>
      </c>
      <c r="AK85" s="717">
        <f ca="1">IF(AG85=1,  F85+CLASSES*AF85*100000,  F86+CLASSES*AF86*100000)     +     IF(AI85="_",  0,  VLOOKUP(AI85,Cross_cat_sexe,AK$7,0))     +     IF(AG85=1,  IF(AND(B85&gt;0.1,F85=0),0.1,0),  IF(AND(B86&gt;0.1,F86=0),0.1,0))</f>
        <v>5101262</v>
      </c>
      <c r="AL85" s="291"/>
      <c r="AM85" s="684"/>
      <c r="AN85" s="684">
        <f t="shared" si="9"/>
        <v>1</v>
      </c>
      <c r="AO85" s="796" t="str">
        <f t="shared" ca="1" si="8"/>
        <v>$AI$75</v>
      </c>
    </row>
    <row r="86" spans="1:41" s="703" customFormat="1">
      <c r="A86" s="704">
        <v>5</v>
      </c>
      <c r="B86" s="705">
        <v>7348</v>
      </c>
      <c r="C86" s="703" t="str">
        <f ca="1">IF($B86="","",VLOOKUP($B86,Athlètes,C$5,0))</f>
        <v>CALLEEUWE</v>
      </c>
      <c r="D86" s="698" t="str">
        <f ca="1">IF($B86="","",VLOOKUP($B86,Athlètes,D$5,0))</f>
        <v>M</v>
      </c>
      <c r="E86" s="706" t="str">
        <f ca="1">IF($B86="","",VLOOKUP($B86,Athlètes,E$5,0))</f>
        <v/>
      </c>
      <c r="F86" s="718"/>
      <c r="G86" s="700"/>
      <c r="H86" s="783"/>
      <c r="I86" s="719">
        <f ca="1">IF($B86="","",VLOOKUP($B86,Indoor_max,I$5,0)/1000)</f>
        <v>7.5231481481481487E-5</v>
      </c>
      <c r="J86" s="720">
        <f ca="1">IF($B86="","",VLOOKUP($B86,Indoor_max,J$5,0)/1000)</f>
        <v>0</v>
      </c>
      <c r="K86" s="720">
        <f ca="1">IF($B86="","",VLOOKUP($B86,Indoor_max,K$5,0)/1000)</f>
        <v>0</v>
      </c>
      <c r="L86" s="720">
        <f ca="1">IF($B86="","",VLOOKUP($B86,Indoor_max,L$5,0)/1000)</f>
        <v>0</v>
      </c>
      <c r="M86" s="720">
        <f ca="1">IF($B86="","",VLOOKUP($B86,Indoor_max,M$5,0)/1000)</f>
        <v>0</v>
      </c>
      <c r="N86" s="721">
        <f ca="1">IF($B86="","",VLOOKUP($B86,Indoor_max,N$5,0)/1000)</f>
        <v>0</v>
      </c>
      <c r="O86" s="722">
        <f ca="1">IF($B86="","",VLOOKUP($B86,Indoor_max,O$5,0))</f>
        <v>120</v>
      </c>
      <c r="P86" s="723">
        <f ca="1">IF($B86="","",VLOOKUP($B86,Indoor_max,P$5,0))</f>
        <v>0</v>
      </c>
      <c r="Q86" s="724">
        <f ca="1">IF($B86="","",VLOOKUP($B86,Indoor_max,Q$5,0))</f>
        <v>0</v>
      </c>
      <c r="R86" s="725">
        <f ca="1">IF($B86="","",VLOOKUP($B86,Indoor_max,R$5,0))</f>
        <v>5.44</v>
      </c>
      <c r="S86" s="726" t="str">
        <f ca="1">IF($B86="","",VLOOKUP($B86,Athlètes,S$5,0))</f>
        <v>CALLEEUWE</v>
      </c>
      <c r="T86" s="718"/>
      <c r="U86" s="698"/>
      <c r="V86" s="698"/>
      <c r="W86" s="698"/>
      <c r="X86" s="698"/>
      <c r="Y86" s="698"/>
      <c r="Z86" s="698"/>
      <c r="AA86" s="698"/>
      <c r="AB86" s="698"/>
      <c r="AC86" s="698"/>
      <c r="AD86" s="698"/>
      <c r="AE86" s="698"/>
      <c r="AF86" s="700"/>
      <c r="AG86" s="828">
        <f ca="1">IF(CELL("row",B86)=ODD(CELL("row",B86)),IF(ROUND(B86-B85,1)=0.1,1,NA()),IF(ROUND(B87-B86,1)=0.1,0,NA()))</f>
        <v>0</v>
      </c>
      <c r="AH86" s="697">
        <f>IF(B86&gt;99,B86,A86)</f>
        <v>7348</v>
      </c>
      <c r="AI86" s="698" t="str">
        <f ca="1">IF(D86="",INDIRECT(AO86),IF(AG86=1,D85&amp;"_"&amp;D86,D86&amp;"_"&amp;D87))</f>
        <v>M_H</v>
      </c>
      <c r="AJ86" s="698">
        <f ca="1">IF(AI86=INDIRECT(AO86),0,1)     +     IF(AG86=1,  IF(B85+0.1=B86,0,1),  IF(B86+0.1=B87,0,1))     +     IF(AG86=1,  AD86,  AD87)</f>
        <v>0</v>
      </c>
      <c r="AK86" s="701">
        <f ca="1">IF(AG86=1,  F86+CLASSES*AF86*100000,  F87+CLASSES*AF87*100000)     +     IF(AI86="_",  0,  VLOOKUP(AI86,Cross_cat_sexe,AK$7,0))     +     IF(AG86=1,  IF(AND(B86&gt;0.1,F86=0),0.1,0),  IF(AND(B87&gt;0.1,F87=0),0.1,0))</f>
        <v>5101074</v>
      </c>
      <c r="AL86" s="290"/>
      <c r="AM86" s="698"/>
      <c r="AN86" s="698">
        <f t="shared" si="9"/>
        <v>1</v>
      </c>
      <c r="AO86" s="800" t="str">
        <f t="shared" ca="1" si="8"/>
        <v>$AI$75</v>
      </c>
    </row>
    <row r="87" spans="1:41" s="695" customFormat="1">
      <c r="A87" s="681">
        <v>5.0999999999999996</v>
      </c>
      <c r="B87" s="682">
        <f>B86+0.1</f>
        <v>7348.1</v>
      </c>
      <c r="C87" s="683" t="str">
        <f ca="1">IF($B86="","",VLOOKUP($B86,Athlètes,C$7,0))</f>
        <v>Tom</v>
      </c>
      <c r="D87" s="684" t="str">
        <f ca="1">IF($B86="","",VLOOKUP($B86,Athlètes,D$7,0))</f>
        <v>H</v>
      </c>
      <c r="E87" s="685"/>
      <c r="F87" s="710">
        <f ca="1">IF(AD87=0,MAX(I87:N87)+MAX(O87:Q87)+R87,NA())</f>
        <v>1074</v>
      </c>
      <c r="G87" s="692">
        <f ca="1">IF(AD87=0,SUM(T87:AC87),NA())</f>
        <v>3</v>
      </c>
      <c r="H87" s="784">
        <f>IF(ISNA(VLOOKUP($B87,__Cross,H$7,0)),   0,   VLOOKUP($B87,__Cross,H$7,0))</f>
        <v>0</v>
      </c>
      <c r="I87" s="711">
        <f ca="1">IF($B86="","",VLOOKUP($B86,Indoor_max,I$7,0))</f>
        <v>461</v>
      </c>
      <c r="J87" s="712">
        <f ca="1">IF($B86="","",VLOOKUP($B86,Indoor_max,J$7,0))</f>
        <v>0</v>
      </c>
      <c r="K87" s="712">
        <f ca="1">IF($B86="","",VLOOKUP($B86,Indoor_max,K$7,0))</f>
        <v>0</v>
      </c>
      <c r="L87" s="712">
        <f ca="1">IF($B86="","",VLOOKUP($B86,Indoor_max,L$7,0))</f>
        <v>0</v>
      </c>
      <c r="M87" s="712">
        <f ca="1">IF($B86="","",VLOOKUP($B86,Indoor_max,M$7,0))</f>
        <v>0</v>
      </c>
      <c r="N87" s="713">
        <f ca="1">IF($B86="","",VLOOKUP($B86,Indoor_max,N$7,0))</f>
        <v>0</v>
      </c>
      <c r="O87" s="714">
        <f ca="1">IF($B86="","",VLOOKUP($B86,Indoor_max,O$7,0))</f>
        <v>369</v>
      </c>
      <c r="P87" s="712">
        <f ca="1">IF($B86="","",VLOOKUP($B86,Indoor_max,P$7,0))</f>
        <v>0</v>
      </c>
      <c r="Q87" s="713">
        <f ca="1">IF($B86="","",VLOOKUP($B86,Indoor_max,Q$7,0))</f>
        <v>0</v>
      </c>
      <c r="R87" s="715">
        <f ca="1">IF($B86="",0,VLOOKUP($B86,Indoor_max,R$7,0))</f>
        <v>244</v>
      </c>
      <c r="S87" s="716" t="str">
        <f ca="1">IF($B86="","",VLOOKUP($B86,Athlètes,S$7,0))</f>
        <v>Tom</v>
      </c>
      <c r="T87" s="710">
        <f ca="1">IF($B86="","",VLOOKUP($B86,Indoor_max,T$7,0))</f>
        <v>0</v>
      </c>
      <c r="U87" s="684">
        <f ca="1">IF($B86="","",VLOOKUP($B86,Indoor_max,U$7,0))</f>
        <v>1</v>
      </c>
      <c r="V87" s="684">
        <f ca="1">IF($B86="","",VLOOKUP($B86,Indoor_max,V$7,0))</f>
        <v>0</v>
      </c>
      <c r="W87" s="684">
        <f ca="1">IF($B86="","",VLOOKUP($B86,Indoor_max,W$7,0))</f>
        <v>0</v>
      </c>
      <c r="X87" s="684">
        <f ca="1">IF($B86="","",VLOOKUP($B86,Indoor_max,X$7,0))</f>
        <v>0</v>
      </c>
      <c r="Y87" s="684">
        <f ca="1">IF($B86="","",VLOOKUP($B86,Indoor_max,Y$7,0))</f>
        <v>0</v>
      </c>
      <c r="Z87" s="684">
        <f ca="1">IF($B86="","",VLOOKUP($B86,Indoor_max,Z$7,0))</f>
        <v>1</v>
      </c>
      <c r="AA87" s="684">
        <f ca="1">IF($B86="","",VLOOKUP($B86,Indoor_max,AA$7,0))</f>
        <v>1</v>
      </c>
      <c r="AB87" s="684">
        <f ca="1">IF($B86="","",VLOOKUP($B86,Indoor_max,AB$7,0))</f>
        <v>0</v>
      </c>
      <c r="AC87" s="684">
        <f ca="1">IF($B86="","",VLOOKUP($B86,Indoor_max,AC$7,0))</f>
        <v>0</v>
      </c>
      <c r="AD87" s="684">
        <f ca="1">IF(MAX(T87:AC87)&gt;1,1,0)</f>
        <v>0</v>
      </c>
      <c r="AE87" s="684">
        <f ca="1">IF(AND(SUM(I87:N87)&gt;0,SUM(O87:Q87)&gt;0,R87&gt;0),1,0)</f>
        <v>1</v>
      </c>
      <c r="AF87" s="692">
        <f ca="1">IF( OR(AND(G87&gt;=2,G87+H87&gt;=2),  F86=IF(D87="F","classée","classé")),  1,  0)</f>
        <v>1</v>
      </c>
      <c r="AG87" s="804">
        <f ca="1">IF(CELL("row",B87)=ODD(CELL("row",B87)),IF(ROUND(B87-B86,1)=0.1,1,NA()),IF(ROUND(B88-B87,1)=0.1,0,NA()))</f>
        <v>1</v>
      </c>
      <c r="AH87" s="689">
        <f>IF(B87&gt;99,B87,A87)</f>
        <v>7348.1</v>
      </c>
      <c r="AI87" s="684" t="str">
        <f ca="1">IF(D87="",INDIRECT(AO87),IF(AG87=1,D86&amp;"_"&amp;D87,D87&amp;"_"&amp;D88))</f>
        <v>M_H</v>
      </c>
      <c r="AJ87" s="684">
        <f ca="1">IF(AI87=INDIRECT(AO87),0,1)     +     IF(AG87=1,  IF(B86+0.1=B87,0,1),  IF(B87+0.1=B88,0,1))     +     IF(AG87=1,  AD87,  AD88)</f>
        <v>0</v>
      </c>
      <c r="AK87" s="717">
        <f ca="1">IF(AG87=1,  F87+CLASSES*AF87*100000,  F88+CLASSES*AF88*100000)     +     IF(AI87="_",  0,  VLOOKUP(AI87,Cross_cat_sexe,AK$7,0))     +     IF(AG87=1,  IF(AND(B87&gt;0.1,F87=0),0.1,0),  IF(AND(B88&gt;0.1,F88=0),0.1,0))</f>
        <v>5101074</v>
      </c>
      <c r="AL87" s="291"/>
      <c r="AM87" s="684"/>
      <c r="AN87" s="684">
        <f t="shared" si="9"/>
        <v>1</v>
      </c>
      <c r="AO87" s="796" t="str">
        <f t="shared" ca="1" si="8"/>
        <v>$AI$75</v>
      </c>
    </row>
    <row r="88" spans="1:41" s="703" customFormat="1">
      <c r="A88" s="704">
        <v>6</v>
      </c>
      <c r="B88" s="705">
        <v>7017</v>
      </c>
      <c r="C88" s="703" t="str">
        <f ca="1">IF($B88="","",VLOOKUP($B88,Athlètes,C$5,0))</f>
        <v>VERHESLT</v>
      </c>
      <c r="D88" s="698" t="str">
        <f ca="1">IF($B88="","",VLOOKUP($B88,Athlètes,D$5,0))</f>
        <v>M</v>
      </c>
      <c r="E88" s="706">
        <f ca="1">IF($B88="","",VLOOKUP($B88,Athlètes,E$5,0))</f>
        <v>1999</v>
      </c>
      <c r="F88" s="718"/>
      <c r="G88" s="700"/>
      <c r="H88" s="783"/>
      <c r="I88" s="719">
        <f ca="1">IF($B88="","",VLOOKUP($B88,Indoor_max,I$5,0)/1000)</f>
        <v>7.2916666666666673E-5</v>
      </c>
      <c r="J88" s="720">
        <f ca="1">IF($B88="","",VLOOKUP($B88,Indoor_max,J$5,0)/1000)</f>
        <v>0</v>
      </c>
      <c r="K88" s="720">
        <f ca="1">IF($B88="","",VLOOKUP($B88,Indoor_max,K$5,0)/1000)</f>
        <v>0</v>
      </c>
      <c r="L88" s="720">
        <f ca="1">IF($B88="","",VLOOKUP($B88,Indoor_max,L$5,0)/1000)</f>
        <v>0</v>
      </c>
      <c r="M88" s="720">
        <f ca="1">IF($B88="","",VLOOKUP($B88,Indoor_max,M$5,0)/1000)</f>
        <v>0</v>
      </c>
      <c r="N88" s="721">
        <f ca="1">IF($B88="","",VLOOKUP($B88,Indoor_max,N$5,0)/1000)</f>
        <v>0</v>
      </c>
      <c r="O88" s="722">
        <f ca="1">IF($B88="","",VLOOKUP($B88,Indoor_max,O$5,0))</f>
        <v>0</v>
      </c>
      <c r="P88" s="723">
        <f ca="1">IF($B88="","",VLOOKUP($B88,Indoor_max,P$5,0))</f>
        <v>0</v>
      </c>
      <c r="Q88" s="724">
        <f ca="1">IF($B88="","",VLOOKUP($B88,Indoor_max,Q$5,0))</f>
        <v>0</v>
      </c>
      <c r="R88" s="725">
        <f ca="1">IF($B88="","",VLOOKUP($B88,Indoor_max,R$5,0))</f>
        <v>6.19</v>
      </c>
      <c r="S88" s="726" t="str">
        <f ca="1">IF($B88="","",VLOOKUP($B88,Athlètes,S$5,0))</f>
        <v>VERHESLT</v>
      </c>
      <c r="T88" s="718"/>
      <c r="U88" s="698"/>
      <c r="V88" s="698"/>
      <c r="W88" s="698"/>
      <c r="X88" s="698"/>
      <c r="Y88" s="698"/>
      <c r="Z88" s="698"/>
      <c r="AA88" s="698"/>
      <c r="AB88" s="698"/>
      <c r="AC88" s="698"/>
      <c r="AD88" s="698"/>
      <c r="AE88" s="698"/>
      <c r="AF88" s="700"/>
      <c r="AG88" s="828">
        <f ca="1">IF(CELL("row",B88)=ODD(CELL("row",B88)),IF(ROUND(B88-B87,1)=0.1,1,NA()),IF(ROUND(B89-B88,1)=0.1,0,NA()))</f>
        <v>0</v>
      </c>
      <c r="AH88" s="697">
        <f>IF(B88&gt;99,B88,A88)</f>
        <v>7017</v>
      </c>
      <c r="AI88" s="698" t="str">
        <f ca="1">IF(D88="",INDIRECT(AO88),IF(AG88=1,D87&amp;"_"&amp;D88,D88&amp;"_"&amp;D89))</f>
        <v>M_H</v>
      </c>
      <c r="AJ88" s="698">
        <f ca="1">IF(AI88=INDIRECT(AO88),0,1)     +     IF(AG88=1,  IF(B87+0.1=B88,0,1),  IF(B88+0.1=B89,0,1))     +     IF(AG88=1,  AD88,  AD89)</f>
        <v>0</v>
      </c>
      <c r="AK88" s="701">
        <f ca="1">IF(AG88=1,  F88+CLASSES*AF88*100000,  F89+CLASSES*AF89*100000)     +     IF(AI88="_",  0,  VLOOKUP(AI88,Cross_cat_sexe,AK$7,0))     +     IF(AG88=1,  IF(AND(B88&gt;0.1,F88=0),0.1,0),  IF(AND(B89&gt;0.1,F89=0),0.1,0))</f>
        <v>5100826</v>
      </c>
      <c r="AL88" s="290"/>
      <c r="AM88" s="698"/>
      <c r="AN88" s="698">
        <f t="shared" si="9"/>
        <v>1</v>
      </c>
      <c r="AO88" s="800" t="str">
        <f t="shared" ca="1" si="8"/>
        <v>$AI$75</v>
      </c>
    </row>
    <row r="89" spans="1:41" s="695" customFormat="1">
      <c r="A89" s="681">
        <v>6.1</v>
      </c>
      <c r="B89" s="682">
        <f>B88+0.1</f>
        <v>7017.1</v>
      </c>
      <c r="C89" s="683" t="str">
        <f ca="1">IF($B88="","",VLOOKUP($B88,Athlètes,C$7,0))</f>
        <v>Diego</v>
      </c>
      <c r="D89" s="684" t="str">
        <f ca="1">IF($B88="","",VLOOKUP($B88,Athlètes,D$7,0))</f>
        <v>H</v>
      </c>
      <c r="E89" s="685"/>
      <c r="F89" s="710">
        <f ca="1">IF(AD89=0,MAX(I89:N89)+MAX(O89:Q89)+R89,NA())</f>
        <v>826</v>
      </c>
      <c r="G89" s="692">
        <f ca="1">IF(AD89=0,SUM(T89:AC89),NA())</f>
        <v>2</v>
      </c>
      <c r="H89" s="784">
        <f ca="1">IF(ISNA(VLOOKUP($B89,__Cross,H$7,0)),   0,   VLOOKUP($B89,__Cross,H$7,0))</f>
        <v>4</v>
      </c>
      <c r="I89" s="711">
        <f ca="1">IF($B88="","",VLOOKUP($B88,Indoor_max,I$7,0))</f>
        <v>533</v>
      </c>
      <c r="J89" s="712">
        <f ca="1">IF($B88="","",VLOOKUP($B88,Indoor_max,J$7,0))</f>
        <v>0</v>
      </c>
      <c r="K89" s="712">
        <f ca="1">IF($B88="","",VLOOKUP($B88,Indoor_max,K$7,0))</f>
        <v>0</v>
      </c>
      <c r="L89" s="712">
        <f ca="1">IF($B88="","",VLOOKUP($B88,Indoor_max,L$7,0))</f>
        <v>0</v>
      </c>
      <c r="M89" s="712">
        <f ca="1">IF($B88="","",VLOOKUP($B88,Indoor_max,M$7,0))</f>
        <v>0</v>
      </c>
      <c r="N89" s="713">
        <f ca="1">IF($B88="","",VLOOKUP($B88,Indoor_max,N$7,0))</f>
        <v>0</v>
      </c>
      <c r="O89" s="714">
        <f ca="1">IF($B88="","",VLOOKUP($B88,Indoor_max,O$7,0))</f>
        <v>0</v>
      </c>
      <c r="P89" s="712">
        <f ca="1">IF($B88="","",VLOOKUP($B88,Indoor_max,P$7,0))</f>
        <v>0</v>
      </c>
      <c r="Q89" s="713">
        <f ca="1">IF($B88="","",VLOOKUP($B88,Indoor_max,Q$7,0))</f>
        <v>0</v>
      </c>
      <c r="R89" s="715">
        <f ca="1">IF($B88="",0,VLOOKUP($B88,Indoor_max,R$7,0))</f>
        <v>293</v>
      </c>
      <c r="S89" s="716" t="str">
        <f ca="1">IF($B88="","",VLOOKUP($B88,Athlètes,S$7,0))</f>
        <v>Diego</v>
      </c>
      <c r="T89" s="710">
        <f ca="1">IF($B88="","",VLOOKUP($B88,Indoor_max,T$7,0))</f>
        <v>0</v>
      </c>
      <c r="U89" s="684">
        <f ca="1">IF($B88="","",VLOOKUP($B88,Indoor_max,U$7,0))</f>
        <v>1</v>
      </c>
      <c r="V89" s="684">
        <f ca="1">IF($B88="","",VLOOKUP($B88,Indoor_max,V$7,0))</f>
        <v>0</v>
      </c>
      <c r="W89" s="684">
        <f ca="1">IF($B88="","",VLOOKUP($B88,Indoor_max,W$7,0))</f>
        <v>0</v>
      </c>
      <c r="X89" s="684">
        <f ca="1">IF($B88="","",VLOOKUP($B88,Indoor_max,X$7,0))</f>
        <v>0</v>
      </c>
      <c r="Y89" s="684">
        <f ca="1">IF($B88="","",VLOOKUP($B88,Indoor_max,Y$7,0))</f>
        <v>0</v>
      </c>
      <c r="Z89" s="684">
        <f ca="1">IF($B88="","",VLOOKUP($B88,Indoor_max,Z$7,0))</f>
        <v>0</v>
      </c>
      <c r="AA89" s="684">
        <f ca="1">IF($B88="","",VLOOKUP($B88,Indoor_max,AA$7,0))</f>
        <v>1</v>
      </c>
      <c r="AB89" s="684">
        <f ca="1">IF($B88="","",VLOOKUP($B88,Indoor_max,AB$7,0))</f>
        <v>0</v>
      </c>
      <c r="AC89" s="684">
        <f ca="1">IF($B88="","",VLOOKUP($B88,Indoor_max,AC$7,0))</f>
        <v>0</v>
      </c>
      <c r="AD89" s="684">
        <f ca="1">IF(MAX(T89:AC89)&gt;1,1,0)</f>
        <v>0</v>
      </c>
      <c r="AE89" s="684">
        <f ca="1">IF(AND(SUM(I89:N89)&gt;0,SUM(O89:Q89)&gt;0,R89&gt;0),1,0)</f>
        <v>0</v>
      </c>
      <c r="AF89" s="692">
        <f ca="1">IF( OR(AND(G89&gt;=2,G89+H89&gt;=2),  F88=IF(D89="F","classée","classé")),  1,  0)</f>
        <v>1</v>
      </c>
      <c r="AG89" s="804">
        <f ca="1">IF(CELL("row",B89)=ODD(CELL("row",B89)),IF(ROUND(B89-B88,1)=0.1,1,NA()),IF(ROUND(B90-B89,1)=0.1,0,NA()))</f>
        <v>1</v>
      </c>
      <c r="AH89" s="689">
        <f>IF(B89&gt;99,B89,A89)</f>
        <v>7017.1</v>
      </c>
      <c r="AI89" s="684" t="str">
        <f ca="1">IF(D89="",INDIRECT(AO89),IF(AG89=1,D88&amp;"_"&amp;D89,D89&amp;"_"&amp;D90))</f>
        <v>M_H</v>
      </c>
      <c r="AJ89" s="684">
        <f ca="1">IF(AI89=INDIRECT(AO89),0,1)     +     IF(AG89=1,  IF(B88+0.1=B89,0,1),  IF(B89+0.1=B90,0,1))     +     IF(AG89=1,  AD89,  AD90)</f>
        <v>0</v>
      </c>
      <c r="AK89" s="717">
        <f ca="1">IF(AG89=1,  F89+CLASSES*AF89*100000,  F90+CLASSES*AF90*100000)     +     IF(AI89="_",  0,  VLOOKUP(AI89,Cross_cat_sexe,AK$7,0))     +     IF(AG89=1,  IF(AND(B89&gt;0.1,F89=0),0.1,0),  IF(AND(B90&gt;0.1,F90=0),0.1,0))</f>
        <v>5100826</v>
      </c>
      <c r="AL89" s="291"/>
      <c r="AM89" s="684"/>
      <c r="AN89" s="684">
        <f t="shared" si="9"/>
        <v>1</v>
      </c>
      <c r="AO89" s="796" t="str">
        <f t="shared" ca="1" si="8"/>
        <v>$AI$75</v>
      </c>
    </row>
    <row r="90" spans="1:41" s="703" customFormat="1">
      <c r="A90" s="704">
        <v>7</v>
      </c>
      <c r="B90" s="705">
        <v>7015</v>
      </c>
      <c r="C90" s="703" t="str">
        <f ca="1">IF($B90="","",VLOOKUP($B90,Athlètes,C$5,0))</f>
        <v>HOUPPE</v>
      </c>
      <c r="D90" s="698" t="str">
        <f ca="1">IF($B90="","",VLOOKUP($B90,Athlètes,D$5,0))</f>
        <v>M</v>
      </c>
      <c r="E90" s="706">
        <f ca="1">IF($B90="","",VLOOKUP($B90,Athlètes,E$5,0))</f>
        <v>1999</v>
      </c>
      <c r="F90" s="718"/>
      <c r="G90" s="700"/>
      <c r="H90" s="783"/>
      <c r="I90" s="719">
        <f ca="1">IF($B90="","",VLOOKUP($B90,Indoor_max,I$5,0)/1000)</f>
        <v>8.5648148148148158E-5</v>
      </c>
      <c r="J90" s="720">
        <f ca="1">IF($B90="","",VLOOKUP($B90,Indoor_max,J$5,0)/1000)</f>
        <v>0</v>
      </c>
      <c r="K90" s="720">
        <f ca="1">IF($B90="","",VLOOKUP($B90,Indoor_max,K$5,0)/1000)</f>
        <v>0</v>
      </c>
      <c r="L90" s="720">
        <f ca="1">IF($B90="","",VLOOKUP($B90,Indoor_max,L$5,0)/1000)</f>
        <v>0</v>
      </c>
      <c r="M90" s="720">
        <f ca="1">IF($B90="","",VLOOKUP($B90,Indoor_max,M$5,0)/1000)</f>
        <v>1.1423611111111108E-4</v>
      </c>
      <c r="N90" s="721">
        <f ca="1">IF($B90="","",VLOOKUP($B90,Indoor_max,N$5,0)/1000)</f>
        <v>0</v>
      </c>
      <c r="O90" s="722">
        <f ca="1">IF($B90="","",VLOOKUP($B90,Indoor_max,O$5,0))</f>
        <v>0</v>
      </c>
      <c r="P90" s="723">
        <f ca="1">IF($B90="","",VLOOKUP($B90,Indoor_max,P$5,0))</f>
        <v>0</v>
      </c>
      <c r="Q90" s="724">
        <f ca="1">IF($B90="","",VLOOKUP($B90,Indoor_max,Q$5,0))</f>
        <v>0</v>
      </c>
      <c r="R90" s="725">
        <f ca="1">IF($B90="","",VLOOKUP($B90,Indoor_max,R$5,0))</f>
        <v>6.94</v>
      </c>
      <c r="S90" s="726" t="str">
        <f ca="1">IF($B90="","",VLOOKUP($B90,Athlètes,S$5,0))</f>
        <v>HOUPPE</v>
      </c>
      <c r="T90" s="718"/>
      <c r="U90" s="698"/>
      <c r="V90" s="698"/>
      <c r="W90" s="698"/>
      <c r="X90" s="698"/>
      <c r="Y90" s="698"/>
      <c r="Z90" s="698"/>
      <c r="AA90" s="698"/>
      <c r="AB90" s="698"/>
      <c r="AC90" s="698"/>
      <c r="AD90" s="698"/>
      <c r="AE90" s="698"/>
      <c r="AF90" s="700"/>
      <c r="AG90" s="828">
        <f ca="1">IF(CELL("row",B90)=ODD(CELL("row",B90)),IF(ROUND(B90-B89,1)=0.1,1,NA()),IF(ROUND(B91-B90,1)=0.1,0,NA()))</f>
        <v>0</v>
      </c>
      <c r="AH90" s="697">
        <f>IF(B90&gt;99,B90,A90)</f>
        <v>7015</v>
      </c>
      <c r="AI90" s="698" t="str">
        <f ca="1">IF(D90="",INDIRECT(AO90),IF(AG90=1,D89&amp;"_"&amp;D90,D90&amp;"_"&amp;D91))</f>
        <v>M_H</v>
      </c>
      <c r="AJ90" s="698">
        <f ca="1">IF(AI90=INDIRECT(AO90),0,1)     +     IF(AG90=1,  IF(B89+0.1=B90,0,1),  IF(B90+0.1=B91,0,1))     +     IF(AG90=1,  AD90,  AD91)</f>
        <v>0</v>
      </c>
      <c r="AK90" s="701">
        <f ca="1">IF(AG90=1,  F90+CLASSES*AF90*100000,  F91+CLASSES*AF91*100000)     +     IF(AI90="_",  0,  VLOOKUP(AI90,Cross_cat_sexe,AK$7,0))     +     IF(AG90=1,  IF(AND(B90&gt;0.1,F90=0),0.1,0),  IF(AND(B91&gt;0.1,F91=0),0.1,0))</f>
        <v>5100702</v>
      </c>
      <c r="AL90" s="290"/>
      <c r="AM90" s="698"/>
      <c r="AN90" s="698">
        <f t="shared" si="9"/>
        <v>1</v>
      </c>
      <c r="AO90" s="800" t="str">
        <f t="shared" ca="1" si="8"/>
        <v>$AI$75</v>
      </c>
    </row>
    <row r="91" spans="1:41" s="695" customFormat="1">
      <c r="A91" s="681">
        <v>7.1</v>
      </c>
      <c r="B91" s="682">
        <f>B90+0.1</f>
        <v>7015.1</v>
      </c>
      <c r="C91" s="683" t="str">
        <f ca="1">IF($B90="","",VLOOKUP($B90,Athlètes,C$7,0))</f>
        <v>Grégoire</v>
      </c>
      <c r="D91" s="684" t="str">
        <f ca="1">IF($B90="","",VLOOKUP($B90,Athlètes,D$7,0))</f>
        <v>H</v>
      </c>
      <c r="E91" s="685"/>
      <c r="F91" s="710">
        <f ca="1">IF(AD91=0,MAX(I91:N91)+MAX(O91:Q91)+R91,NA())</f>
        <v>702</v>
      </c>
      <c r="G91" s="692">
        <f ca="1">IF(AD91=0,SUM(T91:AC91),NA())</f>
        <v>3</v>
      </c>
      <c r="H91" s="784">
        <f ca="1">IF(ISNA(VLOOKUP($B91,__Cross,H$7,0)),   0,   VLOOKUP($B91,__Cross,H$7,0))</f>
        <v>2</v>
      </c>
      <c r="I91" s="711">
        <f ca="1">IF($B90="","",VLOOKUP($B90,Indoor_max,I$7,0))</f>
        <v>229</v>
      </c>
      <c r="J91" s="712">
        <f ca="1">IF($B90="","",VLOOKUP($B90,Indoor_max,J$7,0))</f>
        <v>0</v>
      </c>
      <c r="K91" s="712">
        <f ca="1">IF($B90="","",VLOOKUP($B90,Indoor_max,K$7,0))</f>
        <v>0</v>
      </c>
      <c r="L91" s="712">
        <f ca="1">IF($B90="","",VLOOKUP($B90,Indoor_max,L$7,0))</f>
        <v>0</v>
      </c>
      <c r="M91" s="712">
        <f ca="1">IF($B90="","",VLOOKUP($B90,Indoor_max,M$7,0))</f>
        <v>359</v>
      </c>
      <c r="N91" s="713">
        <f ca="1">IF($B90="","",VLOOKUP($B90,Indoor_max,N$7,0))</f>
        <v>0</v>
      </c>
      <c r="O91" s="714">
        <f ca="1">IF($B90="","",VLOOKUP($B90,Indoor_max,O$7,0))</f>
        <v>0</v>
      </c>
      <c r="P91" s="712">
        <f ca="1">IF($B90="","",VLOOKUP($B90,Indoor_max,P$7,0))</f>
        <v>0</v>
      </c>
      <c r="Q91" s="713">
        <f ca="1">IF($B90="","",VLOOKUP($B90,Indoor_max,Q$7,0))</f>
        <v>0</v>
      </c>
      <c r="R91" s="715">
        <f ca="1">IF($B90="",0,VLOOKUP($B90,Indoor_max,R$7,0))</f>
        <v>343</v>
      </c>
      <c r="S91" s="716" t="str">
        <f ca="1">IF($B90="","",VLOOKUP($B90,Athlètes,S$7,0))</f>
        <v>Grégoire</v>
      </c>
      <c r="T91" s="710">
        <f ca="1">IF($B90="","",VLOOKUP($B90,Indoor_max,T$7,0))</f>
        <v>1</v>
      </c>
      <c r="U91" s="684">
        <f ca="1">IF($B90="","",VLOOKUP($B90,Indoor_max,U$7,0))</f>
        <v>1</v>
      </c>
      <c r="V91" s="684">
        <f ca="1">IF($B90="","",VLOOKUP($B90,Indoor_max,V$7,0))</f>
        <v>0</v>
      </c>
      <c r="W91" s="684">
        <f ca="1">IF($B90="","",VLOOKUP($B90,Indoor_max,W$7,0))</f>
        <v>0</v>
      </c>
      <c r="X91" s="684">
        <f ca="1">IF($B90="","",VLOOKUP($B90,Indoor_max,X$7,0))</f>
        <v>0</v>
      </c>
      <c r="Y91" s="684">
        <f ca="1">IF($B90="","",VLOOKUP($B90,Indoor_max,Y$7,0))</f>
        <v>0</v>
      </c>
      <c r="Z91" s="684">
        <f ca="1">IF($B90="","",VLOOKUP($B90,Indoor_max,Z$7,0))</f>
        <v>1</v>
      </c>
      <c r="AA91" s="684">
        <f ca="1">IF($B90="","",VLOOKUP($B90,Indoor_max,AA$7,0))</f>
        <v>0</v>
      </c>
      <c r="AB91" s="684">
        <f ca="1">IF($B90="","",VLOOKUP($B90,Indoor_max,AB$7,0))</f>
        <v>0</v>
      </c>
      <c r="AC91" s="684">
        <f ca="1">IF($B90="","",VLOOKUP($B90,Indoor_max,AC$7,0))</f>
        <v>0</v>
      </c>
      <c r="AD91" s="684">
        <f ca="1">IF(MAX(T91:AC91)&gt;1,1,0)</f>
        <v>0</v>
      </c>
      <c r="AE91" s="684">
        <f ca="1">IF(AND(SUM(I91:N91)&gt;0,SUM(O91:Q91)&gt;0,R91&gt;0),1,0)</f>
        <v>0</v>
      </c>
      <c r="AF91" s="692">
        <f ca="1">IF( OR(AND(G91&gt;=2,G91+H91&gt;=2),  F90=IF(D91="F","classée","classé")),  1,  0)</f>
        <v>1</v>
      </c>
      <c r="AG91" s="804">
        <f ca="1">IF(CELL("row",B91)=ODD(CELL("row",B91)),IF(ROUND(B91-B90,1)=0.1,1,NA()),IF(ROUND(B92-B91,1)=0.1,0,NA()))</f>
        <v>1</v>
      </c>
      <c r="AH91" s="689">
        <f>IF(B91&gt;99,B91,A91)</f>
        <v>7015.1</v>
      </c>
      <c r="AI91" s="684" t="str">
        <f ca="1">IF(D91="",INDIRECT(AO91),IF(AG91=1,D90&amp;"_"&amp;D91,D91&amp;"_"&amp;D92))</f>
        <v>M_H</v>
      </c>
      <c r="AJ91" s="684">
        <f ca="1">IF(AI91=INDIRECT(AO91),0,1)     +     IF(AG91=1,  IF(B90+0.1=B91,0,1),  IF(B91+0.1=B92,0,1))     +     IF(AG91=1,  AD91,  AD92)</f>
        <v>0</v>
      </c>
      <c r="AK91" s="717">
        <f ca="1">IF(AG91=1,  F91+CLASSES*AF91*100000,  F92+CLASSES*AF92*100000)     +     IF(AI91="_",  0,  VLOOKUP(AI91,Cross_cat_sexe,AK$7,0))     +     IF(AG91=1,  IF(AND(B91&gt;0.1,F91=0),0.1,0),  IF(AND(B92&gt;0.1,F92=0),0.1,0))</f>
        <v>5100702</v>
      </c>
      <c r="AL91" s="291"/>
      <c r="AM91" s="684"/>
      <c r="AN91" s="684">
        <f t="shared" si="9"/>
        <v>1</v>
      </c>
      <c r="AO91" s="796" t="str">
        <f t="shared" ca="1" si="8"/>
        <v>$AI$75</v>
      </c>
    </row>
    <row r="92" spans="1:41" s="703" customFormat="1">
      <c r="A92" s="704">
        <v>8</v>
      </c>
      <c r="B92" s="705">
        <v>7120</v>
      </c>
      <c r="C92" s="703" t="str">
        <f ca="1">IF($B92="","",VLOOKUP($B92,Athlètes,C$5,0))</f>
        <v>MITEVOY</v>
      </c>
      <c r="D92" s="698" t="str">
        <f ca="1">IF($B92="","",VLOOKUP($B92,Athlètes,D$5,0))</f>
        <v>M</v>
      </c>
      <c r="E92" s="706" t="str">
        <f ca="1">IF($B92="","",VLOOKUP($B92,Athlètes,E$5,0))</f>
        <v/>
      </c>
      <c r="F92" s="718"/>
      <c r="G92" s="700"/>
      <c r="H92" s="783"/>
      <c r="I92" s="719">
        <f ca="1">IF($B92="","",VLOOKUP($B92,Indoor_max,I$5,0)/1000)</f>
        <v>7.0601851851851845E-5</v>
      </c>
      <c r="J92" s="720">
        <f ca="1">IF($B92="","",VLOOKUP($B92,Indoor_max,J$5,0)/1000)</f>
        <v>0</v>
      </c>
      <c r="K92" s="720">
        <f ca="1">IF($B92="","",VLOOKUP($B92,Indoor_max,K$5,0)/1000)</f>
        <v>0</v>
      </c>
      <c r="L92" s="720">
        <f ca="1">IF($B92="","",VLOOKUP($B92,Indoor_max,L$5,0)/1000)</f>
        <v>0</v>
      </c>
      <c r="M92" s="720">
        <f ca="1">IF($B92="","",VLOOKUP($B92,Indoor_max,M$5,0)/1000)</f>
        <v>0</v>
      </c>
      <c r="N92" s="721">
        <f ca="1">IF($B92="","",VLOOKUP($B92,Indoor_max,N$5,0)/1000)</f>
        <v>0</v>
      </c>
      <c r="O92" s="722">
        <f ca="1">IF($B92="","",VLOOKUP($B92,Indoor_max,O$5,0))</f>
        <v>115</v>
      </c>
      <c r="P92" s="723">
        <f ca="1">IF($B92="","",VLOOKUP($B92,Indoor_max,P$5,0))</f>
        <v>0</v>
      </c>
      <c r="Q92" s="724">
        <f ca="1">IF($B92="","",VLOOKUP($B92,Indoor_max,Q$5,0))</f>
        <v>0</v>
      </c>
      <c r="R92" s="725">
        <f ca="1">IF($B92="","",VLOOKUP($B92,Indoor_max,R$5,0))</f>
        <v>7.32</v>
      </c>
      <c r="S92" s="726" t="str">
        <f ca="1">IF($B92="","",VLOOKUP($B92,Athlètes,S$5,0))</f>
        <v>MITEVOY</v>
      </c>
      <c r="T92" s="718"/>
      <c r="U92" s="698"/>
      <c r="V92" s="698"/>
      <c r="W92" s="698"/>
      <c r="X92" s="698"/>
      <c r="Y92" s="698"/>
      <c r="Z92" s="698"/>
      <c r="AA92" s="698"/>
      <c r="AB92" s="698"/>
      <c r="AC92" s="698"/>
      <c r="AD92" s="698"/>
      <c r="AE92" s="698"/>
      <c r="AF92" s="700"/>
      <c r="AG92" s="828">
        <f ca="1">IF(CELL("row",B92)=ODD(CELL("row",B92)),IF(ROUND(B92-B91,1)=0.1,1,NA()),IF(ROUND(B93-B92,1)=0.1,0,NA()))</f>
        <v>0</v>
      </c>
      <c r="AH92" s="697">
        <f>IF(B92&gt;99,B92,A92)</f>
        <v>7120</v>
      </c>
      <c r="AI92" s="698" t="str">
        <f ca="1">IF(D92="",INDIRECT(AO92),IF(AG92=1,D91&amp;"_"&amp;D92,D92&amp;"_"&amp;D93))</f>
        <v>M_H</v>
      </c>
      <c r="AJ92" s="698">
        <f ca="1">IF(AI92=INDIRECT(AO92),0,1)     +     IF(AG92=1,  IF(B91+0.1=B92,0,1),  IF(B92+0.1=B93,0,1))     +     IF(AG92=1,  AD92,  AD93)</f>
        <v>0</v>
      </c>
      <c r="AK92" s="701">
        <f ca="1">IF(AG92=1,  F92+CLASSES*AF92*100000,  F93+CLASSES*AF93*100000)     +     IF(AI92="_",  0,  VLOOKUP(AI92,Cross_cat_sexe,AK$7,0))     +     IF(AG92=1,  IF(AND(B92&gt;0.1,F92=0),0.1,0),  IF(AND(B93&gt;0.1,F93=0),0.1,0))</f>
        <v>5001289</v>
      </c>
      <c r="AL92" s="290"/>
      <c r="AM92" s="698"/>
      <c r="AN92" s="698">
        <f t="shared" si="9"/>
        <v>1</v>
      </c>
      <c r="AO92" s="800" t="str">
        <f t="shared" ca="1" si="8"/>
        <v>$AI$75</v>
      </c>
    </row>
    <row r="93" spans="1:41" s="695" customFormat="1">
      <c r="A93" s="681">
        <v>8.1</v>
      </c>
      <c r="B93" s="682">
        <f>B92+0.1</f>
        <v>7120.1</v>
      </c>
      <c r="C93" s="683" t="str">
        <f ca="1">IF($B92="","",VLOOKUP($B92,Athlètes,C$7,0))</f>
        <v>Noah</v>
      </c>
      <c r="D93" s="684" t="str">
        <f ca="1">IF($B92="","",VLOOKUP($B92,Athlètes,D$7,0))</f>
        <v>H</v>
      </c>
      <c r="E93" s="685"/>
      <c r="F93" s="710">
        <f ca="1">IF(AD93=0,MAX(I93:N93)+MAX(O93:Q93)+R93,NA())</f>
        <v>1289</v>
      </c>
      <c r="G93" s="692">
        <f ca="1">IF(AD93=0,SUM(T93:AC93),NA())</f>
        <v>1</v>
      </c>
      <c r="H93" s="784">
        <f ca="1">IF(ISNA(VLOOKUP($B93,__Cross,H$7,0)),   0,   VLOOKUP($B93,__Cross,H$7,0))</f>
        <v>1</v>
      </c>
      <c r="I93" s="711">
        <f ca="1">IF($B92="","",VLOOKUP($B92,Indoor_max,I$7,0))</f>
        <v>598</v>
      </c>
      <c r="J93" s="712">
        <f ca="1">IF($B92="","",VLOOKUP($B92,Indoor_max,J$7,0))</f>
        <v>0</v>
      </c>
      <c r="K93" s="712">
        <f ca="1">IF($B92="","",VLOOKUP($B92,Indoor_max,K$7,0))</f>
        <v>0</v>
      </c>
      <c r="L93" s="712">
        <f ca="1">IF($B92="","",VLOOKUP($B92,Indoor_max,L$7,0))</f>
        <v>0</v>
      </c>
      <c r="M93" s="712">
        <f ca="1">IF($B92="","",VLOOKUP($B92,Indoor_max,M$7,0))</f>
        <v>0</v>
      </c>
      <c r="N93" s="713">
        <f ca="1">IF($B92="","",VLOOKUP($B92,Indoor_max,N$7,0))</f>
        <v>0</v>
      </c>
      <c r="O93" s="714">
        <f ca="1">IF($B92="","",VLOOKUP($B92,Indoor_max,O$7,0))</f>
        <v>323</v>
      </c>
      <c r="P93" s="712">
        <f ca="1">IF($B92="","",VLOOKUP($B92,Indoor_max,P$7,0))</f>
        <v>0</v>
      </c>
      <c r="Q93" s="713">
        <f ca="1">IF($B92="","",VLOOKUP($B92,Indoor_max,Q$7,0))</f>
        <v>0</v>
      </c>
      <c r="R93" s="715">
        <f ca="1">IF($B92="",0,VLOOKUP($B92,Indoor_max,R$7,0))</f>
        <v>368</v>
      </c>
      <c r="S93" s="716" t="str">
        <f ca="1">IF($B92="","",VLOOKUP($B92,Athlètes,S$7,0))</f>
        <v>Noah</v>
      </c>
      <c r="T93" s="710">
        <f ca="1">IF($B92="","",VLOOKUP($B92,Indoor_max,T$7,0))</f>
        <v>0</v>
      </c>
      <c r="U93" s="684">
        <f ca="1">IF($B92="","",VLOOKUP($B92,Indoor_max,U$7,0))</f>
        <v>1</v>
      </c>
      <c r="V93" s="684">
        <f ca="1">IF($B92="","",VLOOKUP($B92,Indoor_max,V$7,0))</f>
        <v>0</v>
      </c>
      <c r="W93" s="684">
        <f ca="1">IF($B92="","",VLOOKUP($B92,Indoor_max,W$7,0))</f>
        <v>0</v>
      </c>
      <c r="X93" s="684">
        <f ca="1">IF($B92="","",VLOOKUP($B92,Indoor_max,X$7,0))</f>
        <v>0</v>
      </c>
      <c r="Y93" s="684">
        <f ca="1">IF($B92="","",VLOOKUP($B92,Indoor_max,Y$7,0))</f>
        <v>0</v>
      </c>
      <c r="Z93" s="684">
        <f ca="1">IF($B92="","",VLOOKUP($B92,Indoor_max,Z$7,0))</f>
        <v>0</v>
      </c>
      <c r="AA93" s="684">
        <f ca="1">IF($B92="","",VLOOKUP($B92,Indoor_max,AA$7,0))</f>
        <v>0</v>
      </c>
      <c r="AB93" s="684">
        <f ca="1">IF($B92="","",VLOOKUP($B92,Indoor_max,AB$7,0))</f>
        <v>0</v>
      </c>
      <c r="AC93" s="684">
        <f ca="1">IF($B92="","",VLOOKUP($B92,Indoor_max,AC$7,0))</f>
        <v>0</v>
      </c>
      <c r="AD93" s="684">
        <f ca="1">IF(MAX(T93:AC93)&gt;1,1,0)</f>
        <v>0</v>
      </c>
      <c r="AE93" s="684">
        <f ca="1">IF(AND(SUM(I93:N93)&gt;0,SUM(O93:Q93)&gt;0,R93&gt;0),1,0)</f>
        <v>1</v>
      </c>
      <c r="AF93" s="692">
        <f ca="1">IF( OR(AND(G93&gt;=2,G93+H93&gt;=2),  F92=IF(D93="F","classée","classé")),  1,  0)</f>
        <v>0</v>
      </c>
      <c r="AG93" s="804">
        <f ca="1">IF(CELL("row",B93)=ODD(CELL("row",B93)),IF(ROUND(B93-B92,1)=0.1,1,NA()),IF(ROUND(B94-B93,1)=0.1,0,NA()))</f>
        <v>1</v>
      </c>
      <c r="AH93" s="689">
        <f>IF(B93&gt;99,B93,A93)</f>
        <v>7120.1</v>
      </c>
      <c r="AI93" s="684" t="str">
        <f ca="1">IF(D93="",INDIRECT(AO93),IF(AG93=1,D92&amp;"_"&amp;D93,D93&amp;"_"&amp;D94))</f>
        <v>M_H</v>
      </c>
      <c r="AJ93" s="684">
        <f ca="1">IF(AI93=INDIRECT(AO93),0,1)     +     IF(AG93=1,  IF(B92+0.1=B93,0,1),  IF(B93+0.1=B94,0,1))     +     IF(AG93=1,  AD93,  AD94)</f>
        <v>0</v>
      </c>
      <c r="AK93" s="717">
        <f ca="1">IF(AG93=1,  F93+CLASSES*AF93*100000,  F94+CLASSES*AF94*100000)     +     IF(AI93="_",  0,  VLOOKUP(AI93,Cross_cat_sexe,AK$7,0))     +     IF(AG93=1,  IF(AND(B93&gt;0.1,F93=0),0.1,0),  IF(AND(B94&gt;0.1,F94=0),0.1,0))</f>
        <v>5001289</v>
      </c>
      <c r="AL93" s="291"/>
      <c r="AM93" s="684"/>
      <c r="AN93" s="684">
        <f t="shared" si="9"/>
        <v>1</v>
      </c>
      <c r="AO93" s="796" t="str">
        <f t="shared" ca="1" si="8"/>
        <v>$AI$75</v>
      </c>
    </row>
    <row r="94" spans="1:41" s="703" customFormat="1">
      <c r="A94" s="704">
        <v>9</v>
      </c>
      <c r="B94" s="705">
        <v>7014</v>
      </c>
      <c r="C94" s="703" t="str">
        <f ca="1">IF($B94="","",VLOOKUP($B94,Athlètes,C$5,0))</f>
        <v>PIROTTE</v>
      </c>
      <c r="D94" s="698" t="str">
        <f ca="1">IF($B94="","",VLOOKUP($B94,Athlètes,D$5,0))</f>
        <v>M</v>
      </c>
      <c r="E94" s="706" t="str">
        <f ca="1">IF($B94="","",VLOOKUP($B94,Athlètes,E$5,0))</f>
        <v/>
      </c>
      <c r="F94" s="718"/>
      <c r="G94" s="700"/>
      <c r="H94" s="783"/>
      <c r="I94" s="719">
        <f ca="1">IF($B94="","",VLOOKUP($B94,Indoor_max,I$5,0)/1000)</f>
        <v>7.3842592592592593E-5</v>
      </c>
      <c r="J94" s="720">
        <f ca="1">IF($B94="","",VLOOKUP($B94,Indoor_max,J$5,0)/1000)</f>
        <v>0</v>
      </c>
      <c r="K94" s="720">
        <f ca="1">IF($B94="","",VLOOKUP($B94,Indoor_max,K$5,0)/1000)</f>
        <v>0</v>
      </c>
      <c r="L94" s="720">
        <f ca="1">IF($B94="","",VLOOKUP($B94,Indoor_max,L$5,0)/1000)</f>
        <v>0</v>
      </c>
      <c r="M94" s="720">
        <f ca="1">IF($B94="","",VLOOKUP($B94,Indoor_max,M$5,0)/1000)</f>
        <v>0</v>
      </c>
      <c r="N94" s="721">
        <f ca="1">IF($B94="","",VLOOKUP($B94,Indoor_max,N$5,0)/1000)</f>
        <v>0</v>
      </c>
      <c r="O94" s="722">
        <f ca="1">IF($B94="","",VLOOKUP($B94,Indoor_max,O$5,0))</f>
        <v>110</v>
      </c>
      <c r="P94" s="723">
        <f ca="1">IF($B94="","",VLOOKUP($B94,Indoor_max,P$5,0))</f>
        <v>0</v>
      </c>
      <c r="Q94" s="724">
        <f ca="1">IF($B94="","",VLOOKUP($B94,Indoor_max,Q$5,0))</f>
        <v>0</v>
      </c>
      <c r="R94" s="725">
        <f ca="1">IF($B94="","",VLOOKUP($B94,Indoor_max,R$5,0))</f>
        <v>6.52</v>
      </c>
      <c r="S94" s="726" t="str">
        <f ca="1">IF($B94="","",VLOOKUP($B94,Athlètes,S$5,0))</f>
        <v>PIROTTE</v>
      </c>
      <c r="T94" s="718"/>
      <c r="U94" s="698"/>
      <c r="V94" s="698"/>
      <c r="W94" s="698"/>
      <c r="X94" s="698"/>
      <c r="Y94" s="698"/>
      <c r="Z94" s="698"/>
      <c r="AA94" s="698"/>
      <c r="AB94" s="698"/>
      <c r="AC94" s="698"/>
      <c r="AD94" s="698"/>
      <c r="AE94" s="698"/>
      <c r="AF94" s="700"/>
      <c r="AG94" s="828">
        <f ca="1">IF(CELL("row",B94)=ODD(CELL("row",B94)),IF(ROUND(B94-B93,1)=0.1,1,NA()),IF(ROUND(B95-B94,1)=0.1,0,NA()))</f>
        <v>0</v>
      </c>
      <c r="AH94" s="697">
        <f>IF(B94&gt;99,B94,A94)</f>
        <v>7014</v>
      </c>
      <c r="AI94" s="698" t="str">
        <f ca="1">IF(D94="",INDIRECT(AO94),IF(AG94=1,D93&amp;"_"&amp;D94,D94&amp;"_"&amp;D95))</f>
        <v>M_H</v>
      </c>
      <c r="AJ94" s="698">
        <f ca="1">IF(AI94=INDIRECT(AO94),0,1)     +     IF(AG94=1,  IF(B93+0.1=B94,0,1),  IF(B94+0.1=B95,0,1))     +     IF(AG94=1,  AD94,  AD95)</f>
        <v>0</v>
      </c>
      <c r="AK94" s="701">
        <f ca="1">IF(AG94=1,  F94+CLASSES*AF94*100000,  F95+CLASSES*AF95*100000)     +     IF(AI94="_",  0,  VLOOKUP(AI94,Cross_cat_sexe,AK$7,0))     +     IF(AG94=1,  IF(AND(B94&gt;0.1,F94=0),0.1,0),  IF(AND(B95&gt;0.1,F95=0),0.1,0))</f>
        <v>5001113</v>
      </c>
      <c r="AL94" s="290"/>
      <c r="AM94" s="698"/>
      <c r="AN94" s="698">
        <f t="shared" si="9"/>
        <v>1</v>
      </c>
      <c r="AO94" s="800" t="str">
        <f t="shared" ca="1" si="8"/>
        <v>$AI$75</v>
      </c>
    </row>
    <row r="95" spans="1:41" s="695" customFormat="1">
      <c r="A95" s="681">
        <v>9.1</v>
      </c>
      <c r="B95" s="682">
        <f>B94+0.1</f>
        <v>7014.1</v>
      </c>
      <c r="C95" s="683" t="str">
        <f ca="1">IF($B94="","",VLOOKUP($B94,Athlètes,C$7,0))</f>
        <v>Julien</v>
      </c>
      <c r="D95" s="684" t="str">
        <f ca="1">IF($B94="","",VLOOKUP($B94,Athlètes,D$7,0))</f>
        <v>H</v>
      </c>
      <c r="E95" s="685"/>
      <c r="F95" s="710">
        <f ca="1">IF(AD95=0,MAX(I95:N95)+MAX(O95:Q95)+R95,NA())</f>
        <v>1113</v>
      </c>
      <c r="G95" s="692">
        <f ca="1">IF(AD95=0,SUM(T95:AC95),NA())</f>
        <v>1</v>
      </c>
      <c r="H95" s="784">
        <f>IF(ISNA(VLOOKUP($B95,__Cross,H$7,0)),   0,   VLOOKUP($B95,__Cross,H$7,0))</f>
        <v>0</v>
      </c>
      <c r="I95" s="711">
        <f ca="1">IF($B94="","",VLOOKUP($B94,Indoor_max,I$7,0))</f>
        <v>520</v>
      </c>
      <c r="J95" s="712">
        <f ca="1">IF($B94="","",VLOOKUP($B94,Indoor_max,J$7,0))</f>
        <v>0</v>
      </c>
      <c r="K95" s="712">
        <f ca="1">IF($B94="","",VLOOKUP($B94,Indoor_max,K$7,0))</f>
        <v>0</v>
      </c>
      <c r="L95" s="712">
        <f ca="1">IF($B94="","",VLOOKUP($B94,Indoor_max,L$7,0))</f>
        <v>0</v>
      </c>
      <c r="M95" s="712">
        <f ca="1">IF($B94="","",VLOOKUP($B94,Indoor_max,M$7,0))</f>
        <v>0</v>
      </c>
      <c r="N95" s="713">
        <f ca="1">IF($B94="","",VLOOKUP($B94,Indoor_max,N$7,0))</f>
        <v>0</v>
      </c>
      <c r="O95" s="714">
        <f ca="1">IF($B94="","",VLOOKUP($B94,Indoor_max,O$7,0))</f>
        <v>278</v>
      </c>
      <c r="P95" s="712">
        <f ca="1">IF($B94="","",VLOOKUP($B94,Indoor_max,P$7,0))</f>
        <v>0</v>
      </c>
      <c r="Q95" s="713">
        <f ca="1">IF($B94="","",VLOOKUP($B94,Indoor_max,Q$7,0))</f>
        <v>0</v>
      </c>
      <c r="R95" s="715">
        <f ca="1">IF($B94="",0,VLOOKUP($B94,Indoor_max,R$7,0))</f>
        <v>315</v>
      </c>
      <c r="S95" s="716" t="str">
        <f ca="1">IF($B94="","",VLOOKUP($B94,Athlètes,S$7,0))</f>
        <v>Julien</v>
      </c>
      <c r="T95" s="710">
        <f ca="1">IF($B94="","",VLOOKUP($B94,Indoor_max,T$7,0))</f>
        <v>0</v>
      </c>
      <c r="U95" s="684">
        <f ca="1">IF($B94="","",VLOOKUP($B94,Indoor_max,U$7,0))</f>
        <v>1</v>
      </c>
      <c r="V95" s="684">
        <f ca="1">IF($B94="","",VLOOKUP($B94,Indoor_max,V$7,0))</f>
        <v>0</v>
      </c>
      <c r="W95" s="684">
        <f ca="1">IF($B94="","",VLOOKUP($B94,Indoor_max,W$7,0))</f>
        <v>0</v>
      </c>
      <c r="X95" s="684">
        <f ca="1">IF($B94="","",VLOOKUP($B94,Indoor_max,X$7,0))</f>
        <v>0</v>
      </c>
      <c r="Y95" s="684">
        <f ca="1">IF($B94="","",VLOOKUP($B94,Indoor_max,Y$7,0))</f>
        <v>0</v>
      </c>
      <c r="Z95" s="684">
        <f ca="1">IF($B94="","",VLOOKUP($B94,Indoor_max,Z$7,0))</f>
        <v>0</v>
      </c>
      <c r="AA95" s="684">
        <f ca="1">IF($B94="","",VLOOKUP($B94,Indoor_max,AA$7,0))</f>
        <v>0</v>
      </c>
      <c r="AB95" s="684">
        <f ca="1">IF($B94="","",VLOOKUP($B94,Indoor_max,AB$7,0))</f>
        <v>0</v>
      </c>
      <c r="AC95" s="684">
        <f ca="1">IF($B94="","",VLOOKUP($B94,Indoor_max,AC$7,0))</f>
        <v>0</v>
      </c>
      <c r="AD95" s="684">
        <f ca="1">IF(MAX(T95:AC95)&gt;1,1,0)</f>
        <v>0</v>
      </c>
      <c r="AE95" s="684">
        <f ca="1">IF(AND(SUM(I95:N95)&gt;0,SUM(O95:Q95)&gt;0,R95&gt;0),1,0)</f>
        <v>1</v>
      </c>
      <c r="AF95" s="692">
        <f ca="1">IF( OR(AND(G95&gt;=2,G95+H95&gt;=2),  F94=IF(D95="F","classée","classé")),  1,  0)</f>
        <v>0</v>
      </c>
      <c r="AG95" s="804">
        <f ca="1">IF(CELL("row",B95)=ODD(CELL("row",B95)),IF(ROUND(B95-B94,1)=0.1,1,NA()),IF(ROUND(B96-B95,1)=0.1,0,NA()))</f>
        <v>1</v>
      </c>
      <c r="AH95" s="689">
        <f>IF(B95&gt;99,B95,A95)</f>
        <v>7014.1</v>
      </c>
      <c r="AI95" s="684" t="str">
        <f ca="1">IF(D95="",INDIRECT(AO95),IF(AG95=1,D94&amp;"_"&amp;D95,D95&amp;"_"&amp;D96))</f>
        <v>M_H</v>
      </c>
      <c r="AJ95" s="684">
        <f ca="1">IF(AI95=INDIRECT(AO95),0,1)     +     IF(AG95=1,  IF(B94+0.1=B95,0,1),  IF(B95+0.1=B96,0,1))     +     IF(AG95=1,  AD95,  AD96)</f>
        <v>0</v>
      </c>
      <c r="AK95" s="717">
        <f ca="1">IF(AG95=1,  F95+CLASSES*AF95*100000,  F96+CLASSES*AF96*100000)     +     IF(AI95="_",  0,  VLOOKUP(AI95,Cross_cat_sexe,AK$7,0))     +     IF(AG95=1,  IF(AND(B95&gt;0.1,F95=0),0.1,0),  IF(AND(B96&gt;0.1,F96=0),0.1,0))</f>
        <v>5001113</v>
      </c>
      <c r="AL95" s="291"/>
      <c r="AM95" s="684"/>
      <c r="AN95" s="684">
        <f t="shared" si="9"/>
        <v>1</v>
      </c>
      <c r="AO95" s="796" t="str">
        <f t="shared" ca="1" si="8"/>
        <v>$AI$75</v>
      </c>
    </row>
    <row r="96" spans="1:41" s="703" customFormat="1">
      <c r="A96" s="704">
        <v>10</v>
      </c>
      <c r="B96" s="705">
        <v>7019</v>
      </c>
      <c r="C96" s="703" t="str">
        <f ca="1">IF($B96="","",VLOOKUP($B96,Athlètes,C$5,0))</f>
        <v>JOSSE</v>
      </c>
      <c r="D96" s="698" t="str">
        <f ca="1">IF($B96="","",VLOOKUP($B96,Athlètes,D$5,0))</f>
        <v>M</v>
      </c>
      <c r="E96" s="706" t="str">
        <f ca="1">IF($B96="","",VLOOKUP($B96,Athlètes,E$5,0))</f>
        <v/>
      </c>
      <c r="F96" s="718"/>
      <c r="G96" s="700"/>
      <c r="H96" s="783"/>
      <c r="I96" s="719">
        <f ca="1">IF($B96="","",VLOOKUP($B96,Indoor_max,I$5,0)/1000)</f>
        <v>8.0324074074074062E-5</v>
      </c>
      <c r="J96" s="720">
        <f ca="1">IF($B96="","",VLOOKUP($B96,Indoor_max,J$5,0)/1000)</f>
        <v>0</v>
      </c>
      <c r="K96" s="720">
        <f ca="1">IF($B96="","",VLOOKUP($B96,Indoor_max,K$5,0)/1000)</f>
        <v>0</v>
      </c>
      <c r="L96" s="720">
        <f ca="1">IF($B96="","",VLOOKUP($B96,Indoor_max,L$5,0)/1000)</f>
        <v>0</v>
      </c>
      <c r="M96" s="720">
        <f ca="1">IF($B96="","",VLOOKUP($B96,Indoor_max,M$5,0)/1000)</f>
        <v>0</v>
      </c>
      <c r="N96" s="721">
        <f ca="1">IF($B96="","",VLOOKUP($B96,Indoor_max,N$5,0)/1000)</f>
        <v>0</v>
      </c>
      <c r="O96" s="722">
        <f ca="1">IF($B96="","",VLOOKUP($B96,Indoor_max,O$5,0))</f>
        <v>110</v>
      </c>
      <c r="P96" s="723">
        <f ca="1">IF($B96="","",VLOOKUP($B96,Indoor_max,P$5,0))</f>
        <v>0</v>
      </c>
      <c r="Q96" s="724">
        <f ca="1">IF($B96="","",VLOOKUP($B96,Indoor_max,Q$5,0))</f>
        <v>0</v>
      </c>
      <c r="R96" s="725">
        <f ca="1">IF($B96="","",VLOOKUP($B96,Indoor_max,R$5,0))</f>
        <v>0</v>
      </c>
      <c r="S96" s="726" t="str">
        <f ca="1">IF($B96="","",VLOOKUP($B96,Athlètes,S$5,0))</f>
        <v>JOSSE</v>
      </c>
      <c r="T96" s="718"/>
      <c r="U96" s="698"/>
      <c r="V96" s="698"/>
      <c r="W96" s="698"/>
      <c r="X96" s="698"/>
      <c r="Y96" s="698"/>
      <c r="Z96" s="698"/>
      <c r="AA96" s="698"/>
      <c r="AB96" s="698"/>
      <c r="AC96" s="698"/>
      <c r="AD96" s="698"/>
      <c r="AE96" s="698"/>
      <c r="AF96" s="700"/>
      <c r="AG96" s="828">
        <f ca="1">IF(CELL("row",B96)=ODD(CELL("row",B96)),IF(ROUND(B96-B95,1)=0.1,1,NA()),IF(ROUND(B97-B96,1)=0.1,0,NA()))</f>
        <v>0</v>
      </c>
      <c r="AH96" s="697">
        <f>IF(B96&gt;99,B96,A96)</f>
        <v>7019</v>
      </c>
      <c r="AI96" s="698" t="str">
        <f ca="1">IF(D96="",INDIRECT(AO96),IF(AG96=1,D95&amp;"_"&amp;D96,D96&amp;"_"&amp;D97))</f>
        <v>M_H</v>
      </c>
      <c r="AJ96" s="698">
        <f ca="1">IF(AI96=INDIRECT(AO96),0,1)     +     IF(AG96=1,  IF(B95+0.1=B96,0,1),  IF(B96+0.1=B97,0,1))     +     IF(AG96=1,  AD96,  AD97)</f>
        <v>0</v>
      </c>
      <c r="AK96" s="701">
        <f ca="1">IF(AG96=1,  F96+CLASSES*AF96*100000,  F97+CLASSES*AF97*100000)     +     IF(AI96="_",  0,  VLOOKUP(AI96,Cross_cat_sexe,AK$7,0))     +     IF(AG96=1,  IF(AND(B96&gt;0.1,F96=0),0.1,0),  IF(AND(B97&gt;0.1,F97=0),0.1,0))</f>
        <v>5000655</v>
      </c>
      <c r="AL96" s="290"/>
      <c r="AM96" s="698"/>
      <c r="AN96" s="698">
        <f t="shared" si="9"/>
        <v>1</v>
      </c>
      <c r="AO96" s="800" t="str">
        <f t="shared" ca="1" si="8"/>
        <v>$AI$75</v>
      </c>
    </row>
    <row r="97" spans="1:41" s="695" customFormat="1">
      <c r="A97" s="681">
        <v>10.1</v>
      </c>
      <c r="B97" s="682">
        <f>B96+0.1</f>
        <v>7019.1</v>
      </c>
      <c r="C97" s="683" t="str">
        <f ca="1">IF($B96="","",VLOOKUP($B96,Athlètes,C$7,0))</f>
        <v>Nathan</v>
      </c>
      <c r="D97" s="684" t="str">
        <f ca="1">IF($B96="","",VLOOKUP($B96,Athlètes,D$7,0))</f>
        <v>H</v>
      </c>
      <c r="E97" s="685"/>
      <c r="F97" s="710">
        <f ca="1">IF(AD97=0,MAX(I97:N97)+MAX(O97:Q97)+R97,NA())</f>
        <v>655</v>
      </c>
      <c r="G97" s="692">
        <f ca="1">IF(AD97=0,SUM(T97:AC97),NA())</f>
        <v>1</v>
      </c>
      <c r="H97" s="784">
        <f ca="1">IF(ISNA(VLOOKUP($B97,__Cross,H$7,0)),   0,   VLOOKUP($B97,__Cross,H$7,0))</f>
        <v>1</v>
      </c>
      <c r="I97" s="711">
        <f ca="1">IF($B96="","",VLOOKUP($B96,Indoor_max,I$7,0))</f>
        <v>377</v>
      </c>
      <c r="J97" s="712">
        <f ca="1">IF($B96="","",VLOOKUP($B96,Indoor_max,J$7,0))</f>
        <v>0</v>
      </c>
      <c r="K97" s="712">
        <f ca="1">IF($B96="","",VLOOKUP($B96,Indoor_max,K$7,0))</f>
        <v>0</v>
      </c>
      <c r="L97" s="712">
        <f ca="1">IF($B96="","",VLOOKUP($B96,Indoor_max,L$7,0))</f>
        <v>0</v>
      </c>
      <c r="M97" s="712">
        <f ca="1">IF($B96="","",VLOOKUP($B96,Indoor_max,M$7,0))</f>
        <v>0</v>
      </c>
      <c r="N97" s="713">
        <f ca="1">IF($B96="","",VLOOKUP($B96,Indoor_max,N$7,0))</f>
        <v>0</v>
      </c>
      <c r="O97" s="714">
        <f ca="1">IF($B96="","",VLOOKUP($B96,Indoor_max,O$7,0))</f>
        <v>278</v>
      </c>
      <c r="P97" s="712">
        <f ca="1">IF($B96="","",VLOOKUP($B96,Indoor_max,P$7,0))</f>
        <v>0</v>
      </c>
      <c r="Q97" s="713">
        <f ca="1">IF($B96="","",VLOOKUP($B96,Indoor_max,Q$7,0))</f>
        <v>0</v>
      </c>
      <c r="R97" s="715">
        <f ca="1">IF($B96="",0,VLOOKUP($B96,Indoor_max,R$7,0))</f>
        <v>0</v>
      </c>
      <c r="S97" s="716" t="str">
        <f ca="1">IF($B96="","",VLOOKUP($B96,Athlètes,S$7,0))</f>
        <v>Nathan</v>
      </c>
      <c r="T97" s="710">
        <f ca="1">IF($B96="","",VLOOKUP($B96,Indoor_max,T$7,0))</f>
        <v>0</v>
      </c>
      <c r="U97" s="684">
        <f ca="1">IF($B96="","",VLOOKUP($B96,Indoor_max,U$7,0))</f>
        <v>1</v>
      </c>
      <c r="V97" s="684">
        <f ca="1">IF($B96="","",VLOOKUP($B96,Indoor_max,V$7,0))</f>
        <v>0</v>
      </c>
      <c r="W97" s="684">
        <f ca="1">IF($B96="","",VLOOKUP($B96,Indoor_max,W$7,0))</f>
        <v>0</v>
      </c>
      <c r="X97" s="684">
        <f ca="1">IF($B96="","",VLOOKUP($B96,Indoor_max,X$7,0))</f>
        <v>0</v>
      </c>
      <c r="Y97" s="684">
        <f ca="1">IF($B96="","",VLOOKUP($B96,Indoor_max,Y$7,0))</f>
        <v>0</v>
      </c>
      <c r="Z97" s="684">
        <f ca="1">IF($B96="","",VLOOKUP($B96,Indoor_max,Z$7,0))</f>
        <v>0</v>
      </c>
      <c r="AA97" s="684">
        <f ca="1">IF($B96="","",VLOOKUP($B96,Indoor_max,AA$7,0))</f>
        <v>0</v>
      </c>
      <c r="AB97" s="684">
        <f ca="1">IF($B96="","",VLOOKUP($B96,Indoor_max,AB$7,0))</f>
        <v>0</v>
      </c>
      <c r="AC97" s="684">
        <f ca="1">IF($B96="","",VLOOKUP($B96,Indoor_max,AC$7,0))</f>
        <v>0</v>
      </c>
      <c r="AD97" s="684">
        <f ca="1">IF(MAX(T97:AC97)&gt;1,1,0)</f>
        <v>0</v>
      </c>
      <c r="AE97" s="684">
        <f ca="1">IF(AND(SUM(I97:N97)&gt;0,SUM(O97:Q97)&gt;0,R97&gt;0),1,0)</f>
        <v>0</v>
      </c>
      <c r="AF97" s="692">
        <f ca="1">IF( OR(AND(G97&gt;=2,G97+H97&gt;=2),  F96=IF(D97="F","classée","classé")),  1,  0)</f>
        <v>0</v>
      </c>
      <c r="AG97" s="804">
        <f ca="1">IF(CELL("row",B97)=ODD(CELL("row",B97)),IF(ROUND(B97-B96,1)=0.1,1,NA()),IF(ROUND(B98-B97,1)=0.1,0,NA()))</f>
        <v>1</v>
      </c>
      <c r="AH97" s="689">
        <f>IF(B97&gt;99,B97,A97)</f>
        <v>7019.1</v>
      </c>
      <c r="AI97" s="684" t="str">
        <f ca="1">IF(D97="",INDIRECT(AO97),IF(AG97=1,D96&amp;"_"&amp;D97,D97&amp;"_"&amp;D98))</f>
        <v>M_H</v>
      </c>
      <c r="AJ97" s="684">
        <f ca="1">IF(AI97=INDIRECT(AO97),0,1)     +     IF(AG97=1,  IF(B96+0.1=B97,0,1),  IF(B97+0.1=B98,0,1))     +     IF(AG97=1,  AD97,  AD98)</f>
        <v>0</v>
      </c>
      <c r="AK97" s="717">
        <f ca="1">IF(AG97=1,  F97+CLASSES*AF97*100000,  F98+CLASSES*AF98*100000)     +     IF(AI97="_",  0,  VLOOKUP(AI97,Cross_cat_sexe,AK$7,0))     +     IF(AG97=1,  IF(AND(B97&gt;0.1,F97=0),0.1,0),  IF(AND(B98&gt;0.1,F98=0),0.1,0))</f>
        <v>5000655</v>
      </c>
      <c r="AL97" s="291"/>
      <c r="AM97" s="684"/>
      <c r="AN97" s="684">
        <f t="shared" si="9"/>
        <v>1</v>
      </c>
      <c r="AO97" s="796" t="str">
        <f t="shared" ca="1" si="8"/>
        <v>$AI$75</v>
      </c>
    </row>
    <row r="98" spans="1:41" s="703" customFormat="1">
      <c r="A98" s="704">
        <v>11</v>
      </c>
      <c r="B98" s="705">
        <v>7452</v>
      </c>
      <c r="C98" s="703" t="str">
        <f ca="1">IF($B98="","",VLOOKUP($B98,Athlètes,C$5,0))</f>
        <v>THIBAUT</v>
      </c>
      <c r="D98" s="698" t="str">
        <f ca="1">IF($B98="","",VLOOKUP($B98,Athlètes,D$5,0))</f>
        <v>M</v>
      </c>
      <c r="E98" s="706" t="str">
        <f ca="1">IF($B98="","",VLOOKUP($B98,Athlètes,E$5,0))</f>
        <v/>
      </c>
      <c r="F98" s="718"/>
      <c r="G98" s="700"/>
      <c r="H98" s="783"/>
      <c r="I98" s="719">
        <f ca="1">IF($B98="","",VLOOKUP($B98,Indoor_max,I$5,0)/1000)</f>
        <v>8.0439814814814816E-5</v>
      </c>
      <c r="J98" s="720">
        <f ca="1">IF($B98="","",VLOOKUP($B98,Indoor_max,J$5,0)/1000)</f>
        <v>0</v>
      </c>
      <c r="K98" s="720">
        <f ca="1">IF($B98="","",VLOOKUP($B98,Indoor_max,K$5,0)/1000)</f>
        <v>0</v>
      </c>
      <c r="L98" s="720">
        <f ca="1">IF($B98="","",VLOOKUP($B98,Indoor_max,L$5,0)/1000)</f>
        <v>0</v>
      </c>
      <c r="M98" s="720">
        <f ca="1">IF($B98="","",VLOOKUP($B98,Indoor_max,M$5,0)/1000)</f>
        <v>0</v>
      </c>
      <c r="N98" s="721">
        <f ca="1">IF($B98="","",VLOOKUP($B98,Indoor_max,N$5,0)/1000)</f>
        <v>0</v>
      </c>
      <c r="O98" s="722">
        <f ca="1">IF($B98="","",VLOOKUP($B98,Indoor_max,O$5,0))</f>
        <v>0</v>
      </c>
      <c r="P98" s="723">
        <f ca="1">IF($B98="","",VLOOKUP($B98,Indoor_max,P$5,0))</f>
        <v>0</v>
      </c>
      <c r="Q98" s="724">
        <f ca="1">IF($B98="","",VLOOKUP($B98,Indoor_max,Q$5,0))</f>
        <v>0</v>
      </c>
      <c r="R98" s="725">
        <f ca="1">IF($B98="","",VLOOKUP($B98,Indoor_max,R$5,0))</f>
        <v>0</v>
      </c>
      <c r="S98" s="726" t="str">
        <f ca="1">IF($B98="","",VLOOKUP($B98,Athlètes,S$5,0))</f>
        <v>THIBAUT</v>
      </c>
      <c r="T98" s="718"/>
      <c r="U98" s="698"/>
      <c r="V98" s="698"/>
      <c r="W98" s="698"/>
      <c r="X98" s="698"/>
      <c r="Y98" s="698"/>
      <c r="Z98" s="698"/>
      <c r="AA98" s="698"/>
      <c r="AB98" s="698"/>
      <c r="AC98" s="698"/>
      <c r="AD98" s="698"/>
      <c r="AE98" s="698"/>
      <c r="AF98" s="700"/>
      <c r="AG98" s="828">
        <f ca="1">IF(CELL("row",B98)=ODD(CELL("row",B98)),IF(ROUND(B98-B97,1)=0.1,1,NA()),IF(ROUND(B99-B98,1)=0.1,0,NA()))</f>
        <v>0</v>
      </c>
      <c r="AH98" s="697">
        <f>IF(B98&gt;99,B98,A98)</f>
        <v>7452</v>
      </c>
      <c r="AI98" s="698" t="str">
        <f ca="1">IF(D98="",INDIRECT(AO98),IF(AG98=1,D97&amp;"_"&amp;D98,D98&amp;"_"&amp;D99))</f>
        <v>M_H</v>
      </c>
      <c r="AJ98" s="698">
        <f ca="1">IF(AI98=INDIRECT(AO98),0,1)     +     IF(AG98=1,  IF(B97+0.1=B98,0,1),  IF(B98+0.1=B99,0,1))     +     IF(AG98=1,  AD98,  AD99)</f>
        <v>0</v>
      </c>
      <c r="AK98" s="701">
        <f ca="1">IF(AG98=1,  F98+CLASSES*AF98*100000,  F99+CLASSES*AF99*100000)     +     IF(AI98="_",  0,  VLOOKUP(AI98,Cross_cat_sexe,AK$7,0))     +     IF(AG98=1,  IF(AND(B98&gt;0.1,F98=0),0.1,0),  IF(AND(B99&gt;0.1,F99=0),0.1,0))</f>
        <v>5000375</v>
      </c>
      <c r="AL98" s="290"/>
      <c r="AM98" s="698"/>
      <c r="AN98" s="698">
        <f t="shared" si="9"/>
        <v>1</v>
      </c>
      <c r="AO98" s="800" t="str">
        <f t="shared" ca="1" si="8"/>
        <v>$AI$75</v>
      </c>
    </row>
    <row r="99" spans="1:41" s="695" customFormat="1">
      <c r="A99" s="681">
        <v>11.1</v>
      </c>
      <c r="B99" s="682">
        <f>B98+0.1</f>
        <v>7452.1</v>
      </c>
      <c r="C99" s="683" t="str">
        <f ca="1">IF($B98="","",VLOOKUP($B98,Athlètes,C$7,0))</f>
        <v>Quentin</v>
      </c>
      <c r="D99" s="684" t="str">
        <f ca="1">IF($B98="","",VLOOKUP($B98,Athlètes,D$7,0))</f>
        <v>H</v>
      </c>
      <c r="E99" s="685"/>
      <c r="F99" s="710">
        <f ca="1">IF(AD99=0,MAX(I99:N99)+MAX(O99:Q99)+R99,NA())</f>
        <v>375</v>
      </c>
      <c r="G99" s="692">
        <f ca="1">IF(AD99=0,SUM(T99:AC99),NA())</f>
        <v>1</v>
      </c>
      <c r="H99" s="784">
        <f>IF(ISNA(VLOOKUP($B99,__Cross,H$7,0)),   0,   VLOOKUP($B99,__Cross,H$7,0))</f>
        <v>0</v>
      </c>
      <c r="I99" s="711">
        <f ca="1">IF($B98="","",VLOOKUP($B98,Indoor_max,I$7,0))</f>
        <v>375</v>
      </c>
      <c r="J99" s="712">
        <f ca="1">IF($B98="","",VLOOKUP($B98,Indoor_max,J$7,0))</f>
        <v>0</v>
      </c>
      <c r="K99" s="712">
        <f ca="1">IF($B98="","",VLOOKUP($B98,Indoor_max,K$7,0))</f>
        <v>0</v>
      </c>
      <c r="L99" s="712">
        <f ca="1">IF($B98="","",VLOOKUP($B98,Indoor_max,L$7,0))</f>
        <v>0</v>
      </c>
      <c r="M99" s="712">
        <f ca="1">IF($B98="","",VLOOKUP($B98,Indoor_max,M$7,0))</f>
        <v>0</v>
      </c>
      <c r="N99" s="713">
        <f ca="1">IF($B98="","",VLOOKUP($B98,Indoor_max,N$7,0))</f>
        <v>0</v>
      </c>
      <c r="O99" s="714">
        <f ca="1">IF($B98="","",VLOOKUP($B98,Indoor_max,O$7,0))</f>
        <v>0</v>
      </c>
      <c r="P99" s="712">
        <f ca="1">IF($B98="","",VLOOKUP($B98,Indoor_max,P$7,0))</f>
        <v>0</v>
      </c>
      <c r="Q99" s="713">
        <f ca="1">IF($B98="","",VLOOKUP($B98,Indoor_max,Q$7,0))</f>
        <v>0</v>
      </c>
      <c r="R99" s="715">
        <f ca="1">IF($B98="",0,VLOOKUP($B98,Indoor_max,R$7,0))</f>
        <v>0</v>
      </c>
      <c r="S99" s="716" t="str">
        <f ca="1">IF($B98="","",VLOOKUP($B98,Athlètes,S$7,0))</f>
        <v>Quentin</v>
      </c>
      <c r="T99" s="710">
        <f ca="1">IF($B98="","",VLOOKUP($B98,Indoor_max,T$7,0))</f>
        <v>0</v>
      </c>
      <c r="U99" s="684">
        <f ca="1">IF($B98="","",VLOOKUP($B98,Indoor_max,U$7,0))</f>
        <v>1</v>
      </c>
      <c r="V99" s="684">
        <f ca="1">IF($B98="","",VLOOKUP($B98,Indoor_max,V$7,0))</f>
        <v>0</v>
      </c>
      <c r="W99" s="684">
        <f ca="1">IF($B98="","",VLOOKUP($B98,Indoor_max,W$7,0))</f>
        <v>0</v>
      </c>
      <c r="X99" s="684">
        <f ca="1">IF($B98="","",VLOOKUP($B98,Indoor_max,X$7,0))</f>
        <v>0</v>
      </c>
      <c r="Y99" s="684">
        <f ca="1">IF($B98="","",VLOOKUP($B98,Indoor_max,Y$7,0))</f>
        <v>0</v>
      </c>
      <c r="Z99" s="684">
        <f ca="1">IF($B98="","",VLOOKUP($B98,Indoor_max,Z$7,0))</f>
        <v>0</v>
      </c>
      <c r="AA99" s="684">
        <f ca="1">IF($B98="","",VLOOKUP($B98,Indoor_max,AA$7,0))</f>
        <v>0</v>
      </c>
      <c r="AB99" s="684">
        <f ca="1">IF($B98="","",VLOOKUP($B98,Indoor_max,AB$7,0))</f>
        <v>0</v>
      </c>
      <c r="AC99" s="684">
        <f ca="1">IF($B98="","",VLOOKUP($B98,Indoor_max,AC$7,0))</f>
        <v>0</v>
      </c>
      <c r="AD99" s="684">
        <f ca="1">IF(MAX(T99:AC99)&gt;1,1,0)</f>
        <v>0</v>
      </c>
      <c r="AE99" s="684">
        <f ca="1">IF(AND(SUM(I99:N99)&gt;0,SUM(O99:Q99)&gt;0,R99&gt;0),1,0)</f>
        <v>0</v>
      </c>
      <c r="AF99" s="692">
        <f ca="1">IF( OR(AND(G99&gt;=2,G99+H99&gt;=2),  F98=IF(D99="F","classée","classé")),  1,  0)</f>
        <v>0</v>
      </c>
      <c r="AG99" s="804">
        <f ca="1">IF(CELL("row",B99)=ODD(CELL("row",B99)),IF(ROUND(B99-B98,1)=0.1,1,NA()),IF(ROUND(B100-B99,1)=0.1,0,NA()))</f>
        <v>1</v>
      </c>
      <c r="AH99" s="689">
        <f>IF(B99&gt;99,B99,A99)</f>
        <v>7452.1</v>
      </c>
      <c r="AI99" s="684" t="str">
        <f ca="1">IF(D99="",INDIRECT(AO99),IF(AG99=1,D98&amp;"_"&amp;D99,D99&amp;"_"&amp;D100))</f>
        <v>M_H</v>
      </c>
      <c r="AJ99" s="684">
        <f ca="1">IF(AI99=INDIRECT(AO99),0,1)     +     IF(AG99=1,  IF(B98+0.1=B99,0,1),  IF(B99+0.1=B100,0,1))     +     IF(AG99=1,  AD99,  AD100)</f>
        <v>0</v>
      </c>
      <c r="AK99" s="717">
        <f ca="1">IF(AG99=1,  F99+CLASSES*AF99*100000,  F100+CLASSES*AF100*100000)     +     IF(AI99="_",  0,  VLOOKUP(AI99,Cross_cat_sexe,AK$7,0))     +     IF(AG99=1,  IF(AND(B99&gt;0.1,F99=0),0.1,0),  IF(AND(B100&gt;0.1,F100=0),0.1,0))</f>
        <v>5000375</v>
      </c>
      <c r="AL99" s="291"/>
      <c r="AM99" s="684"/>
      <c r="AN99" s="684">
        <f t="shared" si="9"/>
        <v>1</v>
      </c>
      <c r="AO99" s="796" t="str">
        <f t="shared" ca="1" si="8"/>
        <v>$AI$75</v>
      </c>
    </row>
    <row r="100" spans="1:41" s="703" customFormat="1">
      <c r="A100" s="704">
        <v>12</v>
      </c>
      <c r="B100" s="705">
        <v>7009</v>
      </c>
      <c r="C100" s="703" t="str">
        <f ca="1">IF($B100="","",VLOOKUP($B100,Athlètes,C$5,0))</f>
        <v>PHILIPPO</v>
      </c>
      <c r="D100" s="698" t="str">
        <f ca="1">IF($B100="","",VLOOKUP($B100,Athlètes,D$5,0))</f>
        <v>M</v>
      </c>
      <c r="E100" s="706">
        <f ca="1">IF($B100="","",VLOOKUP($B100,Athlètes,E$5,0))</f>
        <v>1999</v>
      </c>
      <c r="F100" s="718"/>
      <c r="G100" s="700"/>
      <c r="H100" s="783"/>
      <c r="I100" s="719">
        <f ca="1">IF($B100="","",VLOOKUP($B100,Indoor_max,I$5,0)/1000)</f>
        <v>0</v>
      </c>
      <c r="J100" s="720">
        <f ca="1">IF($B100="","",VLOOKUP($B100,Indoor_max,J$5,0)/1000)</f>
        <v>0</v>
      </c>
      <c r="K100" s="720">
        <f ca="1">IF($B100="","",VLOOKUP($B100,Indoor_max,K$5,0)/1000)</f>
        <v>0</v>
      </c>
      <c r="L100" s="720">
        <f ca="1">IF($B100="","",VLOOKUP($B100,Indoor_max,L$5,0)/1000)</f>
        <v>0</v>
      </c>
      <c r="M100" s="720">
        <f ca="1">IF($B100="","",VLOOKUP($B100,Indoor_max,M$5,0)/1000)</f>
        <v>0</v>
      </c>
      <c r="N100" s="721">
        <f ca="1">IF($B100="","",VLOOKUP($B100,Indoor_max,N$5,0)/1000)</f>
        <v>0</v>
      </c>
      <c r="O100" s="722">
        <f ca="1">IF($B100="","",VLOOKUP($B100,Indoor_max,O$5,0))</f>
        <v>110</v>
      </c>
      <c r="P100" s="723">
        <f ca="1">IF($B100="","",VLOOKUP($B100,Indoor_max,P$5,0))</f>
        <v>0</v>
      </c>
      <c r="Q100" s="724">
        <f ca="1">IF($B100="","",VLOOKUP($B100,Indoor_max,Q$5,0))</f>
        <v>0</v>
      </c>
      <c r="R100" s="725">
        <f ca="1">IF($B100="","",VLOOKUP($B100,Indoor_max,R$5,0))</f>
        <v>0</v>
      </c>
      <c r="S100" s="726" t="str">
        <f ca="1">IF($B100="","",VLOOKUP($B100,Athlètes,S$5,0))</f>
        <v>PHILIPPO</v>
      </c>
      <c r="T100" s="718"/>
      <c r="U100" s="698"/>
      <c r="V100" s="698"/>
      <c r="W100" s="698"/>
      <c r="X100" s="698"/>
      <c r="Y100" s="698"/>
      <c r="Z100" s="698"/>
      <c r="AA100" s="698"/>
      <c r="AB100" s="698"/>
      <c r="AC100" s="698"/>
      <c r="AD100" s="698"/>
      <c r="AE100" s="698"/>
      <c r="AF100" s="700"/>
      <c r="AG100" s="828">
        <f ca="1">IF(CELL("row",B100)=ODD(CELL("row",B100)),IF(ROUND(B100-B99,1)=0.1,1,NA()),IF(ROUND(B101-B100,1)=0.1,0,NA()))</f>
        <v>0</v>
      </c>
      <c r="AH100" s="697">
        <f>IF(B100&gt;99,B100,A100)</f>
        <v>7009</v>
      </c>
      <c r="AI100" s="698" t="str">
        <f ca="1">IF(D100="",INDIRECT(AO100),IF(AG100=1,D99&amp;"_"&amp;D100,D100&amp;"_"&amp;D101))</f>
        <v>M_H</v>
      </c>
      <c r="AJ100" s="698">
        <f ca="1">IF(AI100=INDIRECT(AO100),0,1)     +     IF(AG100=1,  IF(B99+0.1=B100,0,1),  IF(B100+0.1=B101,0,1))     +     IF(AG100=1,  AD100,  AD101)</f>
        <v>0</v>
      </c>
      <c r="AK100" s="701">
        <f ca="1">IF(AG100=1,  F100+CLASSES*AF100*100000,  F101+CLASSES*AF101*100000)     +     IF(AI100="_",  0,  VLOOKUP(AI100,Cross_cat_sexe,AK$7,0))     +     IF(AG100=1,  IF(AND(B100&gt;0.1,F100=0),0.1,0),  IF(AND(B101&gt;0.1,F101=0),0.1,0))</f>
        <v>5000278</v>
      </c>
      <c r="AL100" s="290"/>
      <c r="AM100" s="698"/>
      <c r="AN100" s="698">
        <f t="shared" si="9"/>
        <v>1</v>
      </c>
      <c r="AO100" s="800" t="str">
        <f t="shared" ca="1" si="8"/>
        <v>$AI$75</v>
      </c>
    </row>
    <row r="101" spans="1:41" s="695" customFormat="1">
      <c r="A101" s="681">
        <v>12.1</v>
      </c>
      <c r="B101" s="682">
        <f>B100+0.1</f>
        <v>7009.1</v>
      </c>
      <c r="C101" s="683" t="str">
        <f ca="1">IF($B100="","",VLOOKUP($B100,Athlètes,C$7,0))</f>
        <v>Brieuc</v>
      </c>
      <c r="D101" s="684" t="str">
        <f ca="1">IF($B100="","",VLOOKUP($B100,Athlètes,D$7,0))</f>
        <v>H</v>
      </c>
      <c r="E101" s="685"/>
      <c r="F101" s="710">
        <f ca="1">IF(AD101=0,MAX(I101:N101)+MAX(O101:Q101)+R101,NA())</f>
        <v>278</v>
      </c>
      <c r="G101" s="692">
        <f ca="1">IF(AD101=0,SUM(T101:AC101),NA())</f>
        <v>1</v>
      </c>
      <c r="H101" s="784">
        <f ca="1">IF(ISNA(VLOOKUP($B101,__Cross,H$7,0)),   0,   VLOOKUP($B101,__Cross,H$7,0))</f>
        <v>1</v>
      </c>
      <c r="I101" s="711">
        <f ca="1">IF($B100="","",VLOOKUP($B100,Indoor_max,I$7,0))</f>
        <v>0</v>
      </c>
      <c r="J101" s="712">
        <f ca="1">IF($B100="","",VLOOKUP($B100,Indoor_max,J$7,0))</f>
        <v>0</v>
      </c>
      <c r="K101" s="712">
        <f ca="1">IF($B100="","",VLOOKUP($B100,Indoor_max,K$7,0))</f>
        <v>0</v>
      </c>
      <c r="L101" s="712">
        <f ca="1">IF($B100="","",VLOOKUP($B100,Indoor_max,L$7,0))</f>
        <v>0</v>
      </c>
      <c r="M101" s="712">
        <f ca="1">IF($B100="","",VLOOKUP($B100,Indoor_max,M$7,0))</f>
        <v>0</v>
      </c>
      <c r="N101" s="713">
        <f ca="1">IF($B100="","",VLOOKUP($B100,Indoor_max,N$7,0))</f>
        <v>0</v>
      </c>
      <c r="O101" s="714">
        <f ca="1">IF($B100="","",VLOOKUP($B100,Indoor_max,O$7,0))</f>
        <v>278</v>
      </c>
      <c r="P101" s="712">
        <f ca="1">IF($B100="","",VLOOKUP($B100,Indoor_max,P$7,0))</f>
        <v>0</v>
      </c>
      <c r="Q101" s="713">
        <f ca="1">IF($B100="","",VLOOKUP($B100,Indoor_max,Q$7,0))</f>
        <v>0</v>
      </c>
      <c r="R101" s="715">
        <f ca="1">IF($B100="",0,VLOOKUP($B100,Indoor_max,R$7,0))</f>
        <v>0</v>
      </c>
      <c r="S101" s="716" t="str">
        <f ca="1">IF($B100="","",VLOOKUP($B100,Athlètes,S$7,0))</f>
        <v>Brieuc</v>
      </c>
      <c r="T101" s="710">
        <f ca="1">IF($B100="","",VLOOKUP($B100,Indoor_max,T$7,0))</f>
        <v>0</v>
      </c>
      <c r="U101" s="684">
        <f ca="1">IF($B100="","",VLOOKUP($B100,Indoor_max,U$7,0))</f>
        <v>1</v>
      </c>
      <c r="V101" s="684">
        <f ca="1">IF($B100="","",VLOOKUP($B100,Indoor_max,V$7,0))</f>
        <v>0</v>
      </c>
      <c r="W101" s="684">
        <f ca="1">IF($B100="","",VLOOKUP($B100,Indoor_max,W$7,0))</f>
        <v>0</v>
      </c>
      <c r="X101" s="684">
        <f ca="1">IF($B100="","",VLOOKUP($B100,Indoor_max,X$7,0))</f>
        <v>0</v>
      </c>
      <c r="Y101" s="684">
        <f ca="1">IF($B100="","",VLOOKUP($B100,Indoor_max,Y$7,0))</f>
        <v>0</v>
      </c>
      <c r="Z101" s="684">
        <f ca="1">IF($B100="","",VLOOKUP($B100,Indoor_max,Z$7,0))</f>
        <v>0</v>
      </c>
      <c r="AA101" s="684">
        <f ca="1">IF($B100="","",VLOOKUP($B100,Indoor_max,AA$7,0))</f>
        <v>0</v>
      </c>
      <c r="AB101" s="684">
        <f ca="1">IF($B100="","",VLOOKUP($B100,Indoor_max,AB$7,0))</f>
        <v>0</v>
      </c>
      <c r="AC101" s="684">
        <f ca="1">IF($B100="","",VLOOKUP($B100,Indoor_max,AC$7,0))</f>
        <v>0</v>
      </c>
      <c r="AD101" s="684">
        <f ca="1">IF(MAX(T101:AC101)&gt;1,1,0)</f>
        <v>0</v>
      </c>
      <c r="AE101" s="684">
        <f ca="1">IF(AND(SUM(I101:N101)&gt;0,SUM(O101:Q101)&gt;0,R101&gt;0),1,0)</f>
        <v>0</v>
      </c>
      <c r="AF101" s="692">
        <f ca="1">IF( OR(AND(G101&gt;=2,G101+H101&gt;=2),  F100=IF(D101="F","classée","classé")),  1,  0)</f>
        <v>0</v>
      </c>
      <c r="AG101" s="804">
        <f ca="1">IF(CELL("row",B101)=ODD(CELL("row",B101)),IF(ROUND(B101-B100,1)=0.1,1,NA()),IF(ROUND(B102-B101,1)=0.1,0,NA()))</f>
        <v>1</v>
      </c>
      <c r="AH101" s="689">
        <f>IF(B101&gt;99,B101,A101)</f>
        <v>7009.1</v>
      </c>
      <c r="AI101" s="684" t="str">
        <f ca="1">IF(D101="",INDIRECT(AO101),IF(AG101=1,D100&amp;"_"&amp;D101,D101&amp;"_"&amp;D102))</f>
        <v>M_H</v>
      </c>
      <c r="AJ101" s="684">
        <f ca="1">IF(AI101=INDIRECT(AO101),0,1)     +     IF(AG101=1,  IF(B100+0.1=B101,0,1),  IF(B101+0.1=B102,0,1))     +     IF(AG101=1,  AD101,  AD102)</f>
        <v>0</v>
      </c>
      <c r="AK101" s="717">
        <f ca="1">IF(AG101=1,  F101+CLASSES*AF101*100000,  F102+CLASSES*AF102*100000)     +     IF(AI101="_",  0,  VLOOKUP(AI101,Cross_cat_sexe,AK$7,0))     +     IF(AG101=1,  IF(AND(B101&gt;0.1,F101=0),0.1,0),  IF(AND(B102&gt;0.1,F102=0),0.1,0))</f>
        <v>5000278</v>
      </c>
      <c r="AL101" s="291"/>
      <c r="AM101" s="684"/>
      <c r="AN101" s="684">
        <f t="shared" si="9"/>
        <v>1</v>
      </c>
      <c r="AO101" s="796" t="str">
        <f t="shared" ca="1" si="8"/>
        <v>$AI$75</v>
      </c>
    </row>
    <row r="102" spans="1:41" s="703" customFormat="1" hidden="1">
      <c r="A102" s="704">
        <v>13</v>
      </c>
      <c r="B102" s="705"/>
      <c r="C102" s="703" t="str">
        <f>IF($B102="","",VLOOKUP($B102,Athlètes,C$5,0))</f>
        <v/>
      </c>
      <c r="D102" s="698" t="str">
        <f>IF($B102="","",VLOOKUP($B102,Athlètes,D$5,0))</f>
        <v/>
      </c>
      <c r="E102" s="706" t="str">
        <f>IF($B102="","",VLOOKUP($B102,Athlètes,E$5,0))</f>
        <v/>
      </c>
      <c r="F102" s="718"/>
      <c r="G102" s="700"/>
      <c r="H102" s="783"/>
      <c r="I102" s="719" t="str">
        <f>IF($B102="","",VLOOKUP($B102,Indoor_max,I$5,0)/1000)</f>
        <v/>
      </c>
      <c r="J102" s="720" t="str">
        <f>IF($B102="","",VLOOKUP($B102,Indoor_max,J$5,0)/1000)</f>
        <v/>
      </c>
      <c r="K102" s="720" t="str">
        <f>IF($B102="","",VLOOKUP($B102,Indoor_max,K$5,0)/1000)</f>
        <v/>
      </c>
      <c r="L102" s="720" t="str">
        <f>IF($B102="","",VLOOKUP($B102,Indoor_max,L$5,0)/1000)</f>
        <v/>
      </c>
      <c r="M102" s="720" t="str">
        <f>IF($B102="","",VLOOKUP($B102,Indoor_max,M$5,0)/1000)</f>
        <v/>
      </c>
      <c r="N102" s="721" t="str">
        <f>IF($B102="","",VLOOKUP($B102,Indoor_max,N$5,0)/1000)</f>
        <v/>
      </c>
      <c r="O102" s="722" t="str">
        <f>IF($B102="","",VLOOKUP($B102,Indoor_max,O$5,0))</f>
        <v/>
      </c>
      <c r="P102" s="723" t="str">
        <f>IF($B102="","",VLOOKUP($B102,Indoor_max,P$5,0))</f>
        <v/>
      </c>
      <c r="Q102" s="724" t="str">
        <f>IF($B102="","",VLOOKUP($B102,Indoor_max,Q$5,0))</f>
        <v/>
      </c>
      <c r="R102" s="725" t="str">
        <f>IF($B102="","",VLOOKUP($B102,Indoor_max,R$5,0))</f>
        <v/>
      </c>
      <c r="S102" s="726" t="str">
        <f>IF($B102="","",VLOOKUP($B102,Athlètes,S$5,0))</f>
        <v/>
      </c>
      <c r="T102" s="718"/>
      <c r="U102" s="698"/>
      <c r="V102" s="698"/>
      <c r="W102" s="698"/>
      <c r="X102" s="698"/>
      <c r="Y102" s="698"/>
      <c r="Z102" s="698"/>
      <c r="AA102" s="698"/>
      <c r="AB102" s="698"/>
      <c r="AC102" s="698"/>
      <c r="AD102" s="698"/>
      <c r="AE102" s="698"/>
      <c r="AF102" s="700"/>
      <c r="AG102" s="828">
        <f ca="1">IF(CELL("row",B102)=ODD(CELL("row",B102)),IF(ROUND(B102-B101,1)=0.1,1,NA()),IF(ROUND(B103-B102,1)=0.1,0,NA()))</f>
        <v>0</v>
      </c>
      <c r="AH102" s="697">
        <f>IF(B102&gt;99,B102,A102)</f>
        <v>13</v>
      </c>
      <c r="AI102" s="698" t="str">
        <f ca="1">IF(D102="",INDIRECT(AO102),IF(AG102=1,D101&amp;"_"&amp;D102,D102&amp;"_"&amp;D103))</f>
        <v>M_H</v>
      </c>
      <c r="AJ102" s="698">
        <f ca="1">IF(AI102=INDIRECT(AO102),0,1)     +     IF(AG102=1,  IF(B101+0.1=B102,0,1),  IF(B102+0.1=B103,0,1))     +     IF(AG102=1,  AD102,  AD103)</f>
        <v>0</v>
      </c>
      <c r="AK102" s="701">
        <f ca="1">IF(AG102=1,  F102+CLASSES*AF102*100000,  F103+CLASSES*AF103*100000)     +     IF(AI102="_",  0,  VLOOKUP(AI102,Cross_cat_sexe,AK$7,0))     +     IF(AG102=1,  IF(AND(B102&gt;0.1,F102=0),0.1,0),  IF(AND(B103&gt;0.1,F103=0),0.1,0))</f>
        <v>5000000</v>
      </c>
      <c r="AL102" s="290"/>
      <c r="AM102" s="698"/>
      <c r="AN102" s="698">
        <f t="shared" si="9"/>
        <v>0</v>
      </c>
      <c r="AO102" s="800" t="str">
        <f t="shared" ca="1" si="8"/>
        <v>$AI$75</v>
      </c>
    </row>
    <row r="103" spans="1:41" s="695" customFormat="1" hidden="1">
      <c r="A103" s="681">
        <v>13.1</v>
      </c>
      <c r="B103" s="682">
        <f>B102+0.1</f>
        <v>0.1</v>
      </c>
      <c r="C103" s="683" t="str">
        <f>IF($B102="","",VLOOKUP($B102,Athlètes,C$7,0))</f>
        <v/>
      </c>
      <c r="D103" s="684" t="str">
        <f>IF($B102="","",VLOOKUP($B102,Athlètes,D$7,0))</f>
        <v/>
      </c>
      <c r="E103" s="685"/>
      <c r="F103" s="710">
        <f>IF(AD103=0,MAX(I103:N103)+MAX(O103:Q103)+R103,NA())</f>
        <v>0</v>
      </c>
      <c r="G103" s="692">
        <f>IF(AD103=0,SUM(T103:AC103),NA())</f>
        <v>0</v>
      </c>
      <c r="H103" s="784">
        <f ca="1">IF(ISNA(VLOOKUP($B103,__Cross,H$7,0)),   0,   VLOOKUP($B103,__Cross,H$7,0))</f>
        <v>0</v>
      </c>
      <c r="I103" s="711" t="str">
        <f>IF($B102="","",VLOOKUP($B102,Indoor_max,I$7,0))</f>
        <v/>
      </c>
      <c r="J103" s="712" t="str">
        <f>IF($B102="","",VLOOKUP($B102,Indoor_max,J$7,0))</f>
        <v/>
      </c>
      <c r="K103" s="712" t="str">
        <f>IF($B102="","",VLOOKUP($B102,Indoor_max,K$7,0))</f>
        <v/>
      </c>
      <c r="L103" s="712" t="str">
        <f>IF($B102="","",VLOOKUP($B102,Indoor_max,L$7,0))</f>
        <v/>
      </c>
      <c r="M103" s="712" t="str">
        <f>IF($B102="","",VLOOKUP($B102,Indoor_max,M$7,0))</f>
        <v/>
      </c>
      <c r="N103" s="713" t="str">
        <f>IF($B102="","",VLOOKUP($B102,Indoor_max,N$7,0))</f>
        <v/>
      </c>
      <c r="O103" s="714" t="str">
        <f>IF($B102="","",VLOOKUP($B102,Indoor_max,O$7,0))</f>
        <v/>
      </c>
      <c r="P103" s="712" t="str">
        <f>IF($B102="","",VLOOKUP($B102,Indoor_max,P$7,0))</f>
        <v/>
      </c>
      <c r="Q103" s="713" t="str">
        <f>IF($B102="","",VLOOKUP($B102,Indoor_max,Q$7,0))</f>
        <v/>
      </c>
      <c r="R103" s="715">
        <f>IF($B102="",0,VLOOKUP($B102,Indoor_max,R$7,0))</f>
        <v>0</v>
      </c>
      <c r="S103" s="716" t="str">
        <f>IF($B102="","",VLOOKUP($B102,Athlètes,S$7,0))</f>
        <v/>
      </c>
      <c r="T103" s="710" t="str">
        <f>IF($B102="","",VLOOKUP($B102,Indoor_max,T$7,0))</f>
        <v/>
      </c>
      <c r="U103" s="684" t="str">
        <f>IF($B102="","",VLOOKUP($B102,Indoor_max,U$7,0))</f>
        <v/>
      </c>
      <c r="V103" s="684" t="str">
        <f>IF($B102="","",VLOOKUP($B102,Indoor_max,V$7,0))</f>
        <v/>
      </c>
      <c r="W103" s="684" t="str">
        <f>IF($B102="","",VLOOKUP($B102,Indoor_max,W$7,0))</f>
        <v/>
      </c>
      <c r="X103" s="684" t="str">
        <f>IF($B102="","",VLOOKUP($B102,Indoor_max,X$7,0))</f>
        <v/>
      </c>
      <c r="Y103" s="684" t="str">
        <f>IF($B102="","",VLOOKUP($B102,Indoor_max,Y$7,0))</f>
        <v/>
      </c>
      <c r="Z103" s="684" t="str">
        <f>IF($B102="","",VLOOKUP($B102,Indoor_max,Z$7,0))</f>
        <v/>
      </c>
      <c r="AA103" s="684" t="str">
        <f>IF($B102="","",VLOOKUP($B102,Indoor_max,AA$7,0))</f>
        <v/>
      </c>
      <c r="AB103" s="684" t="str">
        <f>IF($B102="","",VLOOKUP($B102,Indoor_max,AB$7,0))</f>
        <v/>
      </c>
      <c r="AC103" s="684" t="str">
        <f>IF($B102="","",VLOOKUP($B102,Indoor_max,AC$7,0))</f>
        <v/>
      </c>
      <c r="AD103" s="684">
        <f>IF(MAX(T103:AC103)&gt;1,1,0)</f>
        <v>0</v>
      </c>
      <c r="AE103" s="684">
        <f>IF(AND(SUM(I103:N103)&gt;0,SUM(O103:Q103)&gt;0,R103&gt;0),1,0)</f>
        <v>0</v>
      </c>
      <c r="AF103" s="692">
        <f ca="1">IF( OR(AND(G103&gt;=2,G103+H103&gt;=2),  F102=IF(D103="F","classée","classé")),  1,  0)</f>
        <v>0</v>
      </c>
      <c r="AG103" s="804">
        <f ca="1">IF(CELL("row",B103)=ODD(CELL("row",B103)),IF(ROUND(B103-B102,1)=0.1,1,NA()),IF(ROUND(B104-B103,1)=0.1,0,NA()))</f>
        <v>1</v>
      </c>
      <c r="AH103" s="689">
        <f>IF(B103&gt;99,B103,A103)</f>
        <v>13.1</v>
      </c>
      <c r="AI103" s="684" t="str">
        <f ca="1">IF(D103="",INDIRECT(AO103),IF(AG103=1,D102&amp;"_"&amp;D103,D103&amp;"_"&amp;D104))</f>
        <v>M_H</v>
      </c>
      <c r="AJ103" s="684">
        <f ca="1">IF(AI103=INDIRECT(AO103),0,1)     +     IF(AG103=1,  IF(B102+0.1=B103,0,1),  IF(B103+0.1=B104,0,1))     +     IF(AG103=1,  AD103,  AD104)</f>
        <v>0</v>
      </c>
      <c r="AK103" s="717">
        <f ca="1">IF(AG103=1,  F103+CLASSES*AF103*100000,  F104+CLASSES*AF104*100000)     +     IF(AI103="_",  0,  VLOOKUP(AI103,Cross_cat_sexe,AK$7,0))     +     IF(AG103=1,  IF(AND(B103&gt;0.1,F103=0),0.1,0),  IF(AND(B104&gt;0.1,F104=0),0.1,0))</f>
        <v>5000000</v>
      </c>
      <c r="AL103" s="291"/>
      <c r="AM103" s="684"/>
      <c r="AN103" s="684">
        <f t="shared" si="9"/>
        <v>0</v>
      </c>
      <c r="AO103" s="796" t="str">
        <f t="shared" ca="1" si="8"/>
        <v>$AI$75</v>
      </c>
    </row>
    <row r="104" spans="1:41" s="703" customFormat="1" hidden="1">
      <c r="A104" s="704">
        <v>14</v>
      </c>
      <c r="B104" s="705"/>
      <c r="C104" s="703" t="str">
        <f>IF($B104="","",VLOOKUP($B104,Athlètes,C$5,0))</f>
        <v/>
      </c>
      <c r="D104" s="698" t="str">
        <f>IF($B104="","",VLOOKUP($B104,Athlètes,D$5,0))</f>
        <v/>
      </c>
      <c r="E104" s="706" t="str">
        <f>IF($B104="","",VLOOKUP($B104,Athlètes,E$5,0))</f>
        <v/>
      </c>
      <c r="F104" s="718"/>
      <c r="G104" s="700"/>
      <c r="H104" s="783"/>
      <c r="I104" s="719" t="str">
        <f>IF($B104="","",VLOOKUP($B104,Indoor_max,I$5,0)/1000)</f>
        <v/>
      </c>
      <c r="J104" s="720" t="str">
        <f>IF($B104="","",VLOOKUP($B104,Indoor_max,J$5,0)/1000)</f>
        <v/>
      </c>
      <c r="K104" s="720" t="str">
        <f>IF($B104="","",VLOOKUP($B104,Indoor_max,K$5,0)/1000)</f>
        <v/>
      </c>
      <c r="L104" s="720" t="str">
        <f>IF($B104="","",VLOOKUP($B104,Indoor_max,L$5,0)/1000)</f>
        <v/>
      </c>
      <c r="M104" s="720" t="str">
        <f>IF($B104="","",VLOOKUP($B104,Indoor_max,M$5,0)/1000)</f>
        <v/>
      </c>
      <c r="N104" s="721" t="str">
        <f>IF($B104="","",VLOOKUP($B104,Indoor_max,N$5,0)/1000)</f>
        <v/>
      </c>
      <c r="O104" s="722" t="str">
        <f>IF($B104="","",VLOOKUP($B104,Indoor_max,O$5,0))</f>
        <v/>
      </c>
      <c r="P104" s="723" t="str">
        <f>IF($B104="","",VLOOKUP($B104,Indoor_max,P$5,0))</f>
        <v/>
      </c>
      <c r="Q104" s="724" t="str">
        <f>IF($B104="","",VLOOKUP($B104,Indoor_max,Q$5,0))</f>
        <v/>
      </c>
      <c r="R104" s="725" t="str">
        <f>IF($B104="","",VLOOKUP($B104,Indoor_max,R$5,0))</f>
        <v/>
      </c>
      <c r="S104" s="726" t="str">
        <f>IF($B104="","",VLOOKUP($B104,Athlètes,S$5,0))</f>
        <v/>
      </c>
      <c r="T104" s="718"/>
      <c r="U104" s="698"/>
      <c r="V104" s="698"/>
      <c r="W104" s="698"/>
      <c r="X104" s="698"/>
      <c r="Y104" s="698"/>
      <c r="Z104" s="698"/>
      <c r="AA104" s="698"/>
      <c r="AB104" s="698"/>
      <c r="AC104" s="698"/>
      <c r="AD104" s="698"/>
      <c r="AE104" s="698"/>
      <c r="AF104" s="700"/>
      <c r="AG104" s="828">
        <f ca="1">IF(CELL("row",B104)=ODD(CELL("row",B104)),IF(ROUND(B104-B103,1)=0.1,1,NA()),IF(ROUND(B105-B104,1)=0.1,0,NA()))</f>
        <v>0</v>
      </c>
      <c r="AH104" s="697">
        <f>IF(B104&gt;99,B104,A104)</f>
        <v>14</v>
      </c>
      <c r="AI104" s="698" t="str">
        <f ca="1">IF(D104="",INDIRECT(AO104),IF(AG104=1,D103&amp;"_"&amp;D104,D104&amp;"_"&amp;D105))</f>
        <v>M_H</v>
      </c>
      <c r="AJ104" s="698">
        <f ca="1">IF(AI104=INDIRECT(AO104),0,1)     +     IF(AG104=1,  IF(B103+0.1=B104,0,1),  IF(B104+0.1=B105,0,1))     +     IF(AG104=1,  AD104,  AD105)</f>
        <v>0</v>
      </c>
      <c r="AK104" s="701">
        <f ca="1">IF(AG104=1,  F104+CLASSES*AF104*100000,  F105+CLASSES*AF105*100000)     +     IF(AI104="_",  0,  VLOOKUP(AI104,Cross_cat_sexe,AK$7,0))     +     IF(AG104=1,  IF(AND(B104&gt;0.1,F104=0),0.1,0),  IF(AND(B105&gt;0.1,F105=0),0.1,0))</f>
        <v>5000000</v>
      </c>
      <c r="AL104" s="290"/>
      <c r="AM104" s="698"/>
      <c r="AN104" s="698">
        <f t="shared" si="9"/>
        <v>0</v>
      </c>
      <c r="AO104" s="800" t="str">
        <f t="shared" ca="1" si="8"/>
        <v>$AI$75</v>
      </c>
    </row>
    <row r="105" spans="1:41" s="695" customFormat="1" hidden="1">
      <c r="A105" s="681">
        <v>14.1</v>
      </c>
      <c r="B105" s="682">
        <f>B104+0.1</f>
        <v>0.1</v>
      </c>
      <c r="C105" s="683" t="str">
        <f>IF($B104="","",VLOOKUP($B104,Athlètes,C$7,0))</f>
        <v/>
      </c>
      <c r="D105" s="684" t="str">
        <f>IF($B104="","",VLOOKUP($B104,Athlètes,D$7,0))</f>
        <v/>
      </c>
      <c r="E105" s="685"/>
      <c r="F105" s="710">
        <f>IF(AD105=0,MAX(I105:N105)+MAX(O105:Q105)+R105,NA())</f>
        <v>0</v>
      </c>
      <c r="G105" s="692">
        <f>IF(AD105=0,SUM(T105:AC105),NA())</f>
        <v>0</v>
      </c>
      <c r="H105" s="784">
        <f ca="1">IF(ISNA(VLOOKUP($B105,__Cross,H$7,0)),   0,   VLOOKUP($B105,__Cross,H$7,0))</f>
        <v>0</v>
      </c>
      <c r="I105" s="711" t="str">
        <f>IF($B104="","",VLOOKUP($B104,Indoor_max,I$7,0))</f>
        <v/>
      </c>
      <c r="J105" s="712" t="str">
        <f>IF($B104="","",VLOOKUP($B104,Indoor_max,J$7,0))</f>
        <v/>
      </c>
      <c r="K105" s="712" t="str">
        <f>IF($B104="","",VLOOKUP($B104,Indoor_max,K$7,0))</f>
        <v/>
      </c>
      <c r="L105" s="712" t="str">
        <f>IF($B104="","",VLOOKUP($B104,Indoor_max,L$7,0))</f>
        <v/>
      </c>
      <c r="M105" s="712" t="str">
        <f>IF($B104="","",VLOOKUP($B104,Indoor_max,M$7,0))</f>
        <v/>
      </c>
      <c r="N105" s="713" t="str">
        <f>IF($B104="","",VLOOKUP($B104,Indoor_max,N$7,0))</f>
        <v/>
      </c>
      <c r="O105" s="714" t="str">
        <f>IF($B104="","",VLOOKUP($B104,Indoor_max,O$7,0))</f>
        <v/>
      </c>
      <c r="P105" s="712" t="str">
        <f>IF($B104="","",VLOOKUP($B104,Indoor_max,P$7,0))</f>
        <v/>
      </c>
      <c r="Q105" s="713" t="str">
        <f>IF($B104="","",VLOOKUP($B104,Indoor_max,Q$7,0))</f>
        <v/>
      </c>
      <c r="R105" s="715">
        <f>IF($B104="",0,VLOOKUP($B104,Indoor_max,R$7,0))</f>
        <v>0</v>
      </c>
      <c r="S105" s="716" t="str">
        <f>IF($B104="","",VLOOKUP($B104,Athlètes,S$7,0))</f>
        <v/>
      </c>
      <c r="T105" s="710" t="str">
        <f>IF($B104="","",VLOOKUP($B104,Indoor_max,T$7,0))</f>
        <v/>
      </c>
      <c r="U105" s="684" t="str">
        <f>IF($B104="","",VLOOKUP($B104,Indoor_max,U$7,0))</f>
        <v/>
      </c>
      <c r="V105" s="684" t="str">
        <f>IF($B104="","",VLOOKUP($B104,Indoor_max,V$7,0))</f>
        <v/>
      </c>
      <c r="W105" s="684" t="str">
        <f>IF($B104="","",VLOOKUP($B104,Indoor_max,W$7,0))</f>
        <v/>
      </c>
      <c r="X105" s="684" t="str">
        <f>IF($B104="","",VLOOKUP($B104,Indoor_max,X$7,0))</f>
        <v/>
      </c>
      <c r="Y105" s="684" t="str">
        <f>IF($B104="","",VLOOKUP($B104,Indoor_max,Y$7,0))</f>
        <v/>
      </c>
      <c r="Z105" s="684" t="str">
        <f>IF($B104="","",VLOOKUP($B104,Indoor_max,Z$7,0))</f>
        <v/>
      </c>
      <c r="AA105" s="684" t="str">
        <f>IF($B104="","",VLOOKUP($B104,Indoor_max,AA$7,0))</f>
        <v/>
      </c>
      <c r="AB105" s="684" t="str">
        <f>IF($B104="","",VLOOKUP($B104,Indoor_max,AB$7,0))</f>
        <v/>
      </c>
      <c r="AC105" s="684" t="str">
        <f>IF($B104="","",VLOOKUP($B104,Indoor_max,AC$7,0))</f>
        <v/>
      </c>
      <c r="AD105" s="684">
        <f>IF(MAX(T105:AC105)&gt;1,1,0)</f>
        <v>0</v>
      </c>
      <c r="AE105" s="684">
        <f>IF(AND(SUM(I105:N105)&gt;0,SUM(O105:Q105)&gt;0,R105&gt;0),1,0)</f>
        <v>0</v>
      </c>
      <c r="AF105" s="692">
        <f ca="1">IF( OR(AND(G105&gt;=2,G105+H105&gt;=2),  F104=IF(D105="F","classée","classé")),  1,  0)</f>
        <v>0</v>
      </c>
      <c r="AG105" s="804">
        <f ca="1">IF(CELL("row",B105)=ODD(CELL("row",B105)),IF(ROUND(B105-B104,1)=0.1,1,NA()),IF(ROUND(B106-B105,1)=0.1,0,NA()))</f>
        <v>1</v>
      </c>
      <c r="AH105" s="689">
        <f>IF(B105&gt;99,B105,A105)</f>
        <v>14.1</v>
      </c>
      <c r="AI105" s="684" t="str">
        <f ca="1">IF(D105="",INDIRECT(AO105),IF(AG105=1,D104&amp;"_"&amp;D105,D105&amp;"_"&amp;D106))</f>
        <v>M_H</v>
      </c>
      <c r="AJ105" s="684">
        <f ca="1">IF(AI105=INDIRECT(AO105),0,1)     +     IF(AG105=1,  IF(B104+0.1=B105,0,1),  IF(B105+0.1=B106,0,1))     +     IF(AG105=1,  AD105,  AD106)</f>
        <v>0</v>
      </c>
      <c r="AK105" s="717">
        <f ca="1">IF(AG105=1,  F105+CLASSES*AF105*100000,  F106+CLASSES*AF106*100000)     +     IF(AI105="_",  0,  VLOOKUP(AI105,Cross_cat_sexe,AK$7,0))     +     IF(AG105=1,  IF(AND(B105&gt;0.1,F105=0),0.1,0),  IF(AND(B106&gt;0.1,F106=0),0.1,0))</f>
        <v>5000000</v>
      </c>
      <c r="AL105" s="291"/>
      <c r="AM105" s="684"/>
      <c r="AN105" s="684">
        <f t="shared" si="9"/>
        <v>0</v>
      </c>
      <c r="AO105" s="796" t="str">
        <f t="shared" ca="1" si="8"/>
        <v>$AI$75</v>
      </c>
    </row>
    <row r="106" spans="1:41" s="703" customFormat="1" hidden="1">
      <c r="A106" s="704">
        <v>15</v>
      </c>
      <c r="B106" s="705"/>
      <c r="C106" s="703" t="str">
        <f>IF($B106="","",VLOOKUP($B106,Athlètes,C$5,0))</f>
        <v/>
      </c>
      <c r="D106" s="698" t="str">
        <f>IF($B106="","",VLOOKUP($B106,Athlètes,D$5,0))</f>
        <v/>
      </c>
      <c r="E106" s="706" t="str">
        <f>IF($B106="","",VLOOKUP($B106,Athlètes,E$5,0))</f>
        <v/>
      </c>
      <c r="F106" s="718"/>
      <c r="G106" s="700"/>
      <c r="H106" s="783"/>
      <c r="I106" s="719" t="str">
        <f>IF($B106="","",VLOOKUP($B106,Indoor_max,I$5,0)/1000)</f>
        <v/>
      </c>
      <c r="J106" s="720" t="str">
        <f>IF($B106="","",VLOOKUP($B106,Indoor_max,J$5,0)/1000)</f>
        <v/>
      </c>
      <c r="K106" s="720" t="str">
        <f>IF($B106="","",VLOOKUP($B106,Indoor_max,K$5,0)/1000)</f>
        <v/>
      </c>
      <c r="L106" s="720" t="str">
        <f>IF($B106="","",VLOOKUP($B106,Indoor_max,L$5,0)/1000)</f>
        <v/>
      </c>
      <c r="M106" s="720" t="str">
        <f>IF($B106="","",VLOOKUP($B106,Indoor_max,M$5,0)/1000)</f>
        <v/>
      </c>
      <c r="N106" s="721" t="str">
        <f>IF($B106="","",VLOOKUP($B106,Indoor_max,N$5,0)/1000)</f>
        <v/>
      </c>
      <c r="O106" s="722" t="str">
        <f>IF($B106="","",VLOOKUP($B106,Indoor_max,O$5,0))</f>
        <v/>
      </c>
      <c r="P106" s="723" t="str">
        <f>IF($B106="","",VLOOKUP($B106,Indoor_max,P$5,0))</f>
        <v/>
      </c>
      <c r="Q106" s="724" t="str">
        <f>IF($B106="","",VLOOKUP($B106,Indoor_max,Q$5,0))</f>
        <v/>
      </c>
      <c r="R106" s="725" t="str">
        <f>IF($B106="","",VLOOKUP($B106,Indoor_max,R$5,0))</f>
        <v/>
      </c>
      <c r="S106" s="726" t="str">
        <f>IF($B106="","",VLOOKUP($B106,Athlètes,S$5,0))</f>
        <v/>
      </c>
      <c r="T106" s="718"/>
      <c r="U106" s="698"/>
      <c r="V106" s="698"/>
      <c r="W106" s="698"/>
      <c r="X106" s="698"/>
      <c r="Y106" s="698"/>
      <c r="Z106" s="698"/>
      <c r="AA106" s="698"/>
      <c r="AB106" s="698"/>
      <c r="AC106" s="698"/>
      <c r="AD106" s="698"/>
      <c r="AE106" s="698"/>
      <c r="AF106" s="700"/>
      <c r="AG106" s="828">
        <f ca="1">IF(CELL("row",B106)=ODD(CELL("row",B106)),IF(ROUND(B106-B105,1)=0.1,1,NA()),IF(ROUND(B107-B106,1)=0.1,0,NA()))</f>
        <v>0</v>
      </c>
      <c r="AH106" s="697">
        <f>IF(B106&gt;99,B106,A106)</f>
        <v>15</v>
      </c>
      <c r="AI106" s="698" t="str">
        <f ca="1">IF(D106="",INDIRECT(AO106),IF(AG106=1,D105&amp;"_"&amp;D106,D106&amp;"_"&amp;D107))</f>
        <v>M_H</v>
      </c>
      <c r="AJ106" s="698">
        <f ca="1">IF(AI106=INDIRECT(AO106),0,1)     +     IF(AG106=1,  IF(B105+0.1=B106,0,1),  IF(B106+0.1=B107,0,1))     +     IF(AG106=1,  AD106,  AD107)</f>
        <v>0</v>
      </c>
      <c r="AK106" s="701">
        <f ca="1">IF(AG106=1,  F106+CLASSES*AF106*100000,  F107+CLASSES*AF107*100000)     +     IF(AI106="_",  0,  VLOOKUP(AI106,Cross_cat_sexe,AK$7,0))     +     IF(AG106=1,  IF(AND(B106&gt;0.1,F106=0),0.1,0),  IF(AND(B107&gt;0.1,F107=0),0.1,0))</f>
        <v>5000000</v>
      </c>
      <c r="AL106" s="290"/>
      <c r="AM106" s="698"/>
      <c r="AN106" s="698">
        <f t="shared" si="9"/>
        <v>0</v>
      </c>
      <c r="AO106" s="800" t="str">
        <f t="shared" ca="1" si="8"/>
        <v>$AI$75</v>
      </c>
    </row>
    <row r="107" spans="1:41" s="695" customFormat="1" hidden="1">
      <c r="A107" s="681">
        <v>15.1</v>
      </c>
      <c r="B107" s="682">
        <f>B106+0.1</f>
        <v>0.1</v>
      </c>
      <c r="C107" s="683" t="str">
        <f>IF($B106="","",VLOOKUP($B106,Athlètes,C$7,0))</f>
        <v/>
      </c>
      <c r="D107" s="684" t="str">
        <f>IF($B106="","",VLOOKUP($B106,Athlètes,D$7,0))</f>
        <v/>
      </c>
      <c r="E107" s="685"/>
      <c r="F107" s="710">
        <f>IF(AD107=0,MAX(I107:N107)+MAX(O107:Q107)+R107,NA())</f>
        <v>0</v>
      </c>
      <c r="G107" s="692">
        <f>IF(AD107=0,SUM(T107:AC107),NA())</f>
        <v>0</v>
      </c>
      <c r="H107" s="784">
        <f ca="1">IF(ISNA(VLOOKUP($B107,__Cross,H$7,0)),   0,   VLOOKUP($B107,__Cross,H$7,0))</f>
        <v>0</v>
      </c>
      <c r="I107" s="711" t="str">
        <f>IF($B106="","",VLOOKUP($B106,Indoor_max,I$7,0))</f>
        <v/>
      </c>
      <c r="J107" s="712" t="str">
        <f>IF($B106="","",VLOOKUP($B106,Indoor_max,J$7,0))</f>
        <v/>
      </c>
      <c r="K107" s="712" t="str">
        <f>IF($B106="","",VLOOKUP($B106,Indoor_max,K$7,0))</f>
        <v/>
      </c>
      <c r="L107" s="712" t="str">
        <f>IF($B106="","",VLOOKUP($B106,Indoor_max,L$7,0))</f>
        <v/>
      </c>
      <c r="M107" s="712" t="str">
        <f>IF($B106="","",VLOOKUP($B106,Indoor_max,M$7,0))</f>
        <v/>
      </c>
      <c r="N107" s="713" t="str">
        <f>IF($B106="","",VLOOKUP($B106,Indoor_max,N$7,0))</f>
        <v/>
      </c>
      <c r="O107" s="714" t="str">
        <f>IF($B106="","",VLOOKUP($B106,Indoor_max,O$7,0))</f>
        <v/>
      </c>
      <c r="P107" s="712" t="str">
        <f>IF($B106="","",VLOOKUP($B106,Indoor_max,P$7,0))</f>
        <v/>
      </c>
      <c r="Q107" s="713" t="str">
        <f>IF($B106="","",VLOOKUP($B106,Indoor_max,Q$7,0))</f>
        <v/>
      </c>
      <c r="R107" s="715">
        <f>IF($B106="",0,VLOOKUP($B106,Indoor_max,R$7,0))</f>
        <v>0</v>
      </c>
      <c r="S107" s="716" t="str">
        <f>IF($B106="","",VLOOKUP($B106,Athlètes,S$7,0))</f>
        <v/>
      </c>
      <c r="T107" s="710" t="str">
        <f>IF($B106="","",VLOOKUP($B106,Indoor_max,T$7,0))</f>
        <v/>
      </c>
      <c r="U107" s="684" t="str">
        <f>IF($B106="","",VLOOKUP($B106,Indoor_max,U$7,0))</f>
        <v/>
      </c>
      <c r="V107" s="684" t="str">
        <f>IF($B106="","",VLOOKUP($B106,Indoor_max,V$7,0))</f>
        <v/>
      </c>
      <c r="W107" s="684" t="str">
        <f>IF($B106="","",VLOOKUP($B106,Indoor_max,W$7,0))</f>
        <v/>
      </c>
      <c r="X107" s="684" t="str">
        <f>IF($B106="","",VLOOKUP($B106,Indoor_max,X$7,0))</f>
        <v/>
      </c>
      <c r="Y107" s="684" t="str">
        <f>IF($B106="","",VLOOKUP($B106,Indoor_max,Y$7,0))</f>
        <v/>
      </c>
      <c r="Z107" s="684" t="str">
        <f>IF($B106="","",VLOOKUP($B106,Indoor_max,Z$7,0))</f>
        <v/>
      </c>
      <c r="AA107" s="684" t="str">
        <f>IF($B106="","",VLOOKUP($B106,Indoor_max,AA$7,0))</f>
        <v/>
      </c>
      <c r="AB107" s="684" t="str">
        <f>IF($B106="","",VLOOKUP($B106,Indoor_max,AB$7,0))</f>
        <v/>
      </c>
      <c r="AC107" s="684" t="str">
        <f>IF($B106="","",VLOOKUP($B106,Indoor_max,AC$7,0))</f>
        <v/>
      </c>
      <c r="AD107" s="684">
        <f>IF(MAX(T107:AC107)&gt;1,1,0)</f>
        <v>0</v>
      </c>
      <c r="AE107" s="684">
        <f>IF(AND(SUM(I107:N107)&gt;0,SUM(O107:Q107)&gt;0,R107&gt;0),1,0)</f>
        <v>0</v>
      </c>
      <c r="AF107" s="692">
        <f ca="1">IF( OR(AND(G107&gt;=2,G107+H107&gt;=2),  F106=IF(D107="F","classée","classé")),  1,  0)</f>
        <v>0</v>
      </c>
      <c r="AG107" s="804">
        <f ca="1">IF(CELL("row",B107)=ODD(CELL("row",B107)),IF(ROUND(B107-B106,1)=0.1,1,NA()),IF(ROUND(B108-B107,1)=0.1,0,NA()))</f>
        <v>1</v>
      </c>
      <c r="AH107" s="689">
        <f>IF(B107&gt;99,B107,A107)</f>
        <v>15.1</v>
      </c>
      <c r="AI107" s="684" t="str">
        <f ca="1">IF(D107="",INDIRECT(AO107),IF(AG107=1,D106&amp;"_"&amp;D107,D107&amp;"_"&amp;D108))</f>
        <v>M_H</v>
      </c>
      <c r="AJ107" s="684">
        <f ca="1">IF(AI107=INDIRECT(AO107),0,1)     +     IF(AG107=1,  IF(B106+0.1=B107,0,1),  IF(B107+0.1=B108,0,1))     +     IF(AG107=1,  AD107,  AD108)</f>
        <v>0</v>
      </c>
      <c r="AK107" s="717">
        <f ca="1">IF(AG107=1,  F107+CLASSES*AF107*100000,  F108+CLASSES*AF108*100000)     +     IF(AI107="_",  0,  VLOOKUP(AI107,Cross_cat_sexe,AK$7,0))     +     IF(AG107=1,  IF(AND(B107&gt;0.1,F107=0),0.1,0),  IF(AND(B108&gt;0.1,F108=0),0.1,0))</f>
        <v>5000000</v>
      </c>
      <c r="AL107" s="291"/>
      <c r="AM107" s="684"/>
      <c r="AN107" s="684">
        <f t="shared" si="9"/>
        <v>0</v>
      </c>
      <c r="AO107" s="796" t="str">
        <f t="shared" ca="1" si="8"/>
        <v>$AI$75</v>
      </c>
    </row>
    <row r="108" spans="1:41" s="703" customFormat="1" hidden="1">
      <c r="A108" s="704">
        <v>16</v>
      </c>
      <c r="B108" s="705"/>
      <c r="C108" s="703" t="str">
        <f>IF($B108="","",VLOOKUP($B108,Athlètes,C$5,0))</f>
        <v/>
      </c>
      <c r="D108" s="698" t="str">
        <f>IF($B108="","",VLOOKUP($B108,Athlètes,D$5,0))</f>
        <v/>
      </c>
      <c r="E108" s="706" t="str">
        <f>IF($B108="","",VLOOKUP($B108,Athlètes,E$5,0))</f>
        <v/>
      </c>
      <c r="F108" s="718"/>
      <c r="G108" s="700"/>
      <c r="H108" s="783"/>
      <c r="I108" s="719" t="str">
        <f>IF($B108="","",VLOOKUP($B108,Indoor_max,I$5,0)/1000)</f>
        <v/>
      </c>
      <c r="J108" s="720" t="str">
        <f>IF($B108="","",VLOOKUP($B108,Indoor_max,J$5,0)/1000)</f>
        <v/>
      </c>
      <c r="K108" s="720" t="str">
        <f>IF($B108="","",VLOOKUP($B108,Indoor_max,K$5,0)/1000)</f>
        <v/>
      </c>
      <c r="L108" s="720" t="str">
        <f>IF($B108="","",VLOOKUP($B108,Indoor_max,L$5,0)/1000)</f>
        <v/>
      </c>
      <c r="M108" s="720" t="str">
        <f>IF($B108="","",VLOOKUP($B108,Indoor_max,M$5,0)/1000)</f>
        <v/>
      </c>
      <c r="N108" s="721" t="str">
        <f>IF($B108="","",VLOOKUP($B108,Indoor_max,N$5,0)/1000)</f>
        <v/>
      </c>
      <c r="O108" s="722" t="str">
        <f>IF($B108="","",VLOOKUP($B108,Indoor_max,O$5,0))</f>
        <v/>
      </c>
      <c r="P108" s="723" t="str">
        <f>IF($B108="","",VLOOKUP($B108,Indoor_max,P$5,0))</f>
        <v/>
      </c>
      <c r="Q108" s="724" t="str">
        <f>IF($B108="","",VLOOKUP($B108,Indoor_max,Q$5,0))</f>
        <v/>
      </c>
      <c r="R108" s="725" t="str">
        <f>IF($B108="","",VLOOKUP($B108,Indoor_max,R$5,0))</f>
        <v/>
      </c>
      <c r="S108" s="726" t="str">
        <f>IF($B108="","",VLOOKUP($B108,Athlètes,S$5,0))</f>
        <v/>
      </c>
      <c r="T108" s="718"/>
      <c r="U108" s="698"/>
      <c r="V108" s="698"/>
      <c r="W108" s="698"/>
      <c r="X108" s="698"/>
      <c r="Y108" s="698"/>
      <c r="Z108" s="698"/>
      <c r="AA108" s="698"/>
      <c r="AB108" s="698"/>
      <c r="AC108" s="698"/>
      <c r="AD108" s="698"/>
      <c r="AE108" s="698"/>
      <c r="AF108" s="700"/>
      <c r="AG108" s="828">
        <f ca="1">IF(CELL("row",B108)=ODD(CELL("row",B108)),IF(ROUND(B108-B107,1)=0.1,1,NA()),IF(ROUND(B109-B108,1)=0.1,0,NA()))</f>
        <v>0</v>
      </c>
      <c r="AH108" s="697">
        <f>IF(B108&gt;99,B108,A108)</f>
        <v>16</v>
      </c>
      <c r="AI108" s="698" t="str">
        <f ca="1">IF(D108="",INDIRECT(AO108),IF(AG108=1,D107&amp;"_"&amp;D108,D108&amp;"_"&amp;D109))</f>
        <v>M_H</v>
      </c>
      <c r="AJ108" s="698">
        <f ca="1">IF(AI108=INDIRECT(AO108),0,1)     +     IF(AG108=1,  IF(B107+0.1=B108,0,1),  IF(B108+0.1=B109,0,1))     +     IF(AG108=1,  AD108,  AD109)</f>
        <v>0</v>
      </c>
      <c r="AK108" s="701">
        <f ca="1">IF(AG108=1,  F108+CLASSES*AF108*100000,  F109+CLASSES*AF109*100000)     +     IF(AI108="_",  0,  VLOOKUP(AI108,Cross_cat_sexe,AK$7,0))     +     IF(AG108=1,  IF(AND(B108&gt;0.1,F108=0),0.1,0),  IF(AND(B109&gt;0.1,F109=0),0.1,0))</f>
        <v>5000000</v>
      </c>
      <c r="AL108" s="290"/>
      <c r="AM108" s="698"/>
      <c r="AN108" s="698">
        <f t="shared" si="9"/>
        <v>0</v>
      </c>
      <c r="AO108" s="800" t="str">
        <f t="shared" ref="AO108:AO127" ca="1" si="10">CELL("address",$AI$75)</f>
        <v>$AI$75</v>
      </c>
    </row>
    <row r="109" spans="1:41" s="695" customFormat="1" hidden="1">
      <c r="A109" s="681">
        <v>16.100000000000001</v>
      </c>
      <c r="B109" s="682">
        <f>B108+0.1</f>
        <v>0.1</v>
      </c>
      <c r="C109" s="683" t="str">
        <f>IF($B108="","",VLOOKUP($B108,Athlètes,C$7,0))</f>
        <v/>
      </c>
      <c r="D109" s="684" t="str">
        <f>IF($B108="","",VLOOKUP($B108,Athlètes,D$7,0))</f>
        <v/>
      </c>
      <c r="E109" s="685"/>
      <c r="F109" s="710">
        <f>IF(AD109=0,MAX(I109:N109)+MAX(O109:Q109)+R109,NA())</f>
        <v>0</v>
      </c>
      <c r="G109" s="692">
        <f>IF(AD109=0,SUM(T109:AC109),NA())</f>
        <v>0</v>
      </c>
      <c r="H109" s="784">
        <f ca="1">IF(ISNA(VLOOKUP($B109,__Cross,H$7,0)),   0,   VLOOKUP($B109,__Cross,H$7,0))</f>
        <v>0</v>
      </c>
      <c r="I109" s="711" t="str">
        <f>IF($B108="","",VLOOKUP($B108,Indoor_max,I$7,0))</f>
        <v/>
      </c>
      <c r="J109" s="712" t="str">
        <f>IF($B108="","",VLOOKUP($B108,Indoor_max,J$7,0))</f>
        <v/>
      </c>
      <c r="K109" s="712" t="str">
        <f>IF($B108="","",VLOOKUP($B108,Indoor_max,K$7,0))</f>
        <v/>
      </c>
      <c r="L109" s="712" t="str">
        <f>IF($B108="","",VLOOKUP($B108,Indoor_max,L$7,0))</f>
        <v/>
      </c>
      <c r="M109" s="712" t="str">
        <f>IF($B108="","",VLOOKUP($B108,Indoor_max,M$7,0))</f>
        <v/>
      </c>
      <c r="N109" s="713" t="str">
        <f>IF($B108="","",VLOOKUP($B108,Indoor_max,N$7,0))</f>
        <v/>
      </c>
      <c r="O109" s="714" t="str">
        <f>IF($B108="","",VLOOKUP($B108,Indoor_max,O$7,0))</f>
        <v/>
      </c>
      <c r="P109" s="712" t="str">
        <f>IF($B108="","",VLOOKUP($B108,Indoor_max,P$7,0))</f>
        <v/>
      </c>
      <c r="Q109" s="713" t="str">
        <f>IF($B108="","",VLOOKUP($B108,Indoor_max,Q$7,0))</f>
        <v/>
      </c>
      <c r="R109" s="715">
        <f>IF($B108="",0,VLOOKUP($B108,Indoor_max,R$7,0))</f>
        <v>0</v>
      </c>
      <c r="S109" s="716" t="str">
        <f>IF($B108="","",VLOOKUP($B108,Athlètes,S$7,0))</f>
        <v/>
      </c>
      <c r="T109" s="710" t="str">
        <f>IF($B108="","",VLOOKUP($B108,Indoor_max,T$7,0))</f>
        <v/>
      </c>
      <c r="U109" s="684" t="str">
        <f>IF($B108="","",VLOOKUP($B108,Indoor_max,U$7,0))</f>
        <v/>
      </c>
      <c r="V109" s="684" t="str">
        <f>IF($B108="","",VLOOKUP($B108,Indoor_max,V$7,0))</f>
        <v/>
      </c>
      <c r="W109" s="684" t="str">
        <f>IF($B108="","",VLOOKUP($B108,Indoor_max,W$7,0))</f>
        <v/>
      </c>
      <c r="X109" s="684" t="str">
        <f>IF($B108="","",VLOOKUP($B108,Indoor_max,X$7,0))</f>
        <v/>
      </c>
      <c r="Y109" s="684" t="str">
        <f>IF($B108="","",VLOOKUP($B108,Indoor_max,Y$7,0))</f>
        <v/>
      </c>
      <c r="Z109" s="684" t="str">
        <f>IF($B108="","",VLOOKUP($B108,Indoor_max,Z$7,0))</f>
        <v/>
      </c>
      <c r="AA109" s="684" t="str">
        <f>IF($B108="","",VLOOKUP($B108,Indoor_max,AA$7,0))</f>
        <v/>
      </c>
      <c r="AB109" s="684" t="str">
        <f>IF($B108="","",VLOOKUP($B108,Indoor_max,AB$7,0))</f>
        <v/>
      </c>
      <c r="AC109" s="684" t="str">
        <f>IF($B108="","",VLOOKUP($B108,Indoor_max,AC$7,0))</f>
        <v/>
      </c>
      <c r="AD109" s="684">
        <f>IF(MAX(T109:AC109)&gt;1,1,0)</f>
        <v>0</v>
      </c>
      <c r="AE109" s="684">
        <f>IF(AND(SUM(I109:N109)&gt;0,SUM(O109:Q109)&gt;0,R109&gt;0),1,0)</f>
        <v>0</v>
      </c>
      <c r="AF109" s="692">
        <f ca="1">IF( OR(AND(G109&gt;=2,G109+H109&gt;=2),  F108=IF(D109="F","classée","classé")),  1,  0)</f>
        <v>0</v>
      </c>
      <c r="AG109" s="804">
        <f ca="1">IF(CELL("row",B109)=ODD(CELL("row",B109)),IF(ROUND(B109-B108,1)=0.1,1,NA()),IF(ROUND(B110-B109,1)=0.1,0,NA()))</f>
        <v>1</v>
      </c>
      <c r="AH109" s="689">
        <f>IF(B109&gt;99,B109,A109)</f>
        <v>16.100000000000001</v>
      </c>
      <c r="AI109" s="684" t="str">
        <f ca="1">IF(D109="",INDIRECT(AO109),IF(AG109=1,D108&amp;"_"&amp;D109,D109&amp;"_"&amp;D110))</f>
        <v>M_H</v>
      </c>
      <c r="AJ109" s="684">
        <f ca="1">IF(AI109=INDIRECT(AO109),0,1)     +     IF(AG109=1,  IF(B108+0.1=B109,0,1),  IF(B109+0.1=B110,0,1))     +     IF(AG109=1,  AD109,  AD110)</f>
        <v>0</v>
      </c>
      <c r="AK109" s="717">
        <f ca="1">IF(AG109=1,  F109+CLASSES*AF109*100000,  F110+CLASSES*AF110*100000)     +     IF(AI109="_",  0,  VLOOKUP(AI109,Cross_cat_sexe,AK$7,0))     +     IF(AG109=1,  IF(AND(B109&gt;0.1,F109=0),0.1,0),  IF(AND(B110&gt;0.1,F110=0),0.1,0))</f>
        <v>5000000</v>
      </c>
      <c r="AL109" s="291"/>
      <c r="AM109" s="684"/>
      <c r="AN109" s="684">
        <f t="shared" si="9"/>
        <v>0</v>
      </c>
      <c r="AO109" s="796" t="str">
        <f t="shared" ca="1" si="10"/>
        <v>$AI$75</v>
      </c>
    </row>
    <row r="110" spans="1:41" s="703" customFormat="1" hidden="1">
      <c r="A110" s="704">
        <v>17</v>
      </c>
      <c r="B110" s="705"/>
      <c r="C110" s="703" t="str">
        <f>IF($B110="","",VLOOKUP($B110,Athlètes,C$5,0))</f>
        <v/>
      </c>
      <c r="D110" s="698" t="str">
        <f>IF($B110="","",VLOOKUP($B110,Athlètes,D$5,0))</f>
        <v/>
      </c>
      <c r="E110" s="706" t="str">
        <f>IF($B110="","",VLOOKUP($B110,Athlètes,E$5,0))</f>
        <v/>
      </c>
      <c r="F110" s="718"/>
      <c r="G110" s="700"/>
      <c r="H110" s="783"/>
      <c r="I110" s="719" t="str">
        <f>IF($B110="","",VLOOKUP($B110,Indoor_max,I$5,0)/1000)</f>
        <v/>
      </c>
      <c r="J110" s="720" t="str">
        <f>IF($B110="","",VLOOKUP($B110,Indoor_max,J$5,0)/1000)</f>
        <v/>
      </c>
      <c r="K110" s="720" t="str">
        <f>IF($B110="","",VLOOKUP($B110,Indoor_max,K$5,0)/1000)</f>
        <v/>
      </c>
      <c r="L110" s="720" t="str">
        <f>IF($B110="","",VLOOKUP($B110,Indoor_max,L$5,0)/1000)</f>
        <v/>
      </c>
      <c r="M110" s="720" t="str">
        <f>IF($B110="","",VLOOKUP($B110,Indoor_max,M$5,0)/1000)</f>
        <v/>
      </c>
      <c r="N110" s="721" t="str">
        <f>IF($B110="","",VLOOKUP($B110,Indoor_max,N$5,0)/1000)</f>
        <v/>
      </c>
      <c r="O110" s="722" t="str">
        <f>IF($B110="","",VLOOKUP($B110,Indoor_max,O$5,0))</f>
        <v/>
      </c>
      <c r="P110" s="723" t="str">
        <f>IF($B110="","",VLOOKUP($B110,Indoor_max,P$5,0))</f>
        <v/>
      </c>
      <c r="Q110" s="724" t="str">
        <f>IF($B110="","",VLOOKUP($B110,Indoor_max,Q$5,0))</f>
        <v/>
      </c>
      <c r="R110" s="725" t="str">
        <f>IF($B110="","",VLOOKUP($B110,Indoor_max,R$5,0))</f>
        <v/>
      </c>
      <c r="S110" s="726" t="str">
        <f>IF($B110="","",VLOOKUP($B110,Athlètes,S$5,0))</f>
        <v/>
      </c>
      <c r="T110" s="718"/>
      <c r="U110" s="698"/>
      <c r="V110" s="698"/>
      <c r="W110" s="698"/>
      <c r="X110" s="698"/>
      <c r="Y110" s="698"/>
      <c r="Z110" s="698"/>
      <c r="AA110" s="698"/>
      <c r="AB110" s="698"/>
      <c r="AC110" s="698"/>
      <c r="AD110" s="698"/>
      <c r="AE110" s="698"/>
      <c r="AF110" s="700"/>
      <c r="AG110" s="828">
        <f ca="1">IF(CELL("row",B110)=ODD(CELL("row",B110)),IF(ROUND(B110-B109,1)=0.1,1,NA()),IF(ROUND(B111-B110,1)=0.1,0,NA()))</f>
        <v>0</v>
      </c>
      <c r="AH110" s="697">
        <f>IF(B110&gt;99,B110,A110)</f>
        <v>17</v>
      </c>
      <c r="AI110" s="698" t="str">
        <f ca="1">IF(D110="",INDIRECT(AO110),IF(AG110=1,D109&amp;"_"&amp;D110,D110&amp;"_"&amp;D111))</f>
        <v>M_H</v>
      </c>
      <c r="AJ110" s="698">
        <f ca="1">IF(AI110=INDIRECT(AO110),0,1)     +     IF(AG110=1,  IF(B109+0.1=B110,0,1),  IF(B110+0.1=B111,0,1))     +     IF(AG110=1,  AD110,  AD111)</f>
        <v>0</v>
      </c>
      <c r="AK110" s="701">
        <f ca="1">IF(AG110=1,  F110+CLASSES*AF110*100000,  F111+CLASSES*AF111*100000)     +     IF(AI110="_",  0,  VLOOKUP(AI110,Cross_cat_sexe,AK$7,0))     +     IF(AG110=1,  IF(AND(B110&gt;0.1,F110=0),0.1,0),  IF(AND(B111&gt;0.1,F111=0),0.1,0))</f>
        <v>5000000</v>
      </c>
      <c r="AL110" s="290"/>
      <c r="AM110" s="698"/>
      <c r="AN110" s="698">
        <f t="shared" si="9"/>
        <v>0</v>
      </c>
      <c r="AO110" s="800" t="str">
        <f t="shared" ca="1" si="10"/>
        <v>$AI$75</v>
      </c>
    </row>
    <row r="111" spans="1:41" s="695" customFormat="1" hidden="1">
      <c r="A111" s="681">
        <v>17.100000000000001</v>
      </c>
      <c r="B111" s="682">
        <f>B110+0.1</f>
        <v>0.1</v>
      </c>
      <c r="C111" s="683" t="str">
        <f>IF($B110="","",VLOOKUP($B110,Athlètes,C$7,0))</f>
        <v/>
      </c>
      <c r="D111" s="684" t="str">
        <f>IF($B110="","",VLOOKUP($B110,Athlètes,D$7,0))</f>
        <v/>
      </c>
      <c r="E111" s="685"/>
      <c r="F111" s="710">
        <f>IF(AD111=0,MAX(I111:N111)+MAX(O111:Q111)+R111,NA())</f>
        <v>0</v>
      </c>
      <c r="G111" s="692">
        <f>IF(AD111=0,SUM(T111:AC111),NA())</f>
        <v>0</v>
      </c>
      <c r="H111" s="784">
        <f ca="1">IF(ISNA(VLOOKUP($B111,__Cross,H$7,0)),   0,   VLOOKUP($B111,__Cross,H$7,0))</f>
        <v>0</v>
      </c>
      <c r="I111" s="711" t="str">
        <f>IF($B110="","",VLOOKUP($B110,Indoor_max,I$7,0))</f>
        <v/>
      </c>
      <c r="J111" s="712" t="str">
        <f>IF($B110="","",VLOOKUP($B110,Indoor_max,J$7,0))</f>
        <v/>
      </c>
      <c r="K111" s="712" t="str">
        <f>IF($B110="","",VLOOKUP($B110,Indoor_max,K$7,0))</f>
        <v/>
      </c>
      <c r="L111" s="712" t="str">
        <f>IF($B110="","",VLOOKUP($B110,Indoor_max,L$7,0))</f>
        <v/>
      </c>
      <c r="M111" s="712" t="str">
        <f>IF($B110="","",VLOOKUP($B110,Indoor_max,M$7,0))</f>
        <v/>
      </c>
      <c r="N111" s="713" t="str">
        <f>IF($B110="","",VLOOKUP($B110,Indoor_max,N$7,0))</f>
        <v/>
      </c>
      <c r="O111" s="714" t="str">
        <f>IF($B110="","",VLOOKUP($B110,Indoor_max,O$7,0))</f>
        <v/>
      </c>
      <c r="P111" s="712" t="str">
        <f>IF($B110="","",VLOOKUP($B110,Indoor_max,P$7,0))</f>
        <v/>
      </c>
      <c r="Q111" s="713" t="str">
        <f>IF($B110="","",VLOOKUP($B110,Indoor_max,Q$7,0))</f>
        <v/>
      </c>
      <c r="R111" s="715">
        <f>IF($B110="",0,VLOOKUP($B110,Indoor_max,R$7,0))</f>
        <v>0</v>
      </c>
      <c r="S111" s="716" t="str">
        <f>IF($B110="","",VLOOKUP($B110,Athlètes,S$7,0))</f>
        <v/>
      </c>
      <c r="T111" s="710" t="str">
        <f>IF($B110="","",VLOOKUP($B110,Indoor_max,T$7,0))</f>
        <v/>
      </c>
      <c r="U111" s="684" t="str">
        <f>IF($B110="","",VLOOKUP($B110,Indoor_max,U$7,0))</f>
        <v/>
      </c>
      <c r="V111" s="684" t="str">
        <f>IF($B110="","",VLOOKUP($B110,Indoor_max,V$7,0))</f>
        <v/>
      </c>
      <c r="W111" s="684" t="str">
        <f>IF($B110="","",VLOOKUP($B110,Indoor_max,W$7,0))</f>
        <v/>
      </c>
      <c r="X111" s="684" t="str">
        <f>IF($B110="","",VLOOKUP($B110,Indoor_max,X$7,0))</f>
        <v/>
      </c>
      <c r="Y111" s="684" t="str">
        <f>IF($B110="","",VLOOKUP($B110,Indoor_max,Y$7,0))</f>
        <v/>
      </c>
      <c r="Z111" s="684" t="str">
        <f>IF($B110="","",VLOOKUP($B110,Indoor_max,Z$7,0))</f>
        <v/>
      </c>
      <c r="AA111" s="684" t="str">
        <f>IF($B110="","",VLOOKUP($B110,Indoor_max,AA$7,0))</f>
        <v/>
      </c>
      <c r="AB111" s="684" t="str">
        <f>IF($B110="","",VLOOKUP($B110,Indoor_max,AB$7,0))</f>
        <v/>
      </c>
      <c r="AC111" s="684" t="str">
        <f>IF($B110="","",VLOOKUP($B110,Indoor_max,AC$7,0))</f>
        <v/>
      </c>
      <c r="AD111" s="684">
        <f>IF(MAX(T111:AC111)&gt;1,1,0)</f>
        <v>0</v>
      </c>
      <c r="AE111" s="684">
        <f>IF(AND(SUM(I111:N111)&gt;0,SUM(O111:Q111)&gt;0,R111&gt;0),1,0)</f>
        <v>0</v>
      </c>
      <c r="AF111" s="692">
        <f ca="1">IF( OR(AND(G111&gt;=2,G111+H111&gt;=2),  F110=IF(D111="F","classée","classé")),  1,  0)</f>
        <v>0</v>
      </c>
      <c r="AG111" s="804">
        <f ca="1">IF(CELL("row",B111)=ODD(CELL("row",B111)),IF(ROUND(B111-B110,1)=0.1,1,NA()),IF(ROUND(B112-B111,1)=0.1,0,NA()))</f>
        <v>1</v>
      </c>
      <c r="AH111" s="689">
        <f>IF(B111&gt;99,B111,A111)</f>
        <v>17.100000000000001</v>
      </c>
      <c r="AI111" s="684" t="str">
        <f ca="1">IF(D111="",INDIRECT(AO111),IF(AG111=1,D110&amp;"_"&amp;D111,D111&amp;"_"&amp;D112))</f>
        <v>M_H</v>
      </c>
      <c r="AJ111" s="684">
        <f ca="1">IF(AI111=INDIRECT(AO111),0,1)     +     IF(AG111=1,  IF(B110+0.1=B111,0,1),  IF(B111+0.1=B112,0,1))     +     IF(AG111=1,  AD111,  AD112)</f>
        <v>0</v>
      </c>
      <c r="AK111" s="717">
        <f ca="1">IF(AG111=1,  F111+CLASSES*AF111*100000,  F112+CLASSES*AF112*100000)     +     IF(AI111="_",  0,  VLOOKUP(AI111,Cross_cat_sexe,AK$7,0))     +     IF(AG111=1,  IF(AND(B111&gt;0.1,F111=0),0.1,0),  IF(AND(B112&gt;0.1,F112=0),0.1,0))</f>
        <v>5000000</v>
      </c>
      <c r="AL111" s="291"/>
      <c r="AM111" s="684"/>
      <c r="AN111" s="684">
        <f t="shared" si="9"/>
        <v>0</v>
      </c>
      <c r="AO111" s="796" t="str">
        <f t="shared" ca="1" si="10"/>
        <v>$AI$75</v>
      </c>
    </row>
    <row r="112" spans="1:41" s="703" customFormat="1" hidden="1">
      <c r="A112" s="704">
        <v>18</v>
      </c>
      <c r="B112" s="705"/>
      <c r="C112" s="703" t="str">
        <f>IF($B112="","",VLOOKUP($B112,Athlètes,C$5,0))</f>
        <v/>
      </c>
      <c r="D112" s="698" t="str">
        <f>IF($B112="","",VLOOKUP($B112,Athlètes,D$5,0))</f>
        <v/>
      </c>
      <c r="E112" s="706" t="str">
        <f>IF($B112="","",VLOOKUP($B112,Athlètes,E$5,0))</f>
        <v/>
      </c>
      <c r="F112" s="718"/>
      <c r="G112" s="700"/>
      <c r="H112" s="783"/>
      <c r="I112" s="719" t="str">
        <f>IF($B112="","",VLOOKUP($B112,Indoor_max,I$5,0)/1000)</f>
        <v/>
      </c>
      <c r="J112" s="720" t="str">
        <f>IF($B112="","",VLOOKUP($B112,Indoor_max,J$5,0)/1000)</f>
        <v/>
      </c>
      <c r="K112" s="720" t="str">
        <f>IF($B112="","",VLOOKUP($B112,Indoor_max,K$5,0)/1000)</f>
        <v/>
      </c>
      <c r="L112" s="720" t="str">
        <f>IF($B112="","",VLOOKUP($B112,Indoor_max,L$5,0)/1000)</f>
        <v/>
      </c>
      <c r="M112" s="720" t="str">
        <f>IF($B112="","",VLOOKUP($B112,Indoor_max,M$5,0)/1000)</f>
        <v/>
      </c>
      <c r="N112" s="721" t="str">
        <f>IF($B112="","",VLOOKUP($B112,Indoor_max,N$5,0)/1000)</f>
        <v/>
      </c>
      <c r="O112" s="722" t="str">
        <f>IF($B112="","",VLOOKUP($B112,Indoor_max,O$5,0))</f>
        <v/>
      </c>
      <c r="P112" s="723" t="str">
        <f>IF($B112="","",VLOOKUP($B112,Indoor_max,P$5,0))</f>
        <v/>
      </c>
      <c r="Q112" s="724" t="str">
        <f>IF($B112="","",VLOOKUP($B112,Indoor_max,Q$5,0))</f>
        <v/>
      </c>
      <c r="R112" s="725" t="str">
        <f>IF($B112="","",VLOOKUP($B112,Indoor_max,R$5,0))</f>
        <v/>
      </c>
      <c r="S112" s="726" t="str">
        <f>IF($B112="","",VLOOKUP($B112,Athlètes,S$5,0))</f>
        <v/>
      </c>
      <c r="T112" s="718"/>
      <c r="U112" s="698"/>
      <c r="V112" s="698"/>
      <c r="W112" s="698"/>
      <c r="X112" s="698"/>
      <c r="Y112" s="698"/>
      <c r="Z112" s="698"/>
      <c r="AA112" s="698"/>
      <c r="AB112" s="698"/>
      <c r="AC112" s="698"/>
      <c r="AD112" s="698"/>
      <c r="AE112" s="698"/>
      <c r="AF112" s="700"/>
      <c r="AG112" s="828">
        <f ca="1">IF(CELL("row",B112)=ODD(CELL("row",B112)),IF(ROUND(B112-B111,1)=0.1,1,NA()),IF(ROUND(B113-B112,1)=0.1,0,NA()))</f>
        <v>0</v>
      </c>
      <c r="AH112" s="697">
        <f>IF(B112&gt;99,B112,A112)</f>
        <v>18</v>
      </c>
      <c r="AI112" s="698" t="str">
        <f ca="1">IF(D112="",INDIRECT(AO112),IF(AG112=1,D111&amp;"_"&amp;D112,D112&amp;"_"&amp;D113))</f>
        <v>M_H</v>
      </c>
      <c r="AJ112" s="698">
        <f ca="1">IF(AI112=INDIRECT(AO112),0,1)     +     IF(AG112=1,  IF(B111+0.1=B112,0,1),  IF(B112+0.1=B113,0,1))     +     IF(AG112=1,  AD112,  AD113)</f>
        <v>0</v>
      </c>
      <c r="AK112" s="701">
        <f ca="1">IF(AG112=1,  F112+CLASSES*AF112*100000,  F113+CLASSES*AF113*100000)     +     IF(AI112="_",  0,  VLOOKUP(AI112,Cross_cat_sexe,AK$7,0))     +     IF(AG112=1,  IF(AND(B112&gt;0.1,F112=0),0.1,0),  IF(AND(B113&gt;0.1,F113=0),0.1,0))</f>
        <v>5000000</v>
      </c>
      <c r="AL112" s="290"/>
      <c r="AM112" s="698"/>
      <c r="AN112" s="698">
        <f t="shared" si="9"/>
        <v>0</v>
      </c>
      <c r="AO112" s="800" t="str">
        <f t="shared" ca="1" si="10"/>
        <v>$AI$75</v>
      </c>
    </row>
    <row r="113" spans="1:41" s="695" customFormat="1" hidden="1">
      <c r="A113" s="681">
        <v>18.100000000000001</v>
      </c>
      <c r="B113" s="682">
        <f>B112+0.1</f>
        <v>0.1</v>
      </c>
      <c r="C113" s="683" t="str">
        <f>IF($B112="","",VLOOKUP($B112,Athlètes,C$7,0))</f>
        <v/>
      </c>
      <c r="D113" s="684" t="str">
        <f>IF($B112="","",VLOOKUP($B112,Athlètes,D$7,0))</f>
        <v/>
      </c>
      <c r="E113" s="685"/>
      <c r="F113" s="710">
        <f>IF(AD113=0,MAX(I113:N113)+MAX(O113:Q113)+R113,NA())</f>
        <v>0</v>
      </c>
      <c r="G113" s="692">
        <f>IF(AD113=0,SUM(T113:AC113),NA())</f>
        <v>0</v>
      </c>
      <c r="H113" s="784">
        <f ca="1">IF(ISNA(VLOOKUP($B113,__Cross,H$7,0)),   0,   VLOOKUP($B113,__Cross,H$7,0))</f>
        <v>0</v>
      </c>
      <c r="I113" s="711" t="str">
        <f>IF($B112="","",VLOOKUP($B112,Indoor_max,I$7,0))</f>
        <v/>
      </c>
      <c r="J113" s="712" t="str">
        <f>IF($B112="","",VLOOKUP($B112,Indoor_max,J$7,0))</f>
        <v/>
      </c>
      <c r="K113" s="712" t="str">
        <f>IF($B112="","",VLOOKUP($B112,Indoor_max,K$7,0))</f>
        <v/>
      </c>
      <c r="L113" s="712" t="str">
        <f>IF($B112="","",VLOOKUP($B112,Indoor_max,L$7,0))</f>
        <v/>
      </c>
      <c r="M113" s="712" t="str">
        <f>IF($B112="","",VLOOKUP($B112,Indoor_max,M$7,0))</f>
        <v/>
      </c>
      <c r="N113" s="713" t="str">
        <f>IF($B112="","",VLOOKUP($B112,Indoor_max,N$7,0))</f>
        <v/>
      </c>
      <c r="O113" s="714" t="str">
        <f>IF($B112="","",VLOOKUP($B112,Indoor_max,O$7,0))</f>
        <v/>
      </c>
      <c r="P113" s="712" t="str">
        <f>IF($B112="","",VLOOKUP($B112,Indoor_max,P$7,0))</f>
        <v/>
      </c>
      <c r="Q113" s="713" t="str">
        <f>IF($B112="","",VLOOKUP($B112,Indoor_max,Q$7,0))</f>
        <v/>
      </c>
      <c r="R113" s="715">
        <f>IF($B112="",0,VLOOKUP($B112,Indoor_max,R$7,0))</f>
        <v>0</v>
      </c>
      <c r="S113" s="716" t="str">
        <f>IF($B112="","",VLOOKUP($B112,Athlètes,S$7,0))</f>
        <v/>
      </c>
      <c r="T113" s="710" t="str">
        <f>IF($B112="","",VLOOKUP($B112,Indoor_max,T$7,0))</f>
        <v/>
      </c>
      <c r="U113" s="684" t="str">
        <f>IF($B112="","",VLOOKUP($B112,Indoor_max,U$7,0))</f>
        <v/>
      </c>
      <c r="V113" s="684" t="str">
        <f>IF($B112="","",VLOOKUP($B112,Indoor_max,V$7,0))</f>
        <v/>
      </c>
      <c r="W113" s="684" t="str">
        <f>IF($B112="","",VLOOKUP($B112,Indoor_max,W$7,0))</f>
        <v/>
      </c>
      <c r="X113" s="684" t="str">
        <f>IF($B112="","",VLOOKUP($B112,Indoor_max,X$7,0))</f>
        <v/>
      </c>
      <c r="Y113" s="684" t="str">
        <f>IF($B112="","",VLOOKUP($B112,Indoor_max,Y$7,0))</f>
        <v/>
      </c>
      <c r="Z113" s="684" t="str">
        <f>IF($B112="","",VLOOKUP($B112,Indoor_max,Z$7,0))</f>
        <v/>
      </c>
      <c r="AA113" s="684" t="str">
        <f>IF($B112="","",VLOOKUP($B112,Indoor_max,AA$7,0))</f>
        <v/>
      </c>
      <c r="AB113" s="684" t="str">
        <f>IF($B112="","",VLOOKUP($B112,Indoor_max,AB$7,0))</f>
        <v/>
      </c>
      <c r="AC113" s="684" t="str">
        <f>IF($B112="","",VLOOKUP($B112,Indoor_max,AC$7,0))</f>
        <v/>
      </c>
      <c r="AD113" s="684">
        <f>IF(MAX(T113:AC113)&gt;1,1,0)</f>
        <v>0</v>
      </c>
      <c r="AE113" s="684">
        <f>IF(AND(SUM(I113:N113)&gt;0,SUM(O113:Q113)&gt;0,R113&gt;0),1,0)</f>
        <v>0</v>
      </c>
      <c r="AF113" s="692">
        <f ca="1">IF( OR(AND(G113&gt;=2,G113+H113&gt;=2),  F112=IF(D113="F","classée","classé")),  1,  0)</f>
        <v>0</v>
      </c>
      <c r="AG113" s="804">
        <f ca="1">IF(CELL("row",B113)=ODD(CELL("row",B113)),IF(ROUND(B113-B112,1)=0.1,1,NA()),IF(ROUND(B114-B113,1)=0.1,0,NA()))</f>
        <v>1</v>
      </c>
      <c r="AH113" s="689">
        <f>IF(B113&gt;99,B113,A113)</f>
        <v>18.100000000000001</v>
      </c>
      <c r="AI113" s="684" t="str">
        <f ca="1">IF(D113="",INDIRECT(AO113),IF(AG113=1,D112&amp;"_"&amp;D113,D113&amp;"_"&amp;D114))</f>
        <v>M_H</v>
      </c>
      <c r="AJ113" s="684">
        <f ca="1">IF(AI113=INDIRECT(AO113),0,1)     +     IF(AG113=1,  IF(B112+0.1=B113,0,1),  IF(B113+0.1=B114,0,1))     +     IF(AG113=1,  AD113,  AD114)</f>
        <v>0</v>
      </c>
      <c r="AK113" s="717">
        <f ca="1">IF(AG113=1,  F113+CLASSES*AF113*100000,  F114+CLASSES*AF114*100000)     +     IF(AI113="_",  0,  VLOOKUP(AI113,Cross_cat_sexe,AK$7,0))     +     IF(AG113=1,  IF(AND(B113&gt;0.1,F113=0),0.1,0),  IF(AND(B114&gt;0.1,F114=0),0.1,0))</f>
        <v>5000000</v>
      </c>
      <c r="AL113" s="291"/>
      <c r="AM113" s="684"/>
      <c r="AN113" s="684">
        <f t="shared" si="9"/>
        <v>0</v>
      </c>
      <c r="AO113" s="796" t="str">
        <f t="shared" ca="1" si="10"/>
        <v>$AI$75</v>
      </c>
    </row>
    <row r="114" spans="1:41" s="703" customFormat="1" hidden="1">
      <c r="A114" s="704">
        <v>19</v>
      </c>
      <c r="B114" s="705"/>
      <c r="C114" s="703" t="str">
        <f>IF($B114="","",VLOOKUP($B114,Athlètes,C$5,0))</f>
        <v/>
      </c>
      <c r="D114" s="698" t="str">
        <f>IF($B114="","",VLOOKUP($B114,Athlètes,D$5,0))</f>
        <v/>
      </c>
      <c r="E114" s="706" t="str">
        <f>IF($B114="","",VLOOKUP($B114,Athlètes,E$5,0))</f>
        <v/>
      </c>
      <c r="F114" s="718"/>
      <c r="G114" s="700"/>
      <c r="H114" s="783"/>
      <c r="I114" s="719" t="str">
        <f>IF($B114="","",VLOOKUP($B114,Indoor_max,I$5,0)/1000)</f>
        <v/>
      </c>
      <c r="J114" s="720" t="str">
        <f>IF($B114="","",VLOOKUP($B114,Indoor_max,J$5,0)/1000)</f>
        <v/>
      </c>
      <c r="K114" s="720" t="str">
        <f>IF($B114="","",VLOOKUP($B114,Indoor_max,K$5,0)/1000)</f>
        <v/>
      </c>
      <c r="L114" s="720" t="str">
        <f>IF($B114="","",VLOOKUP($B114,Indoor_max,L$5,0)/1000)</f>
        <v/>
      </c>
      <c r="M114" s="720" t="str">
        <f>IF($B114="","",VLOOKUP($B114,Indoor_max,M$5,0)/1000)</f>
        <v/>
      </c>
      <c r="N114" s="721" t="str">
        <f>IF($B114="","",VLOOKUP($B114,Indoor_max,N$5,0)/1000)</f>
        <v/>
      </c>
      <c r="O114" s="722" t="str">
        <f>IF($B114="","",VLOOKUP($B114,Indoor_max,O$5,0))</f>
        <v/>
      </c>
      <c r="P114" s="723" t="str">
        <f>IF($B114="","",VLOOKUP($B114,Indoor_max,P$5,0))</f>
        <v/>
      </c>
      <c r="Q114" s="724" t="str">
        <f>IF($B114="","",VLOOKUP($B114,Indoor_max,Q$5,0))</f>
        <v/>
      </c>
      <c r="R114" s="725" t="str">
        <f>IF($B114="","",VLOOKUP($B114,Indoor_max,R$5,0))</f>
        <v/>
      </c>
      <c r="S114" s="726" t="str">
        <f>IF($B114="","",VLOOKUP($B114,Athlètes,S$5,0))</f>
        <v/>
      </c>
      <c r="T114" s="718"/>
      <c r="U114" s="698"/>
      <c r="V114" s="698"/>
      <c r="W114" s="698"/>
      <c r="X114" s="698"/>
      <c r="Y114" s="698"/>
      <c r="Z114" s="698"/>
      <c r="AA114" s="698"/>
      <c r="AB114" s="698"/>
      <c r="AC114" s="698"/>
      <c r="AD114" s="698"/>
      <c r="AE114" s="698"/>
      <c r="AF114" s="700"/>
      <c r="AG114" s="828">
        <f ca="1">IF(CELL("row",B114)=ODD(CELL("row",B114)),IF(ROUND(B114-B113,1)=0.1,1,NA()),IF(ROUND(B115-B114,1)=0.1,0,NA()))</f>
        <v>0</v>
      </c>
      <c r="AH114" s="697">
        <f>IF(B114&gt;99,B114,A114)</f>
        <v>19</v>
      </c>
      <c r="AI114" s="698" t="str">
        <f ca="1">IF(D114="",INDIRECT(AO114),IF(AG114=1,D113&amp;"_"&amp;D114,D114&amp;"_"&amp;D115))</f>
        <v>M_H</v>
      </c>
      <c r="AJ114" s="698">
        <f ca="1">IF(AI114=INDIRECT(AO114),0,1)     +     IF(AG114=1,  IF(B113+0.1=B114,0,1),  IF(B114+0.1=B115,0,1))     +     IF(AG114=1,  AD114,  AD115)</f>
        <v>0</v>
      </c>
      <c r="AK114" s="701">
        <f ca="1">IF(AG114=1,  F114+CLASSES*AF114*100000,  F115+CLASSES*AF115*100000)     +     IF(AI114="_",  0,  VLOOKUP(AI114,Cross_cat_sexe,AK$7,0))     +     IF(AG114=1,  IF(AND(B114&gt;0.1,F114=0),0.1,0),  IF(AND(B115&gt;0.1,F115=0),0.1,0))</f>
        <v>5000000</v>
      </c>
      <c r="AL114" s="290"/>
      <c r="AM114" s="698"/>
      <c r="AN114" s="698">
        <f t="shared" si="9"/>
        <v>0</v>
      </c>
      <c r="AO114" s="800" t="str">
        <f t="shared" ca="1" si="10"/>
        <v>$AI$75</v>
      </c>
    </row>
    <row r="115" spans="1:41" s="695" customFormat="1" hidden="1">
      <c r="A115" s="681">
        <v>19.100000000000001</v>
      </c>
      <c r="B115" s="682">
        <f>B114+0.1</f>
        <v>0.1</v>
      </c>
      <c r="C115" s="683" t="str">
        <f>IF($B114="","",VLOOKUP($B114,Athlètes,C$7,0))</f>
        <v/>
      </c>
      <c r="D115" s="684" t="str">
        <f>IF($B114="","",VLOOKUP($B114,Athlètes,D$7,0))</f>
        <v/>
      </c>
      <c r="E115" s="685"/>
      <c r="F115" s="710">
        <f>IF(AD115=0,MAX(I115:N115)+MAX(O115:Q115)+R115,NA())</f>
        <v>0</v>
      </c>
      <c r="G115" s="692">
        <f>IF(AD115=0,SUM(T115:AC115),NA())</f>
        <v>0</v>
      </c>
      <c r="H115" s="784">
        <f ca="1">IF(ISNA(VLOOKUP($B115,__Cross,H$7,0)),   0,   VLOOKUP($B115,__Cross,H$7,0))</f>
        <v>0</v>
      </c>
      <c r="I115" s="711" t="str">
        <f>IF($B114="","",VLOOKUP($B114,Indoor_max,I$7,0))</f>
        <v/>
      </c>
      <c r="J115" s="712" t="str">
        <f>IF($B114="","",VLOOKUP($B114,Indoor_max,J$7,0))</f>
        <v/>
      </c>
      <c r="K115" s="712" t="str">
        <f>IF($B114="","",VLOOKUP($B114,Indoor_max,K$7,0))</f>
        <v/>
      </c>
      <c r="L115" s="712" t="str">
        <f>IF($B114="","",VLOOKUP($B114,Indoor_max,L$7,0))</f>
        <v/>
      </c>
      <c r="M115" s="712" t="str">
        <f>IF($B114="","",VLOOKUP($B114,Indoor_max,M$7,0))</f>
        <v/>
      </c>
      <c r="N115" s="713" t="str">
        <f>IF($B114="","",VLOOKUP($B114,Indoor_max,N$7,0))</f>
        <v/>
      </c>
      <c r="O115" s="714" t="str">
        <f>IF($B114="","",VLOOKUP($B114,Indoor_max,O$7,0))</f>
        <v/>
      </c>
      <c r="P115" s="712" t="str">
        <f>IF($B114="","",VLOOKUP($B114,Indoor_max,P$7,0))</f>
        <v/>
      </c>
      <c r="Q115" s="713" t="str">
        <f>IF($B114="","",VLOOKUP($B114,Indoor_max,Q$7,0))</f>
        <v/>
      </c>
      <c r="R115" s="715">
        <f>IF($B114="",0,VLOOKUP($B114,Indoor_max,R$7,0))</f>
        <v>0</v>
      </c>
      <c r="S115" s="716" t="str">
        <f>IF($B114="","",VLOOKUP($B114,Athlètes,S$7,0))</f>
        <v/>
      </c>
      <c r="T115" s="710" t="str">
        <f>IF($B114="","",VLOOKUP($B114,Indoor_max,T$7,0))</f>
        <v/>
      </c>
      <c r="U115" s="684" t="str">
        <f>IF($B114="","",VLOOKUP($B114,Indoor_max,U$7,0))</f>
        <v/>
      </c>
      <c r="V115" s="684" t="str">
        <f>IF($B114="","",VLOOKUP($B114,Indoor_max,V$7,0))</f>
        <v/>
      </c>
      <c r="W115" s="684" t="str">
        <f>IF($B114="","",VLOOKUP($B114,Indoor_max,W$7,0))</f>
        <v/>
      </c>
      <c r="X115" s="684" t="str">
        <f>IF($B114="","",VLOOKUP($B114,Indoor_max,X$7,0))</f>
        <v/>
      </c>
      <c r="Y115" s="684" t="str">
        <f>IF($B114="","",VLOOKUP($B114,Indoor_max,Y$7,0))</f>
        <v/>
      </c>
      <c r="Z115" s="684" t="str">
        <f>IF($B114="","",VLOOKUP($B114,Indoor_max,Z$7,0))</f>
        <v/>
      </c>
      <c r="AA115" s="684" t="str">
        <f>IF($B114="","",VLOOKUP($B114,Indoor_max,AA$7,0))</f>
        <v/>
      </c>
      <c r="AB115" s="684" t="str">
        <f>IF($B114="","",VLOOKUP($B114,Indoor_max,AB$7,0))</f>
        <v/>
      </c>
      <c r="AC115" s="684" t="str">
        <f>IF($B114="","",VLOOKUP($B114,Indoor_max,AC$7,0))</f>
        <v/>
      </c>
      <c r="AD115" s="684">
        <f>IF(MAX(T115:AC115)&gt;1,1,0)</f>
        <v>0</v>
      </c>
      <c r="AE115" s="684">
        <f>IF(AND(SUM(I115:N115)&gt;0,SUM(O115:Q115)&gt;0,R115&gt;0),1,0)</f>
        <v>0</v>
      </c>
      <c r="AF115" s="692">
        <f ca="1">IF( OR(AND(G115&gt;=2,G115+H115&gt;=2),  F114=IF(D115="F","classée","classé")),  1,  0)</f>
        <v>0</v>
      </c>
      <c r="AG115" s="804">
        <f ca="1">IF(CELL("row",B115)=ODD(CELL("row",B115)),IF(ROUND(B115-B114,1)=0.1,1,NA()),IF(ROUND(B116-B115,1)=0.1,0,NA()))</f>
        <v>1</v>
      </c>
      <c r="AH115" s="689">
        <f>IF(B115&gt;99,B115,A115)</f>
        <v>19.100000000000001</v>
      </c>
      <c r="AI115" s="684" t="str">
        <f ca="1">IF(D115="",INDIRECT(AO115),IF(AG115=1,D114&amp;"_"&amp;D115,D115&amp;"_"&amp;D116))</f>
        <v>M_H</v>
      </c>
      <c r="AJ115" s="684">
        <f ca="1">IF(AI115=INDIRECT(AO115),0,1)     +     IF(AG115=1,  IF(B114+0.1=B115,0,1),  IF(B115+0.1=B116,0,1))     +     IF(AG115=1,  AD115,  AD116)</f>
        <v>0</v>
      </c>
      <c r="AK115" s="717">
        <f ca="1">IF(AG115=1,  F115+CLASSES*AF115*100000,  F116+CLASSES*AF116*100000)     +     IF(AI115="_",  0,  VLOOKUP(AI115,Cross_cat_sexe,AK$7,0))     +     IF(AG115=1,  IF(AND(B115&gt;0.1,F115=0),0.1,0),  IF(AND(B116&gt;0.1,F116=0),0.1,0))</f>
        <v>5000000</v>
      </c>
      <c r="AL115" s="291"/>
      <c r="AM115" s="684"/>
      <c r="AN115" s="684">
        <f t="shared" si="9"/>
        <v>0</v>
      </c>
      <c r="AO115" s="796" t="str">
        <f t="shared" ca="1" si="10"/>
        <v>$AI$75</v>
      </c>
    </row>
    <row r="116" spans="1:41" s="703" customFormat="1" hidden="1">
      <c r="A116" s="704">
        <v>20</v>
      </c>
      <c r="B116" s="705"/>
      <c r="C116" s="703" t="str">
        <f>IF($B116="","",VLOOKUP($B116,Athlètes,C$5,0))</f>
        <v/>
      </c>
      <c r="D116" s="698" t="str">
        <f>IF($B116="","",VLOOKUP($B116,Athlètes,D$5,0))</f>
        <v/>
      </c>
      <c r="E116" s="706" t="str">
        <f>IF($B116="","",VLOOKUP($B116,Athlètes,E$5,0))</f>
        <v/>
      </c>
      <c r="F116" s="718"/>
      <c r="G116" s="700"/>
      <c r="H116" s="783"/>
      <c r="I116" s="719" t="str">
        <f>IF($B116="","",VLOOKUP($B116,Indoor_max,I$5,0)/1000)</f>
        <v/>
      </c>
      <c r="J116" s="720" t="str">
        <f>IF($B116="","",VLOOKUP($B116,Indoor_max,J$5,0)/1000)</f>
        <v/>
      </c>
      <c r="K116" s="720" t="str">
        <f>IF($B116="","",VLOOKUP($B116,Indoor_max,K$5,0)/1000)</f>
        <v/>
      </c>
      <c r="L116" s="720" t="str">
        <f>IF($B116="","",VLOOKUP($B116,Indoor_max,L$5,0)/1000)</f>
        <v/>
      </c>
      <c r="M116" s="720" t="str">
        <f>IF($B116="","",VLOOKUP($B116,Indoor_max,M$5,0)/1000)</f>
        <v/>
      </c>
      <c r="N116" s="721" t="str">
        <f>IF($B116="","",VLOOKUP($B116,Indoor_max,N$5,0)/1000)</f>
        <v/>
      </c>
      <c r="O116" s="722" t="str">
        <f>IF($B116="","",VLOOKUP($B116,Indoor_max,O$5,0))</f>
        <v/>
      </c>
      <c r="P116" s="723" t="str">
        <f>IF($B116="","",VLOOKUP($B116,Indoor_max,P$5,0))</f>
        <v/>
      </c>
      <c r="Q116" s="724" t="str">
        <f>IF($B116="","",VLOOKUP($B116,Indoor_max,Q$5,0))</f>
        <v/>
      </c>
      <c r="R116" s="725" t="str">
        <f>IF($B116="","",VLOOKUP($B116,Indoor_max,R$5,0))</f>
        <v/>
      </c>
      <c r="S116" s="726" t="str">
        <f>IF($B116="","",VLOOKUP($B116,Athlètes,S$5,0))</f>
        <v/>
      </c>
      <c r="T116" s="718"/>
      <c r="U116" s="698"/>
      <c r="V116" s="698"/>
      <c r="W116" s="698"/>
      <c r="X116" s="698"/>
      <c r="Y116" s="698"/>
      <c r="Z116" s="698"/>
      <c r="AA116" s="698"/>
      <c r="AB116" s="698"/>
      <c r="AC116" s="698"/>
      <c r="AD116" s="698"/>
      <c r="AE116" s="698"/>
      <c r="AF116" s="700"/>
      <c r="AG116" s="828">
        <f ca="1">IF(CELL("row",B116)=ODD(CELL("row",B116)),IF(ROUND(B116-B115,1)=0.1,1,NA()),IF(ROUND(B117-B116,1)=0.1,0,NA()))</f>
        <v>0</v>
      </c>
      <c r="AH116" s="697">
        <f>IF(B116&gt;99,B116,A116)</f>
        <v>20</v>
      </c>
      <c r="AI116" s="698" t="str">
        <f ca="1">IF(D116="",INDIRECT(AO116),IF(AG116=1,D115&amp;"_"&amp;D116,D116&amp;"_"&amp;D117))</f>
        <v>M_H</v>
      </c>
      <c r="AJ116" s="698">
        <f ca="1">IF(AI116=INDIRECT(AO116),0,1)     +     IF(AG116=1,  IF(B115+0.1=B116,0,1),  IF(B116+0.1=B117,0,1))     +     IF(AG116=1,  AD116,  AD117)</f>
        <v>0</v>
      </c>
      <c r="AK116" s="701">
        <f ca="1">IF(AG116=1,  F116+CLASSES*AF116*100000,  F117+CLASSES*AF117*100000)     +     IF(AI116="_",  0,  VLOOKUP(AI116,Cross_cat_sexe,AK$7,0))     +     IF(AG116=1,  IF(AND(B116&gt;0.1,F116=0),0.1,0),  IF(AND(B117&gt;0.1,F117=0),0.1,0))</f>
        <v>5000000</v>
      </c>
      <c r="AL116" s="290"/>
      <c r="AM116" s="698"/>
      <c r="AN116" s="698">
        <f t="shared" si="9"/>
        <v>0</v>
      </c>
      <c r="AO116" s="800" t="str">
        <f t="shared" ca="1" si="10"/>
        <v>$AI$75</v>
      </c>
    </row>
    <row r="117" spans="1:41" s="695" customFormat="1" hidden="1">
      <c r="A117" s="681">
        <v>20.100000000000001</v>
      </c>
      <c r="B117" s="682">
        <f>B116+0.1</f>
        <v>0.1</v>
      </c>
      <c r="C117" s="683" t="str">
        <f>IF($B116="","",VLOOKUP($B116,Athlètes,C$7,0))</f>
        <v/>
      </c>
      <c r="D117" s="684" t="str">
        <f>IF($B116="","",VLOOKUP($B116,Athlètes,D$7,0))</f>
        <v/>
      </c>
      <c r="E117" s="685"/>
      <c r="F117" s="710">
        <f>IF(AD117=0,MAX(I117:N117)+MAX(O117:Q117)+R117,NA())</f>
        <v>0</v>
      </c>
      <c r="G117" s="692">
        <f>IF(AD117=0,SUM(T117:AC117),NA())</f>
        <v>0</v>
      </c>
      <c r="H117" s="784">
        <f ca="1">IF(ISNA(VLOOKUP($B117,__Cross,H$7,0)),   0,   VLOOKUP($B117,__Cross,H$7,0))</f>
        <v>0</v>
      </c>
      <c r="I117" s="711" t="str">
        <f>IF($B116="","",VLOOKUP($B116,Indoor_max,I$7,0))</f>
        <v/>
      </c>
      <c r="J117" s="712" t="str">
        <f>IF($B116="","",VLOOKUP($B116,Indoor_max,J$7,0))</f>
        <v/>
      </c>
      <c r="K117" s="712" t="str">
        <f>IF($B116="","",VLOOKUP($B116,Indoor_max,K$7,0))</f>
        <v/>
      </c>
      <c r="L117" s="712" t="str">
        <f>IF($B116="","",VLOOKUP($B116,Indoor_max,L$7,0))</f>
        <v/>
      </c>
      <c r="M117" s="712" t="str">
        <f>IF($B116="","",VLOOKUP($B116,Indoor_max,M$7,0))</f>
        <v/>
      </c>
      <c r="N117" s="713" t="str">
        <f>IF($B116="","",VLOOKUP($B116,Indoor_max,N$7,0))</f>
        <v/>
      </c>
      <c r="O117" s="714" t="str">
        <f>IF($B116="","",VLOOKUP($B116,Indoor_max,O$7,0))</f>
        <v/>
      </c>
      <c r="P117" s="712" t="str">
        <f>IF($B116="","",VLOOKUP($B116,Indoor_max,P$7,0))</f>
        <v/>
      </c>
      <c r="Q117" s="713" t="str">
        <f>IF($B116="","",VLOOKUP($B116,Indoor_max,Q$7,0))</f>
        <v/>
      </c>
      <c r="R117" s="715">
        <f>IF($B116="",0,VLOOKUP($B116,Indoor_max,R$7,0))</f>
        <v>0</v>
      </c>
      <c r="S117" s="716" t="str">
        <f>IF($B116="","",VLOOKUP($B116,Athlètes,S$7,0))</f>
        <v/>
      </c>
      <c r="T117" s="710" t="str">
        <f>IF($B116="","",VLOOKUP($B116,Indoor_max,T$7,0))</f>
        <v/>
      </c>
      <c r="U117" s="684" t="str">
        <f>IF($B116="","",VLOOKUP($B116,Indoor_max,U$7,0))</f>
        <v/>
      </c>
      <c r="V117" s="684" t="str">
        <f>IF($B116="","",VLOOKUP($B116,Indoor_max,V$7,0))</f>
        <v/>
      </c>
      <c r="W117" s="684" t="str">
        <f>IF($B116="","",VLOOKUP($B116,Indoor_max,W$7,0))</f>
        <v/>
      </c>
      <c r="X117" s="684" t="str">
        <f>IF($B116="","",VLOOKUP($B116,Indoor_max,X$7,0))</f>
        <v/>
      </c>
      <c r="Y117" s="684" t="str">
        <f>IF($B116="","",VLOOKUP($B116,Indoor_max,Y$7,0))</f>
        <v/>
      </c>
      <c r="Z117" s="684" t="str">
        <f>IF($B116="","",VLOOKUP($B116,Indoor_max,Z$7,0))</f>
        <v/>
      </c>
      <c r="AA117" s="684" t="str">
        <f>IF($B116="","",VLOOKUP($B116,Indoor_max,AA$7,0))</f>
        <v/>
      </c>
      <c r="AB117" s="684" t="str">
        <f>IF($B116="","",VLOOKUP($B116,Indoor_max,AB$7,0))</f>
        <v/>
      </c>
      <c r="AC117" s="684" t="str">
        <f>IF($B116="","",VLOOKUP($B116,Indoor_max,AC$7,0))</f>
        <v/>
      </c>
      <c r="AD117" s="684">
        <f>IF(MAX(T117:AC117)&gt;1,1,0)</f>
        <v>0</v>
      </c>
      <c r="AE117" s="684">
        <f>IF(AND(SUM(I117:N117)&gt;0,SUM(O117:Q117)&gt;0,R117&gt;0),1,0)</f>
        <v>0</v>
      </c>
      <c r="AF117" s="692">
        <f ca="1">IF( OR(AND(G117&gt;=2,G117+H117&gt;=2),  F116=IF(D117="F","classée","classé")),  1,  0)</f>
        <v>0</v>
      </c>
      <c r="AG117" s="804">
        <f ca="1">IF(CELL("row",B117)=ODD(CELL("row",B117)),IF(ROUND(B117-B116,1)=0.1,1,NA()),IF(ROUND(B118-B117,1)=0.1,0,NA()))</f>
        <v>1</v>
      </c>
      <c r="AH117" s="689">
        <f>IF(B117&gt;99,B117,A117)</f>
        <v>20.100000000000001</v>
      </c>
      <c r="AI117" s="684" t="str">
        <f ca="1">IF(D117="",INDIRECT(AO117),IF(AG117=1,D116&amp;"_"&amp;D117,D117&amp;"_"&amp;D118))</f>
        <v>M_H</v>
      </c>
      <c r="AJ117" s="684">
        <f ca="1">IF(AI117=INDIRECT(AO117),0,1)     +     IF(AG117=1,  IF(B116+0.1=B117,0,1),  IF(B117+0.1=B118,0,1))     +     IF(AG117=1,  AD117,  AD118)</f>
        <v>0</v>
      </c>
      <c r="AK117" s="717">
        <f ca="1">IF(AG117=1,  F117+CLASSES*AF117*100000,  F118+CLASSES*AF118*100000)     +     IF(AI117="_",  0,  VLOOKUP(AI117,Cross_cat_sexe,AK$7,0))     +     IF(AG117=1,  IF(AND(B117&gt;0.1,F117=0),0.1,0),  IF(AND(B118&gt;0.1,F118=0),0.1,0))</f>
        <v>5000000</v>
      </c>
      <c r="AL117" s="291"/>
      <c r="AM117" s="684"/>
      <c r="AN117" s="684">
        <f t="shared" si="9"/>
        <v>0</v>
      </c>
      <c r="AO117" s="796" t="str">
        <f t="shared" ca="1" si="10"/>
        <v>$AI$75</v>
      </c>
    </row>
    <row r="118" spans="1:41" s="703" customFormat="1" hidden="1">
      <c r="A118" s="704">
        <v>21</v>
      </c>
      <c r="B118" s="705"/>
      <c r="C118" s="703" t="str">
        <f>IF($B118="","",VLOOKUP($B118,Athlètes,C$5,0))</f>
        <v/>
      </c>
      <c r="D118" s="698" t="str">
        <f>IF($B118="","",VLOOKUP($B118,Athlètes,D$5,0))</f>
        <v/>
      </c>
      <c r="E118" s="706" t="str">
        <f>IF($B118="","",VLOOKUP($B118,Athlètes,E$5,0))</f>
        <v/>
      </c>
      <c r="F118" s="718"/>
      <c r="G118" s="700"/>
      <c r="H118" s="783"/>
      <c r="I118" s="719" t="str">
        <f>IF($B118="","",VLOOKUP($B118,Indoor_max,I$5,0)/1000)</f>
        <v/>
      </c>
      <c r="J118" s="720" t="str">
        <f>IF($B118="","",VLOOKUP($B118,Indoor_max,J$5,0)/1000)</f>
        <v/>
      </c>
      <c r="K118" s="720" t="str">
        <f>IF($B118="","",VLOOKUP($B118,Indoor_max,K$5,0)/1000)</f>
        <v/>
      </c>
      <c r="L118" s="720" t="str">
        <f>IF($B118="","",VLOOKUP($B118,Indoor_max,L$5,0)/1000)</f>
        <v/>
      </c>
      <c r="M118" s="720" t="str">
        <f>IF($B118="","",VLOOKUP($B118,Indoor_max,M$5,0)/1000)</f>
        <v/>
      </c>
      <c r="N118" s="721" t="str">
        <f>IF($B118="","",VLOOKUP($B118,Indoor_max,N$5,0)/1000)</f>
        <v/>
      </c>
      <c r="O118" s="722" t="str">
        <f>IF($B118="","",VLOOKUP($B118,Indoor_max,O$5,0))</f>
        <v/>
      </c>
      <c r="P118" s="723" t="str">
        <f>IF($B118="","",VLOOKUP($B118,Indoor_max,P$5,0))</f>
        <v/>
      </c>
      <c r="Q118" s="724" t="str">
        <f>IF($B118="","",VLOOKUP($B118,Indoor_max,Q$5,0))</f>
        <v/>
      </c>
      <c r="R118" s="725" t="str">
        <f>IF($B118="","",VLOOKUP($B118,Indoor_max,R$5,0))</f>
        <v/>
      </c>
      <c r="S118" s="726" t="str">
        <f>IF($B118="","",VLOOKUP($B118,Athlètes,S$5,0))</f>
        <v/>
      </c>
      <c r="T118" s="718"/>
      <c r="U118" s="698"/>
      <c r="V118" s="698"/>
      <c r="W118" s="698"/>
      <c r="X118" s="698"/>
      <c r="Y118" s="698"/>
      <c r="Z118" s="698"/>
      <c r="AA118" s="698"/>
      <c r="AB118" s="698"/>
      <c r="AC118" s="698"/>
      <c r="AD118" s="698"/>
      <c r="AE118" s="698"/>
      <c r="AF118" s="700"/>
      <c r="AG118" s="828">
        <f ca="1">IF(CELL("row",B118)=ODD(CELL("row",B118)),IF(ROUND(B118-B117,1)=0.1,1,NA()),IF(ROUND(B119-B118,1)=0.1,0,NA()))</f>
        <v>0</v>
      </c>
      <c r="AH118" s="697">
        <f>IF(B118&gt;99,B118,A118)</f>
        <v>21</v>
      </c>
      <c r="AI118" s="698" t="str">
        <f ca="1">IF(D118="",INDIRECT(AO118),IF(AG118=1,D117&amp;"_"&amp;D118,D118&amp;"_"&amp;D119))</f>
        <v>M_H</v>
      </c>
      <c r="AJ118" s="698">
        <f ca="1">IF(AI118=INDIRECT(AO118),0,1)     +     IF(AG118=1,  IF(B117+0.1=B118,0,1),  IF(B118+0.1=B119,0,1))     +     IF(AG118=1,  AD118,  AD119)</f>
        <v>0</v>
      </c>
      <c r="AK118" s="701">
        <f ca="1">IF(AG118=1,  F118+CLASSES*AF118*100000,  F119+CLASSES*AF119*100000)     +     IF(AI118="_",  0,  VLOOKUP(AI118,Cross_cat_sexe,AK$7,0))     +     IF(AG118=1,  IF(AND(B118&gt;0.1,F118=0),0.1,0),  IF(AND(B119&gt;0.1,F119=0),0.1,0))</f>
        <v>5000000</v>
      </c>
      <c r="AL118" s="290"/>
      <c r="AM118" s="698"/>
      <c r="AN118" s="698">
        <f t="shared" si="9"/>
        <v>0</v>
      </c>
      <c r="AO118" s="800" t="str">
        <f t="shared" ca="1" si="10"/>
        <v>$AI$75</v>
      </c>
    </row>
    <row r="119" spans="1:41" s="695" customFormat="1" hidden="1">
      <c r="A119" s="681">
        <v>21.1</v>
      </c>
      <c r="B119" s="682">
        <f>B118+0.1</f>
        <v>0.1</v>
      </c>
      <c r="C119" s="683" t="str">
        <f>IF($B118="","",VLOOKUP($B118,Athlètes,C$7,0))</f>
        <v/>
      </c>
      <c r="D119" s="684" t="str">
        <f>IF($B118="","",VLOOKUP($B118,Athlètes,D$7,0))</f>
        <v/>
      </c>
      <c r="E119" s="685"/>
      <c r="F119" s="710">
        <f>IF(AD119=0,MAX(I119:N119)+MAX(O119:Q119)+R119,NA())</f>
        <v>0</v>
      </c>
      <c r="G119" s="692">
        <f>IF(AD119=0,SUM(T119:AC119),NA())</f>
        <v>0</v>
      </c>
      <c r="H119" s="784">
        <f ca="1">IF(ISNA(VLOOKUP($B119,__Cross,H$7,0)),   0,   VLOOKUP($B119,__Cross,H$7,0))</f>
        <v>0</v>
      </c>
      <c r="I119" s="711" t="str">
        <f>IF($B118="","",VLOOKUP($B118,Indoor_max,I$7,0))</f>
        <v/>
      </c>
      <c r="J119" s="712" t="str">
        <f>IF($B118="","",VLOOKUP($B118,Indoor_max,J$7,0))</f>
        <v/>
      </c>
      <c r="K119" s="712" t="str">
        <f>IF($B118="","",VLOOKUP($B118,Indoor_max,K$7,0))</f>
        <v/>
      </c>
      <c r="L119" s="712" t="str">
        <f>IF($B118="","",VLOOKUP($B118,Indoor_max,L$7,0))</f>
        <v/>
      </c>
      <c r="M119" s="712" t="str">
        <f>IF($B118="","",VLOOKUP($B118,Indoor_max,M$7,0))</f>
        <v/>
      </c>
      <c r="N119" s="713" t="str">
        <f>IF($B118="","",VLOOKUP($B118,Indoor_max,N$7,0))</f>
        <v/>
      </c>
      <c r="O119" s="714" t="str">
        <f>IF($B118="","",VLOOKUP($B118,Indoor_max,O$7,0))</f>
        <v/>
      </c>
      <c r="P119" s="712" t="str">
        <f>IF($B118="","",VLOOKUP($B118,Indoor_max,P$7,0))</f>
        <v/>
      </c>
      <c r="Q119" s="713" t="str">
        <f>IF($B118="","",VLOOKUP($B118,Indoor_max,Q$7,0))</f>
        <v/>
      </c>
      <c r="R119" s="715">
        <f>IF($B118="",0,VLOOKUP($B118,Indoor_max,R$7,0))</f>
        <v>0</v>
      </c>
      <c r="S119" s="716" t="str">
        <f>IF($B118="","",VLOOKUP($B118,Athlètes,S$7,0))</f>
        <v/>
      </c>
      <c r="T119" s="710" t="str">
        <f>IF($B118="","",VLOOKUP($B118,Indoor_max,T$7,0))</f>
        <v/>
      </c>
      <c r="U119" s="684" t="str">
        <f>IF($B118="","",VLOOKUP($B118,Indoor_max,U$7,0))</f>
        <v/>
      </c>
      <c r="V119" s="684" t="str">
        <f>IF($B118="","",VLOOKUP($B118,Indoor_max,V$7,0))</f>
        <v/>
      </c>
      <c r="W119" s="684" t="str">
        <f>IF($B118="","",VLOOKUP($B118,Indoor_max,W$7,0))</f>
        <v/>
      </c>
      <c r="X119" s="684" t="str">
        <f>IF($B118="","",VLOOKUP($B118,Indoor_max,X$7,0))</f>
        <v/>
      </c>
      <c r="Y119" s="684" t="str">
        <f>IF($B118="","",VLOOKUP($B118,Indoor_max,Y$7,0))</f>
        <v/>
      </c>
      <c r="Z119" s="684" t="str">
        <f>IF($B118="","",VLOOKUP($B118,Indoor_max,Z$7,0))</f>
        <v/>
      </c>
      <c r="AA119" s="684" t="str">
        <f>IF($B118="","",VLOOKUP($B118,Indoor_max,AA$7,0))</f>
        <v/>
      </c>
      <c r="AB119" s="684" t="str">
        <f>IF($B118="","",VLOOKUP($B118,Indoor_max,AB$7,0))</f>
        <v/>
      </c>
      <c r="AC119" s="684" t="str">
        <f>IF($B118="","",VLOOKUP($B118,Indoor_max,AC$7,0))</f>
        <v/>
      </c>
      <c r="AD119" s="684">
        <f>IF(MAX(T119:AC119)&gt;1,1,0)</f>
        <v>0</v>
      </c>
      <c r="AE119" s="684">
        <f>IF(AND(SUM(I119:N119)&gt;0,SUM(O119:Q119)&gt;0,R119&gt;0),1,0)</f>
        <v>0</v>
      </c>
      <c r="AF119" s="692">
        <f ca="1">IF( OR(AND(G119&gt;=2,G119+H119&gt;=2),  F118=IF(D119="F","classée","classé")),  1,  0)</f>
        <v>0</v>
      </c>
      <c r="AG119" s="804">
        <f ca="1">IF(CELL("row",B119)=ODD(CELL("row",B119)),IF(ROUND(B119-B118,1)=0.1,1,NA()),IF(ROUND(B120-B119,1)=0.1,0,NA()))</f>
        <v>1</v>
      </c>
      <c r="AH119" s="689">
        <f>IF(B119&gt;99,B119,A119)</f>
        <v>21.1</v>
      </c>
      <c r="AI119" s="684" t="str">
        <f ca="1">IF(D119="",INDIRECT(AO119),IF(AG119=1,D118&amp;"_"&amp;D119,D119&amp;"_"&amp;D120))</f>
        <v>M_H</v>
      </c>
      <c r="AJ119" s="684">
        <f ca="1">IF(AI119=INDIRECT(AO119),0,1)     +     IF(AG119=1,  IF(B118+0.1=B119,0,1),  IF(B119+0.1=B120,0,1))     +     IF(AG119=1,  AD119,  AD120)</f>
        <v>0</v>
      </c>
      <c r="AK119" s="717">
        <f ca="1">IF(AG119=1,  F119+CLASSES*AF119*100000,  F120+CLASSES*AF120*100000)     +     IF(AI119="_",  0,  VLOOKUP(AI119,Cross_cat_sexe,AK$7,0))     +     IF(AG119=1,  IF(AND(B119&gt;0.1,F119=0),0.1,0),  IF(AND(B120&gt;0.1,F120=0),0.1,0))</f>
        <v>5000000</v>
      </c>
      <c r="AL119" s="291"/>
      <c r="AM119" s="684"/>
      <c r="AN119" s="684">
        <f t="shared" si="9"/>
        <v>0</v>
      </c>
      <c r="AO119" s="796" t="str">
        <f t="shared" ca="1" si="10"/>
        <v>$AI$75</v>
      </c>
    </row>
    <row r="120" spans="1:41" s="703" customFormat="1" hidden="1">
      <c r="A120" s="704">
        <v>22</v>
      </c>
      <c r="B120" s="705"/>
      <c r="C120" s="703" t="str">
        <f>IF($B120="","",VLOOKUP($B120,Athlètes,C$5,0))</f>
        <v/>
      </c>
      <c r="D120" s="698" t="str">
        <f>IF($B120="","",VLOOKUP($B120,Athlètes,D$5,0))</f>
        <v/>
      </c>
      <c r="E120" s="706" t="str">
        <f>IF($B120="","",VLOOKUP($B120,Athlètes,E$5,0))</f>
        <v/>
      </c>
      <c r="F120" s="718"/>
      <c r="G120" s="700"/>
      <c r="H120" s="783"/>
      <c r="I120" s="719" t="str">
        <f>IF($B120="","",VLOOKUP($B120,Indoor_max,I$5,0)/1000)</f>
        <v/>
      </c>
      <c r="J120" s="720" t="str">
        <f>IF($B120="","",VLOOKUP($B120,Indoor_max,J$5,0)/1000)</f>
        <v/>
      </c>
      <c r="K120" s="720" t="str">
        <f>IF($B120="","",VLOOKUP($B120,Indoor_max,K$5,0)/1000)</f>
        <v/>
      </c>
      <c r="L120" s="720" t="str">
        <f>IF($B120="","",VLOOKUP($B120,Indoor_max,L$5,0)/1000)</f>
        <v/>
      </c>
      <c r="M120" s="720" t="str">
        <f>IF($B120="","",VLOOKUP($B120,Indoor_max,M$5,0)/1000)</f>
        <v/>
      </c>
      <c r="N120" s="721" t="str">
        <f>IF($B120="","",VLOOKUP($B120,Indoor_max,N$5,0)/1000)</f>
        <v/>
      </c>
      <c r="O120" s="722" t="str">
        <f>IF($B120="","",VLOOKUP($B120,Indoor_max,O$5,0))</f>
        <v/>
      </c>
      <c r="P120" s="723" t="str">
        <f>IF($B120="","",VLOOKUP($B120,Indoor_max,P$5,0))</f>
        <v/>
      </c>
      <c r="Q120" s="724" t="str">
        <f>IF($B120="","",VLOOKUP($B120,Indoor_max,Q$5,0))</f>
        <v/>
      </c>
      <c r="R120" s="725" t="str">
        <f>IF($B120="","",VLOOKUP($B120,Indoor_max,R$5,0))</f>
        <v/>
      </c>
      <c r="S120" s="726" t="str">
        <f>IF($B120="","",VLOOKUP($B120,Athlètes,S$5,0))</f>
        <v/>
      </c>
      <c r="T120" s="718"/>
      <c r="U120" s="698"/>
      <c r="V120" s="698"/>
      <c r="W120" s="698"/>
      <c r="X120" s="698"/>
      <c r="Y120" s="698"/>
      <c r="Z120" s="698"/>
      <c r="AA120" s="698"/>
      <c r="AB120" s="698"/>
      <c r="AC120" s="698"/>
      <c r="AD120" s="698"/>
      <c r="AE120" s="698"/>
      <c r="AF120" s="700"/>
      <c r="AG120" s="828">
        <f ca="1">IF(CELL("row",B120)=ODD(CELL("row",B120)),IF(ROUND(B120-B119,1)=0.1,1,NA()),IF(ROUND(B121-B120,1)=0.1,0,NA()))</f>
        <v>0</v>
      </c>
      <c r="AH120" s="697">
        <f>IF(B120&gt;99,B120,A120)</f>
        <v>22</v>
      </c>
      <c r="AI120" s="698" t="str">
        <f ca="1">IF(D120="",INDIRECT(AO120),IF(AG120=1,D119&amp;"_"&amp;D120,D120&amp;"_"&amp;D121))</f>
        <v>M_H</v>
      </c>
      <c r="AJ120" s="698">
        <f ca="1">IF(AI120=INDIRECT(AO120),0,1)     +     IF(AG120=1,  IF(B119+0.1=B120,0,1),  IF(B120+0.1=B121,0,1))     +     IF(AG120=1,  AD120,  AD121)</f>
        <v>0</v>
      </c>
      <c r="AK120" s="701">
        <f ca="1">IF(AG120=1,  F120+CLASSES*AF120*100000,  F121+CLASSES*AF121*100000)     +     IF(AI120="_",  0,  VLOOKUP(AI120,Cross_cat_sexe,AK$7,0))     +     IF(AG120=1,  IF(AND(B120&gt;0.1,F120=0),0.1,0),  IF(AND(B121&gt;0.1,F121=0),0.1,0))</f>
        <v>5000000</v>
      </c>
      <c r="AL120" s="290"/>
      <c r="AM120" s="698"/>
      <c r="AN120" s="698">
        <f t="shared" si="9"/>
        <v>0</v>
      </c>
      <c r="AO120" s="800" t="str">
        <f t="shared" ca="1" si="10"/>
        <v>$AI$75</v>
      </c>
    </row>
    <row r="121" spans="1:41" s="695" customFormat="1" hidden="1">
      <c r="A121" s="681">
        <v>22.1</v>
      </c>
      <c r="B121" s="682">
        <f>B120+0.1</f>
        <v>0.1</v>
      </c>
      <c r="C121" s="683" t="str">
        <f>IF($B120="","",VLOOKUP($B120,Athlètes,C$7,0))</f>
        <v/>
      </c>
      <c r="D121" s="684" t="str">
        <f>IF($B120="","",VLOOKUP($B120,Athlètes,D$7,0))</f>
        <v/>
      </c>
      <c r="E121" s="685"/>
      <c r="F121" s="710">
        <f>IF(AD121=0,MAX(I121:N121)+MAX(O121:Q121)+R121,NA())</f>
        <v>0</v>
      </c>
      <c r="G121" s="692">
        <f>IF(AD121=0,SUM(T121:AC121),NA())</f>
        <v>0</v>
      </c>
      <c r="H121" s="784">
        <f ca="1">IF(ISNA(VLOOKUP($B121,__Cross,H$7,0)),   0,   VLOOKUP($B121,__Cross,H$7,0))</f>
        <v>0</v>
      </c>
      <c r="I121" s="711" t="str">
        <f>IF($B120="","",VLOOKUP($B120,Indoor_max,I$7,0))</f>
        <v/>
      </c>
      <c r="J121" s="712" t="str">
        <f>IF($B120="","",VLOOKUP($B120,Indoor_max,J$7,0))</f>
        <v/>
      </c>
      <c r="K121" s="712" t="str">
        <f>IF($B120="","",VLOOKUP($B120,Indoor_max,K$7,0))</f>
        <v/>
      </c>
      <c r="L121" s="712" t="str">
        <f>IF($B120="","",VLOOKUP($B120,Indoor_max,L$7,0))</f>
        <v/>
      </c>
      <c r="M121" s="712" t="str">
        <f>IF($B120="","",VLOOKUP($B120,Indoor_max,M$7,0))</f>
        <v/>
      </c>
      <c r="N121" s="713" t="str">
        <f>IF($B120="","",VLOOKUP($B120,Indoor_max,N$7,0))</f>
        <v/>
      </c>
      <c r="O121" s="714" t="str">
        <f>IF($B120="","",VLOOKUP($B120,Indoor_max,O$7,0))</f>
        <v/>
      </c>
      <c r="P121" s="712" t="str">
        <f>IF($B120="","",VLOOKUP($B120,Indoor_max,P$7,0))</f>
        <v/>
      </c>
      <c r="Q121" s="713" t="str">
        <f>IF($B120="","",VLOOKUP($B120,Indoor_max,Q$7,0))</f>
        <v/>
      </c>
      <c r="R121" s="715">
        <f>IF($B120="",0,VLOOKUP($B120,Indoor_max,R$7,0))</f>
        <v>0</v>
      </c>
      <c r="S121" s="716" t="str">
        <f>IF($B120="","",VLOOKUP($B120,Athlètes,S$7,0))</f>
        <v/>
      </c>
      <c r="T121" s="710" t="str">
        <f>IF($B120="","",VLOOKUP($B120,Indoor_max,T$7,0))</f>
        <v/>
      </c>
      <c r="U121" s="684" t="str">
        <f>IF($B120="","",VLOOKUP($B120,Indoor_max,U$7,0))</f>
        <v/>
      </c>
      <c r="V121" s="684" t="str">
        <f>IF($B120="","",VLOOKUP($B120,Indoor_max,V$7,0))</f>
        <v/>
      </c>
      <c r="W121" s="684" t="str">
        <f>IF($B120="","",VLOOKUP($B120,Indoor_max,W$7,0))</f>
        <v/>
      </c>
      <c r="X121" s="684" t="str">
        <f>IF($B120="","",VLOOKUP($B120,Indoor_max,X$7,0))</f>
        <v/>
      </c>
      <c r="Y121" s="684" t="str">
        <f>IF($B120="","",VLOOKUP($B120,Indoor_max,Y$7,0))</f>
        <v/>
      </c>
      <c r="Z121" s="684" t="str">
        <f>IF($B120="","",VLOOKUP($B120,Indoor_max,Z$7,0))</f>
        <v/>
      </c>
      <c r="AA121" s="684" t="str">
        <f>IF($B120="","",VLOOKUP($B120,Indoor_max,AA$7,0))</f>
        <v/>
      </c>
      <c r="AB121" s="684" t="str">
        <f>IF($B120="","",VLOOKUP($B120,Indoor_max,AB$7,0))</f>
        <v/>
      </c>
      <c r="AC121" s="684" t="str">
        <f>IF($B120="","",VLOOKUP($B120,Indoor_max,AC$7,0))</f>
        <v/>
      </c>
      <c r="AD121" s="684">
        <f>IF(MAX(T121:AC121)&gt;1,1,0)</f>
        <v>0</v>
      </c>
      <c r="AE121" s="684">
        <f>IF(AND(SUM(I121:N121)&gt;0,SUM(O121:Q121)&gt;0,R121&gt;0),1,0)</f>
        <v>0</v>
      </c>
      <c r="AF121" s="692">
        <f ca="1">IF( OR(AND(G121&gt;=2,G121+H121&gt;=2),  F120=IF(D121="F","classée","classé")),  1,  0)</f>
        <v>0</v>
      </c>
      <c r="AG121" s="804">
        <f ca="1">IF(CELL("row",B121)=ODD(CELL("row",B121)),IF(ROUND(B121-B120,1)=0.1,1,NA()),IF(ROUND(B122-B121,1)=0.1,0,NA()))</f>
        <v>1</v>
      </c>
      <c r="AH121" s="689">
        <f>IF(B121&gt;99,B121,A121)</f>
        <v>22.1</v>
      </c>
      <c r="AI121" s="684" t="str">
        <f ca="1">IF(D121="",INDIRECT(AO121),IF(AG121=1,D120&amp;"_"&amp;D121,D121&amp;"_"&amp;D122))</f>
        <v>M_H</v>
      </c>
      <c r="AJ121" s="684">
        <f ca="1">IF(AI121=INDIRECT(AO121),0,1)     +     IF(AG121=1,  IF(B120+0.1=B121,0,1),  IF(B121+0.1=B122,0,1))     +     IF(AG121=1,  AD121,  AD122)</f>
        <v>0</v>
      </c>
      <c r="AK121" s="717">
        <f ca="1">IF(AG121=1,  F121+CLASSES*AF121*100000,  F122+CLASSES*AF122*100000)     +     IF(AI121="_",  0,  VLOOKUP(AI121,Cross_cat_sexe,AK$7,0))     +     IF(AG121=1,  IF(AND(B121&gt;0.1,F121=0),0.1,0),  IF(AND(B122&gt;0.1,F122=0),0.1,0))</f>
        <v>5000000</v>
      </c>
      <c r="AL121" s="291"/>
      <c r="AM121" s="684"/>
      <c r="AN121" s="684">
        <f t="shared" si="9"/>
        <v>0</v>
      </c>
      <c r="AO121" s="796" t="str">
        <f t="shared" ca="1" si="10"/>
        <v>$AI$75</v>
      </c>
    </row>
    <row r="122" spans="1:41" s="703" customFormat="1" hidden="1">
      <c r="A122" s="704">
        <v>23</v>
      </c>
      <c r="B122" s="705"/>
      <c r="C122" s="703" t="str">
        <f>IF($B122="","",VLOOKUP($B122,Athlètes,C$5,0))</f>
        <v/>
      </c>
      <c r="D122" s="698" t="str">
        <f>IF($B122="","",VLOOKUP($B122,Athlètes,D$5,0))</f>
        <v/>
      </c>
      <c r="E122" s="706" t="str">
        <f>IF($B122="","",VLOOKUP($B122,Athlètes,E$5,0))</f>
        <v/>
      </c>
      <c r="F122" s="718"/>
      <c r="G122" s="700"/>
      <c r="H122" s="783"/>
      <c r="I122" s="719" t="str">
        <f>IF($B122="","",VLOOKUP($B122,Indoor_max,I$5,0)/1000)</f>
        <v/>
      </c>
      <c r="J122" s="720" t="str">
        <f>IF($B122="","",VLOOKUP($B122,Indoor_max,J$5,0)/1000)</f>
        <v/>
      </c>
      <c r="K122" s="720" t="str">
        <f>IF($B122="","",VLOOKUP($B122,Indoor_max,K$5,0)/1000)</f>
        <v/>
      </c>
      <c r="L122" s="720" t="str">
        <f>IF($B122="","",VLOOKUP($B122,Indoor_max,L$5,0)/1000)</f>
        <v/>
      </c>
      <c r="M122" s="720" t="str">
        <f>IF($B122="","",VLOOKUP($B122,Indoor_max,M$5,0)/1000)</f>
        <v/>
      </c>
      <c r="N122" s="721" t="str">
        <f>IF($B122="","",VLOOKUP($B122,Indoor_max,N$5,0)/1000)</f>
        <v/>
      </c>
      <c r="O122" s="722" t="str">
        <f>IF($B122="","",VLOOKUP($B122,Indoor_max,O$5,0))</f>
        <v/>
      </c>
      <c r="P122" s="723" t="str">
        <f>IF($B122="","",VLOOKUP($B122,Indoor_max,P$5,0))</f>
        <v/>
      </c>
      <c r="Q122" s="724" t="str">
        <f>IF($B122="","",VLOOKUP($B122,Indoor_max,Q$5,0))</f>
        <v/>
      </c>
      <c r="R122" s="725" t="str">
        <f>IF($B122="","",VLOOKUP($B122,Indoor_max,R$5,0))</f>
        <v/>
      </c>
      <c r="S122" s="726" t="str">
        <f>IF($B122="","",VLOOKUP($B122,Athlètes,S$5,0))</f>
        <v/>
      </c>
      <c r="T122" s="718"/>
      <c r="U122" s="698"/>
      <c r="V122" s="698"/>
      <c r="W122" s="698"/>
      <c r="X122" s="698"/>
      <c r="Y122" s="698"/>
      <c r="Z122" s="698"/>
      <c r="AA122" s="698"/>
      <c r="AB122" s="698"/>
      <c r="AC122" s="698"/>
      <c r="AD122" s="698"/>
      <c r="AE122" s="698"/>
      <c r="AF122" s="700"/>
      <c r="AG122" s="828">
        <f ca="1">IF(CELL("row",B122)=ODD(CELL("row",B122)),IF(ROUND(B122-B121,1)=0.1,1,NA()),IF(ROUND(B123-B122,1)=0.1,0,NA()))</f>
        <v>0</v>
      </c>
      <c r="AH122" s="697">
        <f>IF(B122&gt;99,B122,A122)</f>
        <v>23</v>
      </c>
      <c r="AI122" s="698" t="str">
        <f ca="1">IF(D122="",INDIRECT(AO122),IF(AG122=1,D121&amp;"_"&amp;D122,D122&amp;"_"&amp;D123))</f>
        <v>M_H</v>
      </c>
      <c r="AJ122" s="698">
        <f ca="1">IF(AI122=INDIRECT(AO122),0,1)     +     IF(AG122=1,  IF(B121+0.1=B122,0,1),  IF(B122+0.1=B123,0,1))     +     IF(AG122=1,  AD122,  AD123)</f>
        <v>0</v>
      </c>
      <c r="AK122" s="701">
        <f ca="1">IF(AG122=1,  F122+CLASSES*AF122*100000,  F123+CLASSES*AF123*100000)     +     IF(AI122="_",  0,  VLOOKUP(AI122,Cross_cat_sexe,AK$7,0))     +     IF(AG122=1,  IF(AND(B122&gt;0.1,F122=0),0.1,0),  IF(AND(B123&gt;0.1,F123=0),0.1,0))</f>
        <v>5000000</v>
      </c>
      <c r="AL122" s="290"/>
      <c r="AM122" s="698"/>
      <c r="AN122" s="698">
        <f t="shared" ref="AN122:AN127" si="11">IF(B122&gt;0.1,1,0)</f>
        <v>0</v>
      </c>
      <c r="AO122" s="800" t="str">
        <f t="shared" ca="1" si="10"/>
        <v>$AI$75</v>
      </c>
    </row>
    <row r="123" spans="1:41" s="695" customFormat="1" hidden="1">
      <c r="A123" s="681">
        <v>23.1</v>
      </c>
      <c r="B123" s="682">
        <f>B122+0.1</f>
        <v>0.1</v>
      </c>
      <c r="C123" s="683" t="str">
        <f>IF($B122="","",VLOOKUP($B122,Athlètes,C$7,0))</f>
        <v/>
      </c>
      <c r="D123" s="684" t="str">
        <f>IF($B122="","",VLOOKUP($B122,Athlètes,D$7,0))</f>
        <v/>
      </c>
      <c r="E123" s="685"/>
      <c r="F123" s="710">
        <f>IF(AD123=0,MAX(I123:N123)+MAX(O123:Q123)+R123,NA())</f>
        <v>0</v>
      </c>
      <c r="G123" s="692">
        <f>IF(AD123=0,SUM(T123:AC123),NA())</f>
        <v>0</v>
      </c>
      <c r="H123" s="784">
        <f ca="1">IF(ISNA(VLOOKUP($B123,__Cross,H$7,0)),   0,   VLOOKUP($B123,__Cross,H$7,0))</f>
        <v>0</v>
      </c>
      <c r="I123" s="711" t="str">
        <f>IF($B122="","",VLOOKUP($B122,Indoor_max,I$7,0))</f>
        <v/>
      </c>
      <c r="J123" s="712" t="str">
        <f>IF($B122="","",VLOOKUP($B122,Indoor_max,J$7,0))</f>
        <v/>
      </c>
      <c r="K123" s="712" t="str">
        <f>IF($B122="","",VLOOKUP($B122,Indoor_max,K$7,0))</f>
        <v/>
      </c>
      <c r="L123" s="712" t="str">
        <f>IF($B122="","",VLOOKUP($B122,Indoor_max,L$7,0))</f>
        <v/>
      </c>
      <c r="M123" s="712" t="str">
        <f>IF($B122="","",VLOOKUP($B122,Indoor_max,M$7,0))</f>
        <v/>
      </c>
      <c r="N123" s="713" t="str">
        <f>IF($B122="","",VLOOKUP($B122,Indoor_max,N$7,0))</f>
        <v/>
      </c>
      <c r="O123" s="714" t="str">
        <f>IF($B122="","",VLOOKUP($B122,Indoor_max,O$7,0))</f>
        <v/>
      </c>
      <c r="P123" s="712" t="str">
        <f>IF($B122="","",VLOOKUP($B122,Indoor_max,P$7,0))</f>
        <v/>
      </c>
      <c r="Q123" s="713" t="str">
        <f>IF($B122="","",VLOOKUP($B122,Indoor_max,Q$7,0))</f>
        <v/>
      </c>
      <c r="R123" s="715">
        <f>IF($B122="",0,VLOOKUP($B122,Indoor_max,R$7,0))</f>
        <v>0</v>
      </c>
      <c r="S123" s="716" t="str">
        <f>IF($B122="","",VLOOKUP($B122,Athlètes,S$7,0))</f>
        <v/>
      </c>
      <c r="T123" s="710" t="str">
        <f>IF($B122="","",VLOOKUP($B122,Indoor_max,T$7,0))</f>
        <v/>
      </c>
      <c r="U123" s="684" t="str">
        <f>IF($B122="","",VLOOKUP($B122,Indoor_max,U$7,0))</f>
        <v/>
      </c>
      <c r="V123" s="684" t="str">
        <f>IF($B122="","",VLOOKUP($B122,Indoor_max,V$7,0))</f>
        <v/>
      </c>
      <c r="W123" s="684" t="str">
        <f>IF($B122="","",VLOOKUP($B122,Indoor_max,W$7,0))</f>
        <v/>
      </c>
      <c r="X123" s="684" t="str">
        <f>IF($B122="","",VLOOKUP($B122,Indoor_max,X$7,0))</f>
        <v/>
      </c>
      <c r="Y123" s="684" t="str">
        <f>IF($B122="","",VLOOKUP($B122,Indoor_max,Y$7,0))</f>
        <v/>
      </c>
      <c r="Z123" s="684" t="str">
        <f>IF($B122="","",VLOOKUP($B122,Indoor_max,Z$7,0))</f>
        <v/>
      </c>
      <c r="AA123" s="684" t="str">
        <f>IF($B122="","",VLOOKUP($B122,Indoor_max,AA$7,0))</f>
        <v/>
      </c>
      <c r="AB123" s="684" t="str">
        <f>IF($B122="","",VLOOKUP($B122,Indoor_max,AB$7,0))</f>
        <v/>
      </c>
      <c r="AC123" s="684" t="str">
        <f>IF($B122="","",VLOOKUP($B122,Indoor_max,AC$7,0))</f>
        <v/>
      </c>
      <c r="AD123" s="684">
        <f>IF(MAX(T123:AC123)&gt;1,1,0)</f>
        <v>0</v>
      </c>
      <c r="AE123" s="684">
        <f>IF(AND(SUM(I123:N123)&gt;0,SUM(O123:Q123)&gt;0,R123&gt;0),1,0)</f>
        <v>0</v>
      </c>
      <c r="AF123" s="692">
        <f ca="1">IF( OR(AND(G123&gt;=2,G123+H123&gt;=2),  F122=IF(D123="F","classée","classé")),  1,  0)</f>
        <v>0</v>
      </c>
      <c r="AG123" s="804">
        <f ca="1">IF(CELL("row",B123)=ODD(CELL("row",B123)),IF(ROUND(B123-B122,1)=0.1,1,NA()),IF(ROUND(B124-B123,1)=0.1,0,NA()))</f>
        <v>1</v>
      </c>
      <c r="AH123" s="689">
        <f>IF(B123&gt;99,B123,A123)</f>
        <v>23.1</v>
      </c>
      <c r="AI123" s="684" t="str">
        <f ca="1">IF(D123="",INDIRECT(AO123),IF(AG123=1,D122&amp;"_"&amp;D123,D123&amp;"_"&amp;D124))</f>
        <v>M_H</v>
      </c>
      <c r="AJ123" s="684">
        <f ca="1">IF(AI123=INDIRECT(AO123),0,1)     +     IF(AG123=1,  IF(B122+0.1=B123,0,1),  IF(B123+0.1=B124,0,1))     +     IF(AG123=1,  AD123,  AD124)</f>
        <v>0</v>
      </c>
      <c r="AK123" s="717">
        <f ca="1">IF(AG123=1,  F123+CLASSES*AF123*100000,  F124+CLASSES*AF124*100000)     +     IF(AI123="_",  0,  VLOOKUP(AI123,Cross_cat_sexe,AK$7,0))     +     IF(AG123=1,  IF(AND(B123&gt;0.1,F123=0),0.1,0),  IF(AND(B124&gt;0.1,F124=0),0.1,0))</f>
        <v>5000000</v>
      </c>
      <c r="AL123" s="291"/>
      <c r="AM123" s="684"/>
      <c r="AN123" s="684">
        <f t="shared" si="11"/>
        <v>0</v>
      </c>
      <c r="AO123" s="796" t="str">
        <f t="shared" ca="1" si="10"/>
        <v>$AI$75</v>
      </c>
    </row>
    <row r="124" spans="1:41" s="703" customFormat="1" hidden="1">
      <c r="A124" s="704">
        <v>24</v>
      </c>
      <c r="B124" s="705"/>
      <c r="C124" s="703" t="str">
        <f>IF($B124="","",VLOOKUP($B124,Athlètes,C$5,0))</f>
        <v/>
      </c>
      <c r="D124" s="698" t="str">
        <f>IF($B124="","",VLOOKUP($B124,Athlètes,D$5,0))</f>
        <v/>
      </c>
      <c r="E124" s="706" t="str">
        <f>IF($B124="","",VLOOKUP($B124,Athlètes,E$5,0))</f>
        <v/>
      </c>
      <c r="F124" s="718"/>
      <c r="G124" s="700"/>
      <c r="H124" s="783"/>
      <c r="I124" s="719" t="str">
        <f>IF($B124="","",VLOOKUP($B124,Indoor_max,I$5,0)/1000)</f>
        <v/>
      </c>
      <c r="J124" s="720" t="str">
        <f>IF($B124="","",VLOOKUP($B124,Indoor_max,J$5,0)/1000)</f>
        <v/>
      </c>
      <c r="K124" s="720" t="str">
        <f>IF($B124="","",VLOOKUP($B124,Indoor_max,K$5,0)/1000)</f>
        <v/>
      </c>
      <c r="L124" s="720" t="str">
        <f>IF($B124="","",VLOOKUP($B124,Indoor_max,L$5,0)/1000)</f>
        <v/>
      </c>
      <c r="M124" s="720" t="str">
        <f>IF($B124="","",VLOOKUP($B124,Indoor_max,M$5,0)/1000)</f>
        <v/>
      </c>
      <c r="N124" s="721" t="str">
        <f>IF($B124="","",VLOOKUP($B124,Indoor_max,N$5,0)/1000)</f>
        <v/>
      </c>
      <c r="O124" s="722" t="str">
        <f>IF($B124="","",VLOOKUP($B124,Indoor_max,O$5,0))</f>
        <v/>
      </c>
      <c r="P124" s="723" t="str">
        <f>IF($B124="","",VLOOKUP($B124,Indoor_max,P$5,0))</f>
        <v/>
      </c>
      <c r="Q124" s="724" t="str">
        <f>IF($B124="","",VLOOKUP($B124,Indoor_max,Q$5,0))</f>
        <v/>
      </c>
      <c r="R124" s="725" t="str">
        <f>IF($B124="","",VLOOKUP($B124,Indoor_max,R$5,0))</f>
        <v/>
      </c>
      <c r="S124" s="726" t="str">
        <f>IF($B124="","",VLOOKUP($B124,Athlètes,S$5,0))</f>
        <v/>
      </c>
      <c r="T124" s="718"/>
      <c r="U124" s="698"/>
      <c r="V124" s="698"/>
      <c r="W124" s="698"/>
      <c r="X124" s="698"/>
      <c r="Y124" s="698"/>
      <c r="Z124" s="698"/>
      <c r="AA124" s="698"/>
      <c r="AB124" s="698"/>
      <c r="AC124" s="698"/>
      <c r="AD124" s="698"/>
      <c r="AE124" s="698"/>
      <c r="AF124" s="700"/>
      <c r="AG124" s="828">
        <f ca="1">IF(CELL("row",B124)=ODD(CELL("row",B124)),IF(ROUND(B124-B123,1)=0.1,1,NA()),IF(ROUND(B125-B124,1)=0.1,0,NA()))</f>
        <v>0</v>
      </c>
      <c r="AH124" s="697">
        <f>IF(B124&gt;99,B124,A124)</f>
        <v>24</v>
      </c>
      <c r="AI124" s="698" t="str">
        <f ca="1">IF(D124="",INDIRECT(AO124),IF(AG124=1,D123&amp;"_"&amp;D124,D124&amp;"_"&amp;D125))</f>
        <v>M_H</v>
      </c>
      <c r="AJ124" s="698">
        <f ca="1">IF(AI124=INDIRECT(AO124),0,1)     +     IF(AG124=1,  IF(B123+0.1=B124,0,1),  IF(B124+0.1=B125,0,1))     +     IF(AG124=1,  AD124,  AD125)</f>
        <v>0</v>
      </c>
      <c r="AK124" s="701">
        <f ca="1">IF(AG124=1,  F124+CLASSES*AF124*100000,  F125+CLASSES*AF125*100000)     +     IF(AI124="_",  0,  VLOOKUP(AI124,Cross_cat_sexe,AK$7,0))     +     IF(AG124=1,  IF(AND(B124&gt;0.1,F124=0),0.1,0),  IF(AND(B125&gt;0.1,F125=0),0.1,0))</f>
        <v>5000000</v>
      </c>
      <c r="AL124" s="290"/>
      <c r="AM124" s="698"/>
      <c r="AN124" s="698">
        <f t="shared" si="11"/>
        <v>0</v>
      </c>
      <c r="AO124" s="800" t="str">
        <f t="shared" ca="1" si="10"/>
        <v>$AI$75</v>
      </c>
    </row>
    <row r="125" spans="1:41" s="695" customFormat="1" hidden="1">
      <c r="A125" s="681">
        <v>24.1</v>
      </c>
      <c r="B125" s="682">
        <f>B124+0.1</f>
        <v>0.1</v>
      </c>
      <c r="C125" s="683" t="str">
        <f>IF($B124="","",VLOOKUP($B124,Athlètes,C$7,0))</f>
        <v/>
      </c>
      <c r="D125" s="684" t="str">
        <f>IF($B124="","",VLOOKUP($B124,Athlètes,D$7,0))</f>
        <v/>
      </c>
      <c r="E125" s="685"/>
      <c r="F125" s="710">
        <f>IF(AD125=0,MAX(I125:N125)+MAX(O125:Q125)+R125,NA())</f>
        <v>0</v>
      </c>
      <c r="G125" s="692">
        <f>IF(AD125=0,SUM(T125:AC125),NA())</f>
        <v>0</v>
      </c>
      <c r="H125" s="784">
        <f ca="1">IF(ISNA(VLOOKUP($B125,__Cross,H$7,0)),   0,   VLOOKUP($B125,__Cross,H$7,0))</f>
        <v>0</v>
      </c>
      <c r="I125" s="711" t="str">
        <f>IF($B124="","",VLOOKUP($B124,Indoor_max,I$7,0))</f>
        <v/>
      </c>
      <c r="J125" s="712" t="str">
        <f>IF($B124="","",VLOOKUP($B124,Indoor_max,J$7,0))</f>
        <v/>
      </c>
      <c r="K125" s="712" t="str">
        <f>IF($B124="","",VLOOKUP($B124,Indoor_max,K$7,0))</f>
        <v/>
      </c>
      <c r="L125" s="712" t="str">
        <f>IF($B124="","",VLOOKUP($B124,Indoor_max,L$7,0))</f>
        <v/>
      </c>
      <c r="M125" s="712" t="str">
        <f>IF($B124="","",VLOOKUP($B124,Indoor_max,M$7,0))</f>
        <v/>
      </c>
      <c r="N125" s="713" t="str">
        <f>IF($B124="","",VLOOKUP($B124,Indoor_max,N$7,0))</f>
        <v/>
      </c>
      <c r="O125" s="714" t="str">
        <f>IF($B124="","",VLOOKUP($B124,Indoor_max,O$7,0))</f>
        <v/>
      </c>
      <c r="P125" s="712" t="str">
        <f>IF($B124="","",VLOOKUP($B124,Indoor_max,P$7,0))</f>
        <v/>
      </c>
      <c r="Q125" s="713" t="str">
        <f>IF($B124="","",VLOOKUP($B124,Indoor_max,Q$7,0))</f>
        <v/>
      </c>
      <c r="R125" s="715">
        <f>IF($B124="",0,VLOOKUP($B124,Indoor_max,R$7,0))</f>
        <v>0</v>
      </c>
      <c r="S125" s="716" t="str">
        <f>IF($B124="","",VLOOKUP($B124,Athlètes,S$7,0))</f>
        <v/>
      </c>
      <c r="T125" s="710" t="str">
        <f>IF($B124="","",VLOOKUP($B124,Indoor_max,T$7,0))</f>
        <v/>
      </c>
      <c r="U125" s="684" t="str">
        <f>IF($B124="","",VLOOKUP($B124,Indoor_max,U$7,0))</f>
        <v/>
      </c>
      <c r="V125" s="684" t="str">
        <f>IF($B124="","",VLOOKUP($B124,Indoor_max,V$7,0))</f>
        <v/>
      </c>
      <c r="W125" s="684" t="str">
        <f>IF($B124="","",VLOOKUP($B124,Indoor_max,W$7,0))</f>
        <v/>
      </c>
      <c r="X125" s="684" t="str">
        <f>IF($B124="","",VLOOKUP($B124,Indoor_max,X$7,0))</f>
        <v/>
      </c>
      <c r="Y125" s="684" t="str">
        <f>IF($B124="","",VLOOKUP($B124,Indoor_max,Y$7,0))</f>
        <v/>
      </c>
      <c r="Z125" s="684" t="str">
        <f>IF($B124="","",VLOOKUP($B124,Indoor_max,Z$7,0))</f>
        <v/>
      </c>
      <c r="AA125" s="684" t="str">
        <f>IF($B124="","",VLOOKUP($B124,Indoor_max,AA$7,0))</f>
        <v/>
      </c>
      <c r="AB125" s="684" t="str">
        <f>IF($B124="","",VLOOKUP($B124,Indoor_max,AB$7,0))</f>
        <v/>
      </c>
      <c r="AC125" s="684" t="str">
        <f>IF($B124="","",VLOOKUP($B124,Indoor_max,AC$7,0))</f>
        <v/>
      </c>
      <c r="AD125" s="684">
        <f>IF(MAX(T125:AC125)&gt;1,1,0)</f>
        <v>0</v>
      </c>
      <c r="AE125" s="684">
        <f>IF(AND(SUM(I125:N125)&gt;0,SUM(O125:Q125)&gt;0,R125&gt;0),1,0)</f>
        <v>0</v>
      </c>
      <c r="AF125" s="692">
        <f ca="1">IF( OR(AND(G125&gt;=2,G125+H125&gt;=2),  F124=IF(D125="F","classée","classé")),  1,  0)</f>
        <v>0</v>
      </c>
      <c r="AG125" s="804">
        <f ca="1">IF(CELL("row",B125)=ODD(CELL("row",B125)),IF(ROUND(B125-B124,1)=0.1,1,NA()),IF(ROUND(B126-B125,1)=0.1,0,NA()))</f>
        <v>1</v>
      </c>
      <c r="AH125" s="689">
        <f>IF(B125&gt;99,B125,A125)</f>
        <v>24.1</v>
      </c>
      <c r="AI125" s="684" t="str">
        <f ca="1">IF(D125="",INDIRECT(AO125),IF(AG125=1,D124&amp;"_"&amp;D125,D125&amp;"_"&amp;D126))</f>
        <v>M_H</v>
      </c>
      <c r="AJ125" s="684">
        <f ca="1">IF(AI125=INDIRECT(AO125),0,1)     +     IF(AG125=1,  IF(B124+0.1=B125,0,1),  IF(B125+0.1=B126,0,1))     +     IF(AG125=1,  AD125,  AD126)</f>
        <v>0</v>
      </c>
      <c r="AK125" s="717">
        <f ca="1">IF(AG125=1,  F125+CLASSES*AF125*100000,  F126+CLASSES*AF126*100000)     +     IF(AI125="_",  0,  VLOOKUP(AI125,Cross_cat_sexe,AK$7,0))     +     IF(AG125=1,  IF(AND(B125&gt;0.1,F125=0),0.1,0),  IF(AND(B126&gt;0.1,F126=0),0.1,0))</f>
        <v>5000000</v>
      </c>
      <c r="AL125" s="291"/>
      <c r="AM125" s="684"/>
      <c r="AN125" s="684">
        <f t="shared" si="11"/>
        <v>0</v>
      </c>
      <c r="AO125" s="796" t="str">
        <f t="shared" ca="1" si="10"/>
        <v>$AI$75</v>
      </c>
    </row>
    <row r="126" spans="1:41" s="703" customFormat="1" hidden="1">
      <c r="A126" s="704">
        <v>25</v>
      </c>
      <c r="B126" s="705"/>
      <c r="C126" s="703" t="str">
        <f>IF($B126="","",VLOOKUP($B126,Athlètes,C$5,0))</f>
        <v/>
      </c>
      <c r="D126" s="698" t="str">
        <f>IF($B126="","",VLOOKUP($B126,Athlètes,D$5,0))</f>
        <v/>
      </c>
      <c r="E126" s="706" t="str">
        <f>IF($B126="","",VLOOKUP($B126,Athlètes,E$5,0))</f>
        <v/>
      </c>
      <c r="F126" s="718"/>
      <c r="G126" s="700"/>
      <c r="H126" s="783"/>
      <c r="I126" s="719" t="str">
        <f>IF($B126="","",VLOOKUP($B126,Indoor_max,I$5,0)/1000)</f>
        <v/>
      </c>
      <c r="J126" s="720" t="str">
        <f>IF($B126="","",VLOOKUP($B126,Indoor_max,J$5,0)/1000)</f>
        <v/>
      </c>
      <c r="K126" s="720" t="str">
        <f>IF($B126="","",VLOOKUP($B126,Indoor_max,K$5,0)/1000)</f>
        <v/>
      </c>
      <c r="L126" s="720" t="str">
        <f>IF($B126="","",VLOOKUP($B126,Indoor_max,L$5,0)/1000)</f>
        <v/>
      </c>
      <c r="M126" s="720" t="str">
        <f>IF($B126="","",VLOOKUP($B126,Indoor_max,M$5,0)/1000)</f>
        <v/>
      </c>
      <c r="N126" s="721" t="str">
        <f>IF($B126="","",VLOOKUP($B126,Indoor_max,N$5,0)/1000)</f>
        <v/>
      </c>
      <c r="O126" s="722" t="str">
        <f>IF($B126="","",VLOOKUP($B126,Indoor_max,O$5,0))</f>
        <v/>
      </c>
      <c r="P126" s="723" t="str">
        <f>IF($B126="","",VLOOKUP($B126,Indoor_max,P$5,0))</f>
        <v/>
      </c>
      <c r="Q126" s="724" t="str">
        <f>IF($B126="","",VLOOKUP($B126,Indoor_max,Q$5,0))</f>
        <v/>
      </c>
      <c r="R126" s="725" t="str">
        <f>IF($B126="","",VLOOKUP($B126,Indoor_max,R$5,0))</f>
        <v/>
      </c>
      <c r="S126" s="726" t="str">
        <f>IF($B126="","",VLOOKUP($B126,Athlètes,S$5,0))</f>
        <v/>
      </c>
      <c r="T126" s="718"/>
      <c r="U126" s="698"/>
      <c r="V126" s="698"/>
      <c r="W126" s="698"/>
      <c r="X126" s="698"/>
      <c r="Y126" s="698"/>
      <c r="Z126" s="698"/>
      <c r="AA126" s="698"/>
      <c r="AB126" s="698"/>
      <c r="AC126" s="698"/>
      <c r="AD126" s="698"/>
      <c r="AE126" s="698"/>
      <c r="AF126" s="700"/>
      <c r="AG126" s="828">
        <f ca="1">IF(CELL("row",B126)=ODD(CELL("row",B126)),IF(ROUND(B126-B125,1)=0.1,1,NA()),IF(ROUND(B127-B126,1)=0.1,0,NA()))</f>
        <v>0</v>
      </c>
      <c r="AH126" s="697">
        <f>IF(B126&gt;99,B126,A126)</f>
        <v>25</v>
      </c>
      <c r="AI126" s="698" t="str">
        <f ca="1">IF(D126="",INDIRECT(AO126),IF(AG126=1,D125&amp;"_"&amp;D126,D126&amp;"_"&amp;D127))</f>
        <v>M_H</v>
      </c>
      <c r="AJ126" s="698">
        <f ca="1">IF(AI126=INDIRECT(AO126),0,1)     +     IF(AG126=1,  IF(B125+0.1=B126,0,1),  IF(B126+0.1=B127,0,1))     +     IF(AG126=1,  AD126,  AD127)</f>
        <v>0</v>
      </c>
      <c r="AK126" s="701">
        <f ca="1">IF(AG126=1,  F126+CLASSES*AF126*100000,  F127+CLASSES*AF127*100000)     +     IF(AI126="_",  0,  VLOOKUP(AI126,Cross_cat_sexe,AK$7,0))     +     IF(AG126=1,  IF(AND(B126&gt;0.1,F126=0),0.1,0),  IF(AND(B127&gt;0.1,F127=0),0.1,0))</f>
        <v>5000000</v>
      </c>
      <c r="AL126" s="290"/>
      <c r="AM126" s="698"/>
      <c r="AN126" s="698">
        <f t="shared" si="11"/>
        <v>0</v>
      </c>
      <c r="AO126" s="800" t="str">
        <f t="shared" ca="1" si="10"/>
        <v>$AI$75</v>
      </c>
    </row>
    <row r="127" spans="1:41" s="695" customFormat="1" hidden="1">
      <c r="A127" s="681">
        <v>25.1</v>
      </c>
      <c r="B127" s="682">
        <f>B126+0.1</f>
        <v>0.1</v>
      </c>
      <c r="C127" s="683" t="str">
        <f>IF($B126="","",VLOOKUP($B126,Athlètes,C$7,0))</f>
        <v/>
      </c>
      <c r="D127" s="684" t="str">
        <f>IF($B126="","",VLOOKUP($B126,Athlètes,D$7,0))</f>
        <v/>
      </c>
      <c r="E127" s="685"/>
      <c r="F127" s="710">
        <f>IF(AD127=0,MAX(I127:N127)+MAX(O127:Q127)+R127,NA())</f>
        <v>0</v>
      </c>
      <c r="G127" s="692">
        <f>IF(AD127=0,SUM(T127:AC127),NA())</f>
        <v>0</v>
      </c>
      <c r="H127" s="784">
        <f ca="1">IF(ISNA(VLOOKUP($B127,__Cross,H$7,0)),   0,   VLOOKUP($B127,__Cross,H$7,0))</f>
        <v>0</v>
      </c>
      <c r="I127" s="711" t="str">
        <f>IF($B126="","",VLOOKUP($B126,Indoor_max,I$7,0))</f>
        <v/>
      </c>
      <c r="J127" s="712" t="str">
        <f>IF($B126="","",VLOOKUP($B126,Indoor_max,J$7,0))</f>
        <v/>
      </c>
      <c r="K127" s="712" t="str">
        <f>IF($B126="","",VLOOKUP($B126,Indoor_max,K$7,0))</f>
        <v/>
      </c>
      <c r="L127" s="712" t="str">
        <f>IF($B126="","",VLOOKUP($B126,Indoor_max,L$7,0))</f>
        <v/>
      </c>
      <c r="M127" s="712" t="str">
        <f>IF($B126="","",VLOOKUP($B126,Indoor_max,M$7,0))</f>
        <v/>
      </c>
      <c r="N127" s="713" t="str">
        <f>IF($B126="","",VLOOKUP($B126,Indoor_max,N$7,0))</f>
        <v/>
      </c>
      <c r="O127" s="714" t="str">
        <f>IF($B126="","",VLOOKUP($B126,Indoor_max,O$7,0))</f>
        <v/>
      </c>
      <c r="P127" s="712" t="str">
        <f>IF($B126="","",VLOOKUP($B126,Indoor_max,P$7,0))</f>
        <v/>
      </c>
      <c r="Q127" s="713" t="str">
        <f>IF($B126="","",VLOOKUP($B126,Indoor_max,Q$7,0))</f>
        <v/>
      </c>
      <c r="R127" s="715">
        <f>IF($B126="",0,VLOOKUP($B126,Indoor_max,R$7,0))</f>
        <v>0</v>
      </c>
      <c r="S127" s="716" t="str">
        <f>IF($B126="","",VLOOKUP($B126,Athlètes,S$7,0))</f>
        <v/>
      </c>
      <c r="T127" s="710" t="str">
        <f>IF($B126="","",VLOOKUP($B126,Indoor_max,T$7,0))</f>
        <v/>
      </c>
      <c r="U127" s="684" t="str">
        <f>IF($B126="","",VLOOKUP($B126,Indoor_max,U$7,0))</f>
        <v/>
      </c>
      <c r="V127" s="684" t="str">
        <f>IF($B126="","",VLOOKUP($B126,Indoor_max,V$7,0))</f>
        <v/>
      </c>
      <c r="W127" s="684" t="str">
        <f>IF($B126="","",VLOOKUP($B126,Indoor_max,W$7,0))</f>
        <v/>
      </c>
      <c r="X127" s="684" t="str">
        <f>IF($B126="","",VLOOKUP($B126,Indoor_max,X$7,0))</f>
        <v/>
      </c>
      <c r="Y127" s="684" t="str">
        <f>IF($B126="","",VLOOKUP($B126,Indoor_max,Y$7,0))</f>
        <v/>
      </c>
      <c r="Z127" s="684" t="str">
        <f>IF($B126="","",VLOOKUP($B126,Indoor_max,Z$7,0))</f>
        <v/>
      </c>
      <c r="AA127" s="684" t="str">
        <f>IF($B126="","",VLOOKUP($B126,Indoor_max,AA$7,0))</f>
        <v/>
      </c>
      <c r="AB127" s="684" t="str">
        <f>IF($B126="","",VLOOKUP($B126,Indoor_max,AB$7,0))</f>
        <v/>
      </c>
      <c r="AC127" s="684" t="str">
        <f>IF($B126="","",VLOOKUP($B126,Indoor_max,AC$7,0))</f>
        <v/>
      </c>
      <c r="AD127" s="684">
        <f>IF(MAX(T127:AC127)&gt;1,1,0)</f>
        <v>0</v>
      </c>
      <c r="AE127" s="684">
        <f>IF(AND(SUM(I127:N127)&gt;0,SUM(O127:Q127)&gt;0,R127&gt;0),1,0)</f>
        <v>0</v>
      </c>
      <c r="AF127" s="692">
        <f ca="1">IF( OR(AND(G127&gt;=2,G127+H127&gt;=2),  F126=IF(D127="F","classée","classé")),  1,  0)</f>
        <v>0</v>
      </c>
      <c r="AG127" s="804">
        <f ca="1">IF(CELL("row",B127)=ODD(CELL("row",B127)),IF(ROUND(B127-B126,1)=0.1,1,NA()),IF(ROUND(B128-B127,1)=0.1,0,NA()))</f>
        <v>1</v>
      </c>
      <c r="AH127" s="689">
        <f>IF(B127&gt;99,B127,A127)</f>
        <v>25.1</v>
      </c>
      <c r="AI127" s="684" t="str">
        <f ca="1">IF(D127="",INDIRECT(AO127),IF(AG127=1,D126&amp;"_"&amp;D127,D127&amp;"_"&amp;D128))</f>
        <v>M_H</v>
      </c>
      <c r="AJ127" s="684">
        <f ca="1">IF(AI127=INDIRECT(AO127),0,1)     +     IF(AG127=1,  IF(B126+0.1=B127,0,1),  IF(B127+0.1=B128,0,1))     +     IF(AG127=1,  AD127,  AD128)</f>
        <v>0</v>
      </c>
      <c r="AK127" s="717">
        <f ca="1">IF(AG127=1,  F127+CLASSES*AF127*100000,  F128+CLASSES*AF128*100000)     +     IF(AI127="_",  0,  VLOOKUP(AI127,Cross_cat_sexe,AK$7,0))     +     IF(AG127=1,  IF(AND(B127&gt;0.1,F127=0),0.1,0),  IF(AND(B128&gt;0.1,F128=0),0.1,0))</f>
        <v>5000000</v>
      </c>
      <c r="AL127" s="291"/>
      <c r="AM127" s="684"/>
      <c r="AN127" s="684">
        <f t="shared" si="11"/>
        <v>0</v>
      </c>
      <c r="AO127" s="796" t="str">
        <f t="shared" ca="1" si="10"/>
        <v>$AI$75</v>
      </c>
    </row>
    <row r="128" spans="1:41" s="779" customFormat="1" ht="5.0999999999999996" customHeight="1">
      <c r="A128" s="834"/>
      <c r="B128" s="776"/>
      <c r="C128" s="776"/>
      <c r="D128" s="774"/>
      <c r="E128" s="776"/>
      <c r="F128" s="776"/>
      <c r="G128" s="776"/>
      <c r="H128" s="776"/>
      <c r="I128" s="776"/>
      <c r="J128" s="776"/>
      <c r="K128" s="776"/>
      <c r="L128" s="776"/>
      <c r="M128" s="776"/>
      <c r="N128" s="776"/>
      <c r="O128" s="776"/>
      <c r="P128" s="776"/>
      <c r="Q128" s="776"/>
      <c r="R128" s="775"/>
      <c r="S128" s="561"/>
      <c r="T128" s="527"/>
      <c r="U128" s="527"/>
      <c r="V128" s="527"/>
      <c r="W128" s="527"/>
      <c r="X128" s="527"/>
      <c r="Y128" s="527"/>
      <c r="Z128" s="527"/>
      <c r="AA128" s="527"/>
      <c r="AB128" s="527"/>
      <c r="AC128" s="527"/>
      <c r="AD128" s="527"/>
      <c r="AE128" s="527"/>
      <c r="AF128" s="527"/>
      <c r="AG128" s="527"/>
      <c r="AH128" s="527"/>
      <c r="AI128" s="527"/>
      <c r="AJ128" s="527"/>
      <c r="AK128" s="777">
        <f ca="1">VLOOKUP(AI127,Cross_cat_sexe,AK$7,0)-1</f>
        <v>4999999</v>
      </c>
      <c r="AL128" s="528"/>
      <c r="AM128" s="778"/>
      <c r="AN128" s="580">
        <v>3</v>
      </c>
      <c r="AO128" s="803" t="s">
        <v>266</v>
      </c>
    </row>
    <row r="129" spans="1:41" s="912" customFormat="1" ht="25.5" customHeight="1">
      <c r="A129" s="861" t="s">
        <v>261</v>
      </c>
      <c r="B129" s="862"/>
      <c r="C129" s="901"/>
      <c r="D129" s="864" t="str">
        <f>AI129</f>
        <v>P_F</v>
      </c>
      <c r="E129" s="902"/>
      <c r="F129" s="902"/>
      <c r="G129" s="902"/>
      <c r="H129" s="902"/>
      <c r="I129" s="903"/>
      <c r="J129" s="903"/>
      <c r="K129" s="903"/>
      <c r="L129" s="903"/>
      <c r="M129" s="903"/>
      <c r="N129" s="903"/>
      <c r="O129" s="903"/>
      <c r="P129" s="903"/>
      <c r="Q129" s="901"/>
      <c r="R129" s="904"/>
      <c r="S129" s="904"/>
      <c r="T129" s="905"/>
      <c r="U129" s="902"/>
      <c r="V129" s="902"/>
      <c r="W129" s="902"/>
      <c r="X129" s="902"/>
      <c r="Y129" s="902"/>
      <c r="Z129" s="902"/>
      <c r="AA129" s="902"/>
      <c r="AB129" s="902"/>
      <c r="AC129" s="906"/>
      <c r="AD129" s="907"/>
      <c r="AE129" s="907"/>
      <c r="AF129" s="908"/>
      <c r="AG129" s="902"/>
      <c r="AH129" s="906"/>
      <c r="AI129" s="909" t="str">
        <f>pts_Cross!$A$14</f>
        <v>P_F</v>
      </c>
      <c r="AJ129" s="907"/>
      <c r="AK129" s="910">
        <f ca="1">VLOOKUP(AI129,Cross_cat_sexe,AK$7,0)+900004</f>
        <v>4900004</v>
      </c>
      <c r="AL129" s="766"/>
      <c r="AM129" s="911"/>
      <c r="AN129" s="875">
        <v>3</v>
      </c>
      <c r="AO129" s="876" t="s">
        <v>266</v>
      </c>
    </row>
    <row r="130" spans="1:41" s="94" customFormat="1">
      <c r="A130" s="459" t="s">
        <v>201</v>
      </c>
      <c r="B130" s="200" t="s">
        <v>0</v>
      </c>
      <c r="C130" s="94" t="s">
        <v>1</v>
      </c>
      <c r="D130" s="93" t="s">
        <v>26</v>
      </c>
      <c r="E130" s="209" t="s">
        <v>4</v>
      </c>
      <c r="F130" s="207" t="s">
        <v>200</v>
      </c>
      <c r="G130" s="212" t="s">
        <v>144</v>
      </c>
      <c r="H130" s="781" t="s">
        <v>144</v>
      </c>
      <c r="I130" s="109" t="s">
        <v>125</v>
      </c>
      <c r="J130" s="107"/>
      <c r="K130" s="107"/>
      <c r="L130" s="107"/>
      <c r="M130" s="107"/>
      <c r="N130" s="110"/>
      <c r="O130" s="109" t="s">
        <v>126</v>
      </c>
      <c r="P130" s="107"/>
      <c r="Q130" s="110"/>
      <c r="R130" s="460" t="s">
        <v>127</v>
      </c>
      <c r="S130" s="439" t="s">
        <v>1</v>
      </c>
      <c r="T130" s="380" t="s">
        <v>198</v>
      </c>
      <c r="U130" s="381"/>
      <c r="V130" s="381"/>
      <c r="W130" s="381"/>
      <c r="X130" s="381"/>
      <c r="Y130" s="381"/>
      <c r="Z130" s="381"/>
      <c r="AA130" s="381"/>
      <c r="AB130" s="381"/>
      <c r="AC130" s="382"/>
      <c r="AD130" s="383" t="s">
        <v>142</v>
      </c>
      <c r="AE130" s="383" t="s">
        <v>194</v>
      </c>
      <c r="AF130" s="523" t="s">
        <v>195</v>
      </c>
      <c r="AG130" s="599" t="s">
        <v>466</v>
      </c>
      <c r="AH130" s="525" t="s">
        <v>0</v>
      </c>
      <c r="AI130" s="383" t="s">
        <v>170</v>
      </c>
      <c r="AJ130" s="383" t="s">
        <v>196</v>
      </c>
      <c r="AK130" s="522">
        <f ca="1">VLOOKUP(AI129,Cross_cat_sexe,AK$7,0)+900002</f>
        <v>4900002</v>
      </c>
      <c r="AL130" s="289"/>
      <c r="AM130" s="93"/>
      <c r="AN130" s="93">
        <v>2</v>
      </c>
      <c r="AO130" s="795" t="str">
        <f t="shared" ref="AO130:AO161" ca="1" si="12">CELL("address",$AI$129)</f>
        <v>$AI$129</v>
      </c>
    </row>
    <row r="131" spans="1:41" s="94" customFormat="1">
      <c r="A131" s="461">
        <v>0</v>
      </c>
      <c r="B131" s="201"/>
      <c r="C131" s="95" t="s">
        <v>123</v>
      </c>
      <c r="D131" s="93" t="s">
        <v>7</v>
      </c>
      <c r="E131" s="209"/>
      <c r="F131" s="208" t="s">
        <v>12</v>
      </c>
      <c r="G131" s="213" t="s">
        <v>12</v>
      </c>
      <c r="H131" s="782" t="s">
        <v>154</v>
      </c>
      <c r="I131" s="111" t="s">
        <v>28</v>
      </c>
      <c r="J131" s="578" t="s">
        <v>78</v>
      </c>
      <c r="K131" s="578" t="s">
        <v>85</v>
      </c>
      <c r="L131" s="97" t="s">
        <v>87</v>
      </c>
      <c r="M131" s="97" t="s">
        <v>89</v>
      </c>
      <c r="N131" s="112" t="s">
        <v>91</v>
      </c>
      <c r="O131" s="108" t="s">
        <v>32</v>
      </c>
      <c r="P131" s="97" t="s">
        <v>35</v>
      </c>
      <c r="Q131" s="112" t="s">
        <v>34</v>
      </c>
      <c r="R131" s="462" t="s">
        <v>36</v>
      </c>
      <c r="S131" s="440" t="s">
        <v>123</v>
      </c>
      <c r="T131" s="385" t="s">
        <v>13</v>
      </c>
      <c r="U131" s="384" t="s">
        <v>14</v>
      </c>
      <c r="V131" s="384" t="s">
        <v>15</v>
      </c>
      <c r="W131" s="384" t="s">
        <v>16</v>
      </c>
      <c r="X131" s="384" t="s">
        <v>17</v>
      </c>
      <c r="Y131" s="384" t="s">
        <v>18</v>
      </c>
      <c r="Z131" s="384" t="s">
        <v>19</v>
      </c>
      <c r="AA131" s="384" t="s">
        <v>20</v>
      </c>
      <c r="AB131" s="384" t="s">
        <v>21</v>
      </c>
      <c r="AC131" s="384" t="s">
        <v>22</v>
      </c>
      <c r="AD131" s="386" t="s">
        <v>143</v>
      </c>
      <c r="AE131" s="386" t="s">
        <v>193</v>
      </c>
      <c r="AF131" s="524" t="s">
        <v>23</v>
      </c>
      <c r="AG131" s="600"/>
      <c r="AH131" s="526" t="s">
        <v>342</v>
      </c>
      <c r="AI131" s="386"/>
      <c r="AJ131" s="386" t="s">
        <v>197</v>
      </c>
      <c r="AK131" s="522">
        <f ca="1">VLOOKUP(AI129,Cross_cat_sexe,AK$7,0)+900001</f>
        <v>4900001</v>
      </c>
      <c r="AL131" s="289"/>
      <c r="AM131" s="93"/>
      <c r="AN131" s="93">
        <v>2</v>
      </c>
      <c r="AO131" s="795" t="str">
        <f t="shared" ca="1" si="12"/>
        <v>$AI$129</v>
      </c>
    </row>
    <row r="132" spans="1:41" s="703" customFormat="1">
      <c r="A132" s="704">
        <v>1</v>
      </c>
      <c r="B132" s="705">
        <v>3033</v>
      </c>
      <c r="C132" s="703" t="str">
        <f ca="1">IF($B132="","",VLOOKUP($B132,Athlètes,C$5,0))</f>
        <v>NAJM</v>
      </c>
      <c r="D132" s="698" t="str">
        <f ca="1">IF($B132="","",VLOOKUP($B132,Athlètes,D$5,0))</f>
        <v>P</v>
      </c>
      <c r="E132" s="706">
        <f ca="1">IF($B132="","",VLOOKUP($B132,Athlètes,E$5,0))</f>
        <v>2000</v>
      </c>
      <c r="F132" s="718"/>
      <c r="G132" s="700"/>
      <c r="H132" s="783"/>
      <c r="I132" s="719">
        <f ca="1">IF($B132="","",VLOOKUP($B132,Indoor_max,I$5,0)/1000)</f>
        <v>7.7546296296296301E-5</v>
      </c>
      <c r="J132" s="720">
        <f ca="1">IF($B132="","",VLOOKUP($B132,Indoor_max,J$5,0)/1000)</f>
        <v>0</v>
      </c>
      <c r="K132" s="720">
        <f ca="1">IF($B132="","",VLOOKUP($B132,Indoor_max,K$5,0)/1000)</f>
        <v>0</v>
      </c>
      <c r="L132" s="720">
        <f ca="1">IF($B132="","",VLOOKUP($B132,Indoor_max,L$5,0)/1000)</f>
        <v>0</v>
      </c>
      <c r="M132" s="720">
        <f ca="1">IF($B132="","",VLOOKUP($B132,Indoor_max,M$5,0)/1000)</f>
        <v>1.0520833333333333E-4</v>
      </c>
      <c r="N132" s="721">
        <f ca="1">IF($B132="","",VLOOKUP($B132,Indoor_max,N$5,0)/1000)</f>
        <v>0</v>
      </c>
      <c r="O132" s="722">
        <f ca="1">IF($B132="","",VLOOKUP($B132,Indoor_max,O$5,0))</f>
        <v>110</v>
      </c>
      <c r="P132" s="723">
        <f ca="1">IF($B132="","",VLOOKUP($B132,Indoor_max,P$5,0))</f>
        <v>0</v>
      </c>
      <c r="Q132" s="724">
        <f ca="1">IF($B132="","",VLOOKUP($B132,Indoor_max,Q$5,0))</f>
        <v>0</v>
      </c>
      <c r="R132" s="725">
        <f ca="1">IF($B132="","",VLOOKUP($B132,Indoor_max,R$5,0))</f>
        <v>6.6</v>
      </c>
      <c r="S132" s="726" t="str">
        <f ca="1">IF($B132="","",VLOOKUP($B132,Athlètes,S$5,0))</f>
        <v>NAJM</v>
      </c>
      <c r="T132" s="718"/>
      <c r="U132" s="698"/>
      <c r="V132" s="698"/>
      <c r="W132" s="698"/>
      <c r="X132" s="698"/>
      <c r="Y132" s="698"/>
      <c r="Z132" s="698"/>
      <c r="AA132" s="698"/>
      <c r="AB132" s="698"/>
      <c r="AC132" s="698"/>
      <c r="AD132" s="698"/>
      <c r="AE132" s="698"/>
      <c r="AF132" s="700"/>
      <c r="AG132" s="828">
        <f ca="1">IF(CELL("row",B132)=ODD(CELL("row",B132)),IF(ROUND(B132-B131,1)=0.1,1,NA()),IF(ROUND(B133-B132,1)=0.1,0,NA()))</f>
        <v>0</v>
      </c>
      <c r="AH132" s="697">
        <f>IF(B132&gt;99,B132,A132)</f>
        <v>3033</v>
      </c>
      <c r="AI132" s="698" t="str">
        <f ca="1">IF(D132="",INDIRECT(AO132),IF(AG132=1,D131&amp;"_"&amp;D132,D132&amp;"_"&amp;D133))</f>
        <v>P_F</v>
      </c>
      <c r="AJ132" s="698">
        <f ca="1">IF(AI132=INDIRECT(AO132),0,1)     +     IF(AG132=1,  IF(B131+0.1=B132,0,1),  IF(B132+0.1=B133,0,1))     +     IF(AG132=1,  AD132,  AD133)</f>
        <v>0</v>
      </c>
      <c r="AK132" s="701">
        <f ca="1">IF(AG132=1,  F132+CLASSES*AF132*100000,  F133+CLASSES*AF133*100000)     +     IF(AI132="_",  0,  VLOOKUP(AI132,Cross_cat_sexe,AK$7,0))     +     IF(AG132=1,  IF(AND(B132&gt;0.1,F132=0),0.1,0),  IF(AND(B133&gt;0.1,F133=0),0.1,0))</f>
        <v>4101083</v>
      </c>
      <c r="AL132" s="290"/>
      <c r="AM132" s="698"/>
      <c r="AN132" s="698">
        <f>IF(B132&gt;0.1,1,0)</f>
        <v>1</v>
      </c>
      <c r="AO132" s="800" t="str">
        <f t="shared" ca="1" si="12"/>
        <v>$AI$129</v>
      </c>
    </row>
    <row r="133" spans="1:41" s="695" customFormat="1">
      <c r="A133" s="681">
        <v>1.1000000000000001</v>
      </c>
      <c r="B133" s="682">
        <f>B132+0.1</f>
        <v>3033.1</v>
      </c>
      <c r="C133" s="683" t="str">
        <f ca="1">IF($B132="","",VLOOKUP($B132,Athlètes,C$7,0))</f>
        <v>Clara</v>
      </c>
      <c r="D133" s="684" t="str">
        <f ca="1">IF($B132="","",VLOOKUP($B132,Athlètes,D$7,0))</f>
        <v>F</v>
      </c>
      <c r="E133" s="685"/>
      <c r="F133" s="710">
        <f ca="1">IF(AD133=0,MAX(I133:N133)+MAX(O133:Q133)+R133,NA())</f>
        <v>1083</v>
      </c>
      <c r="G133" s="692">
        <f ca="1">IF(AD133=0,SUM(T133:AC133),NA())</f>
        <v>4</v>
      </c>
      <c r="H133" s="784">
        <f ca="1">IF(ISNA(VLOOKUP($B133,__Cross,H$7,0)),   0,   VLOOKUP($B133,__Cross,H$7,0))</f>
        <v>3</v>
      </c>
      <c r="I133" s="711">
        <f ca="1">IF($B132="","",VLOOKUP($B132,Indoor_max,I$7,0))</f>
        <v>428</v>
      </c>
      <c r="J133" s="712">
        <f ca="1">IF($B132="","",VLOOKUP($B132,Indoor_max,J$7,0))</f>
        <v>0</v>
      </c>
      <c r="K133" s="712">
        <f ca="1">IF($B132="","",VLOOKUP($B132,Indoor_max,K$7,0))</f>
        <v>0</v>
      </c>
      <c r="L133" s="712">
        <f ca="1">IF($B132="","",VLOOKUP($B132,Indoor_max,L$7,0))</f>
        <v>0</v>
      </c>
      <c r="M133" s="712">
        <f ca="1">IF($B132="","",VLOOKUP($B132,Indoor_max,M$7,0))</f>
        <v>485</v>
      </c>
      <c r="N133" s="713">
        <f ca="1">IF($B132="","",VLOOKUP($B132,Indoor_max,N$7,0))</f>
        <v>0</v>
      </c>
      <c r="O133" s="714">
        <f ca="1">IF($B132="","",VLOOKUP($B132,Indoor_max,O$7,0))</f>
        <v>278</v>
      </c>
      <c r="P133" s="712">
        <f ca="1">IF($B132="","",VLOOKUP($B132,Indoor_max,P$7,0))</f>
        <v>0</v>
      </c>
      <c r="Q133" s="713">
        <f ca="1">IF($B132="","",VLOOKUP($B132,Indoor_max,Q$7,0))</f>
        <v>0</v>
      </c>
      <c r="R133" s="715">
        <f ca="1">IF($B132="",0,VLOOKUP($B132,Indoor_max,R$7,0))</f>
        <v>320</v>
      </c>
      <c r="S133" s="716" t="str">
        <f ca="1">IF($B132="","",VLOOKUP($B132,Athlètes,S$7,0))</f>
        <v>Clara</v>
      </c>
      <c r="T133" s="710">
        <f ca="1">IF($B132="","",VLOOKUP($B132,Indoor_max,T$7,0))</f>
        <v>1</v>
      </c>
      <c r="U133" s="684">
        <f ca="1">IF($B132="","",VLOOKUP($B132,Indoor_max,U$7,0))</f>
        <v>1</v>
      </c>
      <c r="V133" s="684">
        <f ca="1">IF($B132="","",VLOOKUP($B132,Indoor_max,V$7,0))</f>
        <v>0</v>
      </c>
      <c r="W133" s="684">
        <f ca="1">IF($B132="","",VLOOKUP($B132,Indoor_max,W$7,0))</f>
        <v>0</v>
      </c>
      <c r="X133" s="684">
        <f ca="1">IF($B132="","",VLOOKUP($B132,Indoor_max,X$7,0))</f>
        <v>0</v>
      </c>
      <c r="Y133" s="684">
        <f ca="1">IF($B132="","",VLOOKUP($B132,Indoor_max,Y$7,0))</f>
        <v>0</v>
      </c>
      <c r="Z133" s="684">
        <f ca="1">IF($B132="","",VLOOKUP($B132,Indoor_max,Z$7,0))</f>
        <v>1</v>
      </c>
      <c r="AA133" s="684">
        <f ca="1">IF($B132="","",VLOOKUP($B132,Indoor_max,AA$7,0))</f>
        <v>1</v>
      </c>
      <c r="AB133" s="684">
        <f ca="1">IF($B132="","",VLOOKUP($B132,Indoor_max,AB$7,0))</f>
        <v>0</v>
      </c>
      <c r="AC133" s="684">
        <f ca="1">IF($B132="","",VLOOKUP($B132,Indoor_max,AC$7,0))</f>
        <v>0</v>
      </c>
      <c r="AD133" s="684">
        <f ca="1">IF(MAX(T133:AC133)&gt;1,1,0)</f>
        <v>0</v>
      </c>
      <c r="AE133" s="684">
        <f ca="1">IF(AND(SUM(I133:N133)&gt;0,SUM(O133:Q133)&gt;0,R133&gt;0),1,0)</f>
        <v>1</v>
      </c>
      <c r="AF133" s="692">
        <f ca="1">IF( OR(AND(G133&gt;=2,G133+H133&gt;=2),  F132=IF(D133="F","classée","classé")),  1,  0)</f>
        <v>1</v>
      </c>
      <c r="AG133" s="804">
        <f ca="1">IF(CELL("row",B133)=ODD(CELL("row",B133)),IF(ROUND(B133-B132,1)=0.1,1,NA()),IF(ROUND(B134-B133,1)=0.1,0,NA()))</f>
        <v>1</v>
      </c>
      <c r="AH133" s="689">
        <f>IF(B133&gt;99,B133,A133)</f>
        <v>3033.1</v>
      </c>
      <c r="AI133" s="684" t="str">
        <f ca="1">IF(D133="",INDIRECT(AO133),IF(AG133=1,D132&amp;"_"&amp;D133,D133&amp;"_"&amp;D134))</f>
        <v>P_F</v>
      </c>
      <c r="AJ133" s="684">
        <f ca="1">IF(AI133=INDIRECT(AO133),0,1)     +     IF(AG133=1,  IF(B132+0.1=B133,0,1),  IF(B133+0.1=B134,0,1))     +     IF(AG133=1,  AD133,  AD134)</f>
        <v>0</v>
      </c>
      <c r="AK133" s="717">
        <f ca="1">IF(AG133=1,  F133+CLASSES*AF133*100000,  F134+CLASSES*AF134*100000)     +     IF(AI133="_",  0,  VLOOKUP(AI133,Cross_cat_sexe,AK$7,0))     +     IF(AG133=1,  IF(AND(B133&gt;0.1,F133=0),0.1,0),  IF(AND(B134&gt;0.1,F134=0),0.1,0))</f>
        <v>4101083</v>
      </c>
      <c r="AL133" s="291"/>
      <c r="AM133" s="684"/>
      <c r="AN133" s="684">
        <f t="shared" ref="AN133:AN175" si="13">IF(B133&gt;0.1,1,0)</f>
        <v>1</v>
      </c>
      <c r="AO133" s="796" t="str">
        <f t="shared" ca="1" si="12"/>
        <v>$AI$129</v>
      </c>
    </row>
    <row r="134" spans="1:41" s="703" customFormat="1">
      <c r="A134" s="704">
        <v>2</v>
      </c>
      <c r="B134" s="705">
        <v>3466</v>
      </c>
      <c r="C134" s="703" t="str">
        <f ca="1">IF($B134="","",VLOOKUP($B134,Athlètes,C$5,0))</f>
        <v>HERMAND</v>
      </c>
      <c r="D134" s="698" t="str">
        <f ca="1">IF($B134="","",VLOOKUP($B134,Athlètes,D$5,0))</f>
        <v>P</v>
      </c>
      <c r="E134" s="706">
        <f ca="1">IF($B134="","",VLOOKUP($B134,Athlètes,E$5,0))</f>
        <v>2000</v>
      </c>
      <c r="F134" s="718"/>
      <c r="G134" s="700"/>
      <c r="H134" s="783"/>
      <c r="I134" s="719">
        <f ca="1">IF($B134="","",VLOOKUP($B134,Indoor_max,I$5,0)/1000)</f>
        <v>7.6388888888888887E-5</v>
      </c>
      <c r="J134" s="720">
        <f ca="1">IF($B134="","",VLOOKUP($B134,Indoor_max,J$5,0)/1000)</f>
        <v>0</v>
      </c>
      <c r="K134" s="720">
        <f ca="1">IF($B134="","",VLOOKUP($B134,Indoor_max,K$5,0)/1000)</f>
        <v>0</v>
      </c>
      <c r="L134" s="720">
        <f ca="1">IF($B134="","",VLOOKUP($B134,Indoor_max,L$5,0)/1000)</f>
        <v>0</v>
      </c>
      <c r="M134" s="720">
        <f ca="1">IF($B134="","",VLOOKUP($B134,Indoor_max,M$5,0)/1000)</f>
        <v>1.0983796296296296E-4</v>
      </c>
      <c r="N134" s="721">
        <f ca="1">IF($B134="","",VLOOKUP($B134,Indoor_max,N$5,0)/1000)</f>
        <v>0</v>
      </c>
      <c r="O134" s="722">
        <f ca="1">IF($B134="","",VLOOKUP($B134,Indoor_max,O$5,0))</f>
        <v>105</v>
      </c>
      <c r="P134" s="723">
        <f ca="1">IF($B134="","",VLOOKUP($B134,Indoor_max,P$5,0))</f>
        <v>0</v>
      </c>
      <c r="Q134" s="724">
        <f ca="1">IF($B134="","",VLOOKUP($B134,Indoor_max,Q$5,0))</f>
        <v>0</v>
      </c>
      <c r="R134" s="725">
        <f ca="1">IF($B134="","",VLOOKUP($B134,Indoor_max,R$5,0))</f>
        <v>7.51</v>
      </c>
      <c r="S134" s="726" t="str">
        <f ca="1">IF($B134="","",VLOOKUP($B134,Athlètes,S$5,0))</f>
        <v>HERMAND</v>
      </c>
      <c r="T134" s="718"/>
      <c r="U134" s="698"/>
      <c r="V134" s="698"/>
      <c r="W134" s="698"/>
      <c r="X134" s="698"/>
      <c r="Y134" s="698"/>
      <c r="Z134" s="698"/>
      <c r="AA134" s="698"/>
      <c r="AB134" s="698"/>
      <c r="AC134" s="698"/>
      <c r="AD134" s="698"/>
      <c r="AE134" s="698"/>
      <c r="AF134" s="700"/>
      <c r="AG134" s="828">
        <f ca="1">IF(CELL("row",B134)=ODD(CELL("row",B134)),IF(ROUND(B134-B133,1)=0.1,1,NA()),IF(ROUND(B135-B134,1)=0.1,0,NA()))</f>
        <v>0</v>
      </c>
      <c r="AH134" s="697">
        <f>IF(B134&gt;99,B134,A134)</f>
        <v>3466</v>
      </c>
      <c r="AI134" s="698" t="str">
        <f ca="1">IF(D134="",INDIRECT(AO134),IF(AG134=1,D133&amp;"_"&amp;D134,D134&amp;"_"&amp;D135))</f>
        <v>P_F</v>
      </c>
      <c r="AJ134" s="698">
        <f ca="1">IF(AI134=INDIRECT(AO134),0,1)     +     IF(AG134=1,  IF(B133+0.1=B134,0,1),  IF(B134+0.1=B135,0,1))     +     IF(AG134=1,  AD134,  AD135)</f>
        <v>0</v>
      </c>
      <c r="AK134" s="701">
        <f ca="1">IF(AG134=1,  F134+CLASSES*AF134*100000,  F135+CLASSES*AF135*100000)     +     IF(AI134="_",  0,  VLOOKUP(AI134,Cross_cat_sexe,AK$7,0))     +     IF(AG134=1,  IF(AND(B134&gt;0.1,F134=0),0.1,0),  IF(AND(B135&gt;0.1,F135=0),0.1,0))</f>
        <v>4101057</v>
      </c>
      <c r="AL134" s="290"/>
      <c r="AM134" s="698"/>
      <c r="AN134" s="698">
        <f t="shared" si="13"/>
        <v>1</v>
      </c>
      <c r="AO134" s="800" t="str">
        <f t="shared" ca="1" si="12"/>
        <v>$AI$129</v>
      </c>
    </row>
    <row r="135" spans="1:41" s="695" customFormat="1">
      <c r="A135" s="681">
        <v>2.1</v>
      </c>
      <c r="B135" s="682">
        <f>B134+0.1</f>
        <v>3466.1</v>
      </c>
      <c r="C135" s="683" t="str">
        <f ca="1">IF($B134="","",VLOOKUP($B134,Athlètes,C$7,0))</f>
        <v>Emeline</v>
      </c>
      <c r="D135" s="684" t="str">
        <f ca="1">IF($B134="","",VLOOKUP($B134,Athlètes,D$7,0))</f>
        <v>F</v>
      </c>
      <c r="E135" s="685"/>
      <c r="F135" s="710">
        <f ca="1">IF(AD135=0,MAX(I135:N135)+MAX(O135:Q135)+R135,NA())</f>
        <v>1057</v>
      </c>
      <c r="G135" s="692">
        <f ca="1">IF(AD135=0,SUM(T135:AC135),NA())</f>
        <v>4</v>
      </c>
      <c r="H135" s="784">
        <f ca="1">IF(ISNA(VLOOKUP($B135,__Cross,H$7,0)),   0,   VLOOKUP($B135,__Cross,H$7,0))</f>
        <v>1</v>
      </c>
      <c r="I135" s="711">
        <f ca="1">IF($B134="","",VLOOKUP($B134,Indoor_max,I$7,0))</f>
        <v>441</v>
      </c>
      <c r="J135" s="712">
        <f ca="1">IF($B134="","",VLOOKUP($B134,Indoor_max,J$7,0))</f>
        <v>0</v>
      </c>
      <c r="K135" s="712">
        <f ca="1">IF($B134="","",VLOOKUP($B134,Indoor_max,K$7,0))</f>
        <v>0</v>
      </c>
      <c r="L135" s="712">
        <f ca="1">IF($B134="","",VLOOKUP($B134,Indoor_max,L$7,0))</f>
        <v>0</v>
      </c>
      <c r="M135" s="712">
        <f ca="1">IF($B134="","",VLOOKUP($B134,Indoor_max,M$7,0))</f>
        <v>418</v>
      </c>
      <c r="N135" s="713">
        <f ca="1">IF($B134="","",VLOOKUP($B134,Indoor_max,N$7,0))</f>
        <v>0</v>
      </c>
      <c r="O135" s="714">
        <f ca="1">IF($B134="","",VLOOKUP($B134,Indoor_max,O$7,0))</f>
        <v>235</v>
      </c>
      <c r="P135" s="712">
        <f ca="1">IF($B134="","",VLOOKUP($B134,Indoor_max,P$7,0))</f>
        <v>0</v>
      </c>
      <c r="Q135" s="713">
        <f ca="1">IF($B134="","",VLOOKUP($B134,Indoor_max,Q$7,0))</f>
        <v>0</v>
      </c>
      <c r="R135" s="715">
        <f ca="1">IF($B134="",0,VLOOKUP($B134,Indoor_max,R$7,0))</f>
        <v>381</v>
      </c>
      <c r="S135" s="716" t="str">
        <f ca="1">IF($B134="","",VLOOKUP($B134,Athlètes,S$7,0))</f>
        <v>Emeline</v>
      </c>
      <c r="T135" s="710">
        <f ca="1">IF($B134="","",VLOOKUP($B134,Indoor_max,T$7,0))</f>
        <v>1</v>
      </c>
      <c r="U135" s="684">
        <f ca="1">IF($B134="","",VLOOKUP($B134,Indoor_max,U$7,0))</f>
        <v>1</v>
      </c>
      <c r="V135" s="684">
        <f ca="1">IF($B134="","",VLOOKUP($B134,Indoor_max,V$7,0))</f>
        <v>0</v>
      </c>
      <c r="W135" s="684">
        <f ca="1">IF($B134="","",VLOOKUP($B134,Indoor_max,W$7,0))</f>
        <v>0</v>
      </c>
      <c r="X135" s="684">
        <f ca="1">IF($B134="","",VLOOKUP($B134,Indoor_max,X$7,0))</f>
        <v>0</v>
      </c>
      <c r="Y135" s="684">
        <f ca="1">IF($B134="","",VLOOKUP($B134,Indoor_max,Y$7,0))</f>
        <v>0</v>
      </c>
      <c r="Z135" s="684">
        <f ca="1">IF($B134="","",VLOOKUP($B134,Indoor_max,Z$7,0))</f>
        <v>1</v>
      </c>
      <c r="AA135" s="684">
        <f ca="1">IF($B134="","",VLOOKUP($B134,Indoor_max,AA$7,0))</f>
        <v>1</v>
      </c>
      <c r="AB135" s="684">
        <f ca="1">IF($B134="","",VLOOKUP($B134,Indoor_max,AB$7,0))</f>
        <v>0</v>
      </c>
      <c r="AC135" s="684">
        <f ca="1">IF($B134="","",VLOOKUP($B134,Indoor_max,AC$7,0))</f>
        <v>0</v>
      </c>
      <c r="AD135" s="684">
        <f ca="1">IF(MAX(T135:AC135)&gt;1,1,0)</f>
        <v>0</v>
      </c>
      <c r="AE135" s="684">
        <f ca="1">IF(AND(SUM(I135:N135)&gt;0,SUM(O135:Q135)&gt;0,R135&gt;0),1,0)</f>
        <v>1</v>
      </c>
      <c r="AF135" s="692">
        <f ca="1">IF( OR(AND(G135&gt;=2,G135+H135&gt;=2),  F134=IF(D135="F","classée","classé")),  1,  0)</f>
        <v>1</v>
      </c>
      <c r="AG135" s="804">
        <f ca="1">IF(CELL("row",B135)=ODD(CELL("row",B135)),IF(ROUND(B135-B134,1)=0.1,1,NA()),IF(ROUND(B136-B135,1)=0.1,0,NA()))</f>
        <v>1</v>
      </c>
      <c r="AH135" s="689">
        <f>IF(B135&gt;99,B135,A135)</f>
        <v>3466.1</v>
      </c>
      <c r="AI135" s="684" t="str">
        <f ca="1">IF(D135="",INDIRECT(AO135),IF(AG135=1,D134&amp;"_"&amp;D135,D135&amp;"_"&amp;D136))</f>
        <v>P_F</v>
      </c>
      <c r="AJ135" s="684">
        <f ca="1">IF(AI135=INDIRECT(AO135),0,1)     +     IF(AG135=1,  IF(B134+0.1=B135,0,1),  IF(B135+0.1=B136,0,1))     +     IF(AG135=1,  AD135,  AD136)</f>
        <v>0</v>
      </c>
      <c r="AK135" s="717">
        <f ca="1">IF(AG135=1,  F135+CLASSES*AF135*100000,  F136+CLASSES*AF136*100000)     +     IF(AI135="_",  0,  VLOOKUP(AI135,Cross_cat_sexe,AK$7,0))     +     IF(AG135=1,  IF(AND(B135&gt;0.1,F135=0),0.1,0),  IF(AND(B136&gt;0.1,F136=0),0.1,0))</f>
        <v>4101057</v>
      </c>
      <c r="AL135" s="291"/>
      <c r="AM135" s="684"/>
      <c r="AN135" s="684">
        <f t="shared" si="13"/>
        <v>1</v>
      </c>
      <c r="AO135" s="796" t="str">
        <f t="shared" ca="1" si="12"/>
        <v>$AI$129</v>
      </c>
    </row>
    <row r="136" spans="1:41" s="703" customFormat="1">
      <c r="A136" s="704">
        <v>3</v>
      </c>
      <c r="B136" s="705">
        <v>3560</v>
      </c>
      <c r="C136" s="703" t="str">
        <f ca="1">IF($B136="","",VLOOKUP($B136,Athlètes,C$5,0))</f>
        <v>DELPORTE</v>
      </c>
      <c r="D136" s="698" t="str">
        <f ca="1">IF($B136="","",VLOOKUP($B136,Athlètes,D$5,0))</f>
        <v>P</v>
      </c>
      <c r="E136" s="706" t="str">
        <f ca="1">IF($B136="","",VLOOKUP($B136,Athlètes,E$5,0))</f>
        <v/>
      </c>
      <c r="F136" s="718"/>
      <c r="G136" s="700"/>
      <c r="H136" s="783"/>
      <c r="I136" s="719">
        <f ca="1">IF($B136="","",VLOOKUP($B136,Indoor_max,I$5,0)/1000)</f>
        <v>7.6388888888888887E-5</v>
      </c>
      <c r="J136" s="720">
        <f ca="1">IF($B136="","",VLOOKUP($B136,Indoor_max,J$5,0)/1000)</f>
        <v>0</v>
      </c>
      <c r="K136" s="720">
        <f ca="1">IF($B136="","",VLOOKUP($B136,Indoor_max,K$5,0)/1000)</f>
        <v>0</v>
      </c>
      <c r="L136" s="720">
        <f ca="1">IF($B136="","",VLOOKUP($B136,Indoor_max,L$5,0)/1000)</f>
        <v>0</v>
      </c>
      <c r="M136" s="720">
        <f ca="1">IF($B136="","",VLOOKUP($B136,Indoor_max,M$5,0)/1000)</f>
        <v>1.1145833333333332E-4</v>
      </c>
      <c r="N136" s="721">
        <f ca="1">IF($B136="","",VLOOKUP($B136,Indoor_max,N$5,0)/1000)</f>
        <v>0</v>
      </c>
      <c r="O136" s="722">
        <f ca="1">IF($B136="","",VLOOKUP($B136,Indoor_max,O$5,0))</f>
        <v>120</v>
      </c>
      <c r="P136" s="723">
        <f ca="1">IF($B136="","",VLOOKUP($B136,Indoor_max,P$5,0))</f>
        <v>0</v>
      </c>
      <c r="Q136" s="724">
        <f ca="1">IF($B136="","",VLOOKUP($B136,Indoor_max,Q$5,0))</f>
        <v>0</v>
      </c>
      <c r="R136" s="725">
        <f ca="1">IF($B136="","",VLOOKUP($B136,Indoor_max,R$5,0))</f>
        <v>5.62</v>
      </c>
      <c r="S136" s="726" t="str">
        <f ca="1">IF($B136="","",VLOOKUP($B136,Athlètes,S$5,0))</f>
        <v>DELPORTE</v>
      </c>
      <c r="T136" s="718"/>
      <c r="U136" s="698"/>
      <c r="V136" s="698"/>
      <c r="W136" s="698"/>
      <c r="X136" s="698"/>
      <c r="Y136" s="698"/>
      <c r="Z136" s="698"/>
      <c r="AA136" s="698"/>
      <c r="AB136" s="698"/>
      <c r="AC136" s="698"/>
      <c r="AD136" s="698"/>
      <c r="AE136" s="698"/>
      <c r="AF136" s="700"/>
      <c r="AG136" s="828">
        <f ca="1">IF(CELL("row",B136)=ODD(CELL("row",B136)),IF(ROUND(B136-B135,1)=0.1,1,NA()),IF(ROUND(B137-B136,1)=0.1,0,NA()))</f>
        <v>0</v>
      </c>
      <c r="AH136" s="697">
        <f>IF(B136&gt;99,B136,A136)</f>
        <v>3560</v>
      </c>
      <c r="AI136" s="698" t="str">
        <f ca="1">IF(D136="",INDIRECT(AO136),IF(AG136=1,D135&amp;"_"&amp;D136,D136&amp;"_"&amp;D137))</f>
        <v>P_F</v>
      </c>
      <c r="AJ136" s="698">
        <f ca="1">IF(AI136=INDIRECT(AO136),0,1)     +     IF(AG136=1,  IF(B135+0.1=B136,0,1),  IF(B136+0.1=B137,0,1))     +     IF(AG136=1,  AD136,  AD137)</f>
        <v>0</v>
      </c>
      <c r="AK136" s="701">
        <f ca="1">IF(AG136=1,  F136+CLASSES*AF136*100000,  F137+CLASSES*AF137*100000)     +     IF(AI136="_",  0,  VLOOKUP(AI136,Cross_cat_sexe,AK$7,0))     +     IF(AG136=1,  IF(AND(B136&gt;0.1,F136=0),0.1,0),  IF(AND(B137&gt;0.1,F137=0),0.1,0))</f>
        <v>4101043</v>
      </c>
      <c r="AL136" s="290"/>
      <c r="AM136" s="698"/>
      <c r="AN136" s="698">
        <f t="shared" si="13"/>
        <v>1</v>
      </c>
      <c r="AO136" s="800" t="str">
        <f t="shared" ca="1" si="12"/>
        <v>$AI$129</v>
      </c>
    </row>
    <row r="137" spans="1:41" s="695" customFormat="1">
      <c r="A137" s="681">
        <v>3.1</v>
      </c>
      <c r="B137" s="682">
        <f>B136+0.1</f>
        <v>3560.1</v>
      </c>
      <c r="C137" s="683" t="str">
        <f ca="1">IF($B136="","",VLOOKUP($B136,Athlètes,C$7,0))</f>
        <v>Anyte</v>
      </c>
      <c r="D137" s="684" t="str">
        <f ca="1">IF($B136="","",VLOOKUP($B136,Athlètes,D$7,0))</f>
        <v>F</v>
      </c>
      <c r="E137" s="685"/>
      <c r="F137" s="710">
        <f ca="1">IF(AD137=0,MAX(I137:N137)+MAX(O137:Q137)+R137,NA())</f>
        <v>1043</v>
      </c>
      <c r="G137" s="692">
        <f ca="1">IF(AD137=0,SUM(T137:AC137),NA())</f>
        <v>4</v>
      </c>
      <c r="H137" s="784">
        <f>IF(ISNA(VLOOKUP($B137,__Cross,H$7,0)),   0,   VLOOKUP($B137,__Cross,H$7,0))</f>
        <v>0</v>
      </c>
      <c r="I137" s="711">
        <f ca="1">IF($B136="","",VLOOKUP($B136,Indoor_max,I$7,0))</f>
        <v>418</v>
      </c>
      <c r="J137" s="712">
        <f ca="1">IF($B136="","",VLOOKUP($B136,Indoor_max,J$7,0))</f>
        <v>0</v>
      </c>
      <c r="K137" s="712">
        <f ca="1">IF($B136="","",VLOOKUP($B136,Indoor_max,K$7,0))</f>
        <v>0</v>
      </c>
      <c r="L137" s="712">
        <f ca="1">IF($B136="","",VLOOKUP($B136,Indoor_max,L$7,0))</f>
        <v>0</v>
      </c>
      <c r="M137" s="712">
        <f ca="1">IF($B136="","",VLOOKUP($B136,Indoor_max,M$7,0))</f>
        <v>396</v>
      </c>
      <c r="N137" s="713">
        <f ca="1">IF($B136="","",VLOOKUP($B136,Indoor_max,N$7,0))</f>
        <v>0</v>
      </c>
      <c r="O137" s="714">
        <f ca="1">IF($B136="","",VLOOKUP($B136,Indoor_max,O$7,0))</f>
        <v>369</v>
      </c>
      <c r="P137" s="712">
        <f ca="1">IF($B136="","",VLOOKUP($B136,Indoor_max,P$7,0))</f>
        <v>0</v>
      </c>
      <c r="Q137" s="713">
        <f ca="1">IF($B136="","",VLOOKUP($B136,Indoor_max,Q$7,0))</f>
        <v>0</v>
      </c>
      <c r="R137" s="715">
        <f ca="1">IF($B136="",0,VLOOKUP($B136,Indoor_max,R$7,0))</f>
        <v>256</v>
      </c>
      <c r="S137" s="716" t="str">
        <f ca="1">IF($B136="","",VLOOKUP($B136,Athlètes,S$7,0))</f>
        <v>Anyte</v>
      </c>
      <c r="T137" s="710">
        <f ca="1">IF($B136="","",VLOOKUP($B136,Indoor_max,T$7,0))</f>
        <v>1</v>
      </c>
      <c r="U137" s="684">
        <f ca="1">IF($B136="","",VLOOKUP($B136,Indoor_max,U$7,0))</f>
        <v>1</v>
      </c>
      <c r="V137" s="684">
        <f ca="1">IF($B136="","",VLOOKUP($B136,Indoor_max,V$7,0))</f>
        <v>0</v>
      </c>
      <c r="W137" s="684">
        <f ca="1">IF($B136="","",VLOOKUP($B136,Indoor_max,W$7,0))</f>
        <v>0</v>
      </c>
      <c r="X137" s="684">
        <f ca="1">IF($B136="","",VLOOKUP($B136,Indoor_max,X$7,0))</f>
        <v>0</v>
      </c>
      <c r="Y137" s="684">
        <f ca="1">IF($B136="","",VLOOKUP($B136,Indoor_max,Y$7,0))</f>
        <v>0</v>
      </c>
      <c r="Z137" s="684">
        <f ca="1">IF($B136="","",VLOOKUP($B136,Indoor_max,Z$7,0))</f>
        <v>1</v>
      </c>
      <c r="AA137" s="684">
        <f ca="1">IF($B136="","",VLOOKUP($B136,Indoor_max,AA$7,0))</f>
        <v>1</v>
      </c>
      <c r="AB137" s="684">
        <f ca="1">IF($B136="","",VLOOKUP($B136,Indoor_max,AB$7,0))</f>
        <v>0</v>
      </c>
      <c r="AC137" s="684">
        <f ca="1">IF($B136="","",VLOOKUP($B136,Indoor_max,AC$7,0))</f>
        <v>0</v>
      </c>
      <c r="AD137" s="684">
        <f ca="1">IF(MAX(T137:AC137)&gt;1,1,0)</f>
        <v>0</v>
      </c>
      <c r="AE137" s="684">
        <f ca="1">IF(AND(SUM(I137:N137)&gt;0,SUM(O137:Q137)&gt;0,R137&gt;0),1,0)</f>
        <v>1</v>
      </c>
      <c r="AF137" s="692">
        <f ca="1">IF( OR(AND(G137&gt;=2,G137+H137&gt;=2),  F136=IF(D137="F","classée","classé")),  1,  0)</f>
        <v>1</v>
      </c>
      <c r="AG137" s="804">
        <f ca="1">IF(CELL("row",B137)=ODD(CELL("row",B137)),IF(ROUND(B137-B136,1)=0.1,1,NA()),IF(ROUND(B138-B137,1)=0.1,0,NA()))</f>
        <v>1</v>
      </c>
      <c r="AH137" s="689">
        <f>IF(B137&gt;99,B137,A137)</f>
        <v>3560.1</v>
      </c>
      <c r="AI137" s="684" t="str">
        <f ca="1">IF(D137="",INDIRECT(AO137),IF(AG137=1,D136&amp;"_"&amp;D137,D137&amp;"_"&amp;D138))</f>
        <v>P_F</v>
      </c>
      <c r="AJ137" s="684">
        <f ca="1">IF(AI137=INDIRECT(AO137),0,1)     +     IF(AG137=1,  IF(B136+0.1=B137,0,1),  IF(B137+0.1=B138,0,1))     +     IF(AG137=1,  AD137,  AD138)</f>
        <v>0</v>
      </c>
      <c r="AK137" s="717">
        <f ca="1">IF(AG137=1,  F137+CLASSES*AF137*100000,  F138+CLASSES*AF138*100000)     +     IF(AI137="_",  0,  VLOOKUP(AI137,Cross_cat_sexe,AK$7,0))     +     IF(AG137=1,  IF(AND(B137&gt;0.1,F137=0),0.1,0),  IF(AND(B138&gt;0.1,F138=0),0.1,0))</f>
        <v>4101043</v>
      </c>
      <c r="AL137" s="291"/>
      <c r="AM137" s="684"/>
      <c r="AN137" s="684">
        <f t="shared" si="13"/>
        <v>1</v>
      </c>
      <c r="AO137" s="796" t="str">
        <f t="shared" ca="1" si="12"/>
        <v>$AI$129</v>
      </c>
    </row>
    <row r="138" spans="1:41" s="703" customFormat="1">
      <c r="A138" s="704">
        <v>4</v>
      </c>
      <c r="B138" s="705">
        <v>3400</v>
      </c>
      <c r="C138" s="703" t="str">
        <f ca="1">IF($B138="","",VLOOKUP($B138,Athlètes,C$5,0))</f>
        <v>DEBIERE</v>
      </c>
      <c r="D138" s="698" t="str">
        <f ca="1">IF($B138="","",VLOOKUP($B138,Athlètes,D$5,0))</f>
        <v>P</v>
      </c>
      <c r="E138" s="706">
        <f ca="1">IF($B138="","",VLOOKUP($B138,Athlètes,E$5,0))</f>
        <v>2000</v>
      </c>
      <c r="F138" s="718"/>
      <c r="G138" s="700"/>
      <c r="H138" s="783"/>
      <c r="I138" s="719">
        <f ca="1">IF($B138="","",VLOOKUP($B138,Indoor_max,I$5,0)/1000)</f>
        <v>7.8703703703703702E-5</v>
      </c>
      <c r="J138" s="720">
        <f ca="1">IF($B138="","",VLOOKUP($B138,Indoor_max,J$5,0)/1000)</f>
        <v>0</v>
      </c>
      <c r="K138" s="720">
        <f ca="1">IF($B138="","",VLOOKUP($B138,Indoor_max,K$5,0)/1000)</f>
        <v>0</v>
      </c>
      <c r="L138" s="720">
        <f ca="1">IF($B138="","",VLOOKUP($B138,Indoor_max,L$5,0)/1000)</f>
        <v>0</v>
      </c>
      <c r="M138" s="720">
        <f ca="1">IF($B138="","",VLOOKUP($B138,Indoor_max,M$5,0)/1000)</f>
        <v>1.0868055555555555E-4</v>
      </c>
      <c r="N138" s="721">
        <f ca="1">IF($B138="","",VLOOKUP($B138,Indoor_max,N$5,0)/1000)</f>
        <v>0</v>
      </c>
      <c r="O138" s="722">
        <f ca="1">IF($B138="","",VLOOKUP($B138,Indoor_max,O$5,0))</f>
        <v>120</v>
      </c>
      <c r="P138" s="723">
        <f ca="1">IF($B138="","",VLOOKUP($B138,Indoor_max,P$5,0))</f>
        <v>0</v>
      </c>
      <c r="Q138" s="724">
        <f ca="1">IF($B138="","",VLOOKUP($B138,Indoor_max,Q$5,0))</f>
        <v>0</v>
      </c>
      <c r="R138" s="725">
        <f ca="1">IF($B138="","",VLOOKUP($B138,Indoor_max,R$5,0))</f>
        <v>5.25</v>
      </c>
      <c r="S138" s="726" t="str">
        <f ca="1">IF($B138="","",VLOOKUP($B138,Athlètes,S$5,0))</f>
        <v>DEBIERE</v>
      </c>
      <c r="T138" s="718"/>
      <c r="U138" s="698"/>
      <c r="V138" s="698"/>
      <c r="W138" s="698"/>
      <c r="X138" s="698"/>
      <c r="Y138" s="698"/>
      <c r="Z138" s="698"/>
      <c r="AA138" s="698"/>
      <c r="AB138" s="698"/>
      <c r="AC138" s="698"/>
      <c r="AD138" s="698"/>
      <c r="AE138" s="698"/>
      <c r="AF138" s="700"/>
      <c r="AG138" s="828">
        <f ca="1">IF(CELL("row",B138)=ODD(CELL("row",B138)),IF(ROUND(B138-B137,1)=0.1,1,NA()),IF(ROUND(B139-B138,1)=0.1,0,NA()))</f>
        <v>0</v>
      </c>
      <c r="AH138" s="697">
        <f>IF(B138&gt;99,B138,A138)</f>
        <v>3400</v>
      </c>
      <c r="AI138" s="698" t="str">
        <f ca="1">IF(D138="",INDIRECT(AO138),IF(AG138=1,D137&amp;"_"&amp;D138,D138&amp;"_"&amp;D139))</f>
        <v>P_F</v>
      </c>
      <c r="AJ138" s="698">
        <f ca="1">IF(AI138=INDIRECT(AO138),0,1)     +     IF(AG138=1,  IF(B137+0.1=B138,0,1),  IF(B138+0.1=B139,0,1))     +     IF(AG138=1,  AD138,  AD139)</f>
        <v>0</v>
      </c>
      <c r="AK138" s="701">
        <f ca="1">IF(AG138=1,  F138+CLASSES*AF138*100000,  F139+CLASSES*AF139*100000)     +     IF(AI138="_",  0,  VLOOKUP(AI138,Cross_cat_sexe,AK$7,0))     +     IF(AG138=1,  IF(AND(B138&gt;0.1,F138=0),0.1,0),  IF(AND(B139&gt;0.1,F139=0),0.1,0))</f>
        <v>4101036</v>
      </c>
      <c r="AL138" s="290"/>
      <c r="AM138" s="698"/>
      <c r="AN138" s="698">
        <f t="shared" si="13"/>
        <v>1</v>
      </c>
      <c r="AO138" s="800" t="str">
        <f t="shared" ca="1" si="12"/>
        <v>$AI$129</v>
      </c>
    </row>
    <row r="139" spans="1:41" s="695" customFormat="1">
      <c r="A139" s="681">
        <v>4.0999999999999996</v>
      </c>
      <c r="B139" s="682">
        <f>B138+0.1</f>
        <v>3400.1</v>
      </c>
      <c r="C139" s="683" t="str">
        <f ca="1">IF($B138="","",VLOOKUP($B138,Athlètes,C$7,0))</f>
        <v>Romane</v>
      </c>
      <c r="D139" s="684" t="str">
        <f ca="1">IF($B138="","",VLOOKUP($B138,Athlètes,D$7,0))</f>
        <v>F</v>
      </c>
      <c r="E139" s="685"/>
      <c r="F139" s="710">
        <f ca="1">IF(AD139=0,MAX(I139:N139)+MAX(O139:Q139)+R139,NA())</f>
        <v>1036</v>
      </c>
      <c r="G139" s="692">
        <f ca="1">IF(AD139=0,SUM(T139:AC139),NA())</f>
        <v>4</v>
      </c>
      <c r="H139" s="784">
        <f ca="1">IF(ISNA(VLOOKUP($B139,__Cross,H$7,0)),   0,   VLOOKUP($B139,__Cross,H$7,0))</f>
        <v>4</v>
      </c>
      <c r="I139" s="711">
        <f ca="1">IF($B138="","",VLOOKUP($B138,Indoor_max,I$7,0))</f>
        <v>361</v>
      </c>
      <c r="J139" s="712">
        <f ca="1">IF($B138="","",VLOOKUP($B138,Indoor_max,J$7,0))</f>
        <v>0</v>
      </c>
      <c r="K139" s="712">
        <f ca="1">IF($B138="","",VLOOKUP($B138,Indoor_max,K$7,0))</f>
        <v>0</v>
      </c>
      <c r="L139" s="712">
        <f ca="1">IF($B138="","",VLOOKUP($B138,Indoor_max,L$7,0))</f>
        <v>0</v>
      </c>
      <c r="M139" s="712">
        <f ca="1">IF($B138="","",VLOOKUP($B138,Indoor_max,M$7,0))</f>
        <v>435</v>
      </c>
      <c r="N139" s="713">
        <f ca="1">IF($B138="","",VLOOKUP($B138,Indoor_max,N$7,0))</f>
        <v>0</v>
      </c>
      <c r="O139" s="714">
        <f ca="1">IF($B138="","",VLOOKUP($B138,Indoor_max,O$7,0))</f>
        <v>369</v>
      </c>
      <c r="P139" s="712">
        <f ca="1">IF($B138="","",VLOOKUP($B138,Indoor_max,P$7,0))</f>
        <v>0</v>
      </c>
      <c r="Q139" s="713">
        <f ca="1">IF($B138="","",VLOOKUP($B138,Indoor_max,Q$7,0))</f>
        <v>0</v>
      </c>
      <c r="R139" s="715">
        <f ca="1">IF($B138="",0,VLOOKUP($B138,Indoor_max,R$7,0))</f>
        <v>232</v>
      </c>
      <c r="S139" s="716" t="str">
        <f ca="1">IF($B138="","",VLOOKUP($B138,Athlètes,S$7,0))</f>
        <v>Romane</v>
      </c>
      <c r="T139" s="710">
        <f ca="1">IF($B138="","",VLOOKUP($B138,Indoor_max,T$7,0))</f>
        <v>1</v>
      </c>
      <c r="U139" s="684">
        <f ca="1">IF($B138="","",VLOOKUP($B138,Indoor_max,U$7,0))</f>
        <v>1</v>
      </c>
      <c r="V139" s="684">
        <f ca="1">IF($B138="","",VLOOKUP($B138,Indoor_max,V$7,0))</f>
        <v>0</v>
      </c>
      <c r="W139" s="684">
        <f ca="1">IF($B138="","",VLOOKUP($B138,Indoor_max,W$7,0))</f>
        <v>0</v>
      </c>
      <c r="X139" s="684">
        <f ca="1">IF($B138="","",VLOOKUP($B138,Indoor_max,X$7,0))</f>
        <v>0</v>
      </c>
      <c r="Y139" s="684">
        <f ca="1">IF($B138="","",VLOOKUP($B138,Indoor_max,Y$7,0))</f>
        <v>0</v>
      </c>
      <c r="Z139" s="684">
        <f ca="1">IF($B138="","",VLOOKUP($B138,Indoor_max,Z$7,0))</f>
        <v>1</v>
      </c>
      <c r="AA139" s="684">
        <f ca="1">IF($B138="","",VLOOKUP($B138,Indoor_max,AA$7,0))</f>
        <v>1</v>
      </c>
      <c r="AB139" s="684">
        <f ca="1">IF($B138="","",VLOOKUP($B138,Indoor_max,AB$7,0))</f>
        <v>0</v>
      </c>
      <c r="AC139" s="684">
        <f ca="1">IF($B138="","",VLOOKUP($B138,Indoor_max,AC$7,0))</f>
        <v>0</v>
      </c>
      <c r="AD139" s="684">
        <f ca="1">IF(MAX(T139:AC139)&gt;1,1,0)</f>
        <v>0</v>
      </c>
      <c r="AE139" s="684">
        <f ca="1">IF(AND(SUM(I139:N139)&gt;0,SUM(O139:Q139)&gt;0,R139&gt;0),1,0)</f>
        <v>1</v>
      </c>
      <c r="AF139" s="692">
        <f ca="1">IF( OR(AND(G139&gt;=2,G139+H139&gt;=2),  F138=IF(D139="F","classée","classé")),  1,  0)</f>
        <v>1</v>
      </c>
      <c r="AG139" s="804">
        <f ca="1">IF(CELL("row",B139)=ODD(CELL("row",B139)),IF(ROUND(B139-B138,1)=0.1,1,NA()),IF(ROUND(B140-B139,1)=0.1,0,NA()))</f>
        <v>1</v>
      </c>
      <c r="AH139" s="689">
        <f>IF(B139&gt;99,B139,A139)</f>
        <v>3400.1</v>
      </c>
      <c r="AI139" s="684" t="str">
        <f ca="1">IF(D139="",INDIRECT(AO139),IF(AG139=1,D138&amp;"_"&amp;D139,D139&amp;"_"&amp;D140))</f>
        <v>P_F</v>
      </c>
      <c r="AJ139" s="684">
        <f ca="1">IF(AI139=INDIRECT(AO139),0,1)     +     IF(AG139=1,  IF(B138+0.1=B139,0,1),  IF(B139+0.1=B140,0,1))     +     IF(AG139=1,  AD139,  AD140)</f>
        <v>0</v>
      </c>
      <c r="AK139" s="717">
        <f ca="1">IF(AG139=1,  F139+CLASSES*AF139*100000,  F140+CLASSES*AF140*100000)     +     IF(AI139="_",  0,  VLOOKUP(AI139,Cross_cat_sexe,AK$7,0))     +     IF(AG139=1,  IF(AND(B139&gt;0.1,F139=0),0.1,0),  IF(AND(B140&gt;0.1,F140=0),0.1,0))</f>
        <v>4101036</v>
      </c>
      <c r="AL139" s="291"/>
      <c r="AM139" s="684"/>
      <c r="AN139" s="684">
        <f t="shared" si="13"/>
        <v>1</v>
      </c>
      <c r="AO139" s="796" t="str">
        <f t="shared" ca="1" si="12"/>
        <v>$AI$129</v>
      </c>
    </row>
    <row r="140" spans="1:41" s="703" customFormat="1">
      <c r="A140" s="704">
        <v>5</v>
      </c>
      <c r="B140" s="705">
        <v>3036</v>
      </c>
      <c r="C140" s="703" t="str">
        <f ca="1">IF($B140="","",VLOOKUP($B140,Athlètes,C$5,0))</f>
        <v>DUCHENE</v>
      </c>
      <c r="D140" s="698" t="str">
        <f ca="1">IF($B140="","",VLOOKUP($B140,Athlètes,D$5,0))</f>
        <v>P</v>
      </c>
      <c r="E140" s="706" t="str">
        <f ca="1">IF($B140="","",VLOOKUP($B140,Athlètes,E$5,0))</f>
        <v/>
      </c>
      <c r="F140" s="718"/>
      <c r="G140" s="700"/>
      <c r="H140" s="783"/>
      <c r="I140" s="719">
        <f ca="1">IF($B140="","",VLOOKUP($B140,Indoor_max,I$5,0)/1000)</f>
        <v>7.9861111111111116E-5</v>
      </c>
      <c r="J140" s="720">
        <f ca="1">IF($B140="","",VLOOKUP($B140,Indoor_max,J$5,0)/1000)</f>
        <v>0</v>
      </c>
      <c r="K140" s="720">
        <f ca="1">IF($B140="","",VLOOKUP($B140,Indoor_max,K$5,0)/1000)</f>
        <v>0</v>
      </c>
      <c r="L140" s="720">
        <f ca="1">IF($B140="","",VLOOKUP($B140,Indoor_max,L$5,0)/1000)</f>
        <v>0</v>
      </c>
      <c r="M140" s="720">
        <f ca="1">IF($B140="","",VLOOKUP($B140,Indoor_max,M$5,0)/1000)</f>
        <v>1.2025462962962962E-4</v>
      </c>
      <c r="N140" s="721">
        <f ca="1">IF($B140="","",VLOOKUP($B140,Indoor_max,N$5,0)/1000)</f>
        <v>0</v>
      </c>
      <c r="O140" s="722">
        <f ca="1">IF($B140="","",VLOOKUP($B140,Indoor_max,O$5,0))</f>
        <v>110</v>
      </c>
      <c r="P140" s="723">
        <f ca="1">IF($B140="","",VLOOKUP($B140,Indoor_max,P$5,0))</f>
        <v>0</v>
      </c>
      <c r="Q140" s="724">
        <f ca="1">IF($B140="","",VLOOKUP($B140,Indoor_max,Q$5,0))</f>
        <v>0</v>
      </c>
      <c r="R140" s="725">
        <f ca="1">IF($B140="","",VLOOKUP($B140,Indoor_max,R$5,0))</f>
        <v>6.23</v>
      </c>
      <c r="S140" s="726" t="str">
        <f ca="1">IF($B140="","",VLOOKUP($B140,Athlètes,S$5,0))</f>
        <v>DUCHENE</v>
      </c>
      <c r="T140" s="718"/>
      <c r="U140" s="698"/>
      <c r="V140" s="698"/>
      <c r="W140" s="698"/>
      <c r="X140" s="698"/>
      <c r="Y140" s="698"/>
      <c r="Z140" s="698"/>
      <c r="AA140" s="698"/>
      <c r="AB140" s="698"/>
      <c r="AC140" s="698"/>
      <c r="AD140" s="698"/>
      <c r="AE140" s="698"/>
      <c r="AF140" s="700"/>
      <c r="AG140" s="828">
        <f ca="1">IF(CELL("row",B140)=ODD(CELL("row",B140)),IF(ROUND(B140-B139,1)=0.1,1,NA()),IF(ROUND(B141-B140,1)=0.1,0,NA()))</f>
        <v>0</v>
      </c>
      <c r="AH140" s="697">
        <f>IF(B140&gt;99,B140,A140)</f>
        <v>3036</v>
      </c>
      <c r="AI140" s="698" t="str">
        <f ca="1">IF(D140="",INDIRECT(AO140),IF(AG140=1,D139&amp;"_"&amp;D140,D140&amp;"_"&amp;D141))</f>
        <v>P_F</v>
      </c>
      <c r="AJ140" s="698">
        <f ca="1">IF(AI140=INDIRECT(AO140),0,1)     +     IF(AG140=1,  IF(B139+0.1=B140,0,1),  IF(B140+0.1=B141,0,1))     +     IF(AG140=1,  AD140,  AD141)</f>
        <v>0</v>
      </c>
      <c r="AK140" s="701">
        <f ca="1">IF(AG140=1,  F140+CLASSES*AF140*100000,  F141+CLASSES*AF141*100000)     +     IF(AI140="_",  0,  VLOOKUP(AI140,Cross_cat_sexe,AK$7,0))     +     IF(AG140=1,  IF(AND(B140&gt;0.1,F140=0),0.1,0),  IF(AND(B141&gt;0.1,F141=0),0.1,0))</f>
        <v>4100905</v>
      </c>
      <c r="AL140" s="290"/>
      <c r="AM140" s="698"/>
      <c r="AN140" s="698">
        <f t="shared" si="13"/>
        <v>1</v>
      </c>
      <c r="AO140" s="800" t="str">
        <f t="shared" ca="1" si="12"/>
        <v>$AI$129</v>
      </c>
    </row>
    <row r="141" spans="1:41" s="695" customFormat="1">
      <c r="A141" s="681">
        <v>5.0999999999999996</v>
      </c>
      <c r="B141" s="682">
        <f>B140+0.1</f>
        <v>3036.1</v>
      </c>
      <c r="C141" s="683" t="str">
        <f ca="1">IF($B140="","",VLOOKUP($B140,Athlètes,C$7,0))</f>
        <v>Aurore</v>
      </c>
      <c r="D141" s="684" t="str">
        <f ca="1">IF($B140="","",VLOOKUP($B140,Athlètes,D$7,0))</f>
        <v>F</v>
      </c>
      <c r="E141" s="685"/>
      <c r="F141" s="710">
        <f ca="1">IF(AD141=0,MAX(I141:N141)+MAX(O141:Q141)+R141,NA())</f>
        <v>905</v>
      </c>
      <c r="G141" s="692">
        <f ca="1">IF(AD141=0,SUM(T141:AC141),NA())</f>
        <v>3</v>
      </c>
      <c r="H141" s="784">
        <f>IF(ISNA(VLOOKUP($B141,__Cross,H$7,0)),   0,   VLOOKUP($B141,__Cross,H$7,0))</f>
        <v>0</v>
      </c>
      <c r="I141" s="711">
        <f ca="1">IF($B140="","",VLOOKUP($B140,Indoor_max,I$7,0))</f>
        <v>331</v>
      </c>
      <c r="J141" s="712">
        <f ca="1">IF($B140="","",VLOOKUP($B140,Indoor_max,J$7,0))</f>
        <v>0</v>
      </c>
      <c r="K141" s="712">
        <f ca="1">IF($B140="","",VLOOKUP($B140,Indoor_max,K$7,0))</f>
        <v>0</v>
      </c>
      <c r="L141" s="712">
        <f ca="1">IF($B140="","",VLOOKUP($B140,Indoor_max,L$7,0))</f>
        <v>0</v>
      </c>
      <c r="M141" s="712">
        <f ca="1">IF($B140="","",VLOOKUP($B140,Indoor_max,M$7,0))</f>
        <v>284</v>
      </c>
      <c r="N141" s="713">
        <f ca="1">IF($B140="","",VLOOKUP($B140,Indoor_max,N$7,0))</f>
        <v>0</v>
      </c>
      <c r="O141" s="714">
        <f ca="1">IF($B140="","",VLOOKUP($B140,Indoor_max,O$7,0))</f>
        <v>278</v>
      </c>
      <c r="P141" s="712">
        <f ca="1">IF($B140="","",VLOOKUP($B140,Indoor_max,P$7,0))</f>
        <v>0</v>
      </c>
      <c r="Q141" s="713">
        <f ca="1">IF($B140="","",VLOOKUP($B140,Indoor_max,Q$7,0))</f>
        <v>0</v>
      </c>
      <c r="R141" s="715">
        <f ca="1">IF($B140="",0,VLOOKUP($B140,Indoor_max,R$7,0))</f>
        <v>296</v>
      </c>
      <c r="S141" s="716" t="str">
        <f ca="1">IF($B140="","",VLOOKUP($B140,Athlètes,S$7,0))</f>
        <v>Aurore</v>
      </c>
      <c r="T141" s="710">
        <f ca="1">IF($B140="","",VLOOKUP($B140,Indoor_max,T$7,0))</f>
        <v>1</v>
      </c>
      <c r="U141" s="684">
        <f ca="1">IF($B140="","",VLOOKUP($B140,Indoor_max,U$7,0))</f>
        <v>1</v>
      </c>
      <c r="V141" s="684">
        <f ca="1">IF($B140="","",VLOOKUP($B140,Indoor_max,V$7,0))</f>
        <v>0</v>
      </c>
      <c r="W141" s="684">
        <f ca="1">IF($B140="","",VLOOKUP($B140,Indoor_max,W$7,0))</f>
        <v>0</v>
      </c>
      <c r="X141" s="684">
        <f ca="1">IF($B140="","",VLOOKUP($B140,Indoor_max,X$7,0))</f>
        <v>0</v>
      </c>
      <c r="Y141" s="684">
        <f ca="1">IF($B140="","",VLOOKUP($B140,Indoor_max,Y$7,0))</f>
        <v>0</v>
      </c>
      <c r="Z141" s="684">
        <f ca="1">IF($B140="","",VLOOKUP($B140,Indoor_max,Z$7,0))</f>
        <v>1</v>
      </c>
      <c r="AA141" s="684">
        <f ca="1">IF($B140="","",VLOOKUP($B140,Indoor_max,AA$7,0))</f>
        <v>0</v>
      </c>
      <c r="AB141" s="684">
        <f ca="1">IF($B140="","",VLOOKUP($B140,Indoor_max,AB$7,0))</f>
        <v>0</v>
      </c>
      <c r="AC141" s="684">
        <f ca="1">IF($B140="","",VLOOKUP($B140,Indoor_max,AC$7,0))</f>
        <v>0</v>
      </c>
      <c r="AD141" s="684">
        <f ca="1">IF(MAX(T141:AC141)&gt;1,1,0)</f>
        <v>0</v>
      </c>
      <c r="AE141" s="684">
        <f ca="1">IF(AND(SUM(I141:N141)&gt;0,SUM(O141:Q141)&gt;0,R141&gt;0),1,0)</f>
        <v>1</v>
      </c>
      <c r="AF141" s="692">
        <f ca="1">IF( OR(AND(G141&gt;=2,G141+H141&gt;=2),  F140=IF(D141="F","classée","classé")),  1,  0)</f>
        <v>1</v>
      </c>
      <c r="AG141" s="804">
        <f ca="1">IF(CELL("row",B141)=ODD(CELL("row",B141)),IF(ROUND(B141-B140,1)=0.1,1,NA()),IF(ROUND(B142-B141,1)=0.1,0,NA()))</f>
        <v>1</v>
      </c>
      <c r="AH141" s="689">
        <f>IF(B141&gt;99,B141,A141)</f>
        <v>3036.1</v>
      </c>
      <c r="AI141" s="684" t="str">
        <f ca="1">IF(D141="",INDIRECT(AO141),IF(AG141=1,D140&amp;"_"&amp;D141,D141&amp;"_"&amp;D142))</f>
        <v>P_F</v>
      </c>
      <c r="AJ141" s="684">
        <f ca="1">IF(AI141=INDIRECT(AO141),0,1)     +     IF(AG141=1,  IF(B140+0.1=B141,0,1),  IF(B141+0.1=B142,0,1))     +     IF(AG141=1,  AD141,  AD142)</f>
        <v>0</v>
      </c>
      <c r="AK141" s="717">
        <f ca="1">IF(AG141=1,  F141+CLASSES*AF141*100000,  F142+CLASSES*AF142*100000)     +     IF(AI141="_",  0,  VLOOKUP(AI141,Cross_cat_sexe,AK$7,0))     +     IF(AG141=1,  IF(AND(B141&gt;0.1,F141=0),0.1,0),  IF(AND(B142&gt;0.1,F142=0),0.1,0))</f>
        <v>4100905</v>
      </c>
      <c r="AL141" s="291"/>
      <c r="AM141" s="684"/>
      <c r="AN141" s="684">
        <f t="shared" si="13"/>
        <v>1</v>
      </c>
      <c r="AO141" s="796" t="str">
        <f t="shared" ca="1" si="12"/>
        <v>$AI$129</v>
      </c>
    </row>
    <row r="142" spans="1:41" s="703" customFormat="1">
      <c r="A142" s="704">
        <v>6</v>
      </c>
      <c r="B142" s="705">
        <v>3244</v>
      </c>
      <c r="C142" s="703" t="str">
        <f ca="1">IF($B142="","",VLOOKUP($B142,Athlètes,C$5,0))</f>
        <v>BROUWERS</v>
      </c>
      <c r="D142" s="698" t="str">
        <f ca="1">IF($B142="","",VLOOKUP($B142,Athlètes,D$5,0))</f>
        <v>P</v>
      </c>
      <c r="E142" s="706">
        <f ca="1">IF($B142="","",VLOOKUP($B142,Athlètes,E$5,0))</f>
        <v>2000</v>
      </c>
      <c r="F142" s="718"/>
      <c r="G142" s="700"/>
      <c r="H142" s="783"/>
      <c r="I142" s="719">
        <f ca="1">IF($B142="","",VLOOKUP($B142,Indoor_max,I$5,0)/1000)</f>
        <v>7.8703703703703702E-5</v>
      </c>
      <c r="J142" s="720">
        <f ca="1">IF($B142="","",VLOOKUP($B142,Indoor_max,J$5,0)/1000)</f>
        <v>0</v>
      </c>
      <c r="K142" s="720">
        <f ca="1">IF($B142="","",VLOOKUP($B142,Indoor_max,K$5,0)/1000)</f>
        <v>0</v>
      </c>
      <c r="L142" s="720">
        <f ca="1">IF($B142="","",VLOOKUP($B142,Indoor_max,L$5,0)/1000)</f>
        <v>0</v>
      </c>
      <c r="M142" s="720">
        <f ca="1">IF($B142="","",VLOOKUP($B142,Indoor_max,M$5,0)/1000)</f>
        <v>1.1759259259259259E-4</v>
      </c>
      <c r="N142" s="721">
        <f ca="1">IF($B142="","",VLOOKUP($B142,Indoor_max,N$5,0)/1000)</f>
        <v>0</v>
      </c>
      <c r="O142" s="722">
        <f ca="1">IF($B142="","",VLOOKUP($B142,Indoor_max,O$5,0))</f>
        <v>100</v>
      </c>
      <c r="P142" s="723">
        <f ca="1">IF($B142="","",VLOOKUP($B142,Indoor_max,P$5,0))</f>
        <v>0</v>
      </c>
      <c r="Q142" s="724">
        <f ca="1">IF($B142="","",VLOOKUP($B142,Indoor_max,Q$5,0))</f>
        <v>0</v>
      </c>
      <c r="R142" s="725">
        <f ca="1">IF($B142="","",VLOOKUP($B142,Indoor_max,R$5,0))</f>
        <v>4.82</v>
      </c>
      <c r="S142" s="726" t="str">
        <f ca="1">IF($B142="","",VLOOKUP($B142,Athlètes,S$5,0))</f>
        <v>BROUWERS</v>
      </c>
      <c r="T142" s="718"/>
      <c r="U142" s="698"/>
      <c r="V142" s="698"/>
      <c r="W142" s="698"/>
      <c r="X142" s="698"/>
      <c r="Y142" s="698"/>
      <c r="Z142" s="698"/>
      <c r="AA142" s="698"/>
      <c r="AB142" s="698"/>
      <c r="AC142" s="698"/>
      <c r="AD142" s="698"/>
      <c r="AE142" s="698"/>
      <c r="AF142" s="700"/>
      <c r="AG142" s="828">
        <f ca="1">IF(CELL("row",B142)=ODD(CELL("row",B142)),IF(ROUND(B142-B141,1)=0.1,1,NA()),IF(ROUND(B143-B142,1)=0.1,0,NA()))</f>
        <v>0</v>
      </c>
      <c r="AH142" s="697">
        <f>IF(B142&gt;99,B142,A142)</f>
        <v>3244</v>
      </c>
      <c r="AI142" s="698" t="str">
        <f ca="1">IF(D142="",INDIRECT(AO142),IF(AG142=1,D141&amp;"_"&amp;D142,D142&amp;"_"&amp;D143))</f>
        <v>P_F</v>
      </c>
      <c r="AJ142" s="698">
        <f ca="1">IF(AI142=INDIRECT(AO142),0,1)     +     IF(AG142=1,  IF(B141+0.1=B142,0,1),  IF(B142+0.1=B143,0,1))     +     IF(AG142=1,  AD142,  AD143)</f>
        <v>0</v>
      </c>
      <c r="AK142" s="701">
        <f ca="1">IF(AG142=1,  F142+CLASSES*AF142*100000,  F143+CLASSES*AF143*100000)     +     IF(AI142="_",  0,  VLOOKUP(AI142,Cross_cat_sexe,AK$7,0))     +     IF(AG142=1,  IF(AND(B142&gt;0.1,F142=0),0.1,0),  IF(AND(B143&gt;0.1,F143=0),0.1,0))</f>
        <v>4100752</v>
      </c>
      <c r="AL142" s="290"/>
      <c r="AM142" s="698"/>
      <c r="AN142" s="698">
        <f t="shared" si="13"/>
        <v>1</v>
      </c>
      <c r="AO142" s="800" t="str">
        <f t="shared" ca="1" si="12"/>
        <v>$AI$129</v>
      </c>
    </row>
    <row r="143" spans="1:41" s="695" customFormat="1">
      <c r="A143" s="681">
        <v>6.1</v>
      </c>
      <c r="B143" s="682">
        <f>B142+0.1</f>
        <v>3244.1</v>
      </c>
      <c r="C143" s="683" t="str">
        <f ca="1">IF($B142="","",VLOOKUP($B142,Athlètes,C$7,0))</f>
        <v>Elise</v>
      </c>
      <c r="D143" s="684" t="str">
        <f ca="1">IF($B142="","",VLOOKUP($B142,Athlètes,D$7,0))</f>
        <v>F</v>
      </c>
      <c r="E143" s="685"/>
      <c r="F143" s="710">
        <f ca="1">IF(AD143=0,MAX(I143:N143)+MAX(O143:Q143)+R143,NA())</f>
        <v>752</v>
      </c>
      <c r="G143" s="692">
        <f ca="1">IF(AD143=0,SUM(T143:AC143),NA())</f>
        <v>4</v>
      </c>
      <c r="H143" s="784">
        <f ca="1">IF(ISNA(VLOOKUP($B143,__Cross,H$7,0)),   0,   VLOOKUP($B143,__Cross,H$7,0))</f>
        <v>1</v>
      </c>
      <c r="I143" s="711">
        <f ca="1">IF($B142="","",VLOOKUP($B142,Indoor_max,I$7,0))</f>
        <v>354</v>
      </c>
      <c r="J143" s="712">
        <f ca="1">IF($B142="","",VLOOKUP($B142,Indoor_max,J$7,0))</f>
        <v>0</v>
      </c>
      <c r="K143" s="712">
        <f ca="1">IF($B142="","",VLOOKUP($B142,Indoor_max,K$7,0))</f>
        <v>0</v>
      </c>
      <c r="L143" s="712">
        <f ca="1">IF($B142="","",VLOOKUP($B142,Indoor_max,L$7,0))</f>
        <v>0</v>
      </c>
      <c r="M143" s="712">
        <f ca="1">IF($B142="","",VLOOKUP($B142,Indoor_max,M$7,0))</f>
        <v>316</v>
      </c>
      <c r="N143" s="713">
        <f ca="1">IF($B142="","",VLOOKUP($B142,Indoor_max,N$7,0))</f>
        <v>0</v>
      </c>
      <c r="O143" s="714">
        <f ca="1">IF($B142="","",VLOOKUP($B142,Indoor_max,O$7,0))</f>
        <v>194</v>
      </c>
      <c r="P143" s="712">
        <f ca="1">IF($B142="","",VLOOKUP($B142,Indoor_max,P$7,0))</f>
        <v>0</v>
      </c>
      <c r="Q143" s="713">
        <f ca="1">IF($B142="","",VLOOKUP($B142,Indoor_max,Q$7,0))</f>
        <v>0</v>
      </c>
      <c r="R143" s="715">
        <f ca="1">IF($B142="",0,VLOOKUP($B142,Indoor_max,R$7,0))</f>
        <v>204</v>
      </c>
      <c r="S143" s="716" t="str">
        <f ca="1">IF($B142="","",VLOOKUP($B142,Athlètes,S$7,0))</f>
        <v>Elise</v>
      </c>
      <c r="T143" s="710">
        <f ca="1">IF($B142="","",VLOOKUP($B142,Indoor_max,T$7,0))</f>
        <v>1</v>
      </c>
      <c r="U143" s="684">
        <f ca="1">IF($B142="","",VLOOKUP($B142,Indoor_max,U$7,0))</f>
        <v>1</v>
      </c>
      <c r="V143" s="684">
        <f ca="1">IF($B142="","",VLOOKUP($B142,Indoor_max,V$7,0))</f>
        <v>0</v>
      </c>
      <c r="W143" s="684">
        <f ca="1">IF($B142="","",VLOOKUP($B142,Indoor_max,W$7,0))</f>
        <v>0</v>
      </c>
      <c r="X143" s="684">
        <f ca="1">IF($B142="","",VLOOKUP($B142,Indoor_max,X$7,0))</f>
        <v>0</v>
      </c>
      <c r="Y143" s="684">
        <f ca="1">IF($B142="","",VLOOKUP($B142,Indoor_max,Y$7,0))</f>
        <v>0</v>
      </c>
      <c r="Z143" s="684">
        <f ca="1">IF($B142="","",VLOOKUP($B142,Indoor_max,Z$7,0))</f>
        <v>1</v>
      </c>
      <c r="AA143" s="684">
        <f ca="1">IF($B142="","",VLOOKUP($B142,Indoor_max,AA$7,0))</f>
        <v>1</v>
      </c>
      <c r="AB143" s="684">
        <f ca="1">IF($B142="","",VLOOKUP($B142,Indoor_max,AB$7,0))</f>
        <v>0</v>
      </c>
      <c r="AC143" s="684">
        <f ca="1">IF($B142="","",VLOOKUP($B142,Indoor_max,AC$7,0))</f>
        <v>0</v>
      </c>
      <c r="AD143" s="684">
        <f ca="1">IF(MAX(T143:AC143)&gt;1,1,0)</f>
        <v>0</v>
      </c>
      <c r="AE143" s="684">
        <f ca="1">IF(AND(SUM(I143:N143)&gt;0,SUM(O143:Q143)&gt;0,R143&gt;0),1,0)</f>
        <v>1</v>
      </c>
      <c r="AF143" s="692">
        <f ca="1">IF( OR(AND(G143&gt;=2,G143+H143&gt;=2),  F142=IF(D143="F","classée","classé")),  1,  0)</f>
        <v>1</v>
      </c>
      <c r="AG143" s="804">
        <f ca="1">IF(CELL("row",B143)=ODD(CELL("row",B143)),IF(ROUND(B143-B142,1)=0.1,1,NA()),IF(ROUND(B144-B143,1)=0.1,0,NA()))</f>
        <v>1</v>
      </c>
      <c r="AH143" s="689">
        <f>IF(B143&gt;99,B143,A143)</f>
        <v>3244.1</v>
      </c>
      <c r="AI143" s="684" t="str">
        <f ca="1">IF(D143="",INDIRECT(AO143),IF(AG143=1,D142&amp;"_"&amp;D143,D143&amp;"_"&amp;D144))</f>
        <v>P_F</v>
      </c>
      <c r="AJ143" s="684">
        <f ca="1">IF(AI143=INDIRECT(AO143),0,1)     +     IF(AG143=1,  IF(B142+0.1=B143,0,1),  IF(B143+0.1=B144,0,1))     +     IF(AG143=1,  AD143,  AD144)</f>
        <v>0</v>
      </c>
      <c r="AK143" s="717">
        <f ca="1">IF(AG143=1,  F143+CLASSES*AF143*100000,  F144+CLASSES*AF144*100000)     +     IF(AI143="_",  0,  VLOOKUP(AI143,Cross_cat_sexe,AK$7,0))     +     IF(AG143=1,  IF(AND(B143&gt;0.1,F143=0),0.1,0),  IF(AND(B144&gt;0.1,F144=0),0.1,0))</f>
        <v>4100752</v>
      </c>
      <c r="AL143" s="291"/>
      <c r="AM143" s="684"/>
      <c r="AN143" s="684">
        <f t="shared" si="13"/>
        <v>1</v>
      </c>
      <c r="AO143" s="796" t="str">
        <f t="shared" ca="1" si="12"/>
        <v>$AI$129</v>
      </c>
    </row>
    <row r="144" spans="1:41" s="703" customFormat="1">
      <c r="A144" s="704">
        <v>7</v>
      </c>
      <c r="B144" s="705">
        <v>3481</v>
      </c>
      <c r="C144" s="703" t="str">
        <f ca="1">IF($B144="","",VLOOKUP($B144,Athlètes,C$5,0))</f>
        <v>CHOISEZ</v>
      </c>
      <c r="D144" s="698" t="str">
        <f ca="1">IF($B144="","",VLOOKUP($B144,Athlètes,D$5,0))</f>
        <v>P</v>
      </c>
      <c r="E144" s="706" t="str">
        <f ca="1">IF($B144="","",VLOOKUP($B144,Athlètes,E$5,0))</f>
        <v/>
      </c>
      <c r="F144" s="718"/>
      <c r="G144" s="700"/>
      <c r="H144" s="783"/>
      <c r="I144" s="719">
        <f ca="1">IF($B144="","",VLOOKUP($B144,Indoor_max,I$5,0)/1000)</f>
        <v>7.8703703703703702E-5</v>
      </c>
      <c r="J144" s="720">
        <f ca="1">IF($B144="","",VLOOKUP($B144,Indoor_max,J$5,0)/1000)</f>
        <v>0</v>
      </c>
      <c r="K144" s="720">
        <f ca="1">IF($B144="","",VLOOKUP($B144,Indoor_max,K$5,0)/1000)</f>
        <v>0</v>
      </c>
      <c r="L144" s="720">
        <f ca="1">IF($B144="","",VLOOKUP($B144,Indoor_max,L$5,0)/1000)</f>
        <v>0</v>
      </c>
      <c r="M144" s="720">
        <f ca="1">IF($B144="","",VLOOKUP($B144,Indoor_max,M$5,0)/1000)</f>
        <v>0</v>
      </c>
      <c r="N144" s="721">
        <f ca="1">IF($B144="","",VLOOKUP($B144,Indoor_max,N$5,0)/1000)</f>
        <v>0</v>
      </c>
      <c r="O144" s="722">
        <f ca="1">IF($B144="","",VLOOKUP($B144,Indoor_max,O$5,0))</f>
        <v>100</v>
      </c>
      <c r="P144" s="723">
        <f ca="1">IF($B144="","",VLOOKUP($B144,Indoor_max,P$5,0))</f>
        <v>0</v>
      </c>
      <c r="Q144" s="724">
        <f ca="1">IF($B144="","",VLOOKUP($B144,Indoor_max,Q$5,0))</f>
        <v>0</v>
      </c>
      <c r="R144" s="725">
        <f ca="1">IF($B144="","",VLOOKUP($B144,Indoor_max,R$5,0))</f>
        <v>4.58</v>
      </c>
      <c r="S144" s="726" t="str">
        <f ca="1">IF($B144="","",VLOOKUP($B144,Athlètes,S$5,0))</f>
        <v>CHOISEZ</v>
      </c>
      <c r="T144" s="718"/>
      <c r="U144" s="698"/>
      <c r="V144" s="698"/>
      <c r="W144" s="698"/>
      <c r="X144" s="698"/>
      <c r="Y144" s="698"/>
      <c r="Z144" s="698"/>
      <c r="AA144" s="698"/>
      <c r="AB144" s="698"/>
      <c r="AC144" s="698"/>
      <c r="AD144" s="698"/>
      <c r="AE144" s="698"/>
      <c r="AF144" s="700"/>
      <c r="AG144" s="828">
        <f ca="1">IF(CELL("row",B144)=ODD(CELL("row",B144)),IF(ROUND(B144-B143,1)=0.1,1,NA()),IF(ROUND(B145-B144,1)=0.1,0,NA()))</f>
        <v>0</v>
      </c>
      <c r="AH144" s="697">
        <f>IF(B144&gt;99,B144,A144)</f>
        <v>3481</v>
      </c>
      <c r="AI144" s="698" t="str">
        <f ca="1">IF(D144="",INDIRECT(AO144),IF(AG144=1,D143&amp;"_"&amp;D144,D144&amp;"_"&amp;D145))</f>
        <v>P_F</v>
      </c>
      <c r="AJ144" s="698">
        <f ca="1">IF(AI144=INDIRECT(AO144),0,1)     +     IF(AG144=1,  IF(B143+0.1=B144,0,1),  IF(B144+0.1=B145,0,1))     +     IF(AG144=1,  AD144,  AD145)</f>
        <v>0</v>
      </c>
      <c r="AK144" s="701">
        <f ca="1">IF(AG144=1,  F144+CLASSES*AF144*100000,  F145+CLASSES*AF145*100000)     +     IF(AI144="_",  0,  VLOOKUP(AI144,Cross_cat_sexe,AK$7,0))     +     IF(AG144=1,  IF(AND(B144&gt;0.1,F144=0),0.1,0),  IF(AND(B145&gt;0.1,F145=0),0.1,0))</f>
        <v>4100736</v>
      </c>
      <c r="AL144" s="290"/>
      <c r="AM144" s="698"/>
      <c r="AN144" s="698">
        <f t="shared" si="13"/>
        <v>1</v>
      </c>
      <c r="AO144" s="800" t="str">
        <f t="shared" ca="1" si="12"/>
        <v>$AI$129</v>
      </c>
    </row>
    <row r="145" spans="1:41" s="695" customFormat="1">
      <c r="A145" s="681">
        <v>7.1</v>
      </c>
      <c r="B145" s="682">
        <f>B144+0.1</f>
        <v>3481.1</v>
      </c>
      <c r="C145" s="683" t="str">
        <f ca="1">IF($B144="","",VLOOKUP($B144,Athlètes,C$7,0))</f>
        <v>Elodie</v>
      </c>
      <c r="D145" s="684" t="str">
        <f ca="1">IF($B144="","",VLOOKUP($B144,Athlètes,D$7,0))</f>
        <v>F</v>
      </c>
      <c r="E145" s="685"/>
      <c r="F145" s="710">
        <f ca="1">IF(AD145=0,MAX(I145:N145)+MAX(O145:Q145)+R145,NA())</f>
        <v>736</v>
      </c>
      <c r="G145" s="692">
        <f ca="1">IF(AD145=0,SUM(T145:AC145),NA())</f>
        <v>3</v>
      </c>
      <c r="H145" s="784">
        <f ca="1">IF(ISNA(VLOOKUP($B145,__Cross,H$7,0)),   0,   VLOOKUP($B145,__Cross,H$7,0))</f>
        <v>1</v>
      </c>
      <c r="I145" s="711">
        <f ca="1">IF($B144="","",VLOOKUP($B144,Indoor_max,I$7,0))</f>
        <v>354</v>
      </c>
      <c r="J145" s="712">
        <f ca="1">IF($B144="","",VLOOKUP($B144,Indoor_max,J$7,0))</f>
        <v>0</v>
      </c>
      <c r="K145" s="712">
        <f ca="1">IF($B144="","",VLOOKUP($B144,Indoor_max,K$7,0))</f>
        <v>0</v>
      </c>
      <c r="L145" s="712">
        <f ca="1">IF($B144="","",VLOOKUP($B144,Indoor_max,L$7,0))</f>
        <v>0</v>
      </c>
      <c r="M145" s="712">
        <f ca="1">IF($B144="","",VLOOKUP($B144,Indoor_max,M$7,0))</f>
        <v>0</v>
      </c>
      <c r="N145" s="713">
        <f ca="1">IF($B144="","",VLOOKUP($B144,Indoor_max,N$7,0))</f>
        <v>0</v>
      </c>
      <c r="O145" s="714">
        <f ca="1">IF($B144="","",VLOOKUP($B144,Indoor_max,O$7,0))</f>
        <v>194</v>
      </c>
      <c r="P145" s="712">
        <f ca="1">IF($B144="","",VLOOKUP($B144,Indoor_max,P$7,0))</f>
        <v>0</v>
      </c>
      <c r="Q145" s="713">
        <f ca="1">IF($B144="","",VLOOKUP($B144,Indoor_max,Q$7,0))</f>
        <v>0</v>
      </c>
      <c r="R145" s="715">
        <f ca="1">IF($B144="",0,VLOOKUP($B144,Indoor_max,R$7,0))</f>
        <v>188</v>
      </c>
      <c r="S145" s="716" t="str">
        <f ca="1">IF($B144="","",VLOOKUP($B144,Athlètes,S$7,0))</f>
        <v>Elodie</v>
      </c>
      <c r="T145" s="710">
        <f ca="1">IF($B144="","",VLOOKUP($B144,Indoor_max,T$7,0))</f>
        <v>0</v>
      </c>
      <c r="U145" s="684">
        <f ca="1">IF($B144="","",VLOOKUP($B144,Indoor_max,U$7,0))</f>
        <v>1</v>
      </c>
      <c r="V145" s="684">
        <f ca="1">IF($B144="","",VLOOKUP($B144,Indoor_max,V$7,0))</f>
        <v>0</v>
      </c>
      <c r="W145" s="684">
        <f ca="1">IF($B144="","",VLOOKUP($B144,Indoor_max,W$7,0))</f>
        <v>0</v>
      </c>
      <c r="X145" s="684">
        <f ca="1">IF($B144="","",VLOOKUP($B144,Indoor_max,X$7,0))</f>
        <v>0</v>
      </c>
      <c r="Y145" s="684">
        <f ca="1">IF($B144="","",VLOOKUP($B144,Indoor_max,Y$7,0))</f>
        <v>0</v>
      </c>
      <c r="Z145" s="684">
        <f ca="1">IF($B144="","",VLOOKUP($B144,Indoor_max,Z$7,0))</f>
        <v>1</v>
      </c>
      <c r="AA145" s="684">
        <f ca="1">IF($B144="","",VLOOKUP($B144,Indoor_max,AA$7,0))</f>
        <v>1</v>
      </c>
      <c r="AB145" s="684">
        <f ca="1">IF($B144="","",VLOOKUP($B144,Indoor_max,AB$7,0))</f>
        <v>0</v>
      </c>
      <c r="AC145" s="684">
        <f ca="1">IF($B144="","",VLOOKUP($B144,Indoor_max,AC$7,0))</f>
        <v>0</v>
      </c>
      <c r="AD145" s="684">
        <f ca="1">IF(MAX(T145:AC145)&gt;1,1,0)</f>
        <v>0</v>
      </c>
      <c r="AE145" s="684">
        <f ca="1">IF(AND(SUM(I145:N145)&gt;0,SUM(O145:Q145)&gt;0,R145&gt;0),1,0)</f>
        <v>1</v>
      </c>
      <c r="AF145" s="692">
        <f ca="1">IF( OR(AND(G145&gt;=2,G145+H145&gt;=2),  F144=IF(D145="F","classée","classé")),  1,  0)</f>
        <v>1</v>
      </c>
      <c r="AG145" s="804">
        <f ca="1">IF(CELL("row",B145)=ODD(CELL("row",B145)),IF(ROUND(B145-B144,1)=0.1,1,NA()),IF(ROUND(B146-B145,1)=0.1,0,NA()))</f>
        <v>1</v>
      </c>
      <c r="AH145" s="689">
        <f>IF(B145&gt;99,B145,A145)</f>
        <v>3481.1</v>
      </c>
      <c r="AI145" s="684" t="str">
        <f ca="1">IF(D145="",INDIRECT(AO145),IF(AG145=1,D144&amp;"_"&amp;D145,D145&amp;"_"&amp;D146))</f>
        <v>P_F</v>
      </c>
      <c r="AJ145" s="684">
        <f ca="1">IF(AI145=INDIRECT(AO145),0,1)     +     IF(AG145=1,  IF(B144+0.1=B145,0,1),  IF(B145+0.1=B146,0,1))     +     IF(AG145=1,  AD145,  AD146)</f>
        <v>0</v>
      </c>
      <c r="AK145" s="717">
        <f ca="1">IF(AG145=1,  F145+CLASSES*AF145*100000,  F146+CLASSES*AF146*100000)     +     IF(AI145="_",  0,  VLOOKUP(AI145,Cross_cat_sexe,AK$7,0))     +     IF(AG145=1,  IF(AND(B145&gt;0.1,F145=0),0.1,0),  IF(AND(B146&gt;0.1,F146=0),0.1,0))</f>
        <v>4100736</v>
      </c>
      <c r="AL145" s="291"/>
      <c r="AM145" s="684"/>
      <c r="AN145" s="684">
        <f t="shared" si="13"/>
        <v>1</v>
      </c>
      <c r="AO145" s="796" t="str">
        <f t="shared" ca="1" si="12"/>
        <v>$AI$129</v>
      </c>
    </row>
    <row r="146" spans="1:41" s="703" customFormat="1">
      <c r="A146" s="704">
        <v>8</v>
      </c>
      <c r="B146" s="705">
        <v>3315</v>
      </c>
      <c r="C146" s="703" t="str">
        <f ca="1">IF($B146="","",VLOOKUP($B146,Athlètes,C$5,0))</f>
        <v>SIANGANG TIENTCHEU</v>
      </c>
      <c r="D146" s="698" t="str">
        <f ca="1">IF($B146="","",VLOOKUP($B146,Athlètes,D$5,0))</f>
        <v>P</v>
      </c>
      <c r="E146" s="706" t="str">
        <f ca="1">IF($B146="","",VLOOKUP($B146,Athlètes,E$5,0))</f>
        <v/>
      </c>
      <c r="F146" s="718"/>
      <c r="G146" s="700"/>
      <c r="H146" s="783"/>
      <c r="I146" s="719">
        <f ca="1">IF($B146="","",VLOOKUP($B146,Indoor_max,I$5,0)/1000)</f>
        <v>8.7499999999999999E-5</v>
      </c>
      <c r="J146" s="720">
        <f ca="1">IF($B146="","",VLOOKUP($B146,Indoor_max,J$5,0)/1000)</f>
        <v>0</v>
      </c>
      <c r="K146" s="720">
        <f ca="1">IF($B146="","",VLOOKUP($B146,Indoor_max,K$5,0)/1000)</f>
        <v>0</v>
      </c>
      <c r="L146" s="720">
        <f ca="1">IF($B146="","",VLOOKUP($B146,Indoor_max,L$5,0)/1000)</f>
        <v>0</v>
      </c>
      <c r="M146" s="720">
        <f ca="1">IF($B146="","",VLOOKUP($B146,Indoor_max,M$5,0)/1000)</f>
        <v>0</v>
      </c>
      <c r="N146" s="721">
        <f ca="1">IF($B146="","",VLOOKUP($B146,Indoor_max,N$5,0)/1000)</f>
        <v>0</v>
      </c>
      <c r="O146" s="722">
        <f ca="1">IF($B146="","",VLOOKUP($B146,Indoor_max,O$5,0))</f>
        <v>100</v>
      </c>
      <c r="P146" s="723">
        <f ca="1">IF($B146="","",VLOOKUP($B146,Indoor_max,P$5,0))</f>
        <v>0</v>
      </c>
      <c r="Q146" s="724">
        <f ca="1">IF($B146="","",VLOOKUP($B146,Indoor_max,Q$5,0))</f>
        <v>0</v>
      </c>
      <c r="R146" s="725">
        <f ca="1">IF($B146="","",VLOOKUP($B146,Indoor_max,R$5,0))</f>
        <v>5.38</v>
      </c>
      <c r="S146" s="726" t="str">
        <f ca="1">IF($B146="","",VLOOKUP($B146,Athlètes,S$5,0))</f>
        <v>SIANGANG TIENTCHEU</v>
      </c>
      <c r="T146" s="718"/>
      <c r="U146" s="698"/>
      <c r="V146" s="698"/>
      <c r="W146" s="698"/>
      <c r="X146" s="698"/>
      <c r="Y146" s="698"/>
      <c r="Z146" s="698"/>
      <c r="AA146" s="698"/>
      <c r="AB146" s="698"/>
      <c r="AC146" s="698"/>
      <c r="AD146" s="698"/>
      <c r="AE146" s="698"/>
      <c r="AF146" s="700"/>
      <c r="AG146" s="828">
        <f ca="1">IF(CELL("row",B146)=ODD(CELL("row",B146)),IF(ROUND(B146-B145,1)=0.1,1,NA()),IF(ROUND(B147-B146,1)=0.1,0,NA()))</f>
        <v>0</v>
      </c>
      <c r="AH146" s="697">
        <f>IF(B146&gt;99,B146,A146)</f>
        <v>3315</v>
      </c>
      <c r="AI146" s="698" t="str">
        <f ca="1">IF(D146="",INDIRECT(AO146),IF(AG146=1,D145&amp;"_"&amp;D146,D146&amp;"_"&amp;D147))</f>
        <v>P_F</v>
      </c>
      <c r="AJ146" s="698">
        <f ca="1">IF(AI146=INDIRECT(AO146),0,1)     +     IF(AG146=1,  IF(B145+0.1=B146,0,1),  IF(B146+0.1=B147,0,1))     +     IF(AG146=1,  AD146,  AD147)</f>
        <v>0</v>
      </c>
      <c r="AK146" s="701">
        <f ca="1">IF(AG146=1,  F146+CLASSES*AF146*100000,  F147+CLASSES*AF147*100000)     +     IF(AI146="_",  0,  VLOOKUP(AI146,Cross_cat_sexe,AK$7,0))     +     IF(AG146=1,  IF(AND(B146&gt;0.1,F146=0),0.1,0),  IF(AND(B147&gt;0.1,F147=0),0.1,0))</f>
        <v>4000678</v>
      </c>
      <c r="AL146" s="290"/>
      <c r="AM146" s="698"/>
      <c r="AN146" s="698">
        <f t="shared" si="13"/>
        <v>1</v>
      </c>
      <c r="AO146" s="800" t="str">
        <f t="shared" ca="1" si="12"/>
        <v>$AI$129</v>
      </c>
    </row>
    <row r="147" spans="1:41" s="695" customFormat="1">
      <c r="A147" s="681">
        <v>8.1</v>
      </c>
      <c r="B147" s="682">
        <f>B146+0.1</f>
        <v>3315.1</v>
      </c>
      <c r="C147" s="683" t="str">
        <f ca="1">IF($B146="","",VLOOKUP($B146,Athlètes,C$7,0))</f>
        <v>Armelle</v>
      </c>
      <c r="D147" s="684" t="str">
        <f ca="1">IF($B146="","",VLOOKUP($B146,Athlètes,D$7,0))</f>
        <v>F</v>
      </c>
      <c r="E147" s="685"/>
      <c r="F147" s="710">
        <f ca="1">IF(AD147=0,MAX(I147:N147)+MAX(O147:Q147)+R147,NA())</f>
        <v>678</v>
      </c>
      <c r="G147" s="692">
        <f ca="1">IF(AD147=0,SUM(T147:AC147),NA())</f>
        <v>1</v>
      </c>
      <c r="H147" s="784">
        <f>IF(ISNA(VLOOKUP($B147,__Cross,H$7,0)),   0,   VLOOKUP($B147,__Cross,H$7,0))</f>
        <v>0</v>
      </c>
      <c r="I147" s="711">
        <f ca="1">IF($B146="","",VLOOKUP($B146,Indoor_max,I$7,0))</f>
        <v>244</v>
      </c>
      <c r="J147" s="712">
        <f ca="1">IF($B146="","",VLOOKUP($B146,Indoor_max,J$7,0))</f>
        <v>0</v>
      </c>
      <c r="K147" s="712">
        <f ca="1">IF($B146="","",VLOOKUP($B146,Indoor_max,K$7,0))</f>
        <v>0</v>
      </c>
      <c r="L147" s="712">
        <f ca="1">IF($B146="","",VLOOKUP($B146,Indoor_max,L$7,0))</f>
        <v>0</v>
      </c>
      <c r="M147" s="712">
        <f ca="1">IF($B146="","",VLOOKUP($B146,Indoor_max,M$7,0))</f>
        <v>0</v>
      </c>
      <c r="N147" s="713">
        <f ca="1">IF($B146="","",VLOOKUP($B146,Indoor_max,N$7,0))</f>
        <v>0</v>
      </c>
      <c r="O147" s="714">
        <f ca="1">IF($B146="","",VLOOKUP($B146,Indoor_max,O$7,0))</f>
        <v>194</v>
      </c>
      <c r="P147" s="712">
        <f ca="1">IF($B146="","",VLOOKUP($B146,Indoor_max,P$7,0))</f>
        <v>0</v>
      </c>
      <c r="Q147" s="713">
        <f ca="1">IF($B146="","",VLOOKUP($B146,Indoor_max,Q$7,0))</f>
        <v>0</v>
      </c>
      <c r="R147" s="715">
        <f ca="1">IF($B146="",0,VLOOKUP($B146,Indoor_max,R$7,0))</f>
        <v>240</v>
      </c>
      <c r="S147" s="716" t="str">
        <f ca="1">IF($B146="","",VLOOKUP($B146,Athlètes,S$7,0))</f>
        <v>Armelle</v>
      </c>
      <c r="T147" s="710">
        <f ca="1">IF($B146="","",VLOOKUP($B146,Indoor_max,T$7,0))</f>
        <v>1</v>
      </c>
      <c r="U147" s="684">
        <f ca="1">IF($B146="","",VLOOKUP($B146,Indoor_max,U$7,0))</f>
        <v>0</v>
      </c>
      <c r="V147" s="684">
        <f ca="1">IF($B146="","",VLOOKUP($B146,Indoor_max,V$7,0))</f>
        <v>0</v>
      </c>
      <c r="W147" s="684">
        <f ca="1">IF($B146="","",VLOOKUP($B146,Indoor_max,W$7,0))</f>
        <v>0</v>
      </c>
      <c r="X147" s="684">
        <f ca="1">IF($B146="","",VLOOKUP($B146,Indoor_max,X$7,0))</f>
        <v>0</v>
      </c>
      <c r="Y147" s="684">
        <f ca="1">IF($B146="","",VLOOKUP($B146,Indoor_max,Y$7,0))</f>
        <v>0</v>
      </c>
      <c r="Z147" s="684">
        <f ca="1">IF($B146="","",VLOOKUP($B146,Indoor_max,Z$7,0))</f>
        <v>0</v>
      </c>
      <c r="AA147" s="684">
        <f ca="1">IF($B146="","",VLOOKUP($B146,Indoor_max,AA$7,0))</f>
        <v>0</v>
      </c>
      <c r="AB147" s="684">
        <f ca="1">IF($B146="","",VLOOKUP($B146,Indoor_max,AB$7,0))</f>
        <v>0</v>
      </c>
      <c r="AC147" s="684">
        <f ca="1">IF($B146="","",VLOOKUP($B146,Indoor_max,AC$7,0))</f>
        <v>0</v>
      </c>
      <c r="AD147" s="684">
        <f ca="1">IF(MAX(T147:AC147)&gt;1,1,0)</f>
        <v>0</v>
      </c>
      <c r="AE147" s="684">
        <f ca="1">IF(AND(SUM(I147:N147)&gt;0,SUM(O147:Q147)&gt;0,R147&gt;0),1,0)</f>
        <v>1</v>
      </c>
      <c r="AF147" s="692">
        <f ca="1">IF( OR(AND(G147&gt;=2,G147+H147&gt;=2),  F146=IF(D147="F","classée","classé")),  1,  0)</f>
        <v>0</v>
      </c>
      <c r="AG147" s="804">
        <f ca="1">IF(CELL("row",B147)=ODD(CELL("row",B147)),IF(ROUND(B147-B146,1)=0.1,1,NA()),IF(ROUND(B148-B147,1)=0.1,0,NA()))</f>
        <v>1</v>
      </c>
      <c r="AH147" s="689">
        <f>IF(B147&gt;99,B147,A147)</f>
        <v>3315.1</v>
      </c>
      <c r="AI147" s="684" t="str">
        <f ca="1">IF(D147="",INDIRECT(AO147),IF(AG147=1,D146&amp;"_"&amp;D147,D147&amp;"_"&amp;D148))</f>
        <v>P_F</v>
      </c>
      <c r="AJ147" s="684">
        <f ca="1">IF(AI147=INDIRECT(AO147),0,1)     +     IF(AG147=1,  IF(B146+0.1=B147,0,1),  IF(B147+0.1=B148,0,1))     +     IF(AG147=1,  AD147,  AD148)</f>
        <v>0</v>
      </c>
      <c r="AK147" s="717">
        <f ca="1">IF(AG147=1,  F147+CLASSES*AF147*100000,  F148+CLASSES*AF148*100000)     +     IF(AI147="_",  0,  VLOOKUP(AI147,Cross_cat_sexe,AK$7,0))     +     IF(AG147=1,  IF(AND(B147&gt;0.1,F147=0),0.1,0),  IF(AND(B148&gt;0.1,F148=0),0.1,0))</f>
        <v>4000678</v>
      </c>
      <c r="AL147" s="291"/>
      <c r="AM147" s="684"/>
      <c r="AN147" s="684">
        <f t="shared" si="13"/>
        <v>1</v>
      </c>
      <c r="AO147" s="796" t="str">
        <f t="shared" ca="1" si="12"/>
        <v>$AI$129</v>
      </c>
    </row>
    <row r="148" spans="1:41" s="703" customFormat="1">
      <c r="A148" s="704">
        <v>9</v>
      </c>
      <c r="B148" s="705">
        <v>3002</v>
      </c>
      <c r="C148" s="703" t="str">
        <f ca="1">IF($B148="","",VLOOKUP($B148,Athlètes,C$5,0))</f>
        <v>VAN BEVER</v>
      </c>
      <c r="D148" s="698" t="str">
        <f ca="1">IF($B148="","",VLOOKUP($B148,Athlètes,D$5,0))</f>
        <v>P</v>
      </c>
      <c r="E148" s="706">
        <f ca="1">IF($B148="","",VLOOKUP($B148,Athlètes,E$5,0))</f>
        <v>0</v>
      </c>
      <c r="F148" s="718"/>
      <c r="G148" s="700"/>
      <c r="H148" s="783"/>
      <c r="I148" s="719">
        <f ca="1">IF($B148="","",VLOOKUP($B148,Indoor_max,I$5,0)/1000)</f>
        <v>8.5069444444444431E-5</v>
      </c>
      <c r="J148" s="720">
        <f ca="1">IF($B148="","",VLOOKUP($B148,Indoor_max,J$5,0)/1000)</f>
        <v>0</v>
      </c>
      <c r="K148" s="720">
        <f ca="1">IF($B148="","",VLOOKUP($B148,Indoor_max,K$5,0)/1000)</f>
        <v>0</v>
      </c>
      <c r="L148" s="720">
        <f ca="1">IF($B148="","",VLOOKUP($B148,Indoor_max,L$5,0)/1000)</f>
        <v>0</v>
      </c>
      <c r="M148" s="720">
        <f ca="1">IF($B148="","",VLOOKUP($B148,Indoor_max,M$5,0)/1000)</f>
        <v>0</v>
      </c>
      <c r="N148" s="721">
        <f ca="1">IF($B148="","",VLOOKUP($B148,Indoor_max,N$5,0)/1000)</f>
        <v>0</v>
      </c>
      <c r="O148" s="722">
        <f ca="1">IF($B148="","",VLOOKUP($B148,Indoor_max,O$5,0))</f>
        <v>0</v>
      </c>
      <c r="P148" s="723">
        <f ca="1">IF($B148="","",VLOOKUP($B148,Indoor_max,P$5,0))</f>
        <v>0</v>
      </c>
      <c r="Q148" s="724">
        <f ca="1">IF($B148="","",VLOOKUP($B148,Indoor_max,Q$5,0))</f>
        <v>0</v>
      </c>
      <c r="R148" s="725">
        <f ca="1">IF($B148="","",VLOOKUP($B148,Indoor_max,R$5,0))</f>
        <v>0</v>
      </c>
      <c r="S148" s="726" t="str">
        <f ca="1">IF($B148="","",VLOOKUP($B148,Athlètes,S$5,0))</f>
        <v>VAN BEVER</v>
      </c>
      <c r="T148" s="718"/>
      <c r="U148" s="698"/>
      <c r="V148" s="698"/>
      <c r="W148" s="698"/>
      <c r="X148" s="698"/>
      <c r="Y148" s="698"/>
      <c r="Z148" s="698"/>
      <c r="AA148" s="698"/>
      <c r="AB148" s="698"/>
      <c r="AC148" s="698"/>
      <c r="AD148" s="698"/>
      <c r="AE148" s="698"/>
      <c r="AF148" s="700"/>
      <c r="AG148" s="828">
        <f ca="1">IF(CELL("row",B148)=ODD(CELL("row",B148)),IF(ROUND(B148-B147,1)=0.1,1,NA()),IF(ROUND(B149-B148,1)=0.1,0,NA()))</f>
        <v>0</v>
      </c>
      <c r="AH148" s="697">
        <f>IF(B148&gt;99,B148,A148)</f>
        <v>3002</v>
      </c>
      <c r="AI148" s="698" t="str">
        <f ca="1">IF(D148="",INDIRECT(AO148),IF(AG148=1,D147&amp;"_"&amp;D148,D148&amp;"_"&amp;D149))</f>
        <v>P_F</v>
      </c>
      <c r="AJ148" s="698">
        <f ca="1">IF(AI148=INDIRECT(AO148),0,1)     +     IF(AG148=1,  IF(B147+0.1=B148,0,1),  IF(B148+0.1=B149,0,1))     +     IF(AG148=1,  AD148,  AD149)</f>
        <v>0</v>
      </c>
      <c r="AK148" s="701">
        <f ca="1">IF(AG148=1,  F148+CLASSES*AF148*100000,  F149+CLASSES*AF149*100000)     +     IF(AI148="_",  0,  VLOOKUP(AI148,Cross_cat_sexe,AK$7,0))     +     IF(AG148=1,  IF(AND(B148&gt;0.1,F148=0),0.1,0),  IF(AND(B149&gt;0.1,F149=0),0.1,0))</f>
        <v>4000286</v>
      </c>
      <c r="AL148" s="290"/>
      <c r="AM148" s="698"/>
      <c r="AN148" s="698">
        <f t="shared" si="13"/>
        <v>1</v>
      </c>
      <c r="AO148" s="800" t="str">
        <f t="shared" ca="1" si="12"/>
        <v>$AI$129</v>
      </c>
    </row>
    <row r="149" spans="1:41" s="695" customFormat="1">
      <c r="A149" s="681">
        <v>9.1</v>
      </c>
      <c r="B149" s="682">
        <f>B148+0.1</f>
        <v>3002.1</v>
      </c>
      <c r="C149" s="683" t="str">
        <f ca="1">IF($B148="","",VLOOKUP($B148,Athlètes,C$7,0))</f>
        <v>Nina</v>
      </c>
      <c r="D149" s="684" t="str">
        <f ca="1">IF($B148="","",VLOOKUP($B148,Athlètes,D$7,0))</f>
        <v>F</v>
      </c>
      <c r="E149" s="685"/>
      <c r="F149" s="710">
        <f ca="1">IF(AD149=0,MAX(I149:N149)+MAX(O149:Q149)+R149,NA())</f>
        <v>286</v>
      </c>
      <c r="G149" s="692">
        <f ca="1">IF(AD149=0,SUM(T149:AC149),NA())</f>
        <v>1</v>
      </c>
      <c r="H149" s="784">
        <f>IF(ISNA(VLOOKUP($B149,__Cross,H$7,0)),   0,   VLOOKUP($B149,__Cross,H$7,0))</f>
        <v>0</v>
      </c>
      <c r="I149" s="711">
        <f ca="1">IF($B148="","",VLOOKUP($B148,Indoor_max,I$7,0))</f>
        <v>286</v>
      </c>
      <c r="J149" s="712">
        <f ca="1">IF($B148="","",VLOOKUP($B148,Indoor_max,J$7,0))</f>
        <v>0</v>
      </c>
      <c r="K149" s="712">
        <f ca="1">IF($B148="","",VLOOKUP($B148,Indoor_max,K$7,0))</f>
        <v>0</v>
      </c>
      <c r="L149" s="712">
        <f ca="1">IF($B148="","",VLOOKUP($B148,Indoor_max,L$7,0))</f>
        <v>0</v>
      </c>
      <c r="M149" s="712">
        <f ca="1">IF($B148="","",VLOOKUP($B148,Indoor_max,M$7,0))</f>
        <v>0</v>
      </c>
      <c r="N149" s="713">
        <f ca="1">IF($B148="","",VLOOKUP($B148,Indoor_max,N$7,0))</f>
        <v>0</v>
      </c>
      <c r="O149" s="714">
        <f ca="1">IF($B148="","",VLOOKUP($B148,Indoor_max,O$7,0))</f>
        <v>0</v>
      </c>
      <c r="P149" s="712">
        <f ca="1">IF($B148="","",VLOOKUP($B148,Indoor_max,P$7,0))</f>
        <v>0</v>
      </c>
      <c r="Q149" s="713">
        <f ca="1">IF($B148="","",VLOOKUP($B148,Indoor_max,Q$7,0))</f>
        <v>0</v>
      </c>
      <c r="R149" s="715">
        <f ca="1">IF($B148="",0,VLOOKUP($B148,Indoor_max,R$7,0))</f>
        <v>0</v>
      </c>
      <c r="S149" s="716" t="str">
        <f ca="1">IF($B148="","",VLOOKUP($B148,Athlètes,S$7,0))</f>
        <v>Nina</v>
      </c>
      <c r="T149" s="710">
        <f ca="1">IF($B148="","",VLOOKUP($B148,Indoor_max,T$7,0))</f>
        <v>0</v>
      </c>
      <c r="U149" s="684">
        <f ca="1">IF($B148="","",VLOOKUP($B148,Indoor_max,U$7,0))</f>
        <v>1</v>
      </c>
      <c r="V149" s="684">
        <f ca="1">IF($B148="","",VLOOKUP($B148,Indoor_max,V$7,0))</f>
        <v>0</v>
      </c>
      <c r="W149" s="684">
        <f ca="1">IF($B148="","",VLOOKUP($B148,Indoor_max,W$7,0))</f>
        <v>0</v>
      </c>
      <c r="X149" s="684">
        <f ca="1">IF($B148="","",VLOOKUP($B148,Indoor_max,X$7,0))</f>
        <v>0</v>
      </c>
      <c r="Y149" s="684">
        <f ca="1">IF($B148="","",VLOOKUP($B148,Indoor_max,Y$7,0))</f>
        <v>0</v>
      </c>
      <c r="Z149" s="684">
        <f ca="1">IF($B148="","",VLOOKUP($B148,Indoor_max,Z$7,0))</f>
        <v>0</v>
      </c>
      <c r="AA149" s="684">
        <f ca="1">IF($B148="","",VLOOKUP($B148,Indoor_max,AA$7,0))</f>
        <v>0</v>
      </c>
      <c r="AB149" s="684">
        <f ca="1">IF($B148="","",VLOOKUP($B148,Indoor_max,AB$7,0))</f>
        <v>0</v>
      </c>
      <c r="AC149" s="684">
        <f ca="1">IF($B148="","",VLOOKUP($B148,Indoor_max,AC$7,0))</f>
        <v>0</v>
      </c>
      <c r="AD149" s="684">
        <f ca="1">IF(MAX(T149:AC149)&gt;1,1,0)</f>
        <v>0</v>
      </c>
      <c r="AE149" s="684">
        <f ca="1">IF(AND(SUM(I149:N149)&gt;0,SUM(O149:Q149)&gt;0,R149&gt;0),1,0)</f>
        <v>0</v>
      </c>
      <c r="AF149" s="692">
        <f ca="1">IF( OR(AND(G149&gt;=2,G149+H149&gt;=2),  F148=IF(D149="F","classée","classé")),  1,  0)</f>
        <v>0</v>
      </c>
      <c r="AG149" s="804">
        <f ca="1">IF(CELL("row",B149)=ODD(CELL("row",B149)),IF(ROUND(B149-B148,1)=0.1,1,NA()),IF(ROUND(B150-B149,1)=0.1,0,NA()))</f>
        <v>1</v>
      </c>
      <c r="AH149" s="689">
        <f>IF(B149&gt;99,B149,A149)</f>
        <v>3002.1</v>
      </c>
      <c r="AI149" s="684" t="str">
        <f ca="1">IF(D149="",INDIRECT(AO149),IF(AG149=1,D148&amp;"_"&amp;D149,D149&amp;"_"&amp;D150))</f>
        <v>P_F</v>
      </c>
      <c r="AJ149" s="684">
        <f ca="1">IF(AI149=INDIRECT(AO149),0,1)     +     IF(AG149=1,  IF(B148+0.1=B149,0,1),  IF(B149+0.1=B150,0,1))     +     IF(AG149=1,  AD149,  AD150)</f>
        <v>0</v>
      </c>
      <c r="AK149" s="717">
        <f ca="1">IF(AG149=1,  F149+CLASSES*AF149*100000,  F150+CLASSES*AF150*100000)     +     IF(AI149="_",  0,  VLOOKUP(AI149,Cross_cat_sexe,AK$7,0))     +     IF(AG149=1,  IF(AND(B149&gt;0.1,F149=0),0.1,0),  IF(AND(B150&gt;0.1,F150=0),0.1,0))</f>
        <v>4000286</v>
      </c>
      <c r="AL149" s="291"/>
      <c r="AM149" s="684"/>
      <c r="AN149" s="684">
        <f t="shared" si="13"/>
        <v>1</v>
      </c>
      <c r="AO149" s="796" t="str">
        <f t="shared" ca="1" si="12"/>
        <v>$AI$129</v>
      </c>
    </row>
    <row r="150" spans="1:41" s="703" customFormat="1">
      <c r="A150" s="704">
        <v>10</v>
      </c>
      <c r="B150" s="705">
        <v>3401</v>
      </c>
      <c r="C150" s="703" t="str">
        <f ca="1">IF($B150="","",VLOOKUP($B150,Athlètes,C$5,0))</f>
        <v>CLEMENT</v>
      </c>
      <c r="D150" s="698" t="str">
        <f ca="1">IF($B150="","",VLOOKUP($B150,Athlètes,D$5,0))</f>
        <v>P</v>
      </c>
      <c r="E150" s="706" t="str">
        <f ca="1">IF($B150="","",VLOOKUP($B150,Athlètes,E$5,0))</f>
        <v/>
      </c>
      <c r="F150" s="718"/>
      <c r="G150" s="700"/>
      <c r="H150" s="783"/>
      <c r="I150" s="719">
        <f ca="1">IF($B150="","",VLOOKUP($B150,Indoor_max,I$5,0)/1000)</f>
        <v>8.5185185185185198E-5</v>
      </c>
      <c r="J150" s="720">
        <f ca="1">IF($B150="","",VLOOKUP($B150,Indoor_max,J$5,0)/1000)</f>
        <v>0</v>
      </c>
      <c r="K150" s="720">
        <f ca="1">IF($B150="","",VLOOKUP($B150,Indoor_max,K$5,0)/1000)</f>
        <v>0</v>
      </c>
      <c r="L150" s="720">
        <f ca="1">IF($B150="","",VLOOKUP($B150,Indoor_max,L$5,0)/1000)</f>
        <v>0</v>
      </c>
      <c r="M150" s="720">
        <f ca="1">IF($B150="","",VLOOKUP($B150,Indoor_max,M$5,0)/1000)</f>
        <v>0</v>
      </c>
      <c r="N150" s="721">
        <f ca="1">IF($B150="","",VLOOKUP($B150,Indoor_max,N$5,0)/1000)</f>
        <v>0</v>
      </c>
      <c r="O150" s="722">
        <f ca="1">IF($B150="","",VLOOKUP($B150,Indoor_max,O$5,0))</f>
        <v>0</v>
      </c>
      <c r="P150" s="723">
        <f ca="1">IF($B150="","",VLOOKUP($B150,Indoor_max,P$5,0))</f>
        <v>0</v>
      </c>
      <c r="Q150" s="724">
        <f ca="1">IF($B150="","",VLOOKUP($B150,Indoor_max,Q$5,0))</f>
        <v>0</v>
      </c>
      <c r="R150" s="725">
        <f ca="1">IF($B150="","",VLOOKUP($B150,Indoor_max,R$5,0))</f>
        <v>0</v>
      </c>
      <c r="S150" s="726" t="str">
        <f ca="1">IF($B150="","",VLOOKUP($B150,Athlètes,S$5,0))</f>
        <v>CLEMENT</v>
      </c>
      <c r="T150" s="718"/>
      <c r="U150" s="698"/>
      <c r="V150" s="698"/>
      <c r="W150" s="698"/>
      <c r="X150" s="698"/>
      <c r="Y150" s="698"/>
      <c r="Z150" s="698"/>
      <c r="AA150" s="698"/>
      <c r="AB150" s="698"/>
      <c r="AC150" s="698"/>
      <c r="AD150" s="698"/>
      <c r="AE150" s="698"/>
      <c r="AF150" s="700"/>
      <c r="AG150" s="828">
        <f ca="1">IF(CELL("row",B150)=ODD(CELL("row",B150)),IF(ROUND(B150-B149,1)=0.1,1,NA()),IF(ROUND(B151-B150,1)=0.1,0,NA()))</f>
        <v>0</v>
      </c>
      <c r="AH150" s="697">
        <f>IF(B150&gt;99,B150,A150)</f>
        <v>3401</v>
      </c>
      <c r="AI150" s="698" t="str">
        <f ca="1">IF(D150="",INDIRECT(AO150),IF(AG150=1,D149&amp;"_"&amp;D150,D150&amp;"_"&amp;D151))</f>
        <v>P_F</v>
      </c>
      <c r="AJ150" s="698">
        <f ca="1">IF(AI150=INDIRECT(AO150),0,1)     +     IF(AG150=1,  IF(B149+0.1=B150,0,1),  IF(B150+0.1=B151,0,1))     +     IF(AG150=1,  AD150,  AD151)</f>
        <v>0</v>
      </c>
      <c r="AK150" s="701">
        <f ca="1">IF(AG150=1,  F150+CLASSES*AF150*100000,  F151+CLASSES*AF151*100000)     +     IF(AI150="_",  0,  VLOOKUP(AI150,Cross_cat_sexe,AK$7,0))     +     IF(AG150=1,  IF(AND(B150&gt;0.1,F150=0),0.1,0),  IF(AND(B151&gt;0.1,F151=0),0.1,0))</f>
        <v>4000284</v>
      </c>
      <c r="AL150" s="290"/>
      <c r="AM150" s="698"/>
      <c r="AN150" s="698">
        <f t="shared" si="13"/>
        <v>1</v>
      </c>
      <c r="AO150" s="800" t="str">
        <f t="shared" ca="1" si="12"/>
        <v>$AI$129</v>
      </c>
    </row>
    <row r="151" spans="1:41" s="695" customFormat="1">
      <c r="A151" s="681">
        <v>10.1</v>
      </c>
      <c r="B151" s="682">
        <f>B150+0.1</f>
        <v>3401.1</v>
      </c>
      <c r="C151" s="683" t="str">
        <f ca="1">IF($B150="","",VLOOKUP($B150,Athlètes,C$7,0))</f>
        <v>Sophie</v>
      </c>
      <c r="D151" s="684" t="str">
        <f ca="1">IF($B150="","",VLOOKUP($B150,Athlètes,D$7,0))</f>
        <v>F</v>
      </c>
      <c r="E151" s="685"/>
      <c r="F151" s="710">
        <f ca="1">IF(AD151=0,MAX(I151:N151)+MAX(O151:Q151)+R151,NA())</f>
        <v>284</v>
      </c>
      <c r="G151" s="692">
        <f ca="1">IF(AD151=0,SUM(T151:AC151),NA())</f>
        <v>1</v>
      </c>
      <c r="H151" s="784">
        <f>IF(ISNA(VLOOKUP($B151,__Cross,H$7,0)),   0,   VLOOKUP($B151,__Cross,H$7,0))</f>
        <v>0</v>
      </c>
      <c r="I151" s="711">
        <f ca="1">IF($B150="","",VLOOKUP($B150,Indoor_max,I$7,0))</f>
        <v>284</v>
      </c>
      <c r="J151" s="712">
        <f ca="1">IF($B150="","",VLOOKUP($B150,Indoor_max,J$7,0))</f>
        <v>0</v>
      </c>
      <c r="K151" s="712">
        <f ca="1">IF($B150="","",VLOOKUP($B150,Indoor_max,K$7,0))</f>
        <v>0</v>
      </c>
      <c r="L151" s="712">
        <f ca="1">IF($B150="","",VLOOKUP($B150,Indoor_max,L$7,0))</f>
        <v>0</v>
      </c>
      <c r="M151" s="712">
        <f ca="1">IF($B150="","",VLOOKUP($B150,Indoor_max,M$7,0))</f>
        <v>0</v>
      </c>
      <c r="N151" s="713">
        <f ca="1">IF($B150="","",VLOOKUP($B150,Indoor_max,N$7,0))</f>
        <v>0</v>
      </c>
      <c r="O151" s="714">
        <f ca="1">IF($B150="","",VLOOKUP($B150,Indoor_max,O$7,0))</f>
        <v>0</v>
      </c>
      <c r="P151" s="712">
        <f ca="1">IF($B150="","",VLOOKUP($B150,Indoor_max,P$7,0))</f>
        <v>0</v>
      </c>
      <c r="Q151" s="713">
        <f ca="1">IF($B150="","",VLOOKUP($B150,Indoor_max,Q$7,0))</f>
        <v>0</v>
      </c>
      <c r="R151" s="715">
        <f ca="1">IF($B150="",0,VLOOKUP($B150,Indoor_max,R$7,0))</f>
        <v>0</v>
      </c>
      <c r="S151" s="716" t="str">
        <f ca="1">IF($B150="","",VLOOKUP($B150,Athlètes,S$7,0))</f>
        <v>Sophie</v>
      </c>
      <c r="T151" s="710">
        <f ca="1">IF($B150="","",VLOOKUP($B150,Indoor_max,T$7,0))</f>
        <v>0</v>
      </c>
      <c r="U151" s="684">
        <f ca="1">IF($B150="","",VLOOKUP($B150,Indoor_max,U$7,0))</f>
        <v>1</v>
      </c>
      <c r="V151" s="684">
        <f ca="1">IF($B150="","",VLOOKUP($B150,Indoor_max,V$7,0))</f>
        <v>0</v>
      </c>
      <c r="W151" s="684">
        <f ca="1">IF($B150="","",VLOOKUP($B150,Indoor_max,W$7,0))</f>
        <v>0</v>
      </c>
      <c r="X151" s="684">
        <f ca="1">IF($B150="","",VLOOKUP($B150,Indoor_max,X$7,0))</f>
        <v>0</v>
      </c>
      <c r="Y151" s="684">
        <f ca="1">IF($B150="","",VLOOKUP($B150,Indoor_max,Y$7,0))</f>
        <v>0</v>
      </c>
      <c r="Z151" s="684">
        <f ca="1">IF($B150="","",VLOOKUP($B150,Indoor_max,Z$7,0))</f>
        <v>0</v>
      </c>
      <c r="AA151" s="684">
        <f ca="1">IF($B150="","",VLOOKUP($B150,Indoor_max,AA$7,0))</f>
        <v>0</v>
      </c>
      <c r="AB151" s="684">
        <f ca="1">IF($B150="","",VLOOKUP($B150,Indoor_max,AB$7,0))</f>
        <v>0</v>
      </c>
      <c r="AC151" s="684">
        <f ca="1">IF($B150="","",VLOOKUP($B150,Indoor_max,AC$7,0))</f>
        <v>0</v>
      </c>
      <c r="AD151" s="684">
        <f ca="1">IF(MAX(T151:AC151)&gt;1,1,0)</f>
        <v>0</v>
      </c>
      <c r="AE151" s="684">
        <f ca="1">IF(AND(SUM(I151:N151)&gt;0,SUM(O151:Q151)&gt;0,R151&gt;0),1,0)</f>
        <v>0</v>
      </c>
      <c r="AF151" s="692">
        <f ca="1">IF( OR(AND(G151&gt;=2,G151+H151&gt;=2),  F150=IF(D151="F","classée","classé")),  1,  0)</f>
        <v>0</v>
      </c>
      <c r="AG151" s="804">
        <f ca="1">IF(CELL("row",B151)=ODD(CELL("row",B151)),IF(ROUND(B151-B150,1)=0.1,1,NA()),IF(ROUND(B152-B151,1)=0.1,0,NA()))</f>
        <v>1</v>
      </c>
      <c r="AH151" s="689">
        <f>IF(B151&gt;99,B151,A151)</f>
        <v>3401.1</v>
      </c>
      <c r="AI151" s="684" t="str">
        <f ca="1">IF(D151="",INDIRECT(AO151),IF(AG151=1,D150&amp;"_"&amp;D151,D151&amp;"_"&amp;D152))</f>
        <v>P_F</v>
      </c>
      <c r="AJ151" s="684">
        <f ca="1">IF(AI151=INDIRECT(AO151),0,1)     +     IF(AG151=1,  IF(B150+0.1=B151,0,1),  IF(B151+0.1=B152,0,1))     +     IF(AG151=1,  AD151,  AD152)</f>
        <v>0</v>
      </c>
      <c r="AK151" s="717">
        <f ca="1">IF(AG151=1,  F151+CLASSES*AF151*100000,  F152+CLASSES*AF152*100000)     +     IF(AI151="_",  0,  VLOOKUP(AI151,Cross_cat_sexe,AK$7,0))     +     IF(AG151=1,  IF(AND(B151&gt;0.1,F151=0),0.1,0),  IF(AND(B152&gt;0.1,F152=0),0.1,0))</f>
        <v>4000284</v>
      </c>
      <c r="AL151" s="291"/>
      <c r="AM151" s="684"/>
      <c r="AN151" s="684">
        <f t="shared" si="13"/>
        <v>1</v>
      </c>
      <c r="AO151" s="796" t="str">
        <f t="shared" ca="1" si="12"/>
        <v>$AI$129</v>
      </c>
    </row>
    <row r="152" spans="1:41" s="703" customFormat="1">
      <c r="A152" s="704">
        <v>11</v>
      </c>
      <c r="B152" s="705">
        <v>3504</v>
      </c>
      <c r="C152" s="703" t="str">
        <f ca="1">IF($B152="","",VLOOKUP($B152,Athlètes,C$5,0))</f>
        <v>PENSERINI</v>
      </c>
      <c r="D152" s="698" t="str">
        <f ca="1">IF($B152="","",VLOOKUP($B152,Athlètes,D$5,0))</f>
        <v>P</v>
      </c>
      <c r="E152" s="706" t="str">
        <f ca="1">IF($B152="","",VLOOKUP($B152,Athlètes,E$5,0))</f>
        <v/>
      </c>
      <c r="F152" s="718"/>
      <c r="G152" s="700"/>
      <c r="H152" s="783"/>
      <c r="I152" s="719">
        <f ca="1">IF($B152="","",VLOOKUP($B152,Indoor_max,I$5,0)/1000)</f>
        <v>9.3171296296296315E-5</v>
      </c>
      <c r="J152" s="720">
        <f ca="1">IF($B152="","",VLOOKUP($B152,Indoor_max,J$5,0)/1000)</f>
        <v>0</v>
      </c>
      <c r="K152" s="720">
        <f ca="1">IF($B152="","",VLOOKUP($B152,Indoor_max,K$5,0)/1000)</f>
        <v>0</v>
      </c>
      <c r="L152" s="720">
        <f ca="1">IF($B152="","",VLOOKUP($B152,Indoor_max,L$5,0)/1000)</f>
        <v>0</v>
      </c>
      <c r="M152" s="720">
        <f ca="1">IF($B152="","",VLOOKUP($B152,Indoor_max,M$5,0)/1000)</f>
        <v>0</v>
      </c>
      <c r="N152" s="721">
        <f ca="1">IF($B152="","",VLOOKUP($B152,Indoor_max,N$5,0)/1000)</f>
        <v>0</v>
      </c>
      <c r="O152" s="722">
        <f ca="1">IF($B152="","",VLOOKUP($B152,Indoor_max,O$5,0))</f>
        <v>90</v>
      </c>
      <c r="P152" s="723">
        <f ca="1">IF($B152="","",VLOOKUP($B152,Indoor_max,P$5,0))</f>
        <v>0</v>
      </c>
      <c r="Q152" s="724">
        <f ca="1">IF($B152="","",VLOOKUP($B152,Indoor_max,Q$5,0))</f>
        <v>0</v>
      </c>
      <c r="R152" s="725">
        <f ca="1">IF($B152="","",VLOOKUP($B152,Indoor_max,R$5,0))</f>
        <v>0</v>
      </c>
      <c r="S152" s="726" t="str">
        <f ca="1">IF($B152="","",VLOOKUP($B152,Athlètes,S$5,0))</f>
        <v>PENSERINI</v>
      </c>
      <c r="T152" s="718"/>
      <c r="U152" s="698"/>
      <c r="V152" s="698"/>
      <c r="W152" s="698"/>
      <c r="X152" s="698"/>
      <c r="Y152" s="698"/>
      <c r="Z152" s="698"/>
      <c r="AA152" s="698"/>
      <c r="AB152" s="698"/>
      <c r="AC152" s="698"/>
      <c r="AD152" s="698"/>
      <c r="AE152" s="698"/>
      <c r="AF152" s="700"/>
      <c r="AG152" s="828">
        <f ca="1">IF(CELL("row",B152)=ODD(CELL("row",B152)),IF(ROUND(B152-B151,1)=0.1,1,NA()),IF(ROUND(B153-B152,1)=0.1,0,NA()))</f>
        <v>0</v>
      </c>
      <c r="AH152" s="697">
        <f>IF(B152&gt;99,B152,A152)</f>
        <v>3504</v>
      </c>
      <c r="AI152" s="698" t="str">
        <f ca="1">IF(D152="",INDIRECT(AO152),IF(AG152=1,D151&amp;"_"&amp;D152,D152&amp;"_"&amp;D153))</f>
        <v>P_F</v>
      </c>
      <c r="AJ152" s="698">
        <f ca="1">IF(AI152=INDIRECT(AO152),0,1)     +     IF(AG152=1,  IF(B151+0.1=B152,0,1),  IF(B152+0.1=B153,0,1))     +     IF(AG152=1,  AD152,  AD153)</f>
        <v>0</v>
      </c>
      <c r="AK152" s="701">
        <f ca="1">IF(AG152=1,  F152+CLASSES*AF152*100000,  F153+CLASSES*AF153*100000)     +     IF(AI152="_",  0,  VLOOKUP(AI152,Cross_cat_sexe,AK$7,0))     +     IF(AG152=1,  IF(AND(B152&gt;0.1,F152=0),0.1,0),  IF(AND(B153&gt;0.1,F153=0),0.1,0))</f>
        <v>4000276</v>
      </c>
      <c r="AL152" s="290"/>
      <c r="AM152" s="698"/>
      <c r="AN152" s="698">
        <f t="shared" si="13"/>
        <v>1</v>
      </c>
      <c r="AO152" s="800" t="str">
        <f t="shared" ca="1" si="12"/>
        <v>$AI$129</v>
      </c>
    </row>
    <row r="153" spans="1:41" s="695" customFormat="1">
      <c r="A153" s="681">
        <v>11.1</v>
      </c>
      <c r="B153" s="682">
        <f>B152+0.1</f>
        <v>3504.1</v>
      </c>
      <c r="C153" s="683" t="str">
        <f ca="1">IF($B152="","",VLOOKUP($B152,Athlètes,C$7,0))</f>
        <v>Manon</v>
      </c>
      <c r="D153" s="684" t="str">
        <f ca="1">IF($B152="","",VLOOKUP($B152,Athlètes,D$7,0))</f>
        <v>F</v>
      </c>
      <c r="E153" s="685"/>
      <c r="F153" s="710">
        <f ca="1">IF(AD153=0,MAX(I153:N153)+MAX(O153:Q153)+R153,NA())</f>
        <v>276</v>
      </c>
      <c r="G153" s="692">
        <f ca="1">IF(AD153=0,SUM(T153:AC153),NA())</f>
        <v>1</v>
      </c>
      <c r="H153" s="784">
        <f>IF(ISNA(VLOOKUP($B153,__Cross,H$7,0)),   0,   VLOOKUP($B153,__Cross,H$7,0))</f>
        <v>0</v>
      </c>
      <c r="I153" s="711">
        <f ca="1">IF($B152="","",VLOOKUP($B152,Indoor_max,I$7,0))</f>
        <v>157</v>
      </c>
      <c r="J153" s="712">
        <f ca="1">IF($B152="","",VLOOKUP($B152,Indoor_max,J$7,0))</f>
        <v>0</v>
      </c>
      <c r="K153" s="712">
        <f ca="1">IF($B152="","",VLOOKUP($B152,Indoor_max,K$7,0))</f>
        <v>0</v>
      </c>
      <c r="L153" s="712">
        <f ca="1">IF($B152="","",VLOOKUP($B152,Indoor_max,L$7,0))</f>
        <v>0</v>
      </c>
      <c r="M153" s="712">
        <f ca="1">IF($B152="","",VLOOKUP($B152,Indoor_max,M$7,0))</f>
        <v>0</v>
      </c>
      <c r="N153" s="713">
        <f ca="1">IF($B152="","",VLOOKUP($B152,Indoor_max,N$7,0))</f>
        <v>0</v>
      </c>
      <c r="O153" s="714">
        <f ca="1">IF($B152="","",VLOOKUP($B152,Indoor_max,O$7,0))</f>
        <v>119</v>
      </c>
      <c r="P153" s="712">
        <f ca="1">IF($B152="","",VLOOKUP($B152,Indoor_max,P$7,0))</f>
        <v>0</v>
      </c>
      <c r="Q153" s="713">
        <f ca="1">IF($B152="","",VLOOKUP($B152,Indoor_max,Q$7,0))</f>
        <v>0</v>
      </c>
      <c r="R153" s="715">
        <f ca="1">IF($B152="",0,VLOOKUP($B152,Indoor_max,R$7,0))</f>
        <v>0</v>
      </c>
      <c r="S153" s="716" t="str">
        <f ca="1">IF($B152="","",VLOOKUP($B152,Athlètes,S$7,0))</f>
        <v>Manon</v>
      </c>
      <c r="T153" s="710">
        <f ca="1">IF($B152="","",VLOOKUP($B152,Indoor_max,T$7,0))</f>
        <v>0</v>
      </c>
      <c r="U153" s="684">
        <f ca="1">IF($B152="","",VLOOKUP($B152,Indoor_max,U$7,0))</f>
        <v>1</v>
      </c>
      <c r="V153" s="684">
        <f ca="1">IF($B152="","",VLOOKUP($B152,Indoor_max,V$7,0))</f>
        <v>0</v>
      </c>
      <c r="W153" s="684">
        <f ca="1">IF($B152="","",VLOOKUP($B152,Indoor_max,W$7,0))</f>
        <v>0</v>
      </c>
      <c r="X153" s="684">
        <f ca="1">IF($B152="","",VLOOKUP($B152,Indoor_max,X$7,0))</f>
        <v>0</v>
      </c>
      <c r="Y153" s="684">
        <f ca="1">IF($B152="","",VLOOKUP($B152,Indoor_max,Y$7,0))</f>
        <v>0</v>
      </c>
      <c r="Z153" s="684">
        <f ca="1">IF($B152="","",VLOOKUP($B152,Indoor_max,Z$7,0))</f>
        <v>0</v>
      </c>
      <c r="AA153" s="684">
        <f ca="1">IF($B152="","",VLOOKUP($B152,Indoor_max,AA$7,0))</f>
        <v>0</v>
      </c>
      <c r="AB153" s="684">
        <f ca="1">IF($B152="","",VLOOKUP($B152,Indoor_max,AB$7,0))</f>
        <v>0</v>
      </c>
      <c r="AC153" s="684">
        <f ca="1">IF($B152="","",VLOOKUP($B152,Indoor_max,AC$7,0))</f>
        <v>0</v>
      </c>
      <c r="AD153" s="684">
        <f ca="1">IF(MAX(T153:AC153)&gt;1,1,0)</f>
        <v>0</v>
      </c>
      <c r="AE153" s="684">
        <f ca="1">IF(AND(SUM(I153:N153)&gt;0,SUM(O153:Q153)&gt;0,R153&gt;0),1,0)</f>
        <v>0</v>
      </c>
      <c r="AF153" s="692">
        <f ca="1">IF( OR(AND(G153&gt;=2,G153+H153&gt;=2),  F152=IF(D153="F","classée","classé")),  1,  0)</f>
        <v>0</v>
      </c>
      <c r="AG153" s="804">
        <f ca="1">IF(CELL("row",B153)=ODD(CELL("row",B153)),IF(ROUND(B153-B152,1)=0.1,1,NA()),IF(ROUND(B154-B153,1)=0.1,0,NA()))</f>
        <v>1</v>
      </c>
      <c r="AH153" s="689">
        <f>IF(B153&gt;99,B153,A153)</f>
        <v>3504.1</v>
      </c>
      <c r="AI153" s="684" t="str">
        <f ca="1">IF(D153="",INDIRECT(AO153),IF(AG153=1,D152&amp;"_"&amp;D153,D153&amp;"_"&amp;D154))</f>
        <v>P_F</v>
      </c>
      <c r="AJ153" s="684">
        <f ca="1">IF(AI153=INDIRECT(AO153),0,1)     +     IF(AG153=1,  IF(B152+0.1=B153,0,1),  IF(B153+0.1=B154,0,1))     +     IF(AG153=1,  AD153,  AD154)</f>
        <v>0</v>
      </c>
      <c r="AK153" s="717">
        <f ca="1">IF(AG153=1,  F153+CLASSES*AF153*100000,  F154+CLASSES*AF154*100000)     +     IF(AI153="_",  0,  VLOOKUP(AI153,Cross_cat_sexe,AK$7,0))     +     IF(AG153=1,  IF(AND(B153&gt;0.1,F153=0),0.1,0),  IF(AND(B154&gt;0.1,F154=0),0.1,0))</f>
        <v>4000276</v>
      </c>
      <c r="AL153" s="291"/>
      <c r="AM153" s="684"/>
      <c r="AN153" s="684">
        <f t="shared" si="13"/>
        <v>1</v>
      </c>
      <c r="AO153" s="796" t="str">
        <f t="shared" ca="1" si="12"/>
        <v>$AI$129</v>
      </c>
    </row>
    <row r="154" spans="1:41" s="703" customFormat="1">
      <c r="A154" s="704">
        <v>12</v>
      </c>
      <c r="B154" s="705">
        <v>3251</v>
      </c>
      <c r="C154" s="703" t="str">
        <f ca="1">IF($B154="","",VLOOKUP($B154,Athlètes,C$5,0))</f>
        <v>DJACQUIERE</v>
      </c>
      <c r="D154" s="698" t="str">
        <f ca="1">IF($B154="","",VLOOKUP($B154,Athlètes,D$5,0))</f>
        <v>P</v>
      </c>
      <c r="E154" s="706" t="str">
        <f ca="1">IF($B154="","",VLOOKUP($B154,Athlètes,E$5,0))</f>
        <v/>
      </c>
      <c r="F154" s="718"/>
      <c r="G154" s="700"/>
      <c r="H154" s="783"/>
      <c r="I154" s="719">
        <f ca="1">IF($B154="","",VLOOKUP($B154,Indoor_max,I$5,0)/1000)</f>
        <v>9.0277777777777774E-5</v>
      </c>
      <c r="J154" s="720">
        <f ca="1">IF($B154="","",VLOOKUP($B154,Indoor_max,J$5,0)/1000)</f>
        <v>0</v>
      </c>
      <c r="K154" s="720">
        <f ca="1">IF($B154="","",VLOOKUP($B154,Indoor_max,K$5,0)/1000)</f>
        <v>0</v>
      </c>
      <c r="L154" s="720">
        <f ca="1">IF($B154="","",VLOOKUP($B154,Indoor_max,L$5,0)/1000)</f>
        <v>0</v>
      </c>
      <c r="M154" s="720">
        <f ca="1">IF($B154="","",VLOOKUP($B154,Indoor_max,M$5,0)/1000)</f>
        <v>0</v>
      </c>
      <c r="N154" s="721">
        <f ca="1">IF($B154="","",VLOOKUP($B154,Indoor_max,N$5,0)/1000)</f>
        <v>0</v>
      </c>
      <c r="O154" s="722">
        <f ca="1">IF($B154="","",VLOOKUP($B154,Indoor_max,O$5,0))</f>
        <v>0</v>
      </c>
      <c r="P154" s="723">
        <f ca="1">IF($B154="","",VLOOKUP($B154,Indoor_max,P$5,0))</f>
        <v>0</v>
      </c>
      <c r="Q154" s="724">
        <f ca="1">IF($B154="","",VLOOKUP($B154,Indoor_max,Q$5,0))</f>
        <v>0</v>
      </c>
      <c r="R154" s="725">
        <f ca="1">IF($B154="","",VLOOKUP($B154,Indoor_max,R$5,0))</f>
        <v>3.39</v>
      </c>
      <c r="S154" s="726" t="str">
        <f ca="1">IF($B154="","",VLOOKUP($B154,Athlètes,S$5,0))</f>
        <v>DJACQUIERE</v>
      </c>
      <c r="T154" s="718"/>
      <c r="U154" s="698"/>
      <c r="V154" s="698"/>
      <c r="W154" s="698"/>
      <c r="X154" s="698"/>
      <c r="Y154" s="698"/>
      <c r="Z154" s="698"/>
      <c r="AA154" s="698"/>
      <c r="AB154" s="698"/>
      <c r="AC154" s="698"/>
      <c r="AD154" s="698"/>
      <c r="AE154" s="698"/>
      <c r="AF154" s="700"/>
      <c r="AG154" s="828">
        <f ca="1">IF(CELL("row",B154)=ODD(CELL("row",B154)),IF(ROUND(B154-B153,1)=0.1,1,NA()),IF(ROUND(B155-B154,1)=0.1,0,NA()))</f>
        <v>0</v>
      </c>
      <c r="AH154" s="697">
        <f>IF(B154&gt;99,B154,A154)</f>
        <v>3251</v>
      </c>
      <c r="AI154" s="698" t="str">
        <f ca="1">IF(D154="",INDIRECT(AO154),IF(AG154=1,D153&amp;"_"&amp;D154,D154&amp;"_"&amp;D155))</f>
        <v>P_F</v>
      </c>
      <c r="AJ154" s="698">
        <f ca="1">IF(AI154=INDIRECT(AO154),0,1)     +     IF(AG154=1,  IF(B153+0.1=B154,0,1),  IF(B154+0.1=B155,0,1))     +     IF(AG154=1,  AD154,  AD155)</f>
        <v>0</v>
      </c>
      <c r="AK154" s="701">
        <f ca="1">IF(AG154=1,  F154+CLASSES*AF154*100000,  F155+CLASSES*AF155*100000)     +     IF(AI154="_",  0,  VLOOKUP(AI154,Cross_cat_sexe,AK$7,0))     +     IF(AG154=1,  IF(AND(B154&gt;0.1,F154=0),0.1,0),  IF(AND(B155&gt;0.1,F155=0),0.1,0))</f>
        <v>4000272</v>
      </c>
      <c r="AL154" s="290"/>
      <c r="AM154" s="698"/>
      <c r="AN154" s="698">
        <f t="shared" si="13"/>
        <v>1</v>
      </c>
      <c r="AO154" s="800" t="str">
        <f t="shared" ca="1" si="12"/>
        <v>$AI$129</v>
      </c>
    </row>
    <row r="155" spans="1:41" s="695" customFormat="1">
      <c r="A155" s="681">
        <v>12.1</v>
      </c>
      <c r="B155" s="682">
        <f>B154+0.1</f>
        <v>3251.1</v>
      </c>
      <c r="C155" s="683" t="str">
        <f ca="1">IF($B154="","",VLOOKUP($B154,Athlètes,C$7,0))</f>
        <v>Alice</v>
      </c>
      <c r="D155" s="684" t="str">
        <f ca="1">IF($B154="","",VLOOKUP($B154,Athlètes,D$7,0))</f>
        <v>F</v>
      </c>
      <c r="E155" s="685"/>
      <c r="F155" s="710">
        <f ca="1">IF(AD155=0,MAX(I155:N155)+MAX(O155:Q155)+R155,NA())</f>
        <v>272</v>
      </c>
      <c r="G155" s="692">
        <f ca="1">IF(AD155=0,SUM(T155:AC155),NA())</f>
        <v>1</v>
      </c>
      <c r="H155" s="784">
        <f ca="1">IF(ISNA(VLOOKUP($B155,__Cross,H$7,0)),   0,   VLOOKUP($B155,__Cross,H$7,0))</f>
        <v>2</v>
      </c>
      <c r="I155" s="711">
        <f ca="1">IF($B154="","",VLOOKUP($B154,Indoor_max,I$7,0))</f>
        <v>159</v>
      </c>
      <c r="J155" s="712">
        <f ca="1">IF($B154="","",VLOOKUP($B154,Indoor_max,J$7,0))</f>
        <v>0</v>
      </c>
      <c r="K155" s="712">
        <f ca="1">IF($B154="","",VLOOKUP($B154,Indoor_max,K$7,0))</f>
        <v>0</v>
      </c>
      <c r="L155" s="712">
        <f ca="1">IF($B154="","",VLOOKUP($B154,Indoor_max,L$7,0))</f>
        <v>0</v>
      </c>
      <c r="M155" s="712">
        <f ca="1">IF($B154="","",VLOOKUP($B154,Indoor_max,M$7,0))</f>
        <v>0</v>
      </c>
      <c r="N155" s="713">
        <f ca="1">IF($B154="","",VLOOKUP($B154,Indoor_max,N$7,0))</f>
        <v>0</v>
      </c>
      <c r="O155" s="714">
        <f ca="1">IF($B154="","",VLOOKUP($B154,Indoor_max,O$7,0))</f>
        <v>0</v>
      </c>
      <c r="P155" s="712">
        <f ca="1">IF($B154="","",VLOOKUP($B154,Indoor_max,P$7,0))</f>
        <v>0</v>
      </c>
      <c r="Q155" s="713">
        <f ca="1">IF($B154="","",VLOOKUP($B154,Indoor_max,Q$7,0))</f>
        <v>0</v>
      </c>
      <c r="R155" s="715">
        <f ca="1">IF($B154="",0,VLOOKUP($B154,Indoor_max,R$7,0))</f>
        <v>113</v>
      </c>
      <c r="S155" s="716" t="str">
        <f ca="1">IF($B154="","",VLOOKUP($B154,Athlètes,S$7,0))</f>
        <v>Alice</v>
      </c>
      <c r="T155" s="710">
        <f ca="1">IF($B154="","",VLOOKUP($B154,Indoor_max,T$7,0))</f>
        <v>0</v>
      </c>
      <c r="U155" s="684">
        <f ca="1">IF($B154="","",VLOOKUP($B154,Indoor_max,U$7,0))</f>
        <v>0</v>
      </c>
      <c r="V155" s="684">
        <f ca="1">IF($B154="","",VLOOKUP($B154,Indoor_max,V$7,0))</f>
        <v>0</v>
      </c>
      <c r="W155" s="684">
        <f ca="1">IF($B154="","",VLOOKUP($B154,Indoor_max,W$7,0))</f>
        <v>0</v>
      </c>
      <c r="X155" s="684">
        <f ca="1">IF($B154="","",VLOOKUP($B154,Indoor_max,X$7,0))</f>
        <v>0</v>
      </c>
      <c r="Y155" s="684">
        <f ca="1">IF($B154="","",VLOOKUP($B154,Indoor_max,Y$7,0))</f>
        <v>0</v>
      </c>
      <c r="Z155" s="684">
        <f ca="1">IF($B154="","",VLOOKUP($B154,Indoor_max,Z$7,0))</f>
        <v>1</v>
      </c>
      <c r="AA155" s="684">
        <f ca="1">IF($B154="","",VLOOKUP($B154,Indoor_max,AA$7,0))</f>
        <v>0</v>
      </c>
      <c r="AB155" s="684">
        <f ca="1">IF($B154="","",VLOOKUP($B154,Indoor_max,AB$7,0))</f>
        <v>0</v>
      </c>
      <c r="AC155" s="684">
        <f ca="1">IF($B154="","",VLOOKUP($B154,Indoor_max,AC$7,0))</f>
        <v>0</v>
      </c>
      <c r="AD155" s="684">
        <f ca="1">IF(MAX(T155:AC155)&gt;1,1,0)</f>
        <v>0</v>
      </c>
      <c r="AE155" s="684">
        <f ca="1">IF(AND(SUM(I155:N155)&gt;0,SUM(O155:Q155)&gt;0,R155&gt;0),1,0)</f>
        <v>0</v>
      </c>
      <c r="AF155" s="692">
        <f ca="1">IF( OR(AND(G155&gt;=2,G155+H155&gt;=2),  F154=IF(D155="F","classée","classé")),  1,  0)</f>
        <v>0</v>
      </c>
      <c r="AG155" s="804">
        <f ca="1">IF(CELL("row",B155)=ODD(CELL("row",B155)),IF(ROUND(B155-B154,1)=0.1,1,NA()),IF(ROUND(B156-B155,1)=0.1,0,NA()))</f>
        <v>1</v>
      </c>
      <c r="AH155" s="689">
        <f>IF(B155&gt;99,B155,A155)</f>
        <v>3251.1</v>
      </c>
      <c r="AI155" s="684" t="str">
        <f ca="1">IF(D155="",INDIRECT(AO155),IF(AG155=1,D154&amp;"_"&amp;D155,D155&amp;"_"&amp;D156))</f>
        <v>P_F</v>
      </c>
      <c r="AJ155" s="684">
        <f ca="1">IF(AI155=INDIRECT(AO155),0,1)     +     IF(AG155=1,  IF(B154+0.1=B155,0,1),  IF(B155+0.1=B156,0,1))     +     IF(AG155=1,  AD155,  AD156)</f>
        <v>0</v>
      </c>
      <c r="AK155" s="717">
        <f ca="1">IF(AG155=1,  F155+CLASSES*AF155*100000,  F156+CLASSES*AF156*100000)     +     IF(AI155="_",  0,  VLOOKUP(AI155,Cross_cat_sexe,AK$7,0))     +     IF(AG155=1,  IF(AND(B155&gt;0.1,F155=0),0.1,0),  IF(AND(B156&gt;0.1,F156=0),0.1,0))</f>
        <v>4000272</v>
      </c>
      <c r="AL155" s="291"/>
      <c r="AM155" s="684"/>
      <c r="AN155" s="684">
        <f t="shared" si="13"/>
        <v>1</v>
      </c>
      <c r="AO155" s="796" t="str">
        <f t="shared" ca="1" si="12"/>
        <v>$AI$129</v>
      </c>
    </row>
    <row r="156" spans="1:41" s="703" customFormat="1">
      <c r="A156" s="704">
        <v>13</v>
      </c>
      <c r="B156" s="705">
        <v>3597</v>
      </c>
      <c r="C156" s="703" t="str">
        <f ca="1">IF($B156="","",VLOOKUP($B156,Athlètes,C$5,0))</f>
        <v>HENDRICK</v>
      </c>
      <c r="D156" s="698" t="str">
        <f ca="1">IF($B156="","",VLOOKUP($B156,Athlètes,D$5,0))</f>
        <v>P</v>
      </c>
      <c r="E156" s="706" t="str">
        <f ca="1">IF($B156="","",VLOOKUP($B156,Athlètes,E$5,0))</f>
        <v/>
      </c>
      <c r="F156" s="718"/>
      <c r="G156" s="700"/>
      <c r="H156" s="783"/>
      <c r="I156" s="719">
        <f ca="1">IF($B156="","",VLOOKUP($B156,Indoor_max,I$5,0)/1000)</f>
        <v>8.7731481481481479E-5</v>
      </c>
      <c r="J156" s="720">
        <f ca="1">IF($B156="","",VLOOKUP($B156,Indoor_max,J$5,0)/1000)</f>
        <v>0</v>
      </c>
      <c r="K156" s="720">
        <f ca="1">IF($B156="","",VLOOKUP($B156,Indoor_max,K$5,0)/1000)</f>
        <v>0</v>
      </c>
      <c r="L156" s="720">
        <f ca="1">IF($B156="","",VLOOKUP($B156,Indoor_max,L$5,0)/1000)</f>
        <v>0</v>
      </c>
      <c r="M156" s="720">
        <f ca="1">IF($B156="","",VLOOKUP($B156,Indoor_max,M$5,0)/1000)</f>
        <v>0</v>
      </c>
      <c r="N156" s="721">
        <f ca="1">IF($B156="","",VLOOKUP($B156,Indoor_max,N$5,0)/1000)</f>
        <v>0</v>
      </c>
      <c r="O156" s="722">
        <f ca="1">IF($B156="","",VLOOKUP($B156,Indoor_max,O$5,0))</f>
        <v>0</v>
      </c>
      <c r="P156" s="723">
        <f ca="1">IF($B156="","",VLOOKUP($B156,Indoor_max,P$5,0))</f>
        <v>0</v>
      </c>
      <c r="Q156" s="724">
        <f ca="1">IF($B156="","",VLOOKUP($B156,Indoor_max,Q$5,0))</f>
        <v>0</v>
      </c>
      <c r="R156" s="725">
        <f ca="1">IF($B156="","",VLOOKUP($B156,Indoor_max,R$5,0))</f>
        <v>0</v>
      </c>
      <c r="S156" s="726" t="str">
        <f ca="1">IF($B156="","",VLOOKUP($B156,Athlètes,S$5,0))</f>
        <v>HENDRICK</v>
      </c>
      <c r="T156" s="718"/>
      <c r="U156" s="698"/>
      <c r="V156" s="698"/>
      <c r="W156" s="698"/>
      <c r="X156" s="698"/>
      <c r="Y156" s="698"/>
      <c r="Z156" s="698"/>
      <c r="AA156" s="698"/>
      <c r="AB156" s="698"/>
      <c r="AC156" s="698"/>
      <c r="AD156" s="698"/>
      <c r="AE156" s="698"/>
      <c r="AF156" s="700"/>
      <c r="AG156" s="828">
        <f ca="1">IF(CELL("row",B156)=ODD(CELL("row",B156)),IF(ROUND(B156-B155,1)=0.1,1,NA()),IF(ROUND(B157-B156,1)=0.1,0,NA()))</f>
        <v>0</v>
      </c>
      <c r="AH156" s="697">
        <f>IF(B156&gt;99,B156,A156)</f>
        <v>3597</v>
      </c>
      <c r="AI156" s="698" t="str">
        <f ca="1">IF(D156="",INDIRECT(AO156),IF(AG156=1,D155&amp;"_"&amp;D156,D156&amp;"_"&amp;D157))</f>
        <v>P_F</v>
      </c>
      <c r="AJ156" s="698">
        <f ca="1">IF(AI156=INDIRECT(AO156),0,1)     +     IF(AG156=1,  IF(B155+0.1=B156,0,1),  IF(B156+0.1=B157,0,1))     +     IF(AG156=1,  AD156,  AD157)</f>
        <v>0</v>
      </c>
      <c r="AK156" s="701">
        <f ca="1">IF(AG156=1,  F156+CLASSES*AF156*100000,  F157+CLASSES*AF157*100000)     +     IF(AI156="_",  0,  VLOOKUP(AI156,Cross_cat_sexe,AK$7,0))     +     IF(AG156=1,  IF(AND(B156&gt;0.1,F156=0),0.1,0),  IF(AND(B157&gt;0.1,F157=0),0.1,0))</f>
        <v>4000240</v>
      </c>
      <c r="AL156" s="290"/>
      <c r="AM156" s="698"/>
      <c r="AN156" s="698">
        <f t="shared" si="13"/>
        <v>1</v>
      </c>
      <c r="AO156" s="800" t="str">
        <f t="shared" ca="1" si="12"/>
        <v>$AI$129</v>
      </c>
    </row>
    <row r="157" spans="1:41" s="695" customFormat="1">
      <c r="A157" s="681">
        <v>13.1</v>
      </c>
      <c r="B157" s="682">
        <f>B156+0.1</f>
        <v>3597.1</v>
      </c>
      <c r="C157" s="683" t="str">
        <f ca="1">IF($B156="","",VLOOKUP($B156,Athlètes,C$7,0))</f>
        <v>Alice</v>
      </c>
      <c r="D157" s="684" t="str">
        <f ca="1">IF($B156="","",VLOOKUP($B156,Athlètes,D$7,0))</f>
        <v>F</v>
      </c>
      <c r="E157" s="685"/>
      <c r="F157" s="710">
        <f ca="1">IF(AD157=0,MAX(I157:N157)+MAX(O157:Q157)+R157,NA())</f>
        <v>240</v>
      </c>
      <c r="G157" s="692">
        <f ca="1">IF(AD157=0,SUM(T157:AC157),NA())</f>
        <v>1</v>
      </c>
      <c r="H157" s="784">
        <f>IF(ISNA(VLOOKUP($B157,__Cross,H$7,0)),   0,   VLOOKUP($B157,__Cross,H$7,0))</f>
        <v>0</v>
      </c>
      <c r="I157" s="711">
        <f ca="1">IF($B156="","",VLOOKUP($B156,Indoor_max,I$7,0))</f>
        <v>240</v>
      </c>
      <c r="J157" s="712">
        <f ca="1">IF($B156="","",VLOOKUP($B156,Indoor_max,J$7,0))</f>
        <v>0</v>
      </c>
      <c r="K157" s="712">
        <f ca="1">IF($B156="","",VLOOKUP($B156,Indoor_max,K$7,0))</f>
        <v>0</v>
      </c>
      <c r="L157" s="712">
        <f ca="1">IF($B156="","",VLOOKUP($B156,Indoor_max,L$7,0))</f>
        <v>0</v>
      </c>
      <c r="M157" s="712">
        <f ca="1">IF($B156="","",VLOOKUP($B156,Indoor_max,M$7,0))</f>
        <v>0</v>
      </c>
      <c r="N157" s="713">
        <f ca="1">IF($B156="","",VLOOKUP($B156,Indoor_max,N$7,0))</f>
        <v>0</v>
      </c>
      <c r="O157" s="714">
        <f ca="1">IF($B156="","",VLOOKUP($B156,Indoor_max,O$7,0))</f>
        <v>0</v>
      </c>
      <c r="P157" s="712">
        <f ca="1">IF($B156="","",VLOOKUP($B156,Indoor_max,P$7,0))</f>
        <v>0</v>
      </c>
      <c r="Q157" s="713">
        <f ca="1">IF($B156="","",VLOOKUP($B156,Indoor_max,Q$7,0))</f>
        <v>0</v>
      </c>
      <c r="R157" s="715">
        <f ca="1">IF($B156="",0,VLOOKUP($B156,Indoor_max,R$7,0))</f>
        <v>0</v>
      </c>
      <c r="S157" s="716" t="str">
        <f ca="1">IF($B156="","",VLOOKUP($B156,Athlètes,S$7,0))</f>
        <v>Alice</v>
      </c>
      <c r="T157" s="710">
        <f ca="1">IF($B156="","",VLOOKUP($B156,Indoor_max,T$7,0))</f>
        <v>0</v>
      </c>
      <c r="U157" s="684">
        <f ca="1">IF($B156="","",VLOOKUP($B156,Indoor_max,U$7,0))</f>
        <v>1</v>
      </c>
      <c r="V157" s="684">
        <f ca="1">IF($B156="","",VLOOKUP($B156,Indoor_max,V$7,0))</f>
        <v>0</v>
      </c>
      <c r="W157" s="684">
        <f ca="1">IF($B156="","",VLOOKUP($B156,Indoor_max,W$7,0))</f>
        <v>0</v>
      </c>
      <c r="X157" s="684">
        <f ca="1">IF($B156="","",VLOOKUP($B156,Indoor_max,X$7,0))</f>
        <v>0</v>
      </c>
      <c r="Y157" s="684">
        <f ca="1">IF($B156="","",VLOOKUP($B156,Indoor_max,Y$7,0))</f>
        <v>0</v>
      </c>
      <c r="Z157" s="684">
        <f ca="1">IF($B156="","",VLOOKUP($B156,Indoor_max,Z$7,0))</f>
        <v>0</v>
      </c>
      <c r="AA157" s="684">
        <f ca="1">IF($B156="","",VLOOKUP($B156,Indoor_max,AA$7,0))</f>
        <v>0</v>
      </c>
      <c r="AB157" s="684">
        <f ca="1">IF($B156="","",VLOOKUP($B156,Indoor_max,AB$7,0))</f>
        <v>0</v>
      </c>
      <c r="AC157" s="684">
        <f ca="1">IF($B156="","",VLOOKUP($B156,Indoor_max,AC$7,0))</f>
        <v>0</v>
      </c>
      <c r="AD157" s="684">
        <f ca="1">IF(MAX(T157:AC157)&gt;1,1,0)</f>
        <v>0</v>
      </c>
      <c r="AE157" s="684">
        <f ca="1">IF(AND(SUM(I157:N157)&gt;0,SUM(O157:Q157)&gt;0,R157&gt;0),1,0)</f>
        <v>0</v>
      </c>
      <c r="AF157" s="692">
        <f ca="1">IF( OR(AND(G157&gt;=2,G157+H157&gt;=2),  F156=IF(D157="F","classée","classé")),  1,  0)</f>
        <v>0</v>
      </c>
      <c r="AG157" s="804">
        <f ca="1">IF(CELL("row",B157)=ODD(CELL("row",B157)),IF(ROUND(B157-B156,1)=0.1,1,NA()),IF(ROUND(B158-B157,1)=0.1,0,NA()))</f>
        <v>1</v>
      </c>
      <c r="AH157" s="689">
        <f>IF(B157&gt;99,B157,A157)</f>
        <v>3597.1</v>
      </c>
      <c r="AI157" s="684" t="str">
        <f ca="1">IF(D157="",INDIRECT(AO157),IF(AG157=1,D156&amp;"_"&amp;D157,D157&amp;"_"&amp;D158))</f>
        <v>P_F</v>
      </c>
      <c r="AJ157" s="684">
        <f ca="1">IF(AI157=INDIRECT(AO157),0,1)     +     IF(AG157=1,  IF(B156+0.1=B157,0,1),  IF(B157+0.1=B158,0,1))     +     IF(AG157=1,  AD157,  AD158)</f>
        <v>0</v>
      </c>
      <c r="AK157" s="717">
        <f ca="1">IF(AG157=1,  F157+CLASSES*AF157*100000,  F158+CLASSES*AF158*100000)     +     IF(AI157="_",  0,  VLOOKUP(AI157,Cross_cat_sexe,AK$7,0))     +     IF(AG157=1,  IF(AND(B157&gt;0.1,F157=0),0.1,0),  IF(AND(B158&gt;0.1,F158=0),0.1,0))</f>
        <v>4000240</v>
      </c>
      <c r="AL157" s="291"/>
      <c r="AM157" s="684"/>
      <c r="AN157" s="684">
        <f t="shared" si="13"/>
        <v>1</v>
      </c>
      <c r="AO157" s="796" t="str">
        <f t="shared" ca="1" si="12"/>
        <v>$AI$129</v>
      </c>
    </row>
    <row r="158" spans="1:41" s="703" customFormat="1" hidden="1">
      <c r="A158" s="704">
        <v>14</v>
      </c>
      <c r="B158" s="705"/>
      <c r="C158" s="703" t="str">
        <f>IF($B158="","",VLOOKUP($B158,Athlètes,C$5,0))</f>
        <v/>
      </c>
      <c r="D158" s="698" t="str">
        <f>IF($B158="","",VLOOKUP($B158,Athlètes,D$5,0))</f>
        <v/>
      </c>
      <c r="E158" s="706" t="str">
        <f>IF($B158="","",VLOOKUP($B158,Athlètes,E$5,0))</f>
        <v/>
      </c>
      <c r="F158" s="718"/>
      <c r="G158" s="700"/>
      <c r="H158" s="783"/>
      <c r="I158" s="719" t="str">
        <f>IF($B158="","",VLOOKUP($B158,Indoor_max,I$5,0)/1000)</f>
        <v/>
      </c>
      <c r="J158" s="720" t="str">
        <f>IF($B158="","",VLOOKUP($B158,Indoor_max,J$5,0)/1000)</f>
        <v/>
      </c>
      <c r="K158" s="720" t="str">
        <f>IF($B158="","",VLOOKUP($B158,Indoor_max,K$5,0)/1000)</f>
        <v/>
      </c>
      <c r="L158" s="720" t="str">
        <f>IF($B158="","",VLOOKUP($B158,Indoor_max,L$5,0)/1000)</f>
        <v/>
      </c>
      <c r="M158" s="720" t="str">
        <f>IF($B158="","",VLOOKUP($B158,Indoor_max,M$5,0)/1000)</f>
        <v/>
      </c>
      <c r="N158" s="721" t="str">
        <f>IF($B158="","",VLOOKUP($B158,Indoor_max,N$5,0)/1000)</f>
        <v/>
      </c>
      <c r="O158" s="722" t="str">
        <f>IF($B158="","",VLOOKUP($B158,Indoor_max,O$5,0))</f>
        <v/>
      </c>
      <c r="P158" s="723" t="str">
        <f>IF($B158="","",VLOOKUP($B158,Indoor_max,P$5,0))</f>
        <v/>
      </c>
      <c r="Q158" s="724" t="str">
        <f>IF($B158="","",VLOOKUP($B158,Indoor_max,Q$5,0))</f>
        <v/>
      </c>
      <c r="R158" s="725" t="str">
        <f>IF($B158="","",VLOOKUP($B158,Indoor_max,R$5,0))</f>
        <v/>
      </c>
      <c r="S158" s="726" t="str">
        <f>IF($B158="","",VLOOKUP($B158,Athlètes,S$5,0))</f>
        <v/>
      </c>
      <c r="T158" s="718"/>
      <c r="U158" s="698"/>
      <c r="V158" s="698"/>
      <c r="W158" s="698"/>
      <c r="X158" s="698"/>
      <c r="Y158" s="698"/>
      <c r="Z158" s="698"/>
      <c r="AA158" s="698"/>
      <c r="AB158" s="698"/>
      <c r="AC158" s="698"/>
      <c r="AD158" s="698"/>
      <c r="AE158" s="698"/>
      <c r="AF158" s="700"/>
      <c r="AG158" s="828">
        <f ca="1">IF(CELL("row",B158)=ODD(CELL("row",B158)),IF(ROUND(B158-B157,1)=0.1,1,NA()),IF(ROUND(B159-B158,1)=0.1,0,NA()))</f>
        <v>0</v>
      </c>
      <c r="AH158" s="697">
        <f>IF(B158&gt;99,B158,A158)</f>
        <v>14</v>
      </c>
      <c r="AI158" s="698" t="str">
        <f ca="1">IF(D158="",INDIRECT(AO158),IF(AG158=1,D157&amp;"_"&amp;D158,D158&amp;"_"&amp;D159))</f>
        <v>P_F</v>
      </c>
      <c r="AJ158" s="698">
        <f ca="1">IF(AI158=INDIRECT(AO158),0,1)     +     IF(AG158=1,  IF(B157+0.1=B158,0,1),  IF(B158+0.1=B159,0,1))     +     IF(AG158=1,  AD158,  AD159)</f>
        <v>0</v>
      </c>
      <c r="AK158" s="701">
        <f ca="1">IF(AG158=1,  F158+CLASSES*AF158*100000,  F159+CLASSES*AF159*100000)     +     IF(AI158="_",  0,  VLOOKUP(AI158,Cross_cat_sexe,AK$7,0))     +     IF(AG158=1,  IF(AND(B158&gt;0.1,F158=0),0.1,0),  IF(AND(B159&gt;0.1,F159=0),0.1,0))</f>
        <v>4000000</v>
      </c>
      <c r="AL158" s="290"/>
      <c r="AM158" s="698"/>
      <c r="AN158" s="698">
        <f t="shared" si="13"/>
        <v>0</v>
      </c>
      <c r="AO158" s="800" t="str">
        <f t="shared" ca="1" si="12"/>
        <v>$AI$129</v>
      </c>
    </row>
    <row r="159" spans="1:41" s="695" customFormat="1" hidden="1">
      <c r="A159" s="681">
        <v>14.1</v>
      </c>
      <c r="B159" s="682">
        <f>B158+0.1</f>
        <v>0.1</v>
      </c>
      <c r="C159" s="683" t="str">
        <f>IF($B158="","",VLOOKUP($B158,Athlètes,C$7,0))</f>
        <v/>
      </c>
      <c r="D159" s="684" t="str">
        <f>IF($B158="","",VLOOKUP($B158,Athlètes,D$7,0))</f>
        <v/>
      </c>
      <c r="E159" s="685"/>
      <c r="F159" s="710">
        <f>IF(AD159=0,MAX(I159:N159)+MAX(O159:Q159)+R159,NA())</f>
        <v>0</v>
      </c>
      <c r="G159" s="692">
        <f>IF(AD159=0,SUM(T159:AC159),NA())</f>
        <v>0</v>
      </c>
      <c r="H159" s="784">
        <f ca="1">IF(ISNA(VLOOKUP($B159,__Cross,H$7,0)),   0,   VLOOKUP($B159,__Cross,H$7,0))</f>
        <v>0</v>
      </c>
      <c r="I159" s="711" t="str">
        <f>IF($B158="","",VLOOKUP($B158,Indoor_max,I$7,0))</f>
        <v/>
      </c>
      <c r="J159" s="712" t="str">
        <f>IF($B158="","",VLOOKUP($B158,Indoor_max,J$7,0))</f>
        <v/>
      </c>
      <c r="K159" s="712" t="str">
        <f>IF($B158="","",VLOOKUP($B158,Indoor_max,K$7,0))</f>
        <v/>
      </c>
      <c r="L159" s="712" t="str">
        <f>IF($B158="","",VLOOKUP($B158,Indoor_max,L$7,0))</f>
        <v/>
      </c>
      <c r="M159" s="712" t="str">
        <f>IF($B158="","",VLOOKUP($B158,Indoor_max,M$7,0))</f>
        <v/>
      </c>
      <c r="N159" s="713" t="str">
        <f>IF($B158="","",VLOOKUP($B158,Indoor_max,N$7,0))</f>
        <v/>
      </c>
      <c r="O159" s="714" t="str">
        <f>IF($B158="","",VLOOKUP($B158,Indoor_max,O$7,0))</f>
        <v/>
      </c>
      <c r="P159" s="712" t="str">
        <f>IF($B158="","",VLOOKUP($B158,Indoor_max,P$7,0))</f>
        <v/>
      </c>
      <c r="Q159" s="713" t="str">
        <f>IF($B158="","",VLOOKUP($B158,Indoor_max,Q$7,0))</f>
        <v/>
      </c>
      <c r="R159" s="715">
        <f>IF($B158="",0,VLOOKUP($B158,Indoor_max,R$7,0))</f>
        <v>0</v>
      </c>
      <c r="S159" s="716" t="str">
        <f>IF($B158="","",VLOOKUP($B158,Athlètes,S$7,0))</f>
        <v/>
      </c>
      <c r="T159" s="710" t="str">
        <f>IF($B158="","",VLOOKUP($B158,Indoor_max,T$7,0))</f>
        <v/>
      </c>
      <c r="U159" s="684" t="str">
        <f>IF($B158="","",VLOOKUP($B158,Indoor_max,U$7,0))</f>
        <v/>
      </c>
      <c r="V159" s="684" t="str">
        <f>IF($B158="","",VLOOKUP($B158,Indoor_max,V$7,0))</f>
        <v/>
      </c>
      <c r="W159" s="684" t="str">
        <f>IF($B158="","",VLOOKUP($B158,Indoor_max,W$7,0))</f>
        <v/>
      </c>
      <c r="X159" s="684" t="str">
        <f>IF($B158="","",VLOOKUP($B158,Indoor_max,X$7,0))</f>
        <v/>
      </c>
      <c r="Y159" s="684" t="str">
        <f>IF($B158="","",VLOOKUP($B158,Indoor_max,Y$7,0))</f>
        <v/>
      </c>
      <c r="Z159" s="684" t="str">
        <f>IF($B158="","",VLOOKUP($B158,Indoor_max,Z$7,0))</f>
        <v/>
      </c>
      <c r="AA159" s="684" t="str">
        <f>IF($B158="","",VLOOKUP($B158,Indoor_max,AA$7,0))</f>
        <v/>
      </c>
      <c r="AB159" s="684" t="str">
        <f>IF($B158="","",VLOOKUP($B158,Indoor_max,AB$7,0))</f>
        <v/>
      </c>
      <c r="AC159" s="684" t="str">
        <f>IF($B158="","",VLOOKUP($B158,Indoor_max,AC$7,0))</f>
        <v/>
      </c>
      <c r="AD159" s="684">
        <f>IF(MAX(T159:AC159)&gt;1,1,0)</f>
        <v>0</v>
      </c>
      <c r="AE159" s="684">
        <f>IF(AND(SUM(I159:N159)&gt;0,SUM(O159:Q159)&gt;0,R159&gt;0),1,0)</f>
        <v>0</v>
      </c>
      <c r="AF159" s="692">
        <f ca="1">IF( OR(AND(G159&gt;=2,G159+H159&gt;=2),  F158=IF(D159="F","classée","classé")),  1,  0)</f>
        <v>0</v>
      </c>
      <c r="AG159" s="804">
        <f ca="1">IF(CELL("row",B159)=ODD(CELL("row",B159)),IF(ROUND(B159-B158,1)=0.1,1,NA()),IF(ROUND(B160-B159,1)=0.1,0,NA()))</f>
        <v>1</v>
      </c>
      <c r="AH159" s="689">
        <f>IF(B159&gt;99,B159,A159)</f>
        <v>14.1</v>
      </c>
      <c r="AI159" s="684" t="str">
        <f ca="1">IF(D159="",INDIRECT(AO159),IF(AG159=1,D158&amp;"_"&amp;D159,D159&amp;"_"&amp;D160))</f>
        <v>P_F</v>
      </c>
      <c r="AJ159" s="684">
        <f ca="1">IF(AI159=INDIRECT(AO159),0,1)     +     IF(AG159=1,  IF(B158+0.1=B159,0,1),  IF(B159+0.1=B160,0,1))     +     IF(AG159=1,  AD159,  AD160)</f>
        <v>0</v>
      </c>
      <c r="AK159" s="717">
        <f ca="1">IF(AG159=1,  F159+CLASSES*AF159*100000,  F160+CLASSES*AF160*100000)     +     IF(AI159="_",  0,  VLOOKUP(AI159,Cross_cat_sexe,AK$7,0))     +     IF(AG159=1,  IF(AND(B159&gt;0.1,F159=0),0.1,0),  IF(AND(B160&gt;0.1,F160=0),0.1,0))</f>
        <v>4000000</v>
      </c>
      <c r="AL159" s="291"/>
      <c r="AM159" s="684"/>
      <c r="AN159" s="684">
        <f t="shared" si="13"/>
        <v>0</v>
      </c>
      <c r="AO159" s="796" t="str">
        <f t="shared" ca="1" si="12"/>
        <v>$AI$129</v>
      </c>
    </row>
    <row r="160" spans="1:41" s="703" customFormat="1" hidden="1">
      <c r="A160" s="704">
        <v>15</v>
      </c>
      <c r="B160" s="705"/>
      <c r="C160" s="703" t="str">
        <f>IF($B160="","",VLOOKUP($B160,Athlètes,C$5,0))</f>
        <v/>
      </c>
      <c r="D160" s="698" t="str">
        <f>IF($B160="","",VLOOKUP($B160,Athlètes,D$5,0))</f>
        <v/>
      </c>
      <c r="E160" s="706" t="str">
        <f>IF($B160="","",VLOOKUP($B160,Athlètes,E$5,0))</f>
        <v/>
      </c>
      <c r="F160" s="718"/>
      <c r="G160" s="700"/>
      <c r="H160" s="783"/>
      <c r="I160" s="719" t="str">
        <f>IF($B160="","",VLOOKUP($B160,Indoor_max,I$5,0)/1000)</f>
        <v/>
      </c>
      <c r="J160" s="720" t="str">
        <f>IF($B160="","",VLOOKUP($B160,Indoor_max,J$5,0)/1000)</f>
        <v/>
      </c>
      <c r="K160" s="720" t="str">
        <f>IF($B160="","",VLOOKUP($B160,Indoor_max,K$5,0)/1000)</f>
        <v/>
      </c>
      <c r="L160" s="720" t="str">
        <f>IF($B160="","",VLOOKUP($B160,Indoor_max,L$5,0)/1000)</f>
        <v/>
      </c>
      <c r="M160" s="720" t="str">
        <f>IF($B160="","",VLOOKUP($B160,Indoor_max,M$5,0)/1000)</f>
        <v/>
      </c>
      <c r="N160" s="721" t="str">
        <f>IF($B160="","",VLOOKUP($B160,Indoor_max,N$5,0)/1000)</f>
        <v/>
      </c>
      <c r="O160" s="722" t="str">
        <f>IF($B160="","",VLOOKUP($B160,Indoor_max,O$5,0))</f>
        <v/>
      </c>
      <c r="P160" s="723" t="str">
        <f>IF($B160="","",VLOOKUP($B160,Indoor_max,P$5,0))</f>
        <v/>
      </c>
      <c r="Q160" s="724" t="str">
        <f>IF($B160="","",VLOOKUP($B160,Indoor_max,Q$5,0))</f>
        <v/>
      </c>
      <c r="R160" s="725" t="str">
        <f>IF($B160="","",VLOOKUP($B160,Indoor_max,R$5,0))</f>
        <v/>
      </c>
      <c r="S160" s="726" t="str">
        <f>IF($B160="","",VLOOKUP($B160,Athlètes,S$5,0))</f>
        <v/>
      </c>
      <c r="T160" s="718"/>
      <c r="U160" s="698"/>
      <c r="V160" s="698"/>
      <c r="W160" s="698"/>
      <c r="X160" s="698"/>
      <c r="Y160" s="698"/>
      <c r="Z160" s="698"/>
      <c r="AA160" s="698"/>
      <c r="AB160" s="698"/>
      <c r="AC160" s="698"/>
      <c r="AD160" s="698"/>
      <c r="AE160" s="698"/>
      <c r="AF160" s="700"/>
      <c r="AG160" s="828">
        <f ca="1">IF(CELL("row",B160)=ODD(CELL("row",B160)),IF(ROUND(B160-B159,1)=0.1,1,NA()),IF(ROUND(B161-B160,1)=0.1,0,NA()))</f>
        <v>0</v>
      </c>
      <c r="AH160" s="697">
        <f>IF(B160&gt;99,B160,A160)</f>
        <v>15</v>
      </c>
      <c r="AI160" s="698" t="str">
        <f ca="1">IF(D160="",INDIRECT(AO160),IF(AG160=1,D159&amp;"_"&amp;D160,D160&amp;"_"&amp;D161))</f>
        <v>P_F</v>
      </c>
      <c r="AJ160" s="698">
        <f ca="1">IF(AI160=INDIRECT(AO160),0,1)     +     IF(AG160=1,  IF(B159+0.1=B160,0,1),  IF(B160+0.1=B161,0,1))     +     IF(AG160=1,  AD160,  AD161)</f>
        <v>0</v>
      </c>
      <c r="AK160" s="701">
        <f ca="1">IF(AG160=1,  F160+CLASSES*AF160*100000,  F161+CLASSES*AF161*100000)     +     IF(AI160="_",  0,  VLOOKUP(AI160,Cross_cat_sexe,AK$7,0))     +     IF(AG160=1,  IF(AND(B160&gt;0.1,F160=0),0.1,0),  IF(AND(B161&gt;0.1,F161=0),0.1,0))</f>
        <v>4000000</v>
      </c>
      <c r="AL160" s="290"/>
      <c r="AM160" s="698"/>
      <c r="AN160" s="698">
        <f t="shared" si="13"/>
        <v>0</v>
      </c>
      <c r="AO160" s="800" t="str">
        <f t="shared" ca="1" si="12"/>
        <v>$AI$129</v>
      </c>
    </row>
    <row r="161" spans="1:41" s="695" customFormat="1" hidden="1">
      <c r="A161" s="681">
        <v>15.1</v>
      </c>
      <c r="B161" s="682">
        <f>B160+0.1</f>
        <v>0.1</v>
      </c>
      <c r="C161" s="683" t="str">
        <f>IF($B160="","",VLOOKUP($B160,Athlètes,C$7,0))</f>
        <v/>
      </c>
      <c r="D161" s="684" t="str">
        <f>IF($B160="","",VLOOKUP($B160,Athlètes,D$7,0))</f>
        <v/>
      </c>
      <c r="E161" s="685"/>
      <c r="F161" s="710">
        <f>IF(AD161=0,MAX(I161:N161)+MAX(O161:Q161)+R161,NA())</f>
        <v>0</v>
      </c>
      <c r="G161" s="692">
        <f>IF(AD161=0,SUM(T161:AC161),NA())</f>
        <v>0</v>
      </c>
      <c r="H161" s="784">
        <f ca="1">IF(ISNA(VLOOKUP($B161,__Cross,H$7,0)),   0,   VLOOKUP($B161,__Cross,H$7,0))</f>
        <v>0</v>
      </c>
      <c r="I161" s="711" t="str">
        <f>IF($B160="","",VLOOKUP($B160,Indoor_max,I$7,0))</f>
        <v/>
      </c>
      <c r="J161" s="712" t="str">
        <f>IF($B160="","",VLOOKUP($B160,Indoor_max,J$7,0))</f>
        <v/>
      </c>
      <c r="K161" s="712" t="str">
        <f>IF($B160="","",VLOOKUP($B160,Indoor_max,K$7,0))</f>
        <v/>
      </c>
      <c r="L161" s="712" t="str">
        <f>IF($B160="","",VLOOKUP($B160,Indoor_max,L$7,0))</f>
        <v/>
      </c>
      <c r="M161" s="712" t="str">
        <f>IF($B160="","",VLOOKUP($B160,Indoor_max,M$7,0))</f>
        <v/>
      </c>
      <c r="N161" s="713" t="str">
        <f>IF($B160="","",VLOOKUP($B160,Indoor_max,N$7,0))</f>
        <v/>
      </c>
      <c r="O161" s="714" t="str">
        <f>IF($B160="","",VLOOKUP($B160,Indoor_max,O$7,0))</f>
        <v/>
      </c>
      <c r="P161" s="712" t="str">
        <f>IF($B160="","",VLOOKUP($B160,Indoor_max,P$7,0))</f>
        <v/>
      </c>
      <c r="Q161" s="713" t="str">
        <f>IF($B160="","",VLOOKUP($B160,Indoor_max,Q$7,0))</f>
        <v/>
      </c>
      <c r="R161" s="715">
        <f>IF($B160="",0,VLOOKUP($B160,Indoor_max,R$7,0))</f>
        <v>0</v>
      </c>
      <c r="S161" s="716" t="str">
        <f>IF($B160="","",VLOOKUP($B160,Athlètes,S$7,0))</f>
        <v/>
      </c>
      <c r="T161" s="710" t="str">
        <f>IF($B160="","",VLOOKUP($B160,Indoor_max,T$7,0))</f>
        <v/>
      </c>
      <c r="U161" s="684" t="str">
        <f>IF($B160="","",VLOOKUP($B160,Indoor_max,U$7,0))</f>
        <v/>
      </c>
      <c r="V161" s="684" t="str">
        <f>IF($B160="","",VLOOKUP($B160,Indoor_max,V$7,0))</f>
        <v/>
      </c>
      <c r="W161" s="684" t="str">
        <f>IF($B160="","",VLOOKUP($B160,Indoor_max,W$7,0))</f>
        <v/>
      </c>
      <c r="X161" s="684" t="str">
        <f>IF($B160="","",VLOOKUP($B160,Indoor_max,X$7,0))</f>
        <v/>
      </c>
      <c r="Y161" s="684" t="str">
        <f>IF($B160="","",VLOOKUP($B160,Indoor_max,Y$7,0))</f>
        <v/>
      </c>
      <c r="Z161" s="684" t="str">
        <f>IF($B160="","",VLOOKUP($B160,Indoor_max,Z$7,0))</f>
        <v/>
      </c>
      <c r="AA161" s="684" t="str">
        <f>IF($B160="","",VLOOKUP($B160,Indoor_max,AA$7,0))</f>
        <v/>
      </c>
      <c r="AB161" s="684" t="str">
        <f>IF($B160="","",VLOOKUP($B160,Indoor_max,AB$7,0))</f>
        <v/>
      </c>
      <c r="AC161" s="684" t="str">
        <f>IF($B160="","",VLOOKUP($B160,Indoor_max,AC$7,0))</f>
        <v/>
      </c>
      <c r="AD161" s="684">
        <f>IF(MAX(T161:AC161)&gt;1,1,0)</f>
        <v>0</v>
      </c>
      <c r="AE161" s="684">
        <f>IF(AND(SUM(I161:N161)&gt;0,SUM(O161:Q161)&gt;0,R161&gt;0),1,0)</f>
        <v>0</v>
      </c>
      <c r="AF161" s="692">
        <f ca="1">IF( OR(AND(G161&gt;=2,G161+H161&gt;=2),  F160=IF(D161="F","classée","classé")),  1,  0)</f>
        <v>0</v>
      </c>
      <c r="AG161" s="804">
        <f ca="1">IF(CELL("row",B161)=ODD(CELL("row",B161)),IF(ROUND(B161-B160,1)=0.1,1,NA()),IF(ROUND(B162-B161,1)=0.1,0,NA()))</f>
        <v>1</v>
      </c>
      <c r="AH161" s="689">
        <f>IF(B161&gt;99,B161,A161)</f>
        <v>15.1</v>
      </c>
      <c r="AI161" s="684" t="str">
        <f ca="1">IF(D161="",INDIRECT(AO161),IF(AG161=1,D160&amp;"_"&amp;D161,D161&amp;"_"&amp;D162))</f>
        <v>P_F</v>
      </c>
      <c r="AJ161" s="684">
        <f ca="1">IF(AI161=INDIRECT(AO161),0,1)     +     IF(AG161=1,  IF(B160+0.1=B161,0,1),  IF(B161+0.1=B162,0,1))     +     IF(AG161=1,  AD161,  AD162)</f>
        <v>0</v>
      </c>
      <c r="AK161" s="717">
        <f ca="1">IF(AG161=1,  F161+CLASSES*AF161*100000,  F162+CLASSES*AF162*100000)     +     IF(AI161="_",  0,  VLOOKUP(AI161,Cross_cat_sexe,AK$7,0))     +     IF(AG161=1,  IF(AND(B161&gt;0.1,F161=0),0.1,0),  IF(AND(B162&gt;0.1,F162=0),0.1,0))</f>
        <v>4000000</v>
      </c>
      <c r="AL161" s="291"/>
      <c r="AM161" s="684"/>
      <c r="AN161" s="684">
        <f t="shared" si="13"/>
        <v>0</v>
      </c>
      <c r="AO161" s="796" t="str">
        <f t="shared" ca="1" si="12"/>
        <v>$AI$129</v>
      </c>
    </row>
    <row r="162" spans="1:41" s="703" customFormat="1" hidden="1">
      <c r="A162" s="704">
        <v>16</v>
      </c>
      <c r="B162" s="705"/>
      <c r="C162" s="703" t="str">
        <f>IF($B162="","",VLOOKUP($B162,Athlètes,C$5,0))</f>
        <v/>
      </c>
      <c r="D162" s="698" t="str">
        <f>IF($B162="","",VLOOKUP($B162,Athlètes,D$5,0))</f>
        <v/>
      </c>
      <c r="E162" s="706" t="str">
        <f>IF($B162="","",VLOOKUP($B162,Athlètes,E$5,0))</f>
        <v/>
      </c>
      <c r="F162" s="718"/>
      <c r="G162" s="700"/>
      <c r="H162" s="783"/>
      <c r="I162" s="719" t="str">
        <f>IF($B162="","",VLOOKUP($B162,Indoor_max,I$5,0)/1000)</f>
        <v/>
      </c>
      <c r="J162" s="720" t="str">
        <f>IF($B162="","",VLOOKUP($B162,Indoor_max,J$5,0)/1000)</f>
        <v/>
      </c>
      <c r="K162" s="720" t="str">
        <f>IF($B162="","",VLOOKUP($B162,Indoor_max,K$5,0)/1000)</f>
        <v/>
      </c>
      <c r="L162" s="720" t="str">
        <f>IF($B162="","",VLOOKUP($B162,Indoor_max,L$5,0)/1000)</f>
        <v/>
      </c>
      <c r="M162" s="720" t="str">
        <f>IF($B162="","",VLOOKUP($B162,Indoor_max,M$5,0)/1000)</f>
        <v/>
      </c>
      <c r="N162" s="721" t="str">
        <f>IF($B162="","",VLOOKUP($B162,Indoor_max,N$5,0)/1000)</f>
        <v/>
      </c>
      <c r="O162" s="722" t="str">
        <f>IF($B162="","",VLOOKUP($B162,Indoor_max,O$5,0))</f>
        <v/>
      </c>
      <c r="P162" s="723" t="str">
        <f>IF($B162="","",VLOOKUP($B162,Indoor_max,P$5,0))</f>
        <v/>
      </c>
      <c r="Q162" s="724" t="str">
        <f>IF($B162="","",VLOOKUP($B162,Indoor_max,Q$5,0))</f>
        <v/>
      </c>
      <c r="R162" s="725" t="str">
        <f>IF($B162="","",VLOOKUP($B162,Indoor_max,R$5,0))</f>
        <v/>
      </c>
      <c r="S162" s="726" t="str">
        <f>IF($B162="","",VLOOKUP($B162,Athlètes,S$5,0))</f>
        <v/>
      </c>
      <c r="T162" s="718"/>
      <c r="U162" s="698"/>
      <c r="V162" s="698"/>
      <c r="W162" s="698"/>
      <c r="X162" s="698"/>
      <c r="Y162" s="698"/>
      <c r="Z162" s="698"/>
      <c r="AA162" s="698"/>
      <c r="AB162" s="698"/>
      <c r="AC162" s="698"/>
      <c r="AD162" s="698"/>
      <c r="AE162" s="698"/>
      <c r="AF162" s="700"/>
      <c r="AG162" s="828">
        <f ca="1">IF(CELL("row",B162)=ODD(CELL("row",B162)),IF(ROUND(B162-B161,1)=0.1,1,NA()),IF(ROUND(B163-B162,1)=0.1,0,NA()))</f>
        <v>0</v>
      </c>
      <c r="AH162" s="697">
        <f>IF(B162&gt;99,B162,A162)</f>
        <v>16</v>
      </c>
      <c r="AI162" s="698" t="str">
        <f ca="1">IF(D162="",INDIRECT(AO162),IF(AG162=1,D161&amp;"_"&amp;D162,D162&amp;"_"&amp;D163))</f>
        <v>P_F</v>
      </c>
      <c r="AJ162" s="698">
        <f ca="1">IF(AI162=INDIRECT(AO162),0,1)     +     IF(AG162=1,  IF(B161+0.1=B162,0,1),  IF(B162+0.1=B163,0,1))     +     IF(AG162=1,  AD162,  AD163)</f>
        <v>0</v>
      </c>
      <c r="AK162" s="701">
        <f ca="1">IF(AG162=1,  F162+CLASSES*AF162*100000,  F163+CLASSES*AF163*100000)     +     IF(AI162="_",  0,  VLOOKUP(AI162,Cross_cat_sexe,AK$7,0))     +     IF(AG162=1,  IF(AND(B162&gt;0.1,F162=0),0.1,0),  IF(AND(B163&gt;0.1,F163=0),0.1,0))</f>
        <v>4000000</v>
      </c>
      <c r="AL162" s="290"/>
      <c r="AM162" s="698"/>
      <c r="AN162" s="698">
        <f t="shared" si="13"/>
        <v>0</v>
      </c>
      <c r="AO162" s="800" t="str">
        <f t="shared" ref="AO162:AO181" ca="1" si="14">CELL("address",$AI$129)</f>
        <v>$AI$129</v>
      </c>
    </row>
    <row r="163" spans="1:41" s="695" customFormat="1" hidden="1">
      <c r="A163" s="681">
        <v>16.100000000000001</v>
      </c>
      <c r="B163" s="682">
        <f>B162+0.1</f>
        <v>0.1</v>
      </c>
      <c r="C163" s="683" t="str">
        <f>IF($B162="","",VLOOKUP($B162,Athlètes,C$7,0))</f>
        <v/>
      </c>
      <c r="D163" s="684" t="str">
        <f>IF($B162="","",VLOOKUP($B162,Athlètes,D$7,0))</f>
        <v/>
      </c>
      <c r="E163" s="685"/>
      <c r="F163" s="710">
        <f>IF(AD163=0,MAX(I163:N163)+MAX(O163:Q163)+R163,NA())</f>
        <v>0</v>
      </c>
      <c r="G163" s="692">
        <f>IF(AD163=0,SUM(T163:AC163),NA())</f>
        <v>0</v>
      </c>
      <c r="H163" s="784">
        <f ca="1">IF(ISNA(VLOOKUP($B163,__Cross,H$7,0)),   0,   VLOOKUP($B163,__Cross,H$7,0))</f>
        <v>0</v>
      </c>
      <c r="I163" s="711" t="str">
        <f>IF($B162="","",VLOOKUP($B162,Indoor_max,I$7,0))</f>
        <v/>
      </c>
      <c r="J163" s="712" t="str">
        <f>IF($B162="","",VLOOKUP($B162,Indoor_max,J$7,0))</f>
        <v/>
      </c>
      <c r="K163" s="712" t="str">
        <f>IF($B162="","",VLOOKUP($B162,Indoor_max,K$7,0))</f>
        <v/>
      </c>
      <c r="L163" s="712" t="str">
        <f>IF($B162="","",VLOOKUP($B162,Indoor_max,L$7,0))</f>
        <v/>
      </c>
      <c r="M163" s="712" t="str">
        <f>IF($B162="","",VLOOKUP($B162,Indoor_max,M$7,0))</f>
        <v/>
      </c>
      <c r="N163" s="713" t="str">
        <f>IF($B162="","",VLOOKUP($B162,Indoor_max,N$7,0))</f>
        <v/>
      </c>
      <c r="O163" s="714" t="str">
        <f>IF($B162="","",VLOOKUP($B162,Indoor_max,O$7,0))</f>
        <v/>
      </c>
      <c r="P163" s="712" t="str">
        <f>IF($B162="","",VLOOKUP($B162,Indoor_max,P$7,0))</f>
        <v/>
      </c>
      <c r="Q163" s="713" t="str">
        <f>IF($B162="","",VLOOKUP($B162,Indoor_max,Q$7,0))</f>
        <v/>
      </c>
      <c r="R163" s="715">
        <f>IF($B162="",0,VLOOKUP($B162,Indoor_max,R$7,0))</f>
        <v>0</v>
      </c>
      <c r="S163" s="716" t="str">
        <f>IF($B162="","",VLOOKUP($B162,Athlètes,S$7,0))</f>
        <v/>
      </c>
      <c r="T163" s="710" t="str">
        <f>IF($B162="","",VLOOKUP($B162,Indoor_max,T$7,0))</f>
        <v/>
      </c>
      <c r="U163" s="684" t="str">
        <f>IF($B162="","",VLOOKUP($B162,Indoor_max,U$7,0))</f>
        <v/>
      </c>
      <c r="V163" s="684" t="str">
        <f>IF($B162="","",VLOOKUP($B162,Indoor_max,V$7,0))</f>
        <v/>
      </c>
      <c r="W163" s="684" t="str">
        <f>IF($B162="","",VLOOKUP($B162,Indoor_max,W$7,0))</f>
        <v/>
      </c>
      <c r="X163" s="684" t="str">
        <f>IF($B162="","",VLOOKUP($B162,Indoor_max,X$7,0))</f>
        <v/>
      </c>
      <c r="Y163" s="684" t="str">
        <f>IF($B162="","",VLOOKUP($B162,Indoor_max,Y$7,0))</f>
        <v/>
      </c>
      <c r="Z163" s="684" t="str">
        <f>IF($B162="","",VLOOKUP($B162,Indoor_max,Z$7,0))</f>
        <v/>
      </c>
      <c r="AA163" s="684" t="str">
        <f>IF($B162="","",VLOOKUP($B162,Indoor_max,AA$7,0))</f>
        <v/>
      </c>
      <c r="AB163" s="684" t="str">
        <f>IF($B162="","",VLOOKUP($B162,Indoor_max,AB$7,0))</f>
        <v/>
      </c>
      <c r="AC163" s="684" t="str">
        <f>IF($B162="","",VLOOKUP($B162,Indoor_max,AC$7,0))</f>
        <v/>
      </c>
      <c r="AD163" s="684">
        <f>IF(MAX(T163:AC163)&gt;1,1,0)</f>
        <v>0</v>
      </c>
      <c r="AE163" s="684">
        <f>IF(AND(SUM(I163:N163)&gt;0,SUM(O163:Q163)&gt;0,R163&gt;0),1,0)</f>
        <v>0</v>
      </c>
      <c r="AF163" s="692">
        <f ca="1">IF( OR(AND(G163&gt;=2,G163+H163&gt;=2),  F162=IF(D163="F","classée","classé")),  1,  0)</f>
        <v>0</v>
      </c>
      <c r="AG163" s="804">
        <f ca="1">IF(CELL("row",B163)=ODD(CELL("row",B163)),IF(ROUND(B163-B162,1)=0.1,1,NA()),IF(ROUND(B164-B163,1)=0.1,0,NA()))</f>
        <v>1</v>
      </c>
      <c r="AH163" s="689">
        <f>IF(B163&gt;99,B163,A163)</f>
        <v>16.100000000000001</v>
      </c>
      <c r="AI163" s="684" t="str">
        <f ca="1">IF(D163="",INDIRECT(AO163),IF(AG163=1,D162&amp;"_"&amp;D163,D163&amp;"_"&amp;D164))</f>
        <v>P_F</v>
      </c>
      <c r="AJ163" s="684">
        <f ca="1">IF(AI163=INDIRECT(AO163),0,1)     +     IF(AG163=1,  IF(B162+0.1=B163,0,1),  IF(B163+0.1=B164,0,1))     +     IF(AG163=1,  AD163,  AD164)</f>
        <v>0</v>
      </c>
      <c r="AK163" s="717">
        <f ca="1">IF(AG163=1,  F163+CLASSES*AF163*100000,  F164+CLASSES*AF164*100000)     +     IF(AI163="_",  0,  VLOOKUP(AI163,Cross_cat_sexe,AK$7,0))     +     IF(AG163=1,  IF(AND(B163&gt;0.1,F163=0),0.1,0),  IF(AND(B164&gt;0.1,F164=0),0.1,0))</f>
        <v>4000000</v>
      </c>
      <c r="AL163" s="291"/>
      <c r="AM163" s="684"/>
      <c r="AN163" s="684">
        <f t="shared" si="13"/>
        <v>0</v>
      </c>
      <c r="AO163" s="796" t="str">
        <f t="shared" ca="1" si="14"/>
        <v>$AI$129</v>
      </c>
    </row>
    <row r="164" spans="1:41" s="703" customFormat="1" hidden="1">
      <c r="A164" s="704">
        <v>17</v>
      </c>
      <c r="B164" s="705"/>
      <c r="C164" s="703" t="str">
        <f>IF($B164="","",VLOOKUP($B164,Athlètes,C$5,0))</f>
        <v/>
      </c>
      <c r="D164" s="698" t="str">
        <f>IF($B164="","",VLOOKUP($B164,Athlètes,D$5,0))</f>
        <v/>
      </c>
      <c r="E164" s="706" t="str">
        <f>IF($B164="","",VLOOKUP($B164,Athlètes,E$5,0))</f>
        <v/>
      </c>
      <c r="F164" s="718"/>
      <c r="G164" s="700"/>
      <c r="H164" s="783"/>
      <c r="I164" s="719" t="str">
        <f>IF($B164="","",VLOOKUP($B164,Indoor_max,I$5,0)/1000)</f>
        <v/>
      </c>
      <c r="J164" s="720" t="str">
        <f>IF($B164="","",VLOOKUP($B164,Indoor_max,J$5,0)/1000)</f>
        <v/>
      </c>
      <c r="K164" s="720" t="str">
        <f>IF($B164="","",VLOOKUP($B164,Indoor_max,K$5,0)/1000)</f>
        <v/>
      </c>
      <c r="L164" s="720" t="str">
        <f>IF($B164="","",VLOOKUP($B164,Indoor_max,L$5,0)/1000)</f>
        <v/>
      </c>
      <c r="M164" s="720" t="str">
        <f>IF($B164="","",VLOOKUP($B164,Indoor_max,M$5,0)/1000)</f>
        <v/>
      </c>
      <c r="N164" s="721" t="str">
        <f>IF($B164="","",VLOOKUP($B164,Indoor_max,N$5,0)/1000)</f>
        <v/>
      </c>
      <c r="O164" s="722" t="str">
        <f>IF($B164="","",VLOOKUP($B164,Indoor_max,O$5,0))</f>
        <v/>
      </c>
      <c r="P164" s="723" t="str">
        <f>IF($B164="","",VLOOKUP($B164,Indoor_max,P$5,0))</f>
        <v/>
      </c>
      <c r="Q164" s="724" t="str">
        <f>IF($B164="","",VLOOKUP($B164,Indoor_max,Q$5,0))</f>
        <v/>
      </c>
      <c r="R164" s="725" t="str">
        <f>IF($B164="","",VLOOKUP($B164,Indoor_max,R$5,0))</f>
        <v/>
      </c>
      <c r="S164" s="726" t="str">
        <f>IF($B164="","",VLOOKUP($B164,Athlètes,S$5,0))</f>
        <v/>
      </c>
      <c r="T164" s="718"/>
      <c r="U164" s="698"/>
      <c r="V164" s="698"/>
      <c r="W164" s="698"/>
      <c r="X164" s="698"/>
      <c r="Y164" s="698"/>
      <c r="Z164" s="698"/>
      <c r="AA164" s="698"/>
      <c r="AB164" s="698"/>
      <c r="AC164" s="698"/>
      <c r="AD164" s="698"/>
      <c r="AE164" s="698"/>
      <c r="AF164" s="700"/>
      <c r="AG164" s="828">
        <f ca="1">IF(CELL("row",B164)=ODD(CELL("row",B164)),IF(ROUND(B164-B163,1)=0.1,1,NA()),IF(ROUND(B165-B164,1)=0.1,0,NA()))</f>
        <v>0</v>
      </c>
      <c r="AH164" s="697">
        <f>IF(B164&gt;99,B164,A164)</f>
        <v>17</v>
      </c>
      <c r="AI164" s="698" t="str">
        <f ca="1">IF(D164="",INDIRECT(AO164),IF(AG164=1,D163&amp;"_"&amp;D164,D164&amp;"_"&amp;D165))</f>
        <v>P_F</v>
      </c>
      <c r="AJ164" s="698">
        <f ca="1">IF(AI164=INDIRECT(AO164),0,1)     +     IF(AG164=1,  IF(B163+0.1=B164,0,1),  IF(B164+0.1=B165,0,1))     +     IF(AG164=1,  AD164,  AD165)</f>
        <v>0</v>
      </c>
      <c r="AK164" s="701">
        <f ca="1">IF(AG164=1,  F164+CLASSES*AF164*100000,  F165+CLASSES*AF165*100000)     +     IF(AI164="_",  0,  VLOOKUP(AI164,Cross_cat_sexe,AK$7,0))     +     IF(AG164=1,  IF(AND(B164&gt;0.1,F164=0),0.1,0),  IF(AND(B165&gt;0.1,F165=0),0.1,0))</f>
        <v>4000000</v>
      </c>
      <c r="AL164" s="290"/>
      <c r="AM164" s="698"/>
      <c r="AN164" s="698">
        <f t="shared" si="13"/>
        <v>0</v>
      </c>
      <c r="AO164" s="800" t="str">
        <f t="shared" ca="1" si="14"/>
        <v>$AI$129</v>
      </c>
    </row>
    <row r="165" spans="1:41" s="695" customFormat="1" hidden="1">
      <c r="A165" s="681">
        <v>17.100000000000001</v>
      </c>
      <c r="B165" s="682">
        <f>B164+0.1</f>
        <v>0.1</v>
      </c>
      <c r="C165" s="683" t="str">
        <f>IF($B164="","",VLOOKUP($B164,Athlètes,C$7,0))</f>
        <v/>
      </c>
      <c r="D165" s="684" t="str">
        <f>IF($B164="","",VLOOKUP($B164,Athlètes,D$7,0))</f>
        <v/>
      </c>
      <c r="E165" s="685"/>
      <c r="F165" s="710">
        <f>IF(AD165=0,MAX(I165:N165)+MAX(O165:Q165)+R165,NA())</f>
        <v>0</v>
      </c>
      <c r="G165" s="692">
        <f>IF(AD165=0,SUM(T165:AC165),NA())</f>
        <v>0</v>
      </c>
      <c r="H165" s="784">
        <f ca="1">IF(ISNA(VLOOKUP($B165,__Cross,H$7,0)),   0,   VLOOKUP($B165,__Cross,H$7,0))</f>
        <v>0</v>
      </c>
      <c r="I165" s="711" t="str">
        <f>IF($B164="","",VLOOKUP($B164,Indoor_max,I$7,0))</f>
        <v/>
      </c>
      <c r="J165" s="712" t="str">
        <f>IF($B164="","",VLOOKUP($B164,Indoor_max,J$7,0))</f>
        <v/>
      </c>
      <c r="K165" s="712" t="str">
        <f>IF($B164="","",VLOOKUP($B164,Indoor_max,K$7,0))</f>
        <v/>
      </c>
      <c r="L165" s="712" t="str">
        <f>IF($B164="","",VLOOKUP($B164,Indoor_max,L$7,0))</f>
        <v/>
      </c>
      <c r="M165" s="712" t="str">
        <f>IF($B164="","",VLOOKUP($B164,Indoor_max,M$7,0))</f>
        <v/>
      </c>
      <c r="N165" s="713" t="str">
        <f>IF($B164="","",VLOOKUP($B164,Indoor_max,N$7,0))</f>
        <v/>
      </c>
      <c r="O165" s="714" t="str">
        <f>IF($B164="","",VLOOKUP($B164,Indoor_max,O$7,0))</f>
        <v/>
      </c>
      <c r="P165" s="712" t="str">
        <f>IF($B164="","",VLOOKUP($B164,Indoor_max,P$7,0))</f>
        <v/>
      </c>
      <c r="Q165" s="713" t="str">
        <f>IF($B164="","",VLOOKUP($B164,Indoor_max,Q$7,0))</f>
        <v/>
      </c>
      <c r="R165" s="715">
        <f>IF($B164="",0,VLOOKUP($B164,Indoor_max,R$7,0))</f>
        <v>0</v>
      </c>
      <c r="S165" s="716" t="str">
        <f>IF($B164="","",VLOOKUP($B164,Athlètes,S$7,0))</f>
        <v/>
      </c>
      <c r="T165" s="710" t="str">
        <f>IF($B164="","",VLOOKUP($B164,Indoor_max,T$7,0))</f>
        <v/>
      </c>
      <c r="U165" s="684" t="str">
        <f>IF($B164="","",VLOOKUP($B164,Indoor_max,U$7,0))</f>
        <v/>
      </c>
      <c r="V165" s="684" t="str">
        <f>IF($B164="","",VLOOKUP($B164,Indoor_max,V$7,0))</f>
        <v/>
      </c>
      <c r="W165" s="684" t="str">
        <f>IF($B164="","",VLOOKUP($B164,Indoor_max,W$7,0))</f>
        <v/>
      </c>
      <c r="X165" s="684" t="str">
        <f>IF($B164="","",VLOOKUP($B164,Indoor_max,X$7,0))</f>
        <v/>
      </c>
      <c r="Y165" s="684" t="str">
        <f>IF($B164="","",VLOOKUP($B164,Indoor_max,Y$7,0))</f>
        <v/>
      </c>
      <c r="Z165" s="684" t="str">
        <f>IF($B164="","",VLOOKUP($B164,Indoor_max,Z$7,0))</f>
        <v/>
      </c>
      <c r="AA165" s="684" t="str">
        <f>IF($B164="","",VLOOKUP($B164,Indoor_max,AA$7,0))</f>
        <v/>
      </c>
      <c r="AB165" s="684" t="str">
        <f>IF($B164="","",VLOOKUP($B164,Indoor_max,AB$7,0))</f>
        <v/>
      </c>
      <c r="AC165" s="684" t="str">
        <f>IF($B164="","",VLOOKUP($B164,Indoor_max,AC$7,0))</f>
        <v/>
      </c>
      <c r="AD165" s="684">
        <f>IF(MAX(T165:AC165)&gt;1,1,0)</f>
        <v>0</v>
      </c>
      <c r="AE165" s="684">
        <f>IF(AND(SUM(I165:N165)&gt;0,SUM(O165:Q165)&gt;0,R165&gt;0),1,0)</f>
        <v>0</v>
      </c>
      <c r="AF165" s="692">
        <f ca="1">IF( OR(AND(G165&gt;=2,G165+H165&gt;=2),  F164=IF(D165="F","classée","classé")),  1,  0)</f>
        <v>0</v>
      </c>
      <c r="AG165" s="804">
        <f ca="1">IF(CELL("row",B165)=ODD(CELL("row",B165)),IF(ROUND(B165-B164,1)=0.1,1,NA()),IF(ROUND(B166-B165,1)=0.1,0,NA()))</f>
        <v>1</v>
      </c>
      <c r="AH165" s="689">
        <f>IF(B165&gt;99,B165,A165)</f>
        <v>17.100000000000001</v>
      </c>
      <c r="AI165" s="684" t="str">
        <f ca="1">IF(D165="",INDIRECT(AO165),IF(AG165=1,D164&amp;"_"&amp;D165,D165&amp;"_"&amp;D166))</f>
        <v>P_F</v>
      </c>
      <c r="AJ165" s="684">
        <f ca="1">IF(AI165=INDIRECT(AO165),0,1)     +     IF(AG165=1,  IF(B164+0.1=B165,0,1),  IF(B165+0.1=B166,0,1))     +     IF(AG165=1,  AD165,  AD166)</f>
        <v>0</v>
      </c>
      <c r="AK165" s="717">
        <f ca="1">IF(AG165=1,  F165+CLASSES*AF165*100000,  F166+CLASSES*AF166*100000)     +     IF(AI165="_",  0,  VLOOKUP(AI165,Cross_cat_sexe,AK$7,0))     +     IF(AG165=1,  IF(AND(B165&gt;0.1,F165=0),0.1,0),  IF(AND(B166&gt;0.1,F166=0),0.1,0))</f>
        <v>4000000</v>
      </c>
      <c r="AL165" s="291"/>
      <c r="AM165" s="684"/>
      <c r="AN165" s="684">
        <f t="shared" si="13"/>
        <v>0</v>
      </c>
      <c r="AO165" s="796" t="str">
        <f t="shared" ca="1" si="14"/>
        <v>$AI$129</v>
      </c>
    </row>
    <row r="166" spans="1:41" s="703" customFormat="1" hidden="1">
      <c r="A166" s="704">
        <v>18</v>
      </c>
      <c r="B166" s="705"/>
      <c r="C166" s="703" t="str">
        <f>IF($B166="","",VLOOKUP($B166,Athlètes,C$5,0))</f>
        <v/>
      </c>
      <c r="D166" s="698" t="str">
        <f>IF($B166="","",VLOOKUP($B166,Athlètes,D$5,0))</f>
        <v/>
      </c>
      <c r="E166" s="706" t="str">
        <f>IF($B166="","",VLOOKUP($B166,Athlètes,E$5,0))</f>
        <v/>
      </c>
      <c r="F166" s="718"/>
      <c r="G166" s="700"/>
      <c r="H166" s="783"/>
      <c r="I166" s="719" t="str">
        <f>IF($B166="","",VLOOKUP($B166,Indoor_max,I$5,0)/1000)</f>
        <v/>
      </c>
      <c r="J166" s="720" t="str">
        <f>IF($B166="","",VLOOKUP($B166,Indoor_max,J$5,0)/1000)</f>
        <v/>
      </c>
      <c r="K166" s="720" t="str">
        <f>IF($B166="","",VLOOKUP($B166,Indoor_max,K$5,0)/1000)</f>
        <v/>
      </c>
      <c r="L166" s="720" t="str">
        <f>IF($B166="","",VLOOKUP($B166,Indoor_max,L$5,0)/1000)</f>
        <v/>
      </c>
      <c r="M166" s="720" t="str">
        <f>IF($B166="","",VLOOKUP($B166,Indoor_max,M$5,0)/1000)</f>
        <v/>
      </c>
      <c r="N166" s="721" t="str">
        <f>IF($B166="","",VLOOKUP($B166,Indoor_max,N$5,0)/1000)</f>
        <v/>
      </c>
      <c r="O166" s="722" t="str">
        <f>IF($B166="","",VLOOKUP($B166,Indoor_max,O$5,0))</f>
        <v/>
      </c>
      <c r="P166" s="723" t="str">
        <f>IF($B166="","",VLOOKUP($B166,Indoor_max,P$5,0))</f>
        <v/>
      </c>
      <c r="Q166" s="724" t="str">
        <f>IF($B166="","",VLOOKUP($B166,Indoor_max,Q$5,0))</f>
        <v/>
      </c>
      <c r="R166" s="725" t="str">
        <f>IF($B166="","",VLOOKUP($B166,Indoor_max,R$5,0))</f>
        <v/>
      </c>
      <c r="S166" s="726" t="str">
        <f>IF($B166="","",VLOOKUP($B166,Athlètes,S$5,0))</f>
        <v/>
      </c>
      <c r="T166" s="718"/>
      <c r="U166" s="698"/>
      <c r="V166" s="698"/>
      <c r="W166" s="698"/>
      <c r="X166" s="698"/>
      <c r="Y166" s="698"/>
      <c r="Z166" s="698"/>
      <c r="AA166" s="698"/>
      <c r="AB166" s="698"/>
      <c r="AC166" s="698"/>
      <c r="AD166" s="698"/>
      <c r="AE166" s="698"/>
      <c r="AF166" s="700"/>
      <c r="AG166" s="828">
        <f ca="1">IF(CELL("row",B166)=ODD(CELL("row",B166)),IF(ROUND(B166-B165,1)=0.1,1,NA()),IF(ROUND(B167-B166,1)=0.1,0,NA()))</f>
        <v>0</v>
      </c>
      <c r="AH166" s="697">
        <f>IF(B166&gt;99,B166,A166)</f>
        <v>18</v>
      </c>
      <c r="AI166" s="698" t="str">
        <f ca="1">IF(D166="",INDIRECT(AO166),IF(AG166=1,D165&amp;"_"&amp;D166,D166&amp;"_"&amp;D167))</f>
        <v>P_F</v>
      </c>
      <c r="AJ166" s="698">
        <f ca="1">IF(AI166=INDIRECT(AO166),0,1)     +     IF(AG166=1,  IF(B165+0.1=B166,0,1),  IF(B166+0.1=B167,0,1))     +     IF(AG166=1,  AD166,  AD167)</f>
        <v>0</v>
      </c>
      <c r="AK166" s="701">
        <f ca="1">IF(AG166=1,  F166+CLASSES*AF166*100000,  F167+CLASSES*AF167*100000)     +     IF(AI166="_",  0,  VLOOKUP(AI166,Cross_cat_sexe,AK$7,0))     +     IF(AG166=1,  IF(AND(B166&gt;0.1,F166=0),0.1,0),  IF(AND(B167&gt;0.1,F167=0),0.1,0))</f>
        <v>4000000</v>
      </c>
      <c r="AL166" s="290"/>
      <c r="AM166" s="698"/>
      <c r="AN166" s="698">
        <f t="shared" si="13"/>
        <v>0</v>
      </c>
      <c r="AO166" s="800" t="str">
        <f t="shared" ca="1" si="14"/>
        <v>$AI$129</v>
      </c>
    </row>
    <row r="167" spans="1:41" s="695" customFormat="1" hidden="1">
      <c r="A167" s="681">
        <v>18.100000000000001</v>
      </c>
      <c r="B167" s="682">
        <f>B166+0.1</f>
        <v>0.1</v>
      </c>
      <c r="C167" s="683" t="str">
        <f>IF($B166="","",VLOOKUP($B166,Athlètes,C$7,0))</f>
        <v/>
      </c>
      <c r="D167" s="684" t="str">
        <f>IF($B166="","",VLOOKUP($B166,Athlètes,D$7,0))</f>
        <v/>
      </c>
      <c r="E167" s="685"/>
      <c r="F167" s="710">
        <f>IF(AD167=0,MAX(I167:N167)+MAX(O167:Q167)+R167,NA())</f>
        <v>0</v>
      </c>
      <c r="G167" s="692">
        <f>IF(AD167=0,SUM(T167:AC167),NA())</f>
        <v>0</v>
      </c>
      <c r="H167" s="784">
        <f ca="1">IF(ISNA(VLOOKUP($B167,__Cross,H$7,0)),   0,   VLOOKUP($B167,__Cross,H$7,0))</f>
        <v>0</v>
      </c>
      <c r="I167" s="711" t="str">
        <f>IF($B166="","",VLOOKUP($B166,Indoor_max,I$7,0))</f>
        <v/>
      </c>
      <c r="J167" s="712" t="str">
        <f>IF($B166="","",VLOOKUP($B166,Indoor_max,J$7,0))</f>
        <v/>
      </c>
      <c r="K167" s="712" t="str">
        <f>IF($B166="","",VLOOKUP($B166,Indoor_max,K$7,0))</f>
        <v/>
      </c>
      <c r="L167" s="712" t="str">
        <f>IF($B166="","",VLOOKUP($B166,Indoor_max,L$7,0))</f>
        <v/>
      </c>
      <c r="M167" s="712" t="str">
        <f>IF($B166="","",VLOOKUP($B166,Indoor_max,M$7,0))</f>
        <v/>
      </c>
      <c r="N167" s="713" t="str">
        <f>IF($B166="","",VLOOKUP($B166,Indoor_max,N$7,0))</f>
        <v/>
      </c>
      <c r="O167" s="714" t="str">
        <f>IF($B166="","",VLOOKUP($B166,Indoor_max,O$7,0))</f>
        <v/>
      </c>
      <c r="P167" s="712" t="str">
        <f>IF($B166="","",VLOOKUP($B166,Indoor_max,P$7,0))</f>
        <v/>
      </c>
      <c r="Q167" s="713" t="str">
        <f>IF($B166="","",VLOOKUP($B166,Indoor_max,Q$7,0))</f>
        <v/>
      </c>
      <c r="R167" s="715">
        <f>IF($B166="",0,VLOOKUP($B166,Indoor_max,R$7,0))</f>
        <v>0</v>
      </c>
      <c r="S167" s="716" t="str">
        <f>IF($B166="","",VLOOKUP($B166,Athlètes,S$7,0))</f>
        <v/>
      </c>
      <c r="T167" s="710" t="str">
        <f>IF($B166="","",VLOOKUP($B166,Indoor_max,T$7,0))</f>
        <v/>
      </c>
      <c r="U167" s="684" t="str">
        <f>IF($B166="","",VLOOKUP($B166,Indoor_max,U$7,0))</f>
        <v/>
      </c>
      <c r="V167" s="684" t="str">
        <f>IF($B166="","",VLOOKUP($B166,Indoor_max,V$7,0))</f>
        <v/>
      </c>
      <c r="W167" s="684" t="str">
        <f>IF($B166="","",VLOOKUP($B166,Indoor_max,W$7,0))</f>
        <v/>
      </c>
      <c r="X167" s="684" t="str">
        <f>IF($B166="","",VLOOKUP($B166,Indoor_max,X$7,0))</f>
        <v/>
      </c>
      <c r="Y167" s="684" t="str">
        <f>IF($B166="","",VLOOKUP($B166,Indoor_max,Y$7,0))</f>
        <v/>
      </c>
      <c r="Z167" s="684" t="str">
        <f>IF($B166="","",VLOOKUP($B166,Indoor_max,Z$7,0))</f>
        <v/>
      </c>
      <c r="AA167" s="684" t="str">
        <f>IF($B166="","",VLOOKUP($B166,Indoor_max,AA$7,0))</f>
        <v/>
      </c>
      <c r="AB167" s="684" t="str">
        <f>IF($B166="","",VLOOKUP($B166,Indoor_max,AB$7,0))</f>
        <v/>
      </c>
      <c r="AC167" s="684" t="str">
        <f>IF($B166="","",VLOOKUP($B166,Indoor_max,AC$7,0))</f>
        <v/>
      </c>
      <c r="AD167" s="684">
        <f>IF(MAX(T167:AC167)&gt;1,1,0)</f>
        <v>0</v>
      </c>
      <c r="AE167" s="684">
        <f>IF(AND(SUM(I167:N167)&gt;0,SUM(O167:Q167)&gt;0,R167&gt;0),1,0)</f>
        <v>0</v>
      </c>
      <c r="AF167" s="692">
        <f ca="1">IF( OR(AND(G167&gt;=2,G167+H167&gt;=2),  F166=IF(D167="F","classée","classé")),  1,  0)</f>
        <v>0</v>
      </c>
      <c r="AG167" s="804">
        <f ca="1">IF(CELL("row",B167)=ODD(CELL("row",B167)),IF(ROUND(B167-B166,1)=0.1,1,NA()),IF(ROUND(B168-B167,1)=0.1,0,NA()))</f>
        <v>1</v>
      </c>
      <c r="AH167" s="689">
        <f>IF(B167&gt;99,B167,A167)</f>
        <v>18.100000000000001</v>
      </c>
      <c r="AI167" s="684" t="str">
        <f ca="1">IF(D167="",INDIRECT(AO167),IF(AG167=1,D166&amp;"_"&amp;D167,D167&amp;"_"&amp;D168))</f>
        <v>P_F</v>
      </c>
      <c r="AJ167" s="684">
        <f ca="1">IF(AI167=INDIRECT(AO167),0,1)     +     IF(AG167=1,  IF(B166+0.1=B167,0,1),  IF(B167+0.1=B168,0,1))     +     IF(AG167=1,  AD167,  AD168)</f>
        <v>0</v>
      </c>
      <c r="AK167" s="717">
        <f ca="1">IF(AG167=1,  F167+CLASSES*AF167*100000,  F168+CLASSES*AF168*100000)     +     IF(AI167="_",  0,  VLOOKUP(AI167,Cross_cat_sexe,AK$7,0))     +     IF(AG167=1,  IF(AND(B167&gt;0.1,F167=0),0.1,0),  IF(AND(B168&gt;0.1,F168=0),0.1,0))</f>
        <v>4000000</v>
      </c>
      <c r="AL167" s="291"/>
      <c r="AM167" s="684"/>
      <c r="AN167" s="684">
        <f t="shared" si="13"/>
        <v>0</v>
      </c>
      <c r="AO167" s="796" t="str">
        <f t="shared" ca="1" si="14"/>
        <v>$AI$129</v>
      </c>
    </row>
    <row r="168" spans="1:41" s="703" customFormat="1" hidden="1">
      <c r="A168" s="704">
        <v>19</v>
      </c>
      <c r="B168" s="705"/>
      <c r="C168" s="703" t="str">
        <f>IF($B168="","",VLOOKUP($B168,Athlètes,C$5,0))</f>
        <v/>
      </c>
      <c r="D168" s="698" t="str">
        <f>IF($B168="","",VLOOKUP($B168,Athlètes,D$5,0))</f>
        <v/>
      </c>
      <c r="E168" s="706" t="str">
        <f>IF($B168="","",VLOOKUP($B168,Athlètes,E$5,0))</f>
        <v/>
      </c>
      <c r="F168" s="718"/>
      <c r="G168" s="700"/>
      <c r="H168" s="783"/>
      <c r="I168" s="719" t="str">
        <f>IF($B168="","",VLOOKUP($B168,Indoor_max,I$5,0)/1000)</f>
        <v/>
      </c>
      <c r="J168" s="720" t="str">
        <f>IF($B168="","",VLOOKUP($B168,Indoor_max,J$5,0)/1000)</f>
        <v/>
      </c>
      <c r="K168" s="720" t="str">
        <f>IF($B168="","",VLOOKUP($B168,Indoor_max,K$5,0)/1000)</f>
        <v/>
      </c>
      <c r="L168" s="720" t="str">
        <f>IF($B168="","",VLOOKUP($B168,Indoor_max,L$5,0)/1000)</f>
        <v/>
      </c>
      <c r="M168" s="720" t="str">
        <f>IF($B168="","",VLOOKUP($B168,Indoor_max,M$5,0)/1000)</f>
        <v/>
      </c>
      <c r="N168" s="721" t="str">
        <f>IF($B168="","",VLOOKUP($B168,Indoor_max,N$5,0)/1000)</f>
        <v/>
      </c>
      <c r="O168" s="722" t="str">
        <f>IF($B168="","",VLOOKUP($B168,Indoor_max,O$5,0))</f>
        <v/>
      </c>
      <c r="P168" s="723" t="str">
        <f>IF($B168="","",VLOOKUP($B168,Indoor_max,P$5,0))</f>
        <v/>
      </c>
      <c r="Q168" s="724" t="str">
        <f>IF($B168="","",VLOOKUP($B168,Indoor_max,Q$5,0))</f>
        <v/>
      </c>
      <c r="R168" s="725" t="str">
        <f>IF($B168="","",VLOOKUP($B168,Indoor_max,R$5,0))</f>
        <v/>
      </c>
      <c r="S168" s="726" t="str">
        <f>IF($B168="","",VLOOKUP($B168,Athlètes,S$5,0))</f>
        <v/>
      </c>
      <c r="T168" s="718"/>
      <c r="U168" s="698"/>
      <c r="V168" s="698"/>
      <c r="W168" s="698"/>
      <c r="X168" s="698"/>
      <c r="Y168" s="698"/>
      <c r="Z168" s="698"/>
      <c r="AA168" s="698"/>
      <c r="AB168" s="698"/>
      <c r="AC168" s="698"/>
      <c r="AD168" s="698"/>
      <c r="AE168" s="698"/>
      <c r="AF168" s="700"/>
      <c r="AG168" s="828">
        <f ca="1">IF(CELL("row",B168)=ODD(CELL("row",B168)),IF(ROUND(B168-B167,1)=0.1,1,NA()),IF(ROUND(B169-B168,1)=0.1,0,NA()))</f>
        <v>0</v>
      </c>
      <c r="AH168" s="697">
        <f>IF(B168&gt;99,B168,A168)</f>
        <v>19</v>
      </c>
      <c r="AI168" s="698" t="str">
        <f ca="1">IF(D168="",INDIRECT(AO168),IF(AG168=1,D167&amp;"_"&amp;D168,D168&amp;"_"&amp;D169))</f>
        <v>P_F</v>
      </c>
      <c r="AJ168" s="698">
        <f ca="1">IF(AI168=INDIRECT(AO168),0,1)     +     IF(AG168=1,  IF(B167+0.1=B168,0,1),  IF(B168+0.1=B169,0,1))     +     IF(AG168=1,  AD168,  AD169)</f>
        <v>0</v>
      </c>
      <c r="AK168" s="701">
        <f ca="1">IF(AG168=1,  F168+CLASSES*AF168*100000,  F169+CLASSES*AF169*100000)     +     IF(AI168="_",  0,  VLOOKUP(AI168,Cross_cat_sexe,AK$7,0))     +     IF(AG168=1,  IF(AND(B168&gt;0.1,F168=0),0.1,0),  IF(AND(B169&gt;0.1,F169=0),0.1,0))</f>
        <v>4000000</v>
      </c>
      <c r="AL168" s="290"/>
      <c r="AM168" s="698"/>
      <c r="AN168" s="698">
        <f t="shared" si="13"/>
        <v>0</v>
      </c>
      <c r="AO168" s="800" t="str">
        <f t="shared" ca="1" si="14"/>
        <v>$AI$129</v>
      </c>
    </row>
    <row r="169" spans="1:41" s="695" customFormat="1" hidden="1">
      <c r="A169" s="681">
        <v>19.100000000000001</v>
      </c>
      <c r="B169" s="682">
        <f>B168+0.1</f>
        <v>0.1</v>
      </c>
      <c r="C169" s="683" t="str">
        <f>IF($B168="","",VLOOKUP($B168,Athlètes,C$7,0))</f>
        <v/>
      </c>
      <c r="D169" s="684" t="str">
        <f>IF($B168="","",VLOOKUP($B168,Athlètes,D$7,0))</f>
        <v/>
      </c>
      <c r="E169" s="685"/>
      <c r="F169" s="710">
        <f>IF(AD169=0,MAX(I169:N169)+MAX(O169:Q169)+R169,NA())</f>
        <v>0</v>
      </c>
      <c r="G169" s="692">
        <f>IF(AD169=0,SUM(T169:AC169),NA())</f>
        <v>0</v>
      </c>
      <c r="H169" s="784">
        <f ca="1">IF(ISNA(VLOOKUP($B169,__Cross,H$7,0)),   0,   VLOOKUP($B169,__Cross,H$7,0))</f>
        <v>0</v>
      </c>
      <c r="I169" s="711" t="str">
        <f>IF($B168="","",VLOOKUP($B168,Indoor_max,I$7,0))</f>
        <v/>
      </c>
      <c r="J169" s="712" t="str">
        <f>IF($B168="","",VLOOKUP($B168,Indoor_max,J$7,0))</f>
        <v/>
      </c>
      <c r="K169" s="712" t="str">
        <f>IF($B168="","",VLOOKUP($B168,Indoor_max,K$7,0))</f>
        <v/>
      </c>
      <c r="L169" s="712" t="str">
        <f>IF($B168="","",VLOOKUP($B168,Indoor_max,L$7,0))</f>
        <v/>
      </c>
      <c r="M169" s="712" t="str">
        <f>IF($B168="","",VLOOKUP($B168,Indoor_max,M$7,0))</f>
        <v/>
      </c>
      <c r="N169" s="713" t="str">
        <f>IF($B168="","",VLOOKUP($B168,Indoor_max,N$7,0))</f>
        <v/>
      </c>
      <c r="O169" s="714" t="str">
        <f>IF($B168="","",VLOOKUP($B168,Indoor_max,O$7,0))</f>
        <v/>
      </c>
      <c r="P169" s="712" t="str">
        <f>IF($B168="","",VLOOKUP($B168,Indoor_max,P$7,0))</f>
        <v/>
      </c>
      <c r="Q169" s="713" t="str">
        <f>IF($B168="","",VLOOKUP($B168,Indoor_max,Q$7,0))</f>
        <v/>
      </c>
      <c r="R169" s="715">
        <f>IF($B168="",0,VLOOKUP($B168,Indoor_max,R$7,0))</f>
        <v>0</v>
      </c>
      <c r="S169" s="716" t="str">
        <f>IF($B168="","",VLOOKUP($B168,Athlètes,S$7,0))</f>
        <v/>
      </c>
      <c r="T169" s="710" t="str">
        <f>IF($B168="","",VLOOKUP($B168,Indoor_max,T$7,0))</f>
        <v/>
      </c>
      <c r="U169" s="684" t="str">
        <f>IF($B168="","",VLOOKUP($B168,Indoor_max,U$7,0))</f>
        <v/>
      </c>
      <c r="V169" s="684" t="str">
        <f>IF($B168="","",VLOOKUP($B168,Indoor_max,V$7,0))</f>
        <v/>
      </c>
      <c r="W169" s="684" t="str">
        <f>IF($B168="","",VLOOKUP($B168,Indoor_max,W$7,0))</f>
        <v/>
      </c>
      <c r="X169" s="684" t="str">
        <f>IF($B168="","",VLOOKUP($B168,Indoor_max,X$7,0))</f>
        <v/>
      </c>
      <c r="Y169" s="684" t="str">
        <f>IF($B168="","",VLOOKUP($B168,Indoor_max,Y$7,0))</f>
        <v/>
      </c>
      <c r="Z169" s="684" t="str">
        <f>IF($B168="","",VLOOKUP($B168,Indoor_max,Z$7,0))</f>
        <v/>
      </c>
      <c r="AA169" s="684" t="str">
        <f>IF($B168="","",VLOOKUP($B168,Indoor_max,AA$7,0))</f>
        <v/>
      </c>
      <c r="AB169" s="684" t="str">
        <f>IF($B168="","",VLOOKUP($B168,Indoor_max,AB$7,0))</f>
        <v/>
      </c>
      <c r="AC169" s="684" t="str">
        <f>IF($B168="","",VLOOKUP($B168,Indoor_max,AC$7,0))</f>
        <v/>
      </c>
      <c r="AD169" s="684">
        <f>IF(MAX(T169:AC169)&gt;1,1,0)</f>
        <v>0</v>
      </c>
      <c r="AE169" s="684">
        <f>IF(AND(SUM(I169:N169)&gt;0,SUM(O169:Q169)&gt;0,R169&gt;0),1,0)</f>
        <v>0</v>
      </c>
      <c r="AF169" s="692">
        <f ca="1">IF( OR(AND(G169&gt;=2,G169+H169&gt;=2),  F168=IF(D169="F","classée","classé")),  1,  0)</f>
        <v>0</v>
      </c>
      <c r="AG169" s="804">
        <f ca="1">IF(CELL("row",B169)=ODD(CELL("row",B169)),IF(ROUND(B169-B168,1)=0.1,1,NA()),IF(ROUND(B170-B169,1)=0.1,0,NA()))</f>
        <v>1</v>
      </c>
      <c r="AH169" s="689">
        <f>IF(B169&gt;99,B169,A169)</f>
        <v>19.100000000000001</v>
      </c>
      <c r="AI169" s="684" t="str">
        <f ca="1">IF(D169="",INDIRECT(AO169),IF(AG169=1,D168&amp;"_"&amp;D169,D169&amp;"_"&amp;D170))</f>
        <v>P_F</v>
      </c>
      <c r="AJ169" s="684">
        <f ca="1">IF(AI169=INDIRECT(AO169),0,1)     +     IF(AG169=1,  IF(B168+0.1=B169,0,1),  IF(B169+0.1=B170,0,1))     +     IF(AG169=1,  AD169,  AD170)</f>
        <v>0</v>
      </c>
      <c r="AK169" s="717">
        <f ca="1">IF(AG169=1,  F169+CLASSES*AF169*100000,  F170+CLASSES*AF170*100000)     +     IF(AI169="_",  0,  VLOOKUP(AI169,Cross_cat_sexe,AK$7,0))     +     IF(AG169=1,  IF(AND(B169&gt;0.1,F169=0),0.1,0),  IF(AND(B170&gt;0.1,F170=0),0.1,0))</f>
        <v>4000000</v>
      </c>
      <c r="AL169" s="291"/>
      <c r="AM169" s="684"/>
      <c r="AN169" s="684">
        <f t="shared" si="13"/>
        <v>0</v>
      </c>
      <c r="AO169" s="796" t="str">
        <f t="shared" ca="1" si="14"/>
        <v>$AI$129</v>
      </c>
    </row>
    <row r="170" spans="1:41" s="703" customFormat="1" hidden="1">
      <c r="A170" s="704">
        <v>20</v>
      </c>
      <c r="B170" s="705"/>
      <c r="C170" s="703" t="str">
        <f>IF($B170="","",VLOOKUP($B170,Athlètes,C$5,0))</f>
        <v/>
      </c>
      <c r="D170" s="698" t="str">
        <f>IF($B170="","",VLOOKUP($B170,Athlètes,D$5,0))</f>
        <v/>
      </c>
      <c r="E170" s="706" t="str">
        <f>IF($B170="","",VLOOKUP($B170,Athlètes,E$5,0))</f>
        <v/>
      </c>
      <c r="F170" s="718"/>
      <c r="G170" s="700"/>
      <c r="H170" s="783"/>
      <c r="I170" s="719" t="str">
        <f>IF($B170="","",VLOOKUP($B170,Indoor_max,I$5,0)/1000)</f>
        <v/>
      </c>
      <c r="J170" s="720" t="str">
        <f>IF($B170="","",VLOOKUP($B170,Indoor_max,J$5,0)/1000)</f>
        <v/>
      </c>
      <c r="K170" s="720" t="str">
        <f>IF($B170="","",VLOOKUP($B170,Indoor_max,K$5,0)/1000)</f>
        <v/>
      </c>
      <c r="L170" s="720" t="str">
        <f>IF($B170="","",VLOOKUP($B170,Indoor_max,L$5,0)/1000)</f>
        <v/>
      </c>
      <c r="M170" s="720" t="str">
        <f>IF($B170="","",VLOOKUP($B170,Indoor_max,M$5,0)/1000)</f>
        <v/>
      </c>
      <c r="N170" s="721" t="str">
        <f>IF($B170="","",VLOOKUP($B170,Indoor_max,N$5,0)/1000)</f>
        <v/>
      </c>
      <c r="O170" s="722" t="str">
        <f>IF($B170="","",VLOOKUP($B170,Indoor_max,O$5,0))</f>
        <v/>
      </c>
      <c r="P170" s="723" t="str">
        <f>IF($B170="","",VLOOKUP($B170,Indoor_max,P$5,0))</f>
        <v/>
      </c>
      <c r="Q170" s="724" t="str">
        <f>IF($B170="","",VLOOKUP($B170,Indoor_max,Q$5,0))</f>
        <v/>
      </c>
      <c r="R170" s="725" t="str">
        <f>IF($B170="","",VLOOKUP($B170,Indoor_max,R$5,0))</f>
        <v/>
      </c>
      <c r="S170" s="726" t="str">
        <f>IF($B170="","",VLOOKUP($B170,Athlètes,S$5,0))</f>
        <v/>
      </c>
      <c r="T170" s="718"/>
      <c r="U170" s="698"/>
      <c r="V170" s="698"/>
      <c r="W170" s="698"/>
      <c r="X170" s="698"/>
      <c r="Y170" s="698"/>
      <c r="Z170" s="698"/>
      <c r="AA170" s="698"/>
      <c r="AB170" s="698"/>
      <c r="AC170" s="698"/>
      <c r="AD170" s="698"/>
      <c r="AE170" s="698"/>
      <c r="AF170" s="700"/>
      <c r="AG170" s="828">
        <f ca="1">IF(CELL("row",B170)=ODD(CELL("row",B170)),IF(ROUND(B170-B169,1)=0.1,1,NA()),IF(ROUND(B171-B170,1)=0.1,0,NA()))</f>
        <v>0</v>
      </c>
      <c r="AH170" s="697">
        <f>IF(B170&gt;99,B170,A170)</f>
        <v>20</v>
      </c>
      <c r="AI170" s="698" t="str">
        <f ca="1">IF(D170="",INDIRECT(AO170),IF(AG170=1,D169&amp;"_"&amp;D170,D170&amp;"_"&amp;D171))</f>
        <v>P_F</v>
      </c>
      <c r="AJ170" s="698">
        <f ca="1">IF(AI170=INDIRECT(AO170),0,1)     +     IF(AG170=1,  IF(B169+0.1=B170,0,1),  IF(B170+0.1=B171,0,1))     +     IF(AG170=1,  AD170,  AD171)</f>
        <v>0</v>
      </c>
      <c r="AK170" s="701">
        <f ca="1">IF(AG170=1,  F170+CLASSES*AF170*100000,  F171+CLASSES*AF171*100000)     +     IF(AI170="_",  0,  VLOOKUP(AI170,Cross_cat_sexe,AK$7,0))     +     IF(AG170=1,  IF(AND(B170&gt;0.1,F170=0),0.1,0),  IF(AND(B171&gt;0.1,F171=0),0.1,0))</f>
        <v>4000000</v>
      </c>
      <c r="AL170" s="290"/>
      <c r="AM170" s="698"/>
      <c r="AN170" s="698">
        <f t="shared" si="13"/>
        <v>0</v>
      </c>
      <c r="AO170" s="800" t="str">
        <f t="shared" ca="1" si="14"/>
        <v>$AI$129</v>
      </c>
    </row>
    <row r="171" spans="1:41" s="695" customFormat="1" hidden="1">
      <c r="A171" s="681">
        <v>20.100000000000001</v>
      </c>
      <c r="B171" s="682">
        <f>B170+0.1</f>
        <v>0.1</v>
      </c>
      <c r="C171" s="683" t="str">
        <f>IF($B170="","",VLOOKUP($B170,Athlètes,C$7,0))</f>
        <v/>
      </c>
      <c r="D171" s="684" t="str">
        <f>IF($B170="","",VLOOKUP($B170,Athlètes,D$7,0))</f>
        <v/>
      </c>
      <c r="E171" s="685"/>
      <c r="F171" s="710">
        <f>IF(AD171=0,MAX(I171:N171)+MAX(O171:Q171)+R171,NA())</f>
        <v>0</v>
      </c>
      <c r="G171" s="692">
        <f>IF(AD171=0,SUM(T171:AC171),NA())</f>
        <v>0</v>
      </c>
      <c r="H171" s="784">
        <f ca="1">IF(ISNA(VLOOKUP($B171,__Cross,H$7,0)),   0,   VLOOKUP($B171,__Cross,H$7,0))</f>
        <v>0</v>
      </c>
      <c r="I171" s="711" t="str">
        <f>IF($B170="","",VLOOKUP($B170,Indoor_max,I$7,0))</f>
        <v/>
      </c>
      <c r="J171" s="712" t="str">
        <f>IF($B170="","",VLOOKUP($B170,Indoor_max,J$7,0))</f>
        <v/>
      </c>
      <c r="K171" s="712" t="str">
        <f>IF($B170="","",VLOOKUP($B170,Indoor_max,K$7,0))</f>
        <v/>
      </c>
      <c r="L171" s="712" t="str">
        <f>IF($B170="","",VLOOKUP($B170,Indoor_max,L$7,0))</f>
        <v/>
      </c>
      <c r="M171" s="712" t="str">
        <f>IF($B170="","",VLOOKUP($B170,Indoor_max,M$7,0))</f>
        <v/>
      </c>
      <c r="N171" s="713" t="str">
        <f>IF($B170="","",VLOOKUP($B170,Indoor_max,N$7,0))</f>
        <v/>
      </c>
      <c r="O171" s="714" t="str">
        <f>IF($B170="","",VLOOKUP($B170,Indoor_max,O$7,0))</f>
        <v/>
      </c>
      <c r="P171" s="712" t="str">
        <f>IF($B170="","",VLOOKUP($B170,Indoor_max,P$7,0))</f>
        <v/>
      </c>
      <c r="Q171" s="713" t="str">
        <f>IF($B170="","",VLOOKUP($B170,Indoor_max,Q$7,0))</f>
        <v/>
      </c>
      <c r="R171" s="715">
        <f>IF($B170="",0,VLOOKUP($B170,Indoor_max,R$7,0))</f>
        <v>0</v>
      </c>
      <c r="S171" s="716" t="str">
        <f>IF($B170="","",VLOOKUP($B170,Athlètes,S$7,0))</f>
        <v/>
      </c>
      <c r="T171" s="710" t="str">
        <f>IF($B170="","",VLOOKUP($B170,Indoor_max,T$7,0))</f>
        <v/>
      </c>
      <c r="U171" s="684" t="str">
        <f>IF($B170="","",VLOOKUP($B170,Indoor_max,U$7,0))</f>
        <v/>
      </c>
      <c r="V171" s="684" t="str">
        <f>IF($B170="","",VLOOKUP($B170,Indoor_max,V$7,0))</f>
        <v/>
      </c>
      <c r="W171" s="684" t="str">
        <f>IF($B170="","",VLOOKUP($B170,Indoor_max,W$7,0))</f>
        <v/>
      </c>
      <c r="X171" s="684" t="str">
        <f>IF($B170="","",VLOOKUP($B170,Indoor_max,X$7,0))</f>
        <v/>
      </c>
      <c r="Y171" s="684" t="str">
        <f>IF($B170="","",VLOOKUP($B170,Indoor_max,Y$7,0))</f>
        <v/>
      </c>
      <c r="Z171" s="684" t="str">
        <f>IF($B170="","",VLOOKUP($B170,Indoor_max,Z$7,0))</f>
        <v/>
      </c>
      <c r="AA171" s="684" t="str">
        <f>IF($B170="","",VLOOKUP($B170,Indoor_max,AA$7,0))</f>
        <v/>
      </c>
      <c r="AB171" s="684" t="str">
        <f>IF($B170="","",VLOOKUP($B170,Indoor_max,AB$7,0))</f>
        <v/>
      </c>
      <c r="AC171" s="684" t="str">
        <f>IF($B170="","",VLOOKUP($B170,Indoor_max,AC$7,0))</f>
        <v/>
      </c>
      <c r="AD171" s="684">
        <f>IF(MAX(T171:AC171)&gt;1,1,0)</f>
        <v>0</v>
      </c>
      <c r="AE171" s="684">
        <f>IF(AND(SUM(I171:N171)&gt;0,SUM(O171:Q171)&gt;0,R171&gt;0),1,0)</f>
        <v>0</v>
      </c>
      <c r="AF171" s="692">
        <f ca="1">IF( OR(AND(G171&gt;=2,G171+H171&gt;=2),  F170=IF(D171="F","classée","classé")),  1,  0)</f>
        <v>0</v>
      </c>
      <c r="AG171" s="804">
        <f ca="1">IF(CELL("row",B171)=ODD(CELL("row",B171)),IF(ROUND(B171-B170,1)=0.1,1,NA()),IF(ROUND(B172-B171,1)=0.1,0,NA()))</f>
        <v>1</v>
      </c>
      <c r="AH171" s="689">
        <f>IF(B171&gt;99,B171,A171)</f>
        <v>20.100000000000001</v>
      </c>
      <c r="AI171" s="684" t="str">
        <f ca="1">IF(D171="",INDIRECT(AO171),IF(AG171=1,D170&amp;"_"&amp;D171,D171&amp;"_"&amp;D172))</f>
        <v>P_F</v>
      </c>
      <c r="AJ171" s="684">
        <f ca="1">IF(AI171=INDIRECT(AO171),0,1)     +     IF(AG171=1,  IF(B170+0.1=B171,0,1),  IF(B171+0.1=B172,0,1))     +     IF(AG171=1,  AD171,  AD172)</f>
        <v>0</v>
      </c>
      <c r="AK171" s="717">
        <f ca="1">IF(AG171=1,  F171+CLASSES*AF171*100000,  F172+CLASSES*AF172*100000)     +     IF(AI171="_",  0,  VLOOKUP(AI171,Cross_cat_sexe,AK$7,0))     +     IF(AG171=1,  IF(AND(B171&gt;0.1,F171=0),0.1,0),  IF(AND(B172&gt;0.1,F172=0),0.1,0))</f>
        <v>4000000</v>
      </c>
      <c r="AL171" s="291"/>
      <c r="AM171" s="684"/>
      <c r="AN171" s="684">
        <f t="shared" si="13"/>
        <v>0</v>
      </c>
      <c r="AO171" s="796" t="str">
        <f t="shared" ca="1" si="14"/>
        <v>$AI$129</v>
      </c>
    </row>
    <row r="172" spans="1:41" s="703" customFormat="1" hidden="1">
      <c r="A172" s="704">
        <v>21</v>
      </c>
      <c r="B172" s="705"/>
      <c r="C172" s="703" t="str">
        <f>IF($B172="","",VLOOKUP($B172,Athlètes,C$5,0))</f>
        <v/>
      </c>
      <c r="D172" s="698" t="str">
        <f>IF($B172="","",VLOOKUP($B172,Athlètes,D$5,0))</f>
        <v/>
      </c>
      <c r="E172" s="706" t="str">
        <f>IF($B172="","",VLOOKUP($B172,Athlètes,E$5,0))</f>
        <v/>
      </c>
      <c r="F172" s="718"/>
      <c r="G172" s="700"/>
      <c r="H172" s="783"/>
      <c r="I172" s="719" t="str">
        <f>IF($B172="","",VLOOKUP($B172,Indoor_max,I$5,0)/1000)</f>
        <v/>
      </c>
      <c r="J172" s="720" t="str">
        <f>IF($B172="","",VLOOKUP($B172,Indoor_max,J$5,0)/1000)</f>
        <v/>
      </c>
      <c r="K172" s="720" t="str">
        <f>IF($B172="","",VLOOKUP($B172,Indoor_max,K$5,0)/1000)</f>
        <v/>
      </c>
      <c r="L172" s="720" t="str">
        <f>IF($B172="","",VLOOKUP($B172,Indoor_max,L$5,0)/1000)</f>
        <v/>
      </c>
      <c r="M172" s="720" t="str">
        <f>IF($B172="","",VLOOKUP($B172,Indoor_max,M$5,0)/1000)</f>
        <v/>
      </c>
      <c r="N172" s="721" t="str">
        <f>IF($B172="","",VLOOKUP($B172,Indoor_max,N$5,0)/1000)</f>
        <v/>
      </c>
      <c r="O172" s="722" t="str">
        <f>IF($B172="","",VLOOKUP($B172,Indoor_max,O$5,0))</f>
        <v/>
      </c>
      <c r="P172" s="723" t="str">
        <f>IF($B172="","",VLOOKUP($B172,Indoor_max,P$5,0))</f>
        <v/>
      </c>
      <c r="Q172" s="724" t="str">
        <f>IF($B172="","",VLOOKUP($B172,Indoor_max,Q$5,0))</f>
        <v/>
      </c>
      <c r="R172" s="725" t="str">
        <f>IF($B172="","",VLOOKUP($B172,Indoor_max,R$5,0))</f>
        <v/>
      </c>
      <c r="S172" s="726" t="str">
        <f>IF($B172="","",VLOOKUP($B172,Athlètes,S$5,0))</f>
        <v/>
      </c>
      <c r="T172" s="718"/>
      <c r="U172" s="698"/>
      <c r="V172" s="698"/>
      <c r="W172" s="698"/>
      <c r="X172" s="698"/>
      <c r="Y172" s="698"/>
      <c r="Z172" s="698"/>
      <c r="AA172" s="698"/>
      <c r="AB172" s="698"/>
      <c r="AC172" s="698"/>
      <c r="AD172" s="698"/>
      <c r="AE172" s="698"/>
      <c r="AF172" s="700"/>
      <c r="AG172" s="828">
        <f ca="1">IF(CELL("row",B172)=ODD(CELL("row",B172)),IF(ROUND(B172-B171,1)=0.1,1,NA()),IF(ROUND(B173-B172,1)=0.1,0,NA()))</f>
        <v>0</v>
      </c>
      <c r="AH172" s="697">
        <f>IF(B172&gt;99,B172,A172)</f>
        <v>21</v>
      </c>
      <c r="AI172" s="698" t="str">
        <f ca="1">IF(D172="",INDIRECT(AO172),IF(AG172=1,D171&amp;"_"&amp;D172,D172&amp;"_"&amp;D173))</f>
        <v>P_F</v>
      </c>
      <c r="AJ172" s="698">
        <f ca="1">IF(AI172=INDIRECT(AO172),0,1)     +     IF(AG172=1,  IF(B171+0.1=B172,0,1),  IF(B172+0.1=B173,0,1))     +     IF(AG172=1,  AD172,  AD173)</f>
        <v>0</v>
      </c>
      <c r="AK172" s="701">
        <f ca="1">IF(AG172=1,  F172+CLASSES*AF172*100000,  F173+CLASSES*AF173*100000)     +     IF(AI172="_",  0,  VLOOKUP(AI172,Cross_cat_sexe,AK$7,0))     +     IF(AG172=1,  IF(AND(B172&gt;0.1,F172=0),0.1,0),  IF(AND(B173&gt;0.1,F173=0),0.1,0))</f>
        <v>4000000</v>
      </c>
      <c r="AL172" s="290"/>
      <c r="AM172" s="698"/>
      <c r="AN172" s="698">
        <f t="shared" si="13"/>
        <v>0</v>
      </c>
      <c r="AO172" s="800" t="str">
        <f t="shared" ca="1" si="14"/>
        <v>$AI$129</v>
      </c>
    </row>
    <row r="173" spans="1:41" s="695" customFormat="1" hidden="1">
      <c r="A173" s="681">
        <v>21.1</v>
      </c>
      <c r="B173" s="682">
        <f>B172+0.1</f>
        <v>0.1</v>
      </c>
      <c r="C173" s="683" t="str">
        <f>IF($B172="","",VLOOKUP($B172,Athlètes,C$7,0))</f>
        <v/>
      </c>
      <c r="D173" s="684" t="str">
        <f>IF($B172="","",VLOOKUP($B172,Athlètes,D$7,0))</f>
        <v/>
      </c>
      <c r="E173" s="685"/>
      <c r="F173" s="710">
        <f>IF(AD173=0,MAX(I173:N173)+MAX(O173:Q173)+R173,NA())</f>
        <v>0</v>
      </c>
      <c r="G173" s="692">
        <f>IF(AD173=0,SUM(T173:AC173),NA())</f>
        <v>0</v>
      </c>
      <c r="H173" s="784">
        <f ca="1">IF(ISNA(VLOOKUP($B173,__Cross,H$7,0)),   0,   VLOOKUP($B173,__Cross,H$7,0))</f>
        <v>0</v>
      </c>
      <c r="I173" s="711" t="str">
        <f>IF($B172="","",VLOOKUP($B172,Indoor_max,I$7,0))</f>
        <v/>
      </c>
      <c r="J173" s="712" t="str">
        <f>IF($B172="","",VLOOKUP($B172,Indoor_max,J$7,0))</f>
        <v/>
      </c>
      <c r="K173" s="712" t="str">
        <f>IF($B172="","",VLOOKUP($B172,Indoor_max,K$7,0))</f>
        <v/>
      </c>
      <c r="L173" s="712" t="str">
        <f>IF($B172="","",VLOOKUP($B172,Indoor_max,L$7,0))</f>
        <v/>
      </c>
      <c r="M173" s="712" t="str">
        <f>IF($B172="","",VLOOKUP($B172,Indoor_max,M$7,0))</f>
        <v/>
      </c>
      <c r="N173" s="713" t="str">
        <f>IF($B172="","",VLOOKUP($B172,Indoor_max,N$7,0))</f>
        <v/>
      </c>
      <c r="O173" s="714" t="str">
        <f>IF($B172="","",VLOOKUP($B172,Indoor_max,O$7,0))</f>
        <v/>
      </c>
      <c r="P173" s="712" t="str">
        <f>IF($B172="","",VLOOKUP($B172,Indoor_max,P$7,0))</f>
        <v/>
      </c>
      <c r="Q173" s="713" t="str">
        <f>IF($B172="","",VLOOKUP($B172,Indoor_max,Q$7,0))</f>
        <v/>
      </c>
      <c r="R173" s="715">
        <f>IF($B172="",0,VLOOKUP($B172,Indoor_max,R$7,0))</f>
        <v>0</v>
      </c>
      <c r="S173" s="716" t="str">
        <f>IF($B172="","",VLOOKUP($B172,Athlètes,S$7,0))</f>
        <v/>
      </c>
      <c r="T173" s="710" t="str">
        <f>IF($B172="","",VLOOKUP($B172,Indoor_max,T$7,0))</f>
        <v/>
      </c>
      <c r="U173" s="684" t="str">
        <f>IF($B172="","",VLOOKUP($B172,Indoor_max,U$7,0))</f>
        <v/>
      </c>
      <c r="V173" s="684" t="str">
        <f>IF($B172="","",VLOOKUP($B172,Indoor_max,V$7,0))</f>
        <v/>
      </c>
      <c r="W173" s="684" t="str">
        <f>IF($B172="","",VLOOKUP($B172,Indoor_max,W$7,0))</f>
        <v/>
      </c>
      <c r="X173" s="684" t="str">
        <f>IF($B172="","",VLOOKUP($B172,Indoor_max,X$7,0))</f>
        <v/>
      </c>
      <c r="Y173" s="684" t="str">
        <f>IF($B172="","",VLOOKUP($B172,Indoor_max,Y$7,0))</f>
        <v/>
      </c>
      <c r="Z173" s="684" t="str">
        <f>IF($B172="","",VLOOKUP($B172,Indoor_max,Z$7,0))</f>
        <v/>
      </c>
      <c r="AA173" s="684" t="str">
        <f>IF($B172="","",VLOOKUP($B172,Indoor_max,AA$7,0))</f>
        <v/>
      </c>
      <c r="AB173" s="684" t="str">
        <f>IF($B172="","",VLOOKUP($B172,Indoor_max,AB$7,0))</f>
        <v/>
      </c>
      <c r="AC173" s="684" t="str">
        <f>IF($B172="","",VLOOKUP($B172,Indoor_max,AC$7,0))</f>
        <v/>
      </c>
      <c r="AD173" s="684">
        <f>IF(MAX(T173:AC173)&gt;1,1,0)</f>
        <v>0</v>
      </c>
      <c r="AE173" s="684">
        <f>IF(AND(SUM(I173:N173)&gt;0,SUM(O173:Q173)&gt;0,R173&gt;0),1,0)</f>
        <v>0</v>
      </c>
      <c r="AF173" s="692">
        <f ca="1">IF( OR(AND(G173&gt;=2,G173+H173&gt;=2),  F172=IF(D173="F","classée","classé")),  1,  0)</f>
        <v>0</v>
      </c>
      <c r="AG173" s="804">
        <f ca="1">IF(CELL("row",B173)=ODD(CELL("row",B173)),IF(ROUND(B173-B172,1)=0.1,1,NA()),IF(ROUND(B174-B173,1)=0.1,0,NA()))</f>
        <v>1</v>
      </c>
      <c r="AH173" s="689">
        <f>IF(B173&gt;99,B173,A173)</f>
        <v>21.1</v>
      </c>
      <c r="AI173" s="684" t="str">
        <f ca="1">IF(D173="",INDIRECT(AO173),IF(AG173=1,D172&amp;"_"&amp;D173,D173&amp;"_"&amp;D174))</f>
        <v>P_F</v>
      </c>
      <c r="AJ173" s="684">
        <f ca="1">IF(AI173=INDIRECT(AO173),0,1)     +     IF(AG173=1,  IF(B172+0.1=B173,0,1),  IF(B173+0.1=B174,0,1))     +     IF(AG173=1,  AD173,  AD174)</f>
        <v>0</v>
      </c>
      <c r="AK173" s="717">
        <f ca="1">IF(AG173=1,  F173+CLASSES*AF173*100000,  F174+CLASSES*AF174*100000)     +     IF(AI173="_",  0,  VLOOKUP(AI173,Cross_cat_sexe,AK$7,0))     +     IF(AG173=1,  IF(AND(B173&gt;0.1,F173=0),0.1,0),  IF(AND(B174&gt;0.1,F174=0),0.1,0))</f>
        <v>4000000</v>
      </c>
      <c r="AL173" s="291"/>
      <c r="AM173" s="684"/>
      <c r="AN173" s="684">
        <f t="shared" si="13"/>
        <v>0</v>
      </c>
      <c r="AO173" s="796" t="str">
        <f t="shared" ca="1" si="14"/>
        <v>$AI$129</v>
      </c>
    </row>
    <row r="174" spans="1:41" s="703" customFormat="1" hidden="1">
      <c r="A174" s="704">
        <v>22</v>
      </c>
      <c r="B174" s="705"/>
      <c r="C174" s="703" t="str">
        <f>IF($B174="","",VLOOKUP($B174,Athlètes,C$5,0))</f>
        <v/>
      </c>
      <c r="D174" s="698" t="str">
        <f>IF($B174="","",VLOOKUP($B174,Athlètes,D$5,0))</f>
        <v/>
      </c>
      <c r="E174" s="706" t="str">
        <f>IF($B174="","",VLOOKUP($B174,Athlètes,E$5,0))</f>
        <v/>
      </c>
      <c r="F174" s="718"/>
      <c r="G174" s="700"/>
      <c r="H174" s="783"/>
      <c r="I174" s="719" t="str">
        <f>IF($B174="","",VLOOKUP($B174,Indoor_max,I$5,0)/1000)</f>
        <v/>
      </c>
      <c r="J174" s="720" t="str">
        <f>IF($B174="","",VLOOKUP($B174,Indoor_max,J$5,0)/1000)</f>
        <v/>
      </c>
      <c r="K174" s="720" t="str">
        <f>IF($B174="","",VLOOKUP($B174,Indoor_max,K$5,0)/1000)</f>
        <v/>
      </c>
      <c r="L174" s="720" t="str">
        <f>IF($B174="","",VLOOKUP($B174,Indoor_max,L$5,0)/1000)</f>
        <v/>
      </c>
      <c r="M174" s="720" t="str">
        <f>IF($B174="","",VLOOKUP($B174,Indoor_max,M$5,0)/1000)</f>
        <v/>
      </c>
      <c r="N174" s="721" t="str">
        <f>IF($B174="","",VLOOKUP($B174,Indoor_max,N$5,0)/1000)</f>
        <v/>
      </c>
      <c r="O174" s="722" t="str">
        <f>IF($B174="","",VLOOKUP($B174,Indoor_max,O$5,0))</f>
        <v/>
      </c>
      <c r="P174" s="723" t="str">
        <f>IF($B174="","",VLOOKUP($B174,Indoor_max,P$5,0))</f>
        <v/>
      </c>
      <c r="Q174" s="724" t="str">
        <f>IF($B174="","",VLOOKUP($B174,Indoor_max,Q$5,0))</f>
        <v/>
      </c>
      <c r="R174" s="725" t="str">
        <f>IF($B174="","",VLOOKUP($B174,Indoor_max,R$5,0))</f>
        <v/>
      </c>
      <c r="S174" s="726" t="str">
        <f>IF($B174="","",VLOOKUP($B174,Athlètes,S$5,0))</f>
        <v/>
      </c>
      <c r="T174" s="718"/>
      <c r="U174" s="698"/>
      <c r="V174" s="698"/>
      <c r="W174" s="698"/>
      <c r="X174" s="698"/>
      <c r="Y174" s="698"/>
      <c r="Z174" s="698"/>
      <c r="AA174" s="698"/>
      <c r="AB174" s="698"/>
      <c r="AC174" s="698"/>
      <c r="AD174" s="698"/>
      <c r="AE174" s="698"/>
      <c r="AF174" s="700"/>
      <c r="AG174" s="828">
        <f ca="1">IF(CELL("row",B174)=ODD(CELL("row",B174)),IF(ROUND(B174-B173,1)=0.1,1,NA()),IF(ROUND(B175-B174,1)=0.1,0,NA()))</f>
        <v>0</v>
      </c>
      <c r="AH174" s="697">
        <f>IF(B174&gt;99,B174,A174)</f>
        <v>22</v>
      </c>
      <c r="AI174" s="698" t="str">
        <f ca="1">IF(D174="",INDIRECT(AO174),IF(AG174=1,D173&amp;"_"&amp;D174,D174&amp;"_"&amp;D175))</f>
        <v>P_F</v>
      </c>
      <c r="AJ174" s="698">
        <f ca="1">IF(AI174=INDIRECT(AO174),0,1)     +     IF(AG174=1,  IF(B173+0.1=B174,0,1),  IF(B174+0.1=B175,0,1))     +     IF(AG174=1,  AD174,  AD175)</f>
        <v>0</v>
      </c>
      <c r="AK174" s="701">
        <f ca="1">IF(AG174=1,  F174+CLASSES*AF174*100000,  F175+CLASSES*AF175*100000)     +     IF(AI174="_",  0,  VLOOKUP(AI174,Cross_cat_sexe,AK$7,0))     +     IF(AG174=1,  IF(AND(B174&gt;0.1,F174=0),0.1,0),  IF(AND(B175&gt;0.1,F175=0),0.1,0))</f>
        <v>4000000</v>
      </c>
      <c r="AL174" s="290"/>
      <c r="AM174" s="698"/>
      <c r="AN174" s="698">
        <f t="shared" si="13"/>
        <v>0</v>
      </c>
      <c r="AO174" s="800" t="str">
        <f t="shared" ca="1" si="14"/>
        <v>$AI$129</v>
      </c>
    </row>
    <row r="175" spans="1:41" s="695" customFormat="1" hidden="1">
      <c r="A175" s="681">
        <v>22.1</v>
      </c>
      <c r="B175" s="682">
        <f>B174+0.1</f>
        <v>0.1</v>
      </c>
      <c r="C175" s="683" t="str">
        <f>IF($B174="","",VLOOKUP($B174,Athlètes,C$7,0))</f>
        <v/>
      </c>
      <c r="D175" s="684" t="str">
        <f>IF($B174="","",VLOOKUP($B174,Athlètes,D$7,0))</f>
        <v/>
      </c>
      <c r="E175" s="685"/>
      <c r="F175" s="710">
        <f>IF(AD175=0,MAX(I175:N175)+MAX(O175:Q175)+R175,NA())</f>
        <v>0</v>
      </c>
      <c r="G175" s="692">
        <f>IF(AD175=0,SUM(T175:AC175),NA())</f>
        <v>0</v>
      </c>
      <c r="H175" s="784">
        <f ca="1">IF(ISNA(VLOOKUP($B175,__Cross,H$7,0)),   0,   VLOOKUP($B175,__Cross,H$7,0))</f>
        <v>0</v>
      </c>
      <c r="I175" s="711" t="str">
        <f>IF($B174="","",VLOOKUP($B174,Indoor_max,I$7,0))</f>
        <v/>
      </c>
      <c r="J175" s="712" t="str">
        <f>IF($B174="","",VLOOKUP($B174,Indoor_max,J$7,0))</f>
        <v/>
      </c>
      <c r="K175" s="712" t="str">
        <f>IF($B174="","",VLOOKUP($B174,Indoor_max,K$7,0))</f>
        <v/>
      </c>
      <c r="L175" s="712" t="str">
        <f>IF($B174="","",VLOOKUP($B174,Indoor_max,L$7,0))</f>
        <v/>
      </c>
      <c r="M175" s="712" t="str">
        <f>IF($B174="","",VLOOKUP($B174,Indoor_max,M$7,0))</f>
        <v/>
      </c>
      <c r="N175" s="713" t="str">
        <f>IF($B174="","",VLOOKUP($B174,Indoor_max,N$7,0))</f>
        <v/>
      </c>
      <c r="O175" s="714" t="str">
        <f>IF($B174="","",VLOOKUP($B174,Indoor_max,O$7,0))</f>
        <v/>
      </c>
      <c r="P175" s="712" t="str">
        <f>IF($B174="","",VLOOKUP($B174,Indoor_max,P$7,0))</f>
        <v/>
      </c>
      <c r="Q175" s="713" t="str">
        <f>IF($B174="","",VLOOKUP($B174,Indoor_max,Q$7,0))</f>
        <v/>
      </c>
      <c r="R175" s="715">
        <f>IF($B174="",0,VLOOKUP($B174,Indoor_max,R$7,0))</f>
        <v>0</v>
      </c>
      <c r="S175" s="716" t="str">
        <f>IF($B174="","",VLOOKUP($B174,Athlètes,S$7,0))</f>
        <v/>
      </c>
      <c r="T175" s="710" t="str">
        <f>IF($B174="","",VLOOKUP($B174,Indoor_max,T$7,0))</f>
        <v/>
      </c>
      <c r="U175" s="684" t="str">
        <f>IF($B174="","",VLOOKUP($B174,Indoor_max,U$7,0))</f>
        <v/>
      </c>
      <c r="V175" s="684" t="str">
        <f>IF($B174="","",VLOOKUP($B174,Indoor_max,V$7,0))</f>
        <v/>
      </c>
      <c r="W175" s="684" t="str">
        <f>IF($B174="","",VLOOKUP($B174,Indoor_max,W$7,0))</f>
        <v/>
      </c>
      <c r="X175" s="684" t="str">
        <f>IF($B174="","",VLOOKUP($B174,Indoor_max,X$7,0))</f>
        <v/>
      </c>
      <c r="Y175" s="684" t="str">
        <f>IF($B174="","",VLOOKUP($B174,Indoor_max,Y$7,0))</f>
        <v/>
      </c>
      <c r="Z175" s="684" t="str">
        <f>IF($B174="","",VLOOKUP($B174,Indoor_max,Z$7,0))</f>
        <v/>
      </c>
      <c r="AA175" s="684" t="str">
        <f>IF($B174="","",VLOOKUP($B174,Indoor_max,AA$7,0))</f>
        <v/>
      </c>
      <c r="AB175" s="684" t="str">
        <f>IF($B174="","",VLOOKUP($B174,Indoor_max,AB$7,0))</f>
        <v/>
      </c>
      <c r="AC175" s="684" t="str">
        <f>IF($B174="","",VLOOKUP($B174,Indoor_max,AC$7,0))</f>
        <v/>
      </c>
      <c r="AD175" s="684">
        <f>IF(MAX(T175:AC175)&gt;1,1,0)</f>
        <v>0</v>
      </c>
      <c r="AE175" s="684">
        <f>IF(AND(SUM(I175:N175)&gt;0,SUM(O175:Q175)&gt;0,R175&gt;0),1,0)</f>
        <v>0</v>
      </c>
      <c r="AF175" s="692">
        <f ca="1">IF( OR(AND(G175&gt;=2,G175+H175&gt;=2),  F174=IF(D175="F","classée","classé")),  1,  0)</f>
        <v>0</v>
      </c>
      <c r="AG175" s="804">
        <f ca="1">IF(CELL("row",B175)=ODD(CELL("row",B175)),IF(ROUND(B175-B174,1)=0.1,1,NA()),IF(ROUND(B176-B175,1)=0.1,0,NA()))</f>
        <v>1</v>
      </c>
      <c r="AH175" s="689">
        <f>IF(B175&gt;99,B175,A175)</f>
        <v>22.1</v>
      </c>
      <c r="AI175" s="684" t="str">
        <f ca="1">IF(D175="",INDIRECT(AO175),IF(AG175=1,D174&amp;"_"&amp;D175,D175&amp;"_"&amp;D176))</f>
        <v>P_F</v>
      </c>
      <c r="AJ175" s="684">
        <f ca="1">IF(AI175=INDIRECT(AO175),0,1)     +     IF(AG175=1,  IF(B174+0.1=B175,0,1),  IF(B175+0.1=B176,0,1))     +     IF(AG175=1,  AD175,  AD176)</f>
        <v>0</v>
      </c>
      <c r="AK175" s="717">
        <f ca="1">IF(AG175=1,  F175+CLASSES*AF175*100000,  F176+CLASSES*AF176*100000)     +     IF(AI175="_",  0,  VLOOKUP(AI175,Cross_cat_sexe,AK$7,0))     +     IF(AG175=1,  IF(AND(B175&gt;0.1,F175=0),0.1,0),  IF(AND(B176&gt;0.1,F176=0),0.1,0))</f>
        <v>4000000</v>
      </c>
      <c r="AL175" s="291"/>
      <c r="AM175" s="684"/>
      <c r="AN175" s="684">
        <f t="shared" si="13"/>
        <v>0</v>
      </c>
      <c r="AO175" s="796" t="str">
        <f t="shared" ca="1" si="14"/>
        <v>$AI$129</v>
      </c>
    </row>
    <row r="176" spans="1:41" s="703" customFormat="1" hidden="1">
      <c r="A176" s="704">
        <v>23</v>
      </c>
      <c r="B176" s="705"/>
      <c r="C176" s="703" t="str">
        <f>IF($B176="","",VLOOKUP($B176,Athlètes,C$5,0))</f>
        <v/>
      </c>
      <c r="D176" s="698" t="str">
        <f>IF($B176="","",VLOOKUP($B176,Athlètes,D$5,0))</f>
        <v/>
      </c>
      <c r="E176" s="706" t="str">
        <f>IF($B176="","",VLOOKUP($B176,Athlètes,E$5,0))</f>
        <v/>
      </c>
      <c r="F176" s="718"/>
      <c r="G176" s="700"/>
      <c r="H176" s="783"/>
      <c r="I176" s="719" t="str">
        <f>IF($B176="","",VLOOKUP($B176,Indoor_max,I$5,0)/1000)</f>
        <v/>
      </c>
      <c r="J176" s="720" t="str">
        <f>IF($B176="","",VLOOKUP($B176,Indoor_max,J$5,0)/1000)</f>
        <v/>
      </c>
      <c r="K176" s="720" t="str">
        <f>IF($B176="","",VLOOKUP($B176,Indoor_max,K$5,0)/1000)</f>
        <v/>
      </c>
      <c r="L176" s="720" t="str">
        <f>IF($B176="","",VLOOKUP($B176,Indoor_max,L$5,0)/1000)</f>
        <v/>
      </c>
      <c r="M176" s="720" t="str">
        <f>IF($B176="","",VLOOKUP($B176,Indoor_max,M$5,0)/1000)</f>
        <v/>
      </c>
      <c r="N176" s="721" t="str">
        <f>IF($B176="","",VLOOKUP($B176,Indoor_max,N$5,0)/1000)</f>
        <v/>
      </c>
      <c r="O176" s="722" t="str">
        <f>IF($B176="","",VLOOKUP($B176,Indoor_max,O$5,0))</f>
        <v/>
      </c>
      <c r="P176" s="723" t="str">
        <f>IF($B176="","",VLOOKUP($B176,Indoor_max,P$5,0))</f>
        <v/>
      </c>
      <c r="Q176" s="724" t="str">
        <f>IF($B176="","",VLOOKUP($B176,Indoor_max,Q$5,0))</f>
        <v/>
      </c>
      <c r="R176" s="725" t="str">
        <f>IF($B176="","",VLOOKUP($B176,Indoor_max,R$5,0))</f>
        <v/>
      </c>
      <c r="S176" s="726" t="str">
        <f>IF($B176="","",VLOOKUP($B176,Athlètes,S$5,0))</f>
        <v/>
      </c>
      <c r="T176" s="718"/>
      <c r="U176" s="698"/>
      <c r="V176" s="698"/>
      <c r="W176" s="698"/>
      <c r="X176" s="698"/>
      <c r="Y176" s="698"/>
      <c r="Z176" s="698"/>
      <c r="AA176" s="698"/>
      <c r="AB176" s="698"/>
      <c r="AC176" s="698"/>
      <c r="AD176" s="698"/>
      <c r="AE176" s="698"/>
      <c r="AF176" s="700"/>
      <c r="AG176" s="828">
        <f ca="1">IF(CELL("row",B176)=ODD(CELL("row",B176)),IF(ROUND(B176-B175,1)=0.1,1,NA()),IF(ROUND(B177-B176,1)=0.1,0,NA()))</f>
        <v>0</v>
      </c>
      <c r="AH176" s="697">
        <f>IF(B176&gt;99,B176,A176)</f>
        <v>23</v>
      </c>
      <c r="AI176" s="698" t="str">
        <f ca="1">IF(D176="",INDIRECT(AO176),IF(AG176=1,D175&amp;"_"&amp;D176,D176&amp;"_"&amp;D177))</f>
        <v>P_F</v>
      </c>
      <c r="AJ176" s="698">
        <f ca="1">IF(AI176=INDIRECT(AO176),0,1)     +     IF(AG176=1,  IF(B175+0.1=B176,0,1),  IF(B176+0.1=B177,0,1))     +     IF(AG176=1,  AD176,  AD177)</f>
        <v>0</v>
      </c>
      <c r="AK176" s="701">
        <f ca="1">IF(AG176=1,  F176+CLASSES*AF176*100000,  F177+CLASSES*AF177*100000)     +     IF(AI176="_",  0,  VLOOKUP(AI176,Cross_cat_sexe,AK$7,0))     +     IF(AG176=1,  IF(AND(B176&gt;0.1,F176=0),0.1,0),  IF(AND(B177&gt;0.1,F177=0),0.1,0))</f>
        <v>4000000</v>
      </c>
      <c r="AL176" s="290"/>
      <c r="AM176" s="698"/>
      <c r="AN176" s="698">
        <f t="shared" ref="AN176:AN181" si="15">IF(B176&gt;0.1,1,0)</f>
        <v>0</v>
      </c>
      <c r="AO176" s="800" t="str">
        <f t="shared" ca="1" si="14"/>
        <v>$AI$129</v>
      </c>
    </row>
    <row r="177" spans="1:41" s="695" customFormat="1" hidden="1">
      <c r="A177" s="681">
        <v>23.1</v>
      </c>
      <c r="B177" s="682">
        <f>B176+0.1</f>
        <v>0.1</v>
      </c>
      <c r="C177" s="683" t="str">
        <f>IF($B176="","",VLOOKUP($B176,Athlètes,C$7,0))</f>
        <v/>
      </c>
      <c r="D177" s="684" t="str">
        <f>IF($B176="","",VLOOKUP($B176,Athlètes,D$7,0))</f>
        <v/>
      </c>
      <c r="E177" s="685"/>
      <c r="F177" s="710">
        <f>IF(AD177=0,MAX(I177:N177)+MAX(O177:Q177)+R177,NA())</f>
        <v>0</v>
      </c>
      <c r="G177" s="692">
        <f>IF(AD177=0,SUM(T177:AC177),NA())</f>
        <v>0</v>
      </c>
      <c r="H177" s="784">
        <f ca="1">IF(ISNA(VLOOKUP($B177,__Cross,H$7,0)),   0,   VLOOKUP($B177,__Cross,H$7,0))</f>
        <v>0</v>
      </c>
      <c r="I177" s="711" t="str">
        <f>IF($B176="","",VLOOKUP($B176,Indoor_max,I$7,0))</f>
        <v/>
      </c>
      <c r="J177" s="712" t="str">
        <f>IF($B176="","",VLOOKUP($B176,Indoor_max,J$7,0))</f>
        <v/>
      </c>
      <c r="K177" s="712" t="str">
        <f>IF($B176="","",VLOOKUP($B176,Indoor_max,K$7,0))</f>
        <v/>
      </c>
      <c r="L177" s="712" t="str">
        <f>IF($B176="","",VLOOKUP($B176,Indoor_max,L$7,0))</f>
        <v/>
      </c>
      <c r="M177" s="712" t="str">
        <f>IF($B176="","",VLOOKUP($B176,Indoor_max,M$7,0))</f>
        <v/>
      </c>
      <c r="N177" s="713" t="str">
        <f>IF($B176="","",VLOOKUP($B176,Indoor_max,N$7,0))</f>
        <v/>
      </c>
      <c r="O177" s="714" t="str">
        <f>IF($B176="","",VLOOKUP($B176,Indoor_max,O$7,0))</f>
        <v/>
      </c>
      <c r="P177" s="712" t="str">
        <f>IF($B176="","",VLOOKUP($B176,Indoor_max,P$7,0))</f>
        <v/>
      </c>
      <c r="Q177" s="713" t="str">
        <f>IF($B176="","",VLOOKUP($B176,Indoor_max,Q$7,0))</f>
        <v/>
      </c>
      <c r="R177" s="715">
        <f>IF($B176="",0,VLOOKUP($B176,Indoor_max,R$7,0))</f>
        <v>0</v>
      </c>
      <c r="S177" s="716" t="str">
        <f>IF($B176="","",VLOOKUP($B176,Athlètes,S$7,0))</f>
        <v/>
      </c>
      <c r="T177" s="710" t="str">
        <f>IF($B176="","",VLOOKUP($B176,Indoor_max,T$7,0))</f>
        <v/>
      </c>
      <c r="U177" s="684" t="str">
        <f>IF($B176="","",VLOOKUP($B176,Indoor_max,U$7,0))</f>
        <v/>
      </c>
      <c r="V177" s="684" t="str">
        <f>IF($B176="","",VLOOKUP($B176,Indoor_max,V$7,0))</f>
        <v/>
      </c>
      <c r="W177" s="684" t="str">
        <f>IF($B176="","",VLOOKUP($B176,Indoor_max,W$7,0))</f>
        <v/>
      </c>
      <c r="X177" s="684" t="str">
        <f>IF($B176="","",VLOOKUP($B176,Indoor_max,X$7,0))</f>
        <v/>
      </c>
      <c r="Y177" s="684" t="str">
        <f>IF($B176="","",VLOOKUP($B176,Indoor_max,Y$7,0))</f>
        <v/>
      </c>
      <c r="Z177" s="684" t="str">
        <f>IF($B176="","",VLOOKUP($B176,Indoor_max,Z$7,0))</f>
        <v/>
      </c>
      <c r="AA177" s="684" t="str">
        <f>IF($B176="","",VLOOKUP($B176,Indoor_max,AA$7,0))</f>
        <v/>
      </c>
      <c r="AB177" s="684" t="str">
        <f>IF($B176="","",VLOOKUP($B176,Indoor_max,AB$7,0))</f>
        <v/>
      </c>
      <c r="AC177" s="684" t="str">
        <f>IF($B176="","",VLOOKUP($B176,Indoor_max,AC$7,0))</f>
        <v/>
      </c>
      <c r="AD177" s="684">
        <f>IF(MAX(T177:AC177)&gt;1,1,0)</f>
        <v>0</v>
      </c>
      <c r="AE177" s="684">
        <f>IF(AND(SUM(I177:N177)&gt;0,SUM(O177:Q177)&gt;0,R177&gt;0),1,0)</f>
        <v>0</v>
      </c>
      <c r="AF177" s="692">
        <f ca="1">IF( OR(AND(G177&gt;=2,G177+H177&gt;=2),  F176=IF(D177="F","classée","classé")),  1,  0)</f>
        <v>0</v>
      </c>
      <c r="AG177" s="804">
        <f ca="1">IF(CELL("row",B177)=ODD(CELL("row",B177)),IF(ROUND(B177-B176,1)=0.1,1,NA()),IF(ROUND(B178-B177,1)=0.1,0,NA()))</f>
        <v>1</v>
      </c>
      <c r="AH177" s="689">
        <f>IF(B177&gt;99,B177,A177)</f>
        <v>23.1</v>
      </c>
      <c r="AI177" s="684" t="str">
        <f ca="1">IF(D177="",INDIRECT(AO177),IF(AG177=1,D176&amp;"_"&amp;D177,D177&amp;"_"&amp;D178))</f>
        <v>P_F</v>
      </c>
      <c r="AJ177" s="684">
        <f ca="1">IF(AI177=INDIRECT(AO177),0,1)     +     IF(AG177=1,  IF(B176+0.1=B177,0,1),  IF(B177+0.1=B178,0,1))     +     IF(AG177=1,  AD177,  AD178)</f>
        <v>0</v>
      </c>
      <c r="AK177" s="717">
        <f ca="1">IF(AG177=1,  F177+CLASSES*AF177*100000,  F178+CLASSES*AF178*100000)     +     IF(AI177="_",  0,  VLOOKUP(AI177,Cross_cat_sexe,AK$7,0))     +     IF(AG177=1,  IF(AND(B177&gt;0.1,F177=0),0.1,0),  IF(AND(B178&gt;0.1,F178=0),0.1,0))</f>
        <v>4000000</v>
      </c>
      <c r="AL177" s="291"/>
      <c r="AM177" s="684"/>
      <c r="AN177" s="684">
        <f t="shared" si="15"/>
        <v>0</v>
      </c>
      <c r="AO177" s="796" t="str">
        <f t="shared" ca="1" si="14"/>
        <v>$AI$129</v>
      </c>
    </row>
    <row r="178" spans="1:41" s="703" customFormat="1" hidden="1">
      <c r="A178" s="704">
        <v>24</v>
      </c>
      <c r="B178" s="705"/>
      <c r="C178" s="703" t="str">
        <f>IF($B178="","",VLOOKUP($B178,Athlètes,C$5,0))</f>
        <v/>
      </c>
      <c r="D178" s="698" t="str">
        <f>IF($B178="","",VLOOKUP($B178,Athlètes,D$5,0))</f>
        <v/>
      </c>
      <c r="E178" s="706" t="str">
        <f>IF($B178="","",VLOOKUP($B178,Athlètes,E$5,0))</f>
        <v/>
      </c>
      <c r="F178" s="718"/>
      <c r="G178" s="700"/>
      <c r="H178" s="783"/>
      <c r="I178" s="719" t="str">
        <f>IF($B178="","",VLOOKUP($B178,Indoor_max,I$5,0)/1000)</f>
        <v/>
      </c>
      <c r="J178" s="720" t="str">
        <f>IF($B178="","",VLOOKUP($B178,Indoor_max,J$5,0)/1000)</f>
        <v/>
      </c>
      <c r="K178" s="720" t="str">
        <f>IF($B178="","",VLOOKUP($B178,Indoor_max,K$5,0)/1000)</f>
        <v/>
      </c>
      <c r="L178" s="720" t="str">
        <f>IF($B178="","",VLOOKUP($B178,Indoor_max,L$5,0)/1000)</f>
        <v/>
      </c>
      <c r="M178" s="720" t="str">
        <f>IF($B178="","",VLOOKUP($B178,Indoor_max,M$5,0)/1000)</f>
        <v/>
      </c>
      <c r="N178" s="721" t="str">
        <f>IF($B178="","",VLOOKUP($B178,Indoor_max,N$5,0)/1000)</f>
        <v/>
      </c>
      <c r="O178" s="722" t="str">
        <f>IF($B178="","",VLOOKUP($B178,Indoor_max,O$5,0))</f>
        <v/>
      </c>
      <c r="P178" s="723" t="str">
        <f>IF($B178="","",VLOOKUP($B178,Indoor_max,P$5,0))</f>
        <v/>
      </c>
      <c r="Q178" s="724" t="str">
        <f>IF($B178="","",VLOOKUP($B178,Indoor_max,Q$5,0))</f>
        <v/>
      </c>
      <c r="R178" s="725" t="str">
        <f>IF($B178="","",VLOOKUP($B178,Indoor_max,R$5,0))</f>
        <v/>
      </c>
      <c r="S178" s="726" t="str">
        <f>IF($B178="","",VLOOKUP($B178,Athlètes,S$5,0))</f>
        <v/>
      </c>
      <c r="T178" s="718"/>
      <c r="U178" s="698"/>
      <c r="V178" s="698"/>
      <c r="W178" s="698"/>
      <c r="X178" s="698"/>
      <c r="Y178" s="698"/>
      <c r="Z178" s="698"/>
      <c r="AA178" s="698"/>
      <c r="AB178" s="698"/>
      <c r="AC178" s="698"/>
      <c r="AD178" s="698"/>
      <c r="AE178" s="698"/>
      <c r="AF178" s="700"/>
      <c r="AG178" s="828">
        <f ca="1">IF(CELL("row",B178)=ODD(CELL("row",B178)),IF(ROUND(B178-B177,1)=0.1,1,NA()),IF(ROUND(B179-B178,1)=0.1,0,NA()))</f>
        <v>0</v>
      </c>
      <c r="AH178" s="697">
        <f>IF(B178&gt;99,B178,A178)</f>
        <v>24</v>
      </c>
      <c r="AI178" s="698" t="str">
        <f ca="1">IF(D178="",INDIRECT(AO178),IF(AG178=1,D177&amp;"_"&amp;D178,D178&amp;"_"&amp;D179))</f>
        <v>P_F</v>
      </c>
      <c r="AJ178" s="698">
        <f ca="1">IF(AI178=INDIRECT(AO178),0,1)     +     IF(AG178=1,  IF(B177+0.1=B178,0,1),  IF(B178+0.1=B179,0,1))     +     IF(AG178=1,  AD178,  AD179)</f>
        <v>0</v>
      </c>
      <c r="AK178" s="701">
        <f ca="1">IF(AG178=1,  F178+CLASSES*AF178*100000,  F179+CLASSES*AF179*100000)     +     IF(AI178="_",  0,  VLOOKUP(AI178,Cross_cat_sexe,AK$7,0))     +     IF(AG178=1,  IF(AND(B178&gt;0.1,F178=0),0.1,0),  IF(AND(B179&gt;0.1,F179=0),0.1,0))</f>
        <v>4000000</v>
      </c>
      <c r="AL178" s="290"/>
      <c r="AM178" s="698"/>
      <c r="AN178" s="698">
        <f t="shared" si="15"/>
        <v>0</v>
      </c>
      <c r="AO178" s="800" t="str">
        <f t="shared" ca="1" si="14"/>
        <v>$AI$129</v>
      </c>
    </row>
    <row r="179" spans="1:41" s="695" customFormat="1" hidden="1">
      <c r="A179" s="681">
        <v>24.1</v>
      </c>
      <c r="B179" s="682">
        <f>B178+0.1</f>
        <v>0.1</v>
      </c>
      <c r="C179" s="683" t="str">
        <f>IF($B178="","",VLOOKUP($B178,Athlètes,C$7,0))</f>
        <v/>
      </c>
      <c r="D179" s="684" t="str">
        <f>IF($B178="","",VLOOKUP($B178,Athlètes,D$7,0))</f>
        <v/>
      </c>
      <c r="E179" s="685"/>
      <c r="F179" s="710">
        <f>IF(AD179=0,MAX(I179:N179)+MAX(O179:Q179)+R179,NA())</f>
        <v>0</v>
      </c>
      <c r="G179" s="692">
        <f>IF(AD179=0,SUM(T179:AC179),NA())</f>
        <v>0</v>
      </c>
      <c r="H179" s="784">
        <f ca="1">IF(ISNA(VLOOKUP($B179,__Cross,H$7,0)),   0,   VLOOKUP($B179,__Cross,H$7,0))</f>
        <v>0</v>
      </c>
      <c r="I179" s="711" t="str">
        <f>IF($B178="","",VLOOKUP($B178,Indoor_max,I$7,0))</f>
        <v/>
      </c>
      <c r="J179" s="712" t="str">
        <f>IF($B178="","",VLOOKUP($B178,Indoor_max,J$7,0))</f>
        <v/>
      </c>
      <c r="K179" s="712" t="str">
        <f>IF($B178="","",VLOOKUP($B178,Indoor_max,K$7,0))</f>
        <v/>
      </c>
      <c r="L179" s="712" t="str">
        <f>IF($B178="","",VLOOKUP($B178,Indoor_max,L$7,0))</f>
        <v/>
      </c>
      <c r="M179" s="712" t="str">
        <f>IF($B178="","",VLOOKUP($B178,Indoor_max,M$7,0))</f>
        <v/>
      </c>
      <c r="N179" s="713" t="str">
        <f>IF($B178="","",VLOOKUP($B178,Indoor_max,N$7,0))</f>
        <v/>
      </c>
      <c r="O179" s="714" t="str">
        <f>IF($B178="","",VLOOKUP($B178,Indoor_max,O$7,0))</f>
        <v/>
      </c>
      <c r="P179" s="712" t="str">
        <f>IF($B178="","",VLOOKUP($B178,Indoor_max,P$7,0))</f>
        <v/>
      </c>
      <c r="Q179" s="713" t="str">
        <f>IF($B178="","",VLOOKUP($B178,Indoor_max,Q$7,0))</f>
        <v/>
      </c>
      <c r="R179" s="715">
        <f>IF($B178="",0,VLOOKUP($B178,Indoor_max,R$7,0))</f>
        <v>0</v>
      </c>
      <c r="S179" s="716" t="str">
        <f>IF($B178="","",VLOOKUP($B178,Athlètes,S$7,0))</f>
        <v/>
      </c>
      <c r="T179" s="710" t="str">
        <f>IF($B178="","",VLOOKUP($B178,Indoor_max,T$7,0))</f>
        <v/>
      </c>
      <c r="U179" s="684" t="str">
        <f>IF($B178="","",VLOOKUP($B178,Indoor_max,U$7,0))</f>
        <v/>
      </c>
      <c r="V179" s="684" t="str">
        <f>IF($B178="","",VLOOKUP($B178,Indoor_max,V$7,0))</f>
        <v/>
      </c>
      <c r="W179" s="684" t="str">
        <f>IF($B178="","",VLOOKUP($B178,Indoor_max,W$7,0))</f>
        <v/>
      </c>
      <c r="X179" s="684" t="str">
        <f>IF($B178="","",VLOOKUP($B178,Indoor_max,X$7,0))</f>
        <v/>
      </c>
      <c r="Y179" s="684" t="str">
        <f>IF($B178="","",VLOOKUP($B178,Indoor_max,Y$7,0))</f>
        <v/>
      </c>
      <c r="Z179" s="684" t="str">
        <f>IF($B178="","",VLOOKUP($B178,Indoor_max,Z$7,0))</f>
        <v/>
      </c>
      <c r="AA179" s="684" t="str">
        <f>IF($B178="","",VLOOKUP($B178,Indoor_max,AA$7,0))</f>
        <v/>
      </c>
      <c r="AB179" s="684" t="str">
        <f>IF($B178="","",VLOOKUP($B178,Indoor_max,AB$7,0))</f>
        <v/>
      </c>
      <c r="AC179" s="684" t="str">
        <f>IF($B178="","",VLOOKUP($B178,Indoor_max,AC$7,0))</f>
        <v/>
      </c>
      <c r="AD179" s="684">
        <f>IF(MAX(T179:AC179)&gt;1,1,0)</f>
        <v>0</v>
      </c>
      <c r="AE179" s="684">
        <f>IF(AND(SUM(I179:N179)&gt;0,SUM(O179:Q179)&gt;0,R179&gt;0),1,0)</f>
        <v>0</v>
      </c>
      <c r="AF179" s="692">
        <f ca="1">IF( OR(AND(G179&gt;=2,G179+H179&gt;=2),  F178=IF(D179="F","classée","classé")),  1,  0)</f>
        <v>0</v>
      </c>
      <c r="AG179" s="804">
        <f ca="1">IF(CELL("row",B179)=ODD(CELL("row",B179)),IF(ROUND(B179-B178,1)=0.1,1,NA()),IF(ROUND(B180-B179,1)=0.1,0,NA()))</f>
        <v>1</v>
      </c>
      <c r="AH179" s="689">
        <f>IF(B179&gt;99,B179,A179)</f>
        <v>24.1</v>
      </c>
      <c r="AI179" s="684" t="str">
        <f ca="1">IF(D179="",INDIRECT(AO179),IF(AG179=1,D178&amp;"_"&amp;D179,D179&amp;"_"&amp;D180))</f>
        <v>P_F</v>
      </c>
      <c r="AJ179" s="684">
        <f ca="1">IF(AI179=INDIRECT(AO179),0,1)     +     IF(AG179=1,  IF(B178+0.1=B179,0,1),  IF(B179+0.1=B180,0,1))     +     IF(AG179=1,  AD179,  AD180)</f>
        <v>0</v>
      </c>
      <c r="AK179" s="717">
        <f ca="1">IF(AG179=1,  F179+CLASSES*AF179*100000,  F180+CLASSES*AF180*100000)     +     IF(AI179="_",  0,  VLOOKUP(AI179,Cross_cat_sexe,AK$7,0))     +     IF(AG179=1,  IF(AND(B179&gt;0.1,F179=0),0.1,0),  IF(AND(B180&gt;0.1,F180=0),0.1,0))</f>
        <v>4000000</v>
      </c>
      <c r="AL179" s="291"/>
      <c r="AM179" s="684"/>
      <c r="AN179" s="684">
        <f t="shared" si="15"/>
        <v>0</v>
      </c>
      <c r="AO179" s="796" t="str">
        <f t="shared" ca="1" si="14"/>
        <v>$AI$129</v>
      </c>
    </row>
    <row r="180" spans="1:41" s="703" customFormat="1" hidden="1">
      <c r="A180" s="704">
        <v>25</v>
      </c>
      <c r="B180" s="705"/>
      <c r="C180" s="703" t="str">
        <f>IF($B180="","",VLOOKUP($B180,Athlètes,C$5,0))</f>
        <v/>
      </c>
      <c r="D180" s="698" t="str">
        <f>IF($B180="","",VLOOKUP($B180,Athlètes,D$5,0))</f>
        <v/>
      </c>
      <c r="E180" s="706" t="str">
        <f>IF($B180="","",VLOOKUP($B180,Athlètes,E$5,0))</f>
        <v/>
      </c>
      <c r="F180" s="718"/>
      <c r="G180" s="700"/>
      <c r="H180" s="783"/>
      <c r="I180" s="719" t="str">
        <f>IF($B180="","",VLOOKUP($B180,Indoor_max,I$5,0)/1000)</f>
        <v/>
      </c>
      <c r="J180" s="720" t="str">
        <f>IF($B180="","",VLOOKUP($B180,Indoor_max,J$5,0)/1000)</f>
        <v/>
      </c>
      <c r="K180" s="720" t="str">
        <f>IF($B180="","",VLOOKUP($B180,Indoor_max,K$5,0)/1000)</f>
        <v/>
      </c>
      <c r="L180" s="720" t="str">
        <f>IF($B180="","",VLOOKUP($B180,Indoor_max,L$5,0)/1000)</f>
        <v/>
      </c>
      <c r="M180" s="720" t="str">
        <f>IF($B180="","",VLOOKUP($B180,Indoor_max,M$5,0)/1000)</f>
        <v/>
      </c>
      <c r="N180" s="721" t="str">
        <f>IF($B180="","",VLOOKUP($B180,Indoor_max,N$5,0)/1000)</f>
        <v/>
      </c>
      <c r="O180" s="722" t="str">
        <f>IF($B180="","",VLOOKUP($B180,Indoor_max,O$5,0))</f>
        <v/>
      </c>
      <c r="P180" s="723" t="str">
        <f>IF($B180="","",VLOOKUP($B180,Indoor_max,P$5,0))</f>
        <v/>
      </c>
      <c r="Q180" s="724" t="str">
        <f>IF($B180="","",VLOOKUP($B180,Indoor_max,Q$5,0))</f>
        <v/>
      </c>
      <c r="R180" s="725" t="str">
        <f>IF($B180="","",VLOOKUP($B180,Indoor_max,R$5,0))</f>
        <v/>
      </c>
      <c r="S180" s="726" t="str">
        <f>IF($B180="","",VLOOKUP($B180,Athlètes,S$5,0))</f>
        <v/>
      </c>
      <c r="T180" s="718"/>
      <c r="U180" s="698"/>
      <c r="V180" s="698"/>
      <c r="W180" s="698"/>
      <c r="X180" s="698"/>
      <c r="Y180" s="698"/>
      <c r="Z180" s="698"/>
      <c r="AA180" s="698"/>
      <c r="AB180" s="698"/>
      <c r="AC180" s="698"/>
      <c r="AD180" s="698"/>
      <c r="AE180" s="698"/>
      <c r="AF180" s="700"/>
      <c r="AG180" s="828">
        <f ca="1">IF(CELL("row",B180)=ODD(CELL("row",B180)),IF(ROUND(B180-B179,1)=0.1,1,NA()),IF(ROUND(B181-B180,1)=0.1,0,NA()))</f>
        <v>0</v>
      </c>
      <c r="AH180" s="697">
        <f>IF(B180&gt;99,B180,A180)</f>
        <v>25</v>
      </c>
      <c r="AI180" s="698" t="str">
        <f ca="1">IF(D180="",INDIRECT(AO180),IF(AG180=1,D179&amp;"_"&amp;D180,D180&amp;"_"&amp;D181))</f>
        <v>P_F</v>
      </c>
      <c r="AJ180" s="698">
        <f ca="1">IF(AI180=INDIRECT(AO180),0,1)     +     IF(AG180=1,  IF(B179+0.1=B180,0,1),  IF(B180+0.1=B181,0,1))     +     IF(AG180=1,  AD180,  AD181)</f>
        <v>0</v>
      </c>
      <c r="AK180" s="701">
        <f ca="1">IF(AG180=1,  F180+CLASSES*AF180*100000,  F181+CLASSES*AF181*100000)     +     IF(AI180="_",  0,  VLOOKUP(AI180,Cross_cat_sexe,AK$7,0))     +     IF(AG180=1,  IF(AND(B180&gt;0.1,F180=0),0.1,0),  IF(AND(B181&gt;0.1,F181=0),0.1,0))</f>
        <v>4000000</v>
      </c>
      <c r="AL180" s="290"/>
      <c r="AM180" s="698"/>
      <c r="AN180" s="698">
        <f t="shared" si="15"/>
        <v>0</v>
      </c>
      <c r="AO180" s="800" t="str">
        <f t="shared" ca="1" si="14"/>
        <v>$AI$129</v>
      </c>
    </row>
    <row r="181" spans="1:41" s="695" customFormat="1" hidden="1">
      <c r="A181" s="681">
        <v>25.1</v>
      </c>
      <c r="B181" s="682">
        <f>B180+0.1</f>
        <v>0.1</v>
      </c>
      <c r="C181" s="683" t="str">
        <f>IF($B180="","",VLOOKUP($B180,Athlètes,C$7,0))</f>
        <v/>
      </c>
      <c r="D181" s="684" t="str">
        <f>IF($B180="","",VLOOKUP($B180,Athlètes,D$7,0))</f>
        <v/>
      </c>
      <c r="E181" s="685"/>
      <c r="F181" s="710">
        <f>IF(AD181=0,MAX(I181:N181)+MAX(O181:Q181)+R181,NA())</f>
        <v>0</v>
      </c>
      <c r="G181" s="692">
        <f>IF(AD181=0,SUM(T181:AC181),NA())</f>
        <v>0</v>
      </c>
      <c r="H181" s="784">
        <f ca="1">IF(ISNA(VLOOKUP($B181,__Cross,H$7,0)),   0,   VLOOKUP($B181,__Cross,H$7,0))</f>
        <v>0</v>
      </c>
      <c r="I181" s="711" t="str">
        <f>IF($B180="","",VLOOKUP($B180,Indoor_max,I$7,0))</f>
        <v/>
      </c>
      <c r="J181" s="712" t="str">
        <f>IF($B180="","",VLOOKUP($B180,Indoor_max,J$7,0))</f>
        <v/>
      </c>
      <c r="K181" s="712" t="str">
        <f>IF($B180="","",VLOOKUP($B180,Indoor_max,K$7,0))</f>
        <v/>
      </c>
      <c r="L181" s="712" t="str">
        <f>IF($B180="","",VLOOKUP($B180,Indoor_max,L$7,0))</f>
        <v/>
      </c>
      <c r="M181" s="712" t="str">
        <f>IF($B180="","",VLOOKUP($B180,Indoor_max,M$7,0))</f>
        <v/>
      </c>
      <c r="N181" s="713" t="str">
        <f>IF($B180="","",VLOOKUP($B180,Indoor_max,N$7,0))</f>
        <v/>
      </c>
      <c r="O181" s="714" t="str">
        <f>IF($B180="","",VLOOKUP($B180,Indoor_max,O$7,0))</f>
        <v/>
      </c>
      <c r="P181" s="712" t="str">
        <f>IF($B180="","",VLOOKUP($B180,Indoor_max,P$7,0))</f>
        <v/>
      </c>
      <c r="Q181" s="713" t="str">
        <f>IF($B180="","",VLOOKUP($B180,Indoor_max,Q$7,0))</f>
        <v/>
      </c>
      <c r="R181" s="715">
        <f>IF($B180="",0,VLOOKUP($B180,Indoor_max,R$7,0))</f>
        <v>0</v>
      </c>
      <c r="S181" s="716" t="str">
        <f>IF($B180="","",VLOOKUP($B180,Athlètes,S$7,0))</f>
        <v/>
      </c>
      <c r="T181" s="710" t="str">
        <f>IF($B180="","",VLOOKUP($B180,Indoor_max,T$7,0))</f>
        <v/>
      </c>
      <c r="U181" s="684" t="str">
        <f>IF($B180="","",VLOOKUP($B180,Indoor_max,U$7,0))</f>
        <v/>
      </c>
      <c r="V181" s="684" t="str">
        <f>IF($B180="","",VLOOKUP($B180,Indoor_max,V$7,0))</f>
        <v/>
      </c>
      <c r="W181" s="684" t="str">
        <f>IF($B180="","",VLOOKUP($B180,Indoor_max,W$7,0))</f>
        <v/>
      </c>
      <c r="X181" s="684" t="str">
        <f>IF($B180="","",VLOOKUP($B180,Indoor_max,X$7,0))</f>
        <v/>
      </c>
      <c r="Y181" s="684" t="str">
        <f>IF($B180="","",VLOOKUP($B180,Indoor_max,Y$7,0))</f>
        <v/>
      </c>
      <c r="Z181" s="684" t="str">
        <f>IF($B180="","",VLOOKUP($B180,Indoor_max,Z$7,0))</f>
        <v/>
      </c>
      <c r="AA181" s="684" t="str">
        <f>IF($B180="","",VLOOKUP($B180,Indoor_max,AA$7,0))</f>
        <v/>
      </c>
      <c r="AB181" s="684" t="str">
        <f>IF($B180="","",VLOOKUP($B180,Indoor_max,AB$7,0))</f>
        <v/>
      </c>
      <c r="AC181" s="684" t="str">
        <f>IF($B180="","",VLOOKUP($B180,Indoor_max,AC$7,0))</f>
        <v/>
      </c>
      <c r="AD181" s="684">
        <f>IF(MAX(T181:AC181)&gt;1,1,0)</f>
        <v>0</v>
      </c>
      <c r="AE181" s="684">
        <f>IF(AND(SUM(I181:N181)&gt;0,SUM(O181:Q181)&gt;0,R181&gt;0),1,0)</f>
        <v>0</v>
      </c>
      <c r="AF181" s="692">
        <f ca="1">IF( OR(AND(G181&gt;=2,G181+H181&gt;=2),  F180=IF(D181="F","classée","classé")),  1,  0)</f>
        <v>0</v>
      </c>
      <c r="AG181" s="804">
        <f ca="1">IF(CELL("row",B181)=ODD(CELL("row",B181)),IF(ROUND(B181-B180,1)=0.1,1,NA()),IF(ROUND(B182-B181,1)=0.1,0,NA()))</f>
        <v>1</v>
      </c>
      <c r="AH181" s="689">
        <f>IF(B181&gt;99,B181,A181)</f>
        <v>25.1</v>
      </c>
      <c r="AI181" s="684" t="str">
        <f ca="1">IF(D181="",INDIRECT(AO181),IF(AG181=1,D180&amp;"_"&amp;D181,D181&amp;"_"&amp;D182))</f>
        <v>P_F</v>
      </c>
      <c r="AJ181" s="684">
        <f ca="1">IF(AI181=INDIRECT(AO181),0,1)     +     IF(AG181=1,  IF(B180+0.1=B181,0,1),  IF(B181+0.1=B182,0,1))     +     IF(AG181=1,  AD181,  AD182)</f>
        <v>0</v>
      </c>
      <c r="AK181" s="717">
        <f ca="1">IF(AG181=1,  F181+CLASSES*AF181*100000,  F182+CLASSES*AF182*100000)     +     IF(AI181="_",  0,  VLOOKUP(AI181,Cross_cat_sexe,AK$7,0))     +     IF(AG181=1,  IF(AND(B181&gt;0.1,F181=0),0.1,0),  IF(AND(B182&gt;0.1,F182=0),0.1,0))</f>
        <v>4000000</v>
      </c>
      <c r="AL181" s="291"/>
      <c r="AM181" s="684"/>
      <c r="AN181" s="684">
        <f t="shared" si="15"/>
        <v>0</v>
      </c>
      <c r="AO181" s="796" t="str">
        <f t="shared" ca="1" si="14"/>
        <v>$AI$129</v>
      </c>
    </row>
    <row r="182" spans="1:41" s="779" customFormat="1" ht="5.0999999999999996" customHeight="1">
      <c r="A182" s="834"/>
      <c r="B182" s="776"/>
      <c r="C182" s="776"/>
      <c r="D182" s="774"/>
      <c r="E182" s="776"/>
      <c r="F182" s="776"/>
      <c r="G182" s="776"/>
      <c r="H182" s="776"/>
      <c r="I182" s="776"/>
      <c r="J182" s="776"/>
      <c r="K182" s="776"/>
      <c r="L182" s="776"/>
      <c r="M182" s="776"/>
      <c r="N182" s="776"/>
      <c r="O182" s="776"/>
      <c r="P182" s="776"/>
      <c r="Q182" s="776"/>
      <c r="R182" s="775"/>
      <c r="S182" s="561"/>
      <c r="T182" s="527"/>
      <c r="U182" s="527"/>
      <c r="V182" s="527"/>
      <c r="W182" s="527"/>
      <c r="X182" s="527"/>
      <c r="Y182" s="527"/>
      <c r="Z182" s="527"/>
      <c r="AA182" s="527"/>
      <c r="AB182" s="527"/>
      <c r="AC182" s="527"/>
      <c r="AD182" s="527"/>
      <c r="AE182" s="527"/>
      <c r="AF182" s="527"/>
      <c r="AG182" s="527"/>
      <c r="AH182" s="527"/>
      <c r="AI182" s="527"/>
      <c r="AJ182" s="527"/>
      <c r="AK182" s="777">
        <f ca="1">VLOOKUP(AI181,Cross_cat_sexe,AK$7,0)-1</f>
        <v>3999999</v>
      </c>
      <c r="AL182" s="528"/>
      <c r="AM182" s="778"/>
      <c r="AN182" s="580">
        <v>3</v>
      </c>
      <c r="AO182" s="803" t="s">
        <v>266</v>
      </c>
    </row>
    <row r="183" spans="1:41" s="912" customFormat="1" ht="25.5" customHeight="1">
      <c r="A183" s="861" t="s">
        <v>354</v>
      </c>
      <c r="B183" s="862"/>
      <c r="C183" s="901"/>
      <c r="D183" s="864" t="str">
        <f>AI183</f>
        <v>P_H</v>
      </c>
      <c r="E183" s="902"/>
      <c r="F183" s="902"/>
      <c r="G183" s="902"/>
      <c r="H183" s="902"/>
      <c r="I183" s="903"/>
      <c r="J183" s="903"/>
      <c r="K183" s="903"/>
      <c r="L183" s="903"/>
      <c r="M183" s="903"/>
      <c r="N183" s="903"/>
      <c r="O183" s="903"/>
      <c r="P183" s="903"/>
      <c r="Q183" s="901"/>
      <c r="R183" s="904"/>
      <c r="S183" s="904"/>
      <c r="T183" s="905"/>
      <c r="U183" s="902"/>
      <c r="V183" s="902"/>
      <c r="W183" s="902"/>
      <c r="X183" s="902"/>
      <c r="Y183" s="902"/>
      <c r="Z183" s="902"/>
      <c r="AA183" s="902"/>
      <c r="AB183" s="902"/>
      <c r="AC183" s="906"/>
      <c r="AD183" s="907"/>
      <c r="AE183" s="907"/>
      <c r="AF183" s="908"/>
      <c r="AG183" s="902"/>
      <c r="AH183" s="906"/>
      <c r="AI183" s="909" t="str">
        <f>pts_Cross!$A$15</f>
        <v>P_H</v>
      </c>
      <c r="AJ183" s="907"/>
      <c r="AK183" s="910">
        <f ca="1">VLOOKUP(AI183,Cross_cat_sexe,AK$7,0)+900004</f>
        <v>3900004</v>
      </c>
      <c r="AL183" s="766"/>
      <c r="AM183" s="911"/>
      <c r="AN183" s="875">
        <v>3</v>
      </c>
      <c r="AO183" s="876" t="s">
        <v>266</v>
      </c>
    </row>
    <row r="184" spans="1:41" s="94" customFormat="1">
      <c r="A184" s="459" t="s">
        <v>201</v>
      </c>
      <c r="B184" s="200" t="s">
        <v>0</v>
      </c>
      <c r="C184" s="94" t="s">
        <v>1</v>
      </c>
      <c r="D184" s="93" t="s">
        <v>26</v>
      </c>
      <c r="E184" s="209" t="s">
        <v>4</v>
      </c>
      <c r="F184" s="207" t="s">
        <v>200</v>
      </c>
      <c r="G184" s="212" t="s">
        <v>144</v>
      </c>
      <c r="H184" s="781" t="s">
        <v>144</v>
      </c>
      <c r="I184" s="109" t="s">
        <v>125</v>
      </c>
      <c r="J184" s="107"/>
      <c r="K184" s="107"/>
      <c r="L184" s="107"/>
      <c r="M184" s="107"/>
      <c r="N184" s="110"/>
      <c r="O184" s="109" t="s">
        <v>126</v>
      </c>
      <c r="P184" s="107"/>
      <c r="Q184" s="110"/>
      <c r="R184" s="460" t="s">
        <v>127</v>
      </c>
      <c r="S184" s="439" t="s">
        <v>1</v>
      </c>
      <c r="T184" s="380" t="s">
        <v>198</v>
      </c>
      <c r="U184" s="381"/>
      <c r="V184" s="381"/>
      <c r="W184" s="381"/>
      <c r="X184" s="381"/>
      <c r="Y184" s="381"/>
      <c r="Z184" s="381"/>
      <c r="AA184" s="381"/>
      <c r="AB184" s="381"/>
      <c r="AC184" s="382"/>
      <c r="AD184" s="383" t="s">
        <v>142</v>
      </c>
      <c r="AE184" s="383" t="s">
        <v>194</v>
      </c>
      <c r="AF184" s="523" t="s">
        <v>195</v>
      </c>
      <c r="AG184" s="599" t="s">
        <v>466</v>
      </c>
      <c r="AH184" s="525" t="s">
        <v>0</v>
      </c>
      <c r="AI184" s="383" t="s">
        <v>170</v>
      </c>
      <c r="AJ184" s="383" t="s">
        <v>196</v>
      </c>
      <c r="AK184" s="522">
        <f ca="1">VLOOKUP(AI183,Cross_cat_sexe,AK$7,0)+900002</f>
        <v>3900002</v>
      </c>
      <c r="AL184" s="289"/>
      <c r="AM184" s="93"/>
      <c r="AN184" s="93">
        <v>2</v>
      </c>
      <c r="AO184" s="795" t="str">
        <f t="shared" ref="AO184:AO215" ca="1" si="16">CELL("address",$AI$183)</f>
        <v>$AI$183</v>
      </c>
    </row>
    <row r="185" spans="1:41" s="94" customFormat="1">
      <c r="A185" s="461">
        <v>0</v>
      </c>
      <c r="B185" s="201"/>
      <c r="C185" s="95" t="s">
        <v>123</v>
      </c>
      <c r="D185" s="93" t="s">
        <v>7</v>
      </c>
      <c r="E185" s="209"/>
      <c r="F185" s="208" t="s">
        <v>12</v>
      </c>
      <c r="G185" s="213" t="s">
        <v>12</v>
      </c>
      <c r="H185" s="782" t="s">
        <v>154</v>
      </c>
      <c r="I185" s="111" t="s">
        <v>28</v>
      </c>
      <c r="J185" s="578" t="s">
        <v>78</v>
      </c>
      <c r="K185" s="578" t="s">
        <v>85</v>
      </c>
      <c r="L185" s="97" t="s">
        <v>87</v>
      </c>
      <c r="M185" s="97" t="s">
        <v>89</v>
      </c>
      <c r="N185" s="112" t="s">
        <v>91</v>
      </c>
      <c r="O185" s="108" t="s">
        <v>32</v>
      </c>
      <c r="P185" s="97" t="s">
        <v>35</v>
      </c>
      <c r="Q185" s="112" t="s">
        <v>34</v>
      </c>
      <c r="R185" s="462" t="s">
        <v>36</v>
      </c>
      <c r="S185" s="440" t="s">
        <v>123</v>
      </c>
      <c r="T185" s="385" t="s">
        <v>13</v>
      </c>
      <c r="U185" s="384" t="s">
        <v>14</v>
      </c>
      <c r="V185" s="384" t="s">
        <v>15</v>
      </c>
      <c r="W185" s="384" t="s">
        <v>16</v>
      </c>
      <c r="X185" s="384" t="s">
        <v>17</v>
      </c>
      <c r="Y185" s="384" t="s">
        <v>18</v>
      </c>
      <c r="Z185" s="384" t="s">
        <v>19</v>
      </c>
      <c r="AA185" s="384" t="s">
        <v>20</v>
      </c>
      <c r="AB185" s="384" t="s">
        <v>21</v>
      </c>
      <c r="AC185" s="384" t="s">
        <v>22</v>
      </c>
      <c r="AD185" s="386" t="s">
        <v>143</v>
      </c>
      <c r="AE185" s="386" t="s">
        <v>193</v>
      </c>
      <c r="AF185" s="524" t="s">
        <v>23</v>
      </c>
      <c r="AG185" s="600"/>
      <c r="AH185" s="526" t="s">
        <v>342</v>
      </c>
      <c r="AI185" s="386"/>
      <c r="AJ185" s="386" t="s">
        <v>197</v>
      </c>
      <c r="AK185" s="522">
        <f ca="1">VLOOKUP(AI183,Cross_cat_sexe,AK$7,0)+900001</f>
        <v>3900001</v>
      </c>
      <c r="AL185" s="289"/>
      <c r="AM185" s="93"/>
      <c r="AN185" s="93">
        <v>2</v>
      </c>
      <c r="AO185" s="795" t="str">
        <f t="shared" ca="1" si="16"/>
        <v>$AI$183</v>
      </c>
    </row>
    <row r="186" spans="1:41" s="703" customFormat="1">
      <c r="A186" s="704">
        <v>1</v>
      </c>
      <c r="B186" s="705">
        <v>3782</v>
      </c>
      <c r="C186" s="703" t="str">
        <f ca="1">IF($B186="","",VLOOKUP($B186,Athlètes,C$5,0))</f>
        <v>SOLBREUX</v>
      </c>
      <c r="D186" s="698" t="str">
        <f ca="1">IF($B186="","",VLOOKUP($B186,Athlètes,D$5,0))</f>
        <v>P</v>
      </c>
      <c r="E186" s="706">
        <f ca="1">IF($B186="","",VLOOKUP($B186,Athlètes,E$5,0))</f>
        <v>2001</v>
      </c>
      <c r="F186" s="718"/>
      <c r="G186" s="700"/>
      <c r="H186" s="783"/>
      <c r="I186" s="719">
        <f ca="1">IF($B186="","",VLOOKUP($B186,Indoor_max,I$5,0)/1000)</f>
        <v>8.078703703703705E-5</v>
      </c>
      <c r="J186" s="720">
        <f ca="1">IF($B186="","",VLOOKUP($B186,Indoor_max,J$5,0)/1000)</f>
        <v>0</v>
      </c>
      <c r="K186" s="720">
        <f ca="1">IF($B186="","",VLOOKUP($B186,Indoor_max,K$5,0)/1000)</f>
        <v>0</v>
      </c>
      <c r="L186" s="720">
        <f ca="1">IF($B186="","",VLOOKUP($B186,Indoor_max,L$5,0)/1000)</f>
        <v>0</v>
      </c>
      <c r="M186" s="720">
        <f ca="1">IF($B186="","",VLOOKUP($B186,Indoor_max,M$5,0)/1000)</f>
        <v>1.0358796296296295E-4</v>
      </c>
      <c r="N186" s="721">
        <f ca="1">IF($B186="","",VLOOKUP($B186,Indoor_max,N$5,0)/1000)</f>
        <v>0</v>
      </c>
      <c r="O186" s="722">
        <f ca="1">IF($B186="","",VLOOKUP($B186,Indoor_max,O$5,0))</f>
        <v>110</v>
      </c>
      <c r="P186" s="723">
        <f ca="1">IF($B186="","",VLOOKUP($B186,Indoor_max,P$5,0))</f>
        <v>0</v>
      </c>
      <c r="Q186" s="724">
        <f ca="1">IF($B186="","",VLOOKUP($B186,Indoor_max,Q$5,0))</f>
        <v>0</v>
      </c>
      <c r="R186" s="725">
        <f ca="1">IF($B186="","",VLOOKUP($B186,Indoor_max,R$5,0))</f>
        <v>7.7</v>
      </c>
      <c r="S186" s="726" t="str">
        <f ca="1">IF($B186="","",VLOOKUP($B186,Athlètes,S$5,0))</f>
        <v>SOLBREUX</v>
      </c>
      <c r="T186" s="718"/>
      <c r="U186" s="698"/>
      <c r="V186" s="698"/>
      <c r="W186" s="698"/>
      <c r="X186" s="698"/>
      <c r="Y186" s="698"/>
      <c r="Z186" s="698"/>
      <c r="AA186" s="698"/>
      <c r="AB186" s="698"/>
      <c r="AC186" s="698"/>
      <c r="AD186" s="698"/>
      <c r="AE186" s="698"/>
      <c r="AF186" s="700"/>
      <c r="AG186" s="828">
        <f ca="1">IF(CELL("row",B186)=ODD(CELL("row",B186)),IF(ROUND(B186-B185,1)=0.1,1,NA()),IF(ROUND(B187-B186,1)=0.1,0,NA()))</f>
        <v>0</v>
      </c>
      <c r="AH186" s="697">
        <f>IF(B186&gt;99,B186,A186)</f>
        <v>3782</v>
      </c>
      <c r="AI186" s="698" t="str">
        <f ca="1">IF(D186="",INDIRECT(AO186),IF(AG186=1,D185&amp;"_"&amp;D186,D186&amp;"_"&amp;D187))</f>
        <v>P_H</v>
      </c>
      <c r="AJ186" s="698">
        <f ca="1">IF(AI186=INDIRECT(AO186),0,1)     +     IF(AG186=1,  IF(B185+0.1=B186,0,1),  IF(B186+0.1=B187,0,1))     +     IF(AG186=1,  AD186,  AD187)</f>
        <v>0</v>
      </c>
      <c r="AK186" s="701">
        <f ca="1">IF(AG186=1,  F186+CLASSES*AF186*100000,  F187+CLASSES*AF187*100000)     +     IF(AI186="_",  0,  VLOOKUP(AI186,Cross_cat_sexe,AK$7,0))     +     IF(AG186=1,  IF(AND(B186&gt;0.1,F186=0),0.1,0),  IF(AND(B187&gt;0.1,F187=0),0.1,0))</f>
        <v>3101181</v>
      </c>
      <c r="AL186" s="290"/>
      <c r="AM186" s="698"/>
      <c r="AN186" s="698">
        <f>IF(B186&gt;0.1,1,0)</f>
        <v>1</v>
      </c>
      <c r="AO186" s="800" t="str">
        <f t="shared" ca="1" si="16"/>
        <v>$AI$183</v>
      </c>
    </row>
    <row r="187" spans="1:41" s="695" customFormat="1">
      <c r="A187" s="681">
        <v>1.1000000000000001</v>
      </c>
      <c r="B187" s="682">
        <f>B186+0.1</f>
        <v>3782.1</v>
      </c>
      <c r="C187" s="683" t="str">
        <f ca="1">IF($B186="","",VLOOKUP($B186,Athlètes,C$7,0))</f>
        <v>Antoine</v>
      </c>
      <c r="D187" s="684" t="str">
        <f ca="1">IF($B186="","",VLOOKUP($B186,Athlètes,D$7,0))</f>
        <v>H</v>
      </c>
      <c r="E187" s="685"/>
      <c r="F187" s="710">
        <f ca="1">IF(AD187=0,MAX(I187:N187)+MAX(O187:Q187)+R187,NA())</f>
        <v>1181</v>
      </c>
      <c r="G187" s="692">
        <f ca="1">IF(AD187=0,SUM(T187:AC187),NA())</f>
        <v>3</v>
      </c>
      <c r="H187" s="784">
        <f ca="1">IF(ISNA(VLOOKUP($B187,__Cross,H$7,0)),   0,   VLOOKUP($B187,__Cross,H$7,0))</f>
        <v>4</v>
      </c>
      <c r="I187" s="711">
        <f ca="1">IF($B186="","",VLOOKUP($B186,Indoor_max,I$7,0))</f>
        <v>368</v>
      </c>
      <c r="J187" s="712">
        <f ca="1">IF($B186="","",VLOOKUP($B186,Indoor_max,J$7,0))</f>
        <v>0</v>
      </c>
      <c r="K187" s="712">
        <f ca="1">IF($B186="","",VLOOKUP($B186,Indoor_max,K$7,0))</f>
        <v>0</v>
      </c>
      <c r="L187" s="712">
        <f ca="1">IF($B186="","",VLOOKUP($B186,Indoor_max,L$7,0))</f>
        <v>0</v>
      </c>
      <c r="M187" s="712">
        <f ca="1">IF($B186="","",VLOOKUP($B186,Indoor_max,M$7,0))</f>
        <v>510</v>
      </c>
      <c r="N187" s="713">
        <f ca="1">IF($B186="","",VLOOKUP($B186,Indoor_max,N$7,0))</f>
        <v>0</v>
      </c>
      <c r="O187" s="714">
        <f ca="1">IF($B186="","",VLOOKUP($B186,Indoor_max,O$7,0))</f>
        <v>278</v>
      </c>
      <c r="P187" s="712">
        <f ca="1">IF($B186="","",VLOOKUP($B186,Indoor_max,P$7,0))</f>
        <v>0</v>
      </c>
      <c r="Q187" s="713">
        <f ca="1">IF($B186="","",VLOOKUP($B186,Indoor_max,Q$7,0))</f>
        <v>0</v>
      </c>
      <c r="R187" s="715">
        <f ca="1">IF($B186="",0,VLOOKUP($B186,Indoor_max,R$7,0))</f>
        <v>393</v>
      </c>
      <c r="S187" s="716" t="str">
        <f ca="1">IF($B186="","",VLOOKUP($B186,Athlètes,S$7,0))</f>
        <v>Antoine</v>
      </c>
      <c r="T187" s="710">
        <f ca="1">IF($B186="","",VLOOKUP($B186,Indoor_max,T$7,0))</f>
        <v>1</v>
      </c>
      <c r="U187" s="684">
        <f ca="1">IF($B186="","",VLOOKUP($B186,Indoor_max,U$7,0))</f>
        <v>1</v>
      </c>
      <c r="V187" s="684">
        <f ca="1">IF($B186="","",VLOOKUP($B186,Indoor_max,V$7,0))</f>
        <v>0</v>
      </c>
      <c r="W187" s="684">
        <f ca="1">IF($B186="","",VLOOKUP($B186,Indoor_max,W$7,0))</f>
        <v>0</v>
      </c>
      <c r="X187" s="684">
        <f ca="1">IF($B186="","",VLOOKUP($B186,Indoor_max,X$7,0))</f>
        <v>0</v>
      </c>
      <c r="Y187" s="684">
        <f ca="1">IF($B186="","",VLOOKUP($B186,Indoor_max,Y$7,0))</f>
        <v>0</v>
      </c>
      <c r="Z187" s="684">
        <f ca="1">IF($B186="","",VLOOKUP($B186,Indoor_max,Z$7,0))</f>
        <v>1</v>
      </c>
      <c r="AA187" s="684">
        <f ca="1">IF($B186="","",VLOOKUP($B186,Indoor_max,AA$7,0))</f>
        <v>0</v>
      </c>
      <c r="AB187" s="684">
        <f ca="1">IF($B186="","",VLOOKUP($B186,Indoor_max,AB$7,0))</f>
        <v>0</v>
      </c>
      <c r="AC187" s="684">
        <f ca="1">IF($B186="","",VLOOKUP($B186,Indoor_max,AC$7,0))</f>
        <v>0</v>
      </c>
      <c r="AD187" s="684">
        <f ca="1">IF(MAX(T187:AC187)&gt;1,1,0)</f>
        <v>0</v>
      </c>
      <c r="AE187" s="684">
        <f ca="1">IF(AND(SUM(I187:N187)&gt;0,SUM(O187:Q187)&gt;0,R187&gt;0),1,0)</f>
        <v>1</v>
      </c>
      <c r="AF187" s="692">
        <f ca="1">IF( OR(AND(G187&gt;=2,G187+H187&gt;=2),  F186=IF(D187="F","classée","classé")),  1,  0)</f>
        <v>1</v>
      </c>
      <c r="AG187" s="804">
        <f ca="1">IF(CELL("row",B187)=ODD(CELL("row",B187)),IF(ROUND(B187-B186,1)=0.1,1,NA()),IF(ROUND(B188-B187,1)=0.1,0,NA()))</f>
        <v>1</v>
      </c>
      <c r="AH187" s="689">
        <f>IF(B187&gt;99,B187,A187)</f>
        <v>3782.1</v>
      </c>
      <c r="AI187" s="684" t="str">
        <f ca="1">IF(D187="",INDIRECT(AO187),IF(AG187=1,D186&amp;"_"&amp;D187,D187&amp;"_"&amp;D188))</f>
        <v>P_H</v>
      </c>
      <c r="AJ187" s="684">
        <f ca="1">IF(AI187=INDIRECT(AO187),0,1)     +     IF(AG187=1,  IF(B186+0.1=B187,0,1),  IF(B187+0.1=B188,0,1))     +     IF(AG187=1,  AD187,  AD188)</f>
        <v>0</v>
      </c>
      <c r="AK187" s="717">
        <f ca="1">IF(AG187=1,  F187+CLASSES*AF187*100000,  F188+CLASSES*AF188*100000)     +     IF(AI187="_",  0,  VLOOKUP(AI187,Cross_cat_sexe,AK$7,0))     +     IF(AG187=1,  IF(AND(B187&gt;0.1,F187=0),0.1,0),  IF(AND(B188&gt;0.1,F188=0),0.1,0))</f>
        <v>3101181</v>
      </c>
      <c r="AL187" s="291"/>
      <c r="AM187" s="684"/>
      <c r="AN187" s="684">
        <f t="shared" ref="AN187:AN229" si="17">IF(B187&gt;0.1,1,0)</f>
        <v>1</v>
      </c>
      <c r="AO187" s="796" t="str">
        <f t="shared" ca="1" si="16"/>
        <v>$AI$183</v>
      </c>
    </row>
    <row r="188" spans="1:41" s="703" customFormat="1">
      <c r="A188" s="704">
        <v>2</v>
      </c>
      <c r="B188" s="705">
        <v>4011</v>
      </c>
      <c r="C188" s="703" t="str">
        <f ca="1">IF($B188="","",VLOOKUP($B188,Athlètes,C$5,0))</f>
        <v>ADENS</v>
      </c>
      <c r="D188" s="698" t="str">
        <f ca="1">IF($B188="","",VLOOKUP($B188,Athlètes,D$5,0))</f>
        <v>P</v>
      </c>
      <c r="E188" s="706">
        <f ca="1">IF($B188="","",VLOOKUP($B188,Athlètes,E$5,0))</f>
        <v>2000</v>
      </c>
      <c r="F188" s="718"/>
      <c r="G188" s="700"/>
      <c r="H188" s="783"/>
      <c r="I188" s="719">
        <f ca="1">IF($B188="","",VLOOKUP($B188,Indoor_max,I$5,0)/1000)</f>
        <v>7.4074074074074073E-5</v>
      </c>
      <c r="J188" s="720">
        <f ca="1">IF($B188="","",VLOOKUP($B188,Indoor_max,J$5,0)/1000)</f>
        <v>0</v>
      </c>
      <c r="K188" s="720">
        <f ca="1">IF($B188="","",VLOOKUP($B188,Indoor_max,K$5,0)/1000)</f>
        <v>0</v>
      </c>
      <c r="L188" s="720">
        <f ca="1">IF($B188="","",VLOOKUP($B188,Indoor_max,L$5,0)/1000)</f>
        <v>0</v>
      </c>
      <c r="M188" s="720">
        <f ca="1">IF($B188="","",VLOOKUP($B188,Indoor_max,M$5,0)/1000)</f>
        <v>0</v>
      </c>
      <c r="N188" s="721">
        <f ca="1">IF($B188="","",VLOOKUP($B188,Indoor_max,N$5,0)/1000)</f>
        <v>0</v>
      </c>
      <c r="O188" s="722">
        <f ca="1">IF($B188="","",VLOOKUP($B188,Indoor_max,O$5,0))</f>
        <v>120</v>
      </c>
      <c r="P188" s="723">
        <f ca="1">IF($B188="","",VLOOKUP($B188,Indoor_max,P$5,0))</f>
        <v>0</v>
      </c>
      <c r="Q188" s="724">
        <f ca="1">IF($B188="","",VLOOKUP($B188,Indoor_max,Q$5,0))</f>
        <v>0</v>
      </c>
      <c r="R188" s="725">
        <f ca="1">IF($B188="","",VLOOKUP($B188,Indoor_max,R$5,0))</f>
        <v>5.29</v>
      </c>
      <c r="S188" s="726" t="str">
        <f ca="1">IF($B188="","",VLOOKUP($B188,Athlètes,S$5,0))</f>
        <v>ADENS</v>
      </c>
      <c r="T188" s="718"/>
      <c r="U188" s="698"/>
      <c r="V188" s="698"/>
      <c r="W188" s="698"/>
      <c r="X188" s="698"/>
      <c r="Y188" s="698"/>
      <c r="Z188" s="698"/>
      <c r="AA188" s="698"/>
      <c r="AB188" s="698"/>
      <c r="AC188" s="698"/>
      <c r="AD188" s="698"/>
      <c r="AE188" s="698"/>
      <c r="AF188" s="700"/>
      <c r="AG188" s="828">
        <f ca="1">IF(CELL("row",B188)=ODD(CELL("row",B188)),IF(ROUND(B188-B187,1)=0.1,1,NA()),IF(ROUND(B189-B188,1)=0.1,0,NA()))</f>
        <v>0</v>
      </c>
      <c r="AH188" s="697">
        <f>IF(B188&gt;99,B188,A188)</f>
        <v>4011</v>
      </c>
      <c r="AI188" s="698" t="str">
        <f ca="1">IF(D188="",INDIRECT(AO188),IF(AG188=1,D187&amp;"_"&amp;D188,D188&amp;"_"&amp;D189))</f>
        <v>P_H</v>
      </c>
      <c r="AJ188" s="698">
        <f ca="1">IF(AI188=INDIRECT(AO188),0,1)     +     IF(AG188=1,  IF(B187+0.1=B188,0,1),  IF(B188+0.1=B189,0,1))     +     IF(AG188=1,  AD188,  AD189)</f>
        <v>0</v>
      </c>
      <c r="AK188" s="701">
        <f ca="1">IF(AG188=1,  F188+CLASSES*AF188*100000,  F189+CLASSES*AF189*100000)     +     IF(AI188="_",  0,  VLOOKUP(AI188,Cross_cat_sexe,AK$7,0))     +     IF(AG188=1,  IF(AND(B188&gt;0.1,F188=0),0.1,0),  IF(AND(B189&gt;0.1,F189=0),0.1,0))</f>
        <v>3101054</v>
      </c>
      <c r="AL188" s="290"/>
      <c r="AM188" s="698"/>
      <c r="AN188" s="698">
        <f t="shared" si="17"/>
        <v>1</v>
      </c>
      <c r="AO188" s="800" t="str">
        <f t="shared" ca="1" si="16"/>
        <v>$AI$183</v>
      </c>
    </row>
    <row r="189" spans="1:41" s="695" customFormat="1">
      <c r="A189" s="681">
        <v>2.1</v>
      </c>
      <c r="B189" s="682">
        <f>B188+0.1</f>
        <v>4011.1</v>
      </c>
      <c r="C189" s="683" t="str">
        <f ca="1">IF($B188="","",VLOOKUP($B188,Athlètes,C$7,0))</f>
        <v>Bastien</v>
      </c>
      <c r="D189" s="684" t="str">
        <f ca="1">IF($B188="","",VLOOKUP($B188,Athlètes,D$7,0))</f>
        <v>H</v>
      </c>
      <c r="E189" s="685"/>
      <c r="F189" s="710">
        <f ca="1">IF(AD189=0,MAX(I189:N189)+MAX(O189:Q189)+R189,NA())</f>
        <v>1054</v>
      </c>
      <c r="G189" s="692">
        <f ca="1">IF(AD189=0,SUM(T189:AC189),NA())</f>
        <v>3</v>
      </c>
      <c r="H189" s="784">
        <f ca="1">IF(ISNA(VLOOKUP($B189,__Cross,H$7,0)),   0,   VLOOKUP($B189,__Cross,H$7,0))</f>
        <v>3</v>
      </c>
      <c r="I189" s="711">
        <f ca="1">IF($B188="","",VLOOKUP($B188,Indoor_max,I$7,0))</f>
        <v>451</v>
      </c>
      <c r="J189" s="712">
        <f ca="1">IF($B188="","",VLOOKUP($B188,Indoor_max,J$7,0))</f>
        <v>0</v>
      </c>
      <c r="K189" s="712">
        <f ca="1">IF($B188="","",VLOOKUP($B188,Indoor_max,K$7,0))</f>
        <v>0</v>
      </c>
      <c r="L189" s="712">
        <f ca="1">IF($B188="","",VLOOKUP($B188,Indoor_max,L$7,0))</f>
        <v>0</v>
      </c>
      <c r="M189" s="712">
        <f ca="1">IF($B188="","",VLOOKUP($B188,Indoor_max,M$7,0))</f>
        <v>0</v>
      </c>
      <c r="N189" s="713">
        <f ca="1">IF($B188="","",VLOOKUP($B188,Indoor_max,N$7,0))</f>
        <v>0</v>
      </c>
      <c r="O189" s="714">
        <f ca="1">IF($B188="","",VLOOKUP($B188,Indoor_max,O$7,0))</f>
        <v>369</v>
      </c>
      <c r="P189" s="712">
        <f ca="1">IF($B188="","",VLOOKUP($B188,Indoor_max,P$7,0))</f>
        <v>0</v>
      </c>
      <c r="Q189" s="713">
        <f ca="1">IF($B188="","",VLOOKUP($B188,Indoor_max,Q$7,0))</f>
        <v>0</v>
      </c>
      <c r="R189" s="715">
        <f ca="1">IF($B188="",0,VLOOKUP($B188,Indoor_max,R$7,0))</f>
        <v>234</v>
      </c>
      <c r="S189" s="716" t="str">
        <f ca="1">IF($B188="","",VLOOKUP($B188,Athlètes,S$7,0))</f>
        <v>Bastien</v>
      </c>
      <c r="T189" s="710">
        <f ca="1">IF($B188="","",VLOOKUP($B188,Indoor_max,T$7,0))</f>
        <v>1</v>
      </c>
      <c r="U189" s="684">
        <f ca="1">IF($B188="","",VLOOKUP($B188,Indoor_max,U$7,0))</f>
        <v>0</v>
      </c>
      <c r="V189" s="684">
        <f ca="1">IF($B188="","",VLOOKUP($B188,Indoor_max,V$7,0))</f>
        <v>0</v>
      </c>
      <c r="W189" s="684">
        <f ca="1">IF($B188="","",VLOOKUP($B188,Indoor_max,W$7,0))</f>
        <v>0</v>
      </c>
      <c r="X189" s="684">
        <f ca="1">IF($B188="","",VLOOKUP($B188,Indoor_max,X$7,0))</f>
        <v>0</v>
      </c>
      <c r="Y189" s="684">
        <f ca="1">IF($B188="","",VLOOKUP($B188,Indoor_max,Y$7,0))</f>
        <v>0</v>
      </c>
      <c r="Z189" s="684">
        <f ca="1">IF($B188="","",VLOOKUP($B188,Indoor_max,Z$7,0))</f>
        <v>1</v>
      </c>
      <c r="AA189" s="684">
        <f ca="1">IF($B188="","",VLOOKUP($B188,Indoor_max,AA$7,0))</f>
        <v>1</v>
      </c>
      <c r="AB189" s="684">
        <f ca="1">IF($B188="","",VLOOKUP($B188,Indoor_max,AB$7,0))</f>
        <v>0</v>
      </c>
      <c r="AC189" s="684">
        <f ca="1">IF($B188="","",VLOOKUP($B188,Indoor_max,AC$7,0))</f>
        <v>0</v>
      </c>
      <c r="AD189" s="684">
        <f ca="1">IF(MAX(T189:AC189)&gt;1,1,0)</f>
        <v>0</v>
      </c>
      <c r="AE189" s="684">
        <f ca="1">IF(AND(SUM(I189:N189)&gt;0,SUM(O189:Q189)&gt;0,R189&gt;0),1,0)</f>
        <v>1</v>
      </c>
      <c r="AF189" s="692">
        <f ca="1">IF( OR(AND(G189&gt;=2,G189+H189&gt;=2),  F188=IF(D189="F","classée","classé")),  1,  0)</f>
        <v>1</v>
      </c>
      <c r="AG189" s="804">
        <f ca="1">IF(CELL("row",B189)=ODD(CELL("row",B189)),IF(ROUND(B189-B188,1)=0.1,1,NA()),IF(ROUND(B190-B189,1)=0.1,0,NA()))</f>
        <v>1</v>
      </c>
      <c r="AH189" s="689">
        <f>IF(B189&gt;99,B189,A189)</f>
        <v>4011.1</v>
      </c>
      <c r="AI189" s="684" t="str">
        <f ca="1">IF(D189="",INDIRECT(AO189),IF(AG189=1,D188&amp;"_"&amp;D189,D189&amp;"_"&amp;D190))</f>
        <v>P_H</v>
      </c>
      <c r="AJ189" s="684">
        <f ca="1">IF(AI189=INDIRECT(AO189),0,1)     +     IF(AG189=1,  IF(B188+0.1=B189,0,1),  IF(B189+0.1=B190,0,1))     +     IF(AG189=1,  AD189,  AD190)</f>
        <v>0</v>
      </c>
      <c r="AK189" s="717">
        <f ca="1">IF(AG189=1,  F189+CLASSES*AF189*100000,  F190+CLASSES*AF190*100000)     +     IF(AI189="_",  0,  VLOOKUP(AI189,Cross_cat_sexe,AK$7,0))     +     IF(AG189=1,  IF(AND(B189&gt;0.1,F189=0),0.1,0),  IF(AND(B190&gt;0.1,F190=0),0.1,0))</f>
        <v>3101054</v>
      </c>
      <c r="AL189" s="291"/>
      <c r="AM189" s="684"/>
      <c r="AN189" s="684">
        <f t="shared" si="17"/>
        <v>1</v>
      </c>
      <c r="AO189" s="796" t="str">
        <f t="shared" ca="1" si="16"/>
        <v>$AI$183</v>
      </c>
    </row>
    <row r="190" spans="1:41" s="703" customFormat="1">
      <c r="A190" s="704">
        <v>3</v>
      </c>
      <c r="B190" s="705">
        <v>3779</v>
      </c>
      <c r="C190" s="703" t="str">
        <f ca="1">IF($B190="","",VLOOKUP($B190,Athlètes,C$5,0))</f>
        <v>BESEME</v>
      </c>
      <c r="D190" s="698" t="str">
        <f ca="1">IF($B190="","",VLOOKUP($B190,Athlètes,D$5,0))</f>
        <v>P</v>
      </c>
      <c r="E190" s="706">
        <f ca="1">IF($B190="","",VLOOKUP($B190,Athlètes,E$5,0))</f>
        <v>2000</v>
      </c>
      <c r="F190" s="718"/>
      <c r="G190" s="700"/>
      <c r="H190" s="783"/>
      <c r="I190" s="719">
        <f ca="1">IF($B190="","",VLOOKUP($B190,Indoor_max,I$5,0)/1000)</f>
        <v>7.8703703703703702E-5</v>
      </c>
      <c r="J190" s="720">
        <f ca="1">IF($B190="","",VLOOKUP($B190,Indoor_max,J$5,0)/1000)</f>
        <v>0</v>
      </c>
      <c r="K190" s="720">
        <f ca="1">IF($B190="","",VLOOKUP($B190,Indoor_max,K$5,0)/1000)</f>
        <v>0</v>
      </c>
      <c r="L190" s="720">
        <f ca="1">IF($B190="","",VLOOKUP($B190,Indoor_max,L$5,0)/1000)</f>
        <v>0</v>
      </c>
      <c r="M190" s="720">
        <f ca="1">IF($B190="","",VLOOKUP($B190,Indoor_max,M$5,0)/1000)</f>
        <v>1.099537037037037E-4</v>
      </c>
      <c r="N190" s="721">
        <f ca="1">IF($B190="","",VLOOKUP($B190,Indoor_max,N$5,0)/1000)</f>
        <v>0</v>
      </c>
      <c r="O190" s="722">
        <f ca="1">IF($B190="","",VLOOKUP($B190,Indoor_max,O$5,0))</f>
        <v>110</v>
      </c>
      <c r="P190" s="723">
        <f ca="1">IF($B190="","",VLOOKUP($B190,Indoor_max,P$5,0))</f>
        <v>0</v>
      </c>
      <c r="Q190" s="724">
        <f ca="1">IF($B190="","",VLOOKUP($B190,Indoor_max,Q$5,0))</f>
        <v>0</v>
      </c>
      <c r="R190" s="725">
        <f ca="1">IF($B190="","",VLOOKUP($B190,Indoor_max,R$5,0))</f>
        <v>7.17</v>
      </c>
      <c r="S190" s="726" t="str">
        <f ca="1">IF($B190="","",VLOOKUP($B190,Athlètes,S$5,0))</f>
        <v>BESEME</v>
      </c>
      <c r="T190" s="718"/>
      <c r="U190" s="698"/>
      <c r="V190" s="698"/>
      <c r="W190" s="698"/>
      <c r="X190" s="698"/>
      <c r="Y190" s="698"/>
      <c r="Z190" s="698"/>
      <c r="AA190" s="698"/>
      <c r="AB190" s="698"/>
      <c r="AC190" s="698"/>
      <c r="AD190" s="698"/>
      <c r="AE190" s="698"/>
      <c r="AF190" s="700"/>
      <c r="AG190" s="828">
        <f ca="1">IF(CELL("row",B190)=ODD(CELL("row",B190)),IF(ROUND(B190-B189,1)=0.1,1,NA()),IF(ROUND(B191-B190,1)=0.1,0,NA()))</f>
        <v>0</v>
      </c>
      <c r="AH190" s="697">
        <f>IF(B190&gt;99,B190,A190)</f>
        <v>3779</v>
      </c>
      <c r="AI190" s="698" t="str">
        <f ca="1">IF(D190="",INDIRECT(AO190),IF(AG190=1,D189&amp;"_"&amp;D190,D190&amp;"_"&amp;D191))</f>
        <v>P_H</v>
      </c>
      <c r="AJ190" s="698">
        <f ca="1">IF(AI190=INDIRECT(AO190),0,1)     +     IF(AG190=1,  IF(B189+0.1=B190,0,1),  IF(B190+0.1=B191,0,1))     +     IF(AG190=1,  AD190,  AD191)</f>
        <v>0</v>
      </c>
      <c r="AK190" s="701">
        <f ca="1">IF(AG190=1,  F190+CLASSES*AF190*100000,  F191+CLASSES*AF191*100000)     +     IF(AI190="_",  0,  VLOOKUP(AI190,Cross_cat_sexe,AK$7,0))     +     IF(AG190=1,  IF(AND(B190&gt;0.1,F190=0),0.1,0),  IF(AND(B191&gt;0.1,F191=0),0.1,0))</f>
        <v>3101053</v>
      </c>
      <c r="AL190" s="290"/>
      <c r="AM190" s="698"/>
      <c r="AN190" s="698">
        <f t="shared" si="17"/>
        <v>1</v>
      </c>
      <c r="AO190" s="800" t="str">
        <f t="shared" ca="1" si="16"/>
        <v>$AI$183</v>
      </c>
    </row>
    <row r="191" spans="1:41" s="695" customFormat="1">
      <c r="A191" s="681">
        <v>3.1</v>
      </c>
      <c r="B191" s="682">
        <f>B190+0.1</f>
        <v>3779.1</v>
      </c>
      <c r="C191" s="683" t="str">
        <f ca="1">IF($B190="","",VLOOKUP($B190,Athlètes,C$7,0))</f>
        <v>Cyprien</v>
      </c>
      <c r="D191" s="684" t="str">
        <f ca="1">IF($B190="","",VLOOKUP($B190,Athlètes,D$7,0))</f>
        <v>H</v>
      </c>
      <c r="E191" s="685"/>
      <c r="F191" s="710">
        <f ca="1">IF(AD191=0,MAX(I191:N191)+MAX(O191:Q191)+R191,NA())</f>
        <v>1053</v>
      </c>
      <c r="G191" s="692">
        <f ca="1">IF(AD191=0,SUM(T191:AC191),NA())</f>
        <v>4</v>
      </c>
      <c r="H191" s="784">
        <f ca="1">IF(ISNA(VLOOKUP($B191,__Cross,H$7,0)),   0,   VLOOKUP($B191,__Cross,H$7,0))</f>
        <v>4</v>
      </c>
      <c r="I191" s="711">
        <f ca="1">IF($B190="","",VLOOKUP($B190,Indoor_max,I$7,0))</f>
        <v>406</v>
      </c>
      <c r="J191" s="712">
        <f ca="1">IF($B190="","",VLOOKUP($B190,Indoor_max,J$7,0))</f>
        <v>0</v>
      </c>
      <c r="K191" s="712">
        <f ca="1">IF($B190="","",VLOOKUP($B190,Indoor_max,K$7,0))</f>
        <v>0</v>
      </c>
      <c r="L191" s="712">
        <f ca="1">IF($B190="","",VLOOKUP($B190,Indoor_max,L$7,0))</f>
        <v>0</v>
      </c>
      <c r="M191" s="712">
        <f ca="1">IF($B190="","",VLOOKUP($B190,Indoor_max,M$7,0))</f>
        <v>417</v>
      </c>
      <c r="N191" s="713">
        <f ca="1">IF($B190="","",VLOOKUP($B190,Indoor_max,N$7,0))</f>
        <v>0</v>
      </c>
      <c r="O191" s="714">
        <f ca="1">IF($B190="","",VLOOKUP($B190,Indoor_max,O$7,0))</f>
        <v>278</v>
      </c>
      <c r="P191" s="712">
        <f ca="1">IF($B190="","",VLOOKUP($B190,Indoor_max,P$7,0))</f>
        <v>0</v>
      </c>
      <c r="Q191" s="713">
        <f ca="1">IF($B190="","",VLOOKUP($B190,Indoor_max,Q$7,0))</f>
        <v>0</v>
      </c>
      <c r="R191" s="715">
        <f ca="1">IF($B190="",0,VLOOKUP($B190,Indoor_max,R$7,0))</f>
        <v>358</v>
      </c>
      <c r="S191" s="716" t="str">
        <f ca="1">IF($B190="","",VLOOKUP($B190,Athlètes,S$7,0))</f>
        <v>Cyprien</v>
      </c>
      <c r="T191" s="710">
        <f ca="1">IF($B190="","",VLOOKUP($B190,Indoor_max,T$7,0))</f>
        <v>1</v>
      </c>
      <c r="U191" s="684">
        <f ca="1">IF($B190="","",VLOOKUP($B190,Indoor_max,U$7,0))</f>
        <v>1</v>
      </c>
      <c r="V191" s="684">
        <f ca="1">IF($B190="","",VLOOKUP($B190,Indoor_max,V$7,0))</f>
        <v>0</v>
      </c>
      <c r="W191" s="684">
        <f ca="1">IF($B190="","",VLOOKUP($B190,Indoor_max,W$7,0))</f>
        <v>0</v>
      </c>
      <c r="X191" s="684">
        <f ca="1">IF($B190="","",VLOOKUP($B190,Indoor_max,X$7,0))</f>
        <v>0</v>
      </c>
      <c r="Y191" s="684">
        <f ca="1">IF($B190="","",VLOOKUP($B190,Indoor_max,Y$7,0))</f>
        <v>0</v>
      </c>
      <c r="Z191" s="684">
        <f ca="1">IF($B190="","",VLOOKUP($B190,Indoor_max,Z$7,0))</f>
        <v>1</v>
      </c>
      <c r="AA191" s="684">
        <f ca="1">IF($B190="","",VLOOKUP($B190,Indoor_max,AA$7,0))</f>
        <v>1</v>
      </c>
      <c r="AB191" s="684">
        <f ca="1">IF($B190="","",VLOOKUP($B190,Indoor_max,AB$7,0))</f>
        <v>0</v>
      </c>
      <c r="AC191" s="684">
        <f ca="1">IF($B190="","",VLOOKUP($B190,Indoor_max,AC$7,0))</f>
        <v>0</v>
      </c>
      <c r="AD191" s="684">
        <f ca="1">IF(MAX(T191:AC191)&gt;1,1,0)</f>
        <v>0</v>
      </c>
      <c r="AE191" s="684">
        <f ca="1">IF(AND(SUM(I191:N191)&gt;0,SUM(O191:Q191)&gt;0,R191&gt;0),1,0)</f>
        <v>1</v>
      </c>
      <c r="AF191" s="692">
        <f ca="1">IF( OR(AND(G191&gt;=2,G191+H191&gt;=2),  F190=IF(D191="F","classée","classé")),  1,  0)</f>
        <v>1</v>
      </c>
      <c r="AG191" s="804">
        <f ca="1">IF(CELL("row",B191)=ODD(CELL("row",B191)),IF(ROUND(B191-B190,1)=0.1,1,NA()),IF(ROUND(B192-B191,1)=0.1,0,NA()))</f>
        <v>1</v>
      </c>
      <c r="AH191" s="689">
        <f>IF(B191&gt;99,B191,A191)</f>
        <v>3779.1</v>
      </c>
      <c r="AI191" s="684" t="str">
        <f ca="1">IF(D191="",INDIRECT(AO191),IF(AG191=1,D190&amp;"_"&amp;D191,D191&amp;"_"&amp;D192))</f>
        <v>P_H</v>
      </c>
      <c r="AJ191" s="684">
        <f ca="1">IF(AI191=INDIRECT(AO191),0,1)     +     IF(AG191=1,  IF(B190+0.1=B191,0,1),  IF(B191+0.1=B192,0,1))     +     IF(AG191=1,  AD191,  AD192)</f>
        <v>0</v>
      </c>
      <c r="AK191" s="717">
        <f ca="1">IF(AG191=1,  F191+CLASSES*AF191*100000,  F192+CLASSES*AF192*100000)     +     IF(AI191="_",  0,  VLOOKUP(AI191,Cross_cat_sexe,AK$7,0))     +     IF(AG191=1,  IF(AND(B191&gt;0.1,F191=0),0.1,0),  IF(AND(B192&gt;0.1,F192=0),0.1,0))</f>
        <v>3101053</v>
      </c>
      <c r="AL191" s="291"/>
      <c r="AM191" s="684"/>
      <c r="AN191" s="684">
        <f t="shared" si="17"/>
        <v>1</v>
      </c>
      <c r="AO191" s="796" t="str">
        <f t="shared" ca="1" si="16"/>
        <v>$AI$183</v>
      </c>
    </row>
    <row r="192" spans="1:41" s="703" customFormat="1">
      <c r="A192" s="704">
        <v>4</v>
      </c>
      <c r="B192" s="705">
        <v>9639</v>
      </c>
      <c r="C192" s="703" t="str">
        <f ca="1">IF($B192="","",VLOOKUP($B192,Athlètes,C$5,0))</f>
        <v>JABARTH</v>
      </c>
      <c r="D192" s="698" t="str">
        <f ca="1">IF($B192="","",VLOOKUP($B192,Athlètes,D$5,0))</f>
        <v>P</v>
      </c>
      <c r="E192" s="706">
        <f ca="1">IF($B192="","",VLOOKUP($B192,Athlètes,E$5,0))</f>
        <v>0</v>
      </c>
      <c r="F192" s="718"/>
      <c r="G192" s="700"/>
      <c r="H192" s="783"/>
      <c r="I192" s="719">
        <f ca="1">IF($B192="","",VLOOKUP($B192,Indoor_max,I$5,0)/1000)</f>
        <v>7.8703703703703702E-5</v>
      </c>
      <c r="J192" s="720">
        <f ca="1">IF($B192="","",VLOOKUP($B192,Indoor_max,J$5,0)/1000)</f>
        <v>0</v>
      </c>
      <c r="K192" s="720">
        <f ca="1">IF($B192="","",VLOOKUP($B192,Indoor_max,K$5,0)/1000)</f>
        <v>0</v>
      </c>
      <c r="L192" s="720">
        <f ca="1">IF($B192="","",VLOOKUP($B192,Indoor_max,L$5,0)/1000)</f>
        <v>0</v>
      </c>
      <c r="M192" s="720">
        <f ca="1">IF($B192="","",VLOOKUP($B192,Indoor_max,M$5,0)/1000)</f>
        <v>1.1874999999999999E-4</v>
      </c>
      <c r="N192" s="721">
        <f ca="1">IF($B192="","",VLOOKUP($B192,Indoor_max,N$5,0)/1000)</f>
        <v>0</v>
      </c>
      <c r="O192" s="722">
        <f ca="1">IF($B192="","",VLOOKUP($B192,Indoor_max,O$5,0))</f>
        <v>120</v>
      </c>
      <c r="P192" s="723">
        <f ca="1">IF($B192="","",VLOOKUP($B192,Indoor_max,P$5,0))</f>
        <v>0</v>
      </c>
      <c r="Q192" s="724">
        <f ca="1">IF($B192="","",VLOOKUP($B192,Indoor_max,Q$5,0))</f>
        <v>0</v>
      </c>
      <c r="R192" s="725">
        <f ca="1">IF($B192="","",VLOOKUP($B192,Indoor_max,R$5,0))</f>
        <v>5.53</v>
      </c>
      <c r="S192" s="726" t="str">
        <f ca="1">IF($B192="","",VLOOKUP($B192,Athlètes,S$5,0))</f>
        <v>JABARTH</v>
      </c>
      <c r="T192" s="718"/>
      <c r="U192" s="698"/>
      <c r="V192" s="698"/>
      <c r="W192" s="698"/>
      <c r="X192" s="698"/>
      <c r="Y192" s="698"/>
      <c r="Z192" s="698"/>
      <c r="AA192" s="698"/>
      <c r="AB192" s="698"/>
      <c r="AC192" s="698"/>
      <c r="AD192" s="698"/>
      <c r="AE192" s="698"/>
      <c r="AF192" s="700"/>
      <c r="AG192" s="828">
        <f ca="1">IF(CELL("row",B192)=ODD(CELL("row",B192)),IF(ROUND(B192-B191,1)=0.1,1,NA()),IF(ROUND(B193-B192,1)=0.1,0,NA()))</f>
        <v>0</v>
      </c>
      <c r="AH192" s="697">
        <f>IF(B192&gt;99,B192,A192)</f>
        <v>9639</v>
      </c>
      <c r="AI192" s="698" t="str">
        <f ca="1">IF(D192="",INDIRECT(AO192),IF(AG192=1,D191&amp;"_"&amp;D192,D192&amp;"_"&amp;D193))</f>
        <v>P_H</v>
      </c>
      <c r="AJ192" s="698">
        <f ca="1">IF(AI192=INDIRECT(AO192),0,1)     +     IF(AG192=1,  IF(B191+0.1=B192,0,1),  IF(B192+0.1=B193,0,1))     +     IF(AG192=1,  AD192,  AD193)</f>
        <v>0</v>
      </c>
      <c r="AK192" s="701">
        <f ca="1">IF(AG192=1,  F192+CLASSES*AF192*100000,  F193+CLASSES*AF193*100000)     +     IF(AI192="_",  0,  VLOOKUP(AI192,Cross_cat_sexe,AK$7,0))     +     IF(AG192=1,  IF(AND(B192&gt;0.1,F192=0),0.1,0),  IF(AND(B193&gt;0.1,F193=0),0.1,0))</f>
        <v>3100975</v>
      </c>
      <c r="AL192" s="290"/>
      <c r="AM192" s="698"/>
      <c r="AN192" s="698">
        <f t="shared" si="17"/>
        <v>1</v>
      </c>
      <c r="AO192" s="800" t="str">
        <f t="shared" ca="1" si="16"/>
        <v>$AI$183</v>
      </c>
    </row>
    <row r="193" spans="1:41" s="695" customFormat="1">
      <c r="A193" s="681">
        <v>4.0999999999999996</v>
      </c>
      <c r="B193" s="682">
        <f>B192+0.1</f>
        <v>9639.1</v>
      </c>
      <c r="C193" s="683" t="str">
        <f ca="1">IF($B192="","",VLOOKUP($B192,Athlètes,C$7,0))</f>
        <v>Danielo</v>
      </c>
      <c r="D193" s="684" t="str">
        <f ca="1">IF($B192="","",VLOOKUP($B192,Athlètes,D$7,0))</f>
        <v>H</v>
      </c>
      <c r="E193" s="685"/>
      <c r="F193" s="710">
        <f ca="1">IF(AD193=0,MAX(I193:N193)+MAX(O193:Q193)+R193,NA())</f>
        <v>975</v>
      </c>
      <c r="G193" s="692">
        <f ca="1">IF(AD193=0,SUM(T193:AC193),NA())</f>
        <v>2</v>
      </c>
      <c r="H193" s="784">
        <f>IF(ISNA(VLOOKUP($B193,__Cross,H$7,0)),   0,   VLOOKUP($B193,__Cross,H$7,0))</f>
        <v>0</v>
      </c>
      <c r="I193" s="711">
        <f ca="1">IF($B192="","",VLOOKUP($B192,Indoor_max,I$7,0))</f>
        <v>356</v>
      </c>
      <c r="J193" s="712">
        <f ca="1">IF($B192="","",VLOOKUP($B192,Indoor_max,J$7,0))</f>
        <v>0</v>
      </c>
      <c r="K193" s="712">
        <f ca="1">IF($B192="","",VLOOKUP($B192,Indoor_max,K$7,0))</f>
        <v>0</v>
      </c>
      <c r="L193" s="712">
        <f ca="1">IF($B192="","",VLOOKUP($B192,Indoor_max,L$7,0))</f>
        <v>0</v>
      </c>
      <c r="M193" s="712">
        <f ca="1">IF($B192="","",VLOOKUP($B192,Indoor_max,M$7,0))</f>
        <v>302</v>
      </c>
      <c r="N193" s="713">
        <f ca="1">IF($B192="","",VLOOKUP($B192,Indoor_max,N$7,0))</f>
        <v>0</v>
      </c>
      <c r="O193" s="714">
        <f ca="1">IF($B192="","",VLOOKUP($B192,Indoor_max,O$7,0))</f>
        <v>369</v>
      </c>
      <c r="P193" s="712">
        <f ca="1">IF($B192="","",VLOOKUP($B192,Indoor_max,P$7,0))</f>
        <v>0</v>
      </c>
      <c r="Q193" s="713">
        <f ca="1">IF($B192="","",VLOOKUP($B192,Indoor_max,Q$7,0))</f>
        <v>0</v>
      </c>
      <c r="R193" s="715">
        <f ca="1">IF($B192="",0,VLOOKUP($B192,Indoor_max,R$7,0))</f>
        <v>250</v>
      </c>
      <c r="S193" s="716" t="str">
        <f ca="1">IF($B192="","",VLOOKUP($B192,Athlètes,S$7,0))</f>
        <v>Danielo</v>
      </c>
      <c r="T193" s="710">
        <f ca="1">IF($B192="","",VLOOKUP($B192,Indoor_max,T$7,0))</f>
        <v>0</v>
      </c>
      <c r="U193" s="684">
        <f ca="1">IF($B192="","",VLOOKUP($B192,Indoor_max,U$7,0))</f>
        <v>1</v>
      </c>
      <c r="V193" s="684">
        <f ca="1">IF($B192="","",VLOOKUP($B192,Indoor_max,V$7,0))</f>
        <v>0</v>
      </c>
      <c r="W193" s="684">
        <f ca="1">IF($B192="","",VLOOKUP($B192,Indoor_max,W$7,0))</f>
        <v>0</v>
      </c>
      <c r="X193" s="684">
        <f ca="1">IF($B192="","",VLOOKUP($B192,Indoor_max,X$7,0))</f>
        <v>0</v>
      </c>
      <c r="Y193" s="684">
        <f ca="1">IF($B192="","",VLOOKUP($B192,Indoor_max,Y$7,0))</f>
        <v>0</v>
      </c>
      <c r="Z193" s="684">
        <f ca="1">IF($B192="","",VLOOKUP($B192,Indoor_max,Z$7,0))</f>
        <v>1</v>
      </c>
      <c r="AA193" s="684">
        <f ca="1">IF($B192="","",VLOOKUP($B192,Indoor_max,AA$7,0))</f>
        <v>0</v>
      </c>
      <c r="AB193" s="684">
        <f ca="1">IF($B192="","",VLOOKUP($B192,Indoor_max,AB$7,0))</f>
        <v>0</v>
      </c>
      <c r="AC193" s="684">
        <f ca="1">IF($B192="","",VLOOKUP($B192,Indoor_max,AC$7,0))</f>
        <v>0</v>
      </c>
      <c r="AD193" s="684">
        <f ca="1">IF(MAX(T193:AC193)&gt;1,1,0)</f>
        <v>0</v>
      </c>
      <c r="AE193" s="684">
        <f ca="1">IF(AND(SUM(I193:N193)&gt;0,SUM(O193:Q193)&gt;0,R193&gt;0),1,0)</f>
        <v>1</v>
      </c>
      <c r="AF193" s="692">
        <f ca="1">IF( OR(AND(G193&gt;=2,G193+H193&gt;=2),  F192=IF(D193="F","classée","classé")),  1,  0)</f>
        <v>1</v>
      </c>
      <c r="AG193" s="804">
        <f ca="1">IF(CELL("row",B193)=ODD(CELL("row",B193)),IF(ROUND(B193-B192,1)=0.1,1,NA()),IF(ROUND(B194-B193,1)=0.1,0,NA()))</f>
        <v>1</v>
      </c>
      <c r="AH193" s="689">
        <f>IF(B193&gt;99,B193,A193)</f>
        <v>9639.1</v>
      </c>
      <c r="AI193" s="684" t="str">
        <f ca="1">IF(D193="",INDIRECT(AO193),IF(AG193=1,D192&amp;"_"&amp;D193,D193&amp;"_"&amp;D194))</f>
        <v>P_H</v>
      </c>
      <c r="AJ193" s="684">
        <f ca="1">IF(AI193=INDIRECT(AO193),0,1)     +     IF(AG193=1,  IF(B192+0.1=B193,0,1),  IF(B193+0.1=B194,0,1))     +     IF(AG193=1,  AD193,  AD194)</f>
        <v>0</v>
      </c>
      <c r="AK193" s="717">
        <f ca="1">IF(AG193=1,  F193+CLASSES*AF193*100000,  F194+CLASSES*AF194*100000)     +     IF(AI193="_",  0,  VLOOKUP(AI193,Cross_cat_sexe,AK$7,0))     +     IF(AG193=1,  IF(AND(B193&gt;0.1,F193=0),0.1,0),  IF(AND(B194&gt;0.1,F194=0),0.1,0))</f>
        <v>3100975</v>
      </c>
      <c r="AL193" s="291"/>
      <c r="AM193" s="684"/>
      <c r="AN193" s="684">
        <f t="shared" si="17"/>
        <v>1</v>
      </c>
      <c r="AO193" s="796" t="str">
        <f t="shared" ca="1" si="16"/>
        <v>$AI$183</v>
      </c>
    </row>
    <row r="194" spans="1:41" s="703" customFormat="1">
      <c r="A194" s="704">
        <v>5</v>
      </c>
      <c r="B194" s="705">
        <v>4114</v>
      </c>
      <c r="C194" s="703" t="str">
        <f ca="1">IF($B194="","",VLOOKUP($B194,Athlètes,C$5,0))</f>
        <v>AGAZZI</v>
      </c>
      <c r="D194" s="698" t="str">
        <f ca="1">IF($B194="","",VLOOKUP($B194,Athlètes,D$5,0))</f>
        <v>P</v>
      </c>
      <c r="E194" s="706" t="str">
        <f ca="1">IF($B194="","",VLOOKUP($B194,Athlètes,E$5,0))</f>
        <v/>
      </c>
      <c r="F194" s="718"/>
      <c r="G194" s="700"/>
      <c r="H194" s="783"/>
      <c r="I194" s="719">
        <f ca="1">IF($B194="","",VLOOKUP($B194,Indoor_max,I$5,0)/1000)</f>
        <v>8.4143518518518511E-5</v>
      </c>
      <c r="J194" s="720">
        <f ca="1">IF($B194="","",VLOOKUP($B194,Indoor_max,J$5,0)/1000)</f>
        <v>0</v>
      </c>
      <c r="K194" s="720">
        <f ca="1">IF($B194="","",VLOOKUP($B194,Indoor_max,K$5,0)/1000)</f>
        <v>0</v>
      </c>
      <c r="L194" s="720">
        <f ca="1">IF($B194="","",VLOOKUP($B194,Indoor_max,L$5,0)/1000)</f>
        <v>0</v>
      </c>
      <c r="M194" s="720">
        <f ca="1">IF($B194="","",VLOOKUP($B194,Indoor_max,M$5,0)/1000)</f>
        <v>0</v>
      </c>
      <c r="N194" s="721">
        <f ca="1">IF($B194="","",VLOOKUP($B194,Indoor_max,N$5,0)/1000)</f>
        <v>0</v>
      </c>
      <c r="O194" s="722">
        <f ca="1">IF($B194="","",VLOOKUP($B194,Indoor_max,O$5,0))</f>
        <v>0</v>
      </c>
      <c r="P194" s="723">
        <f ca="1">IF($B194="","",VLOOKUP($B194,Indoor_max,P$5,0))</f>
        <v>0</v>
      </c>
      <c r="Q194" s="724">
        <f ca="1">IF($B194="","",VLOOKUP($B194,Indoor_max,Q$5,0))</f>
        <v>0</v>
      </c>
      <c r="R194" s="725">
        <f ca="1">IF($B194="","",VLOOKUP($B194,Indoor_max,R$5,0))</f>
        <v>9.7100000000000009</v>
      </c>
      <c r="S194" s="726" t="str">
        <f ca="1">IF($B194="","",VLOOKUP($B194,Athlètes,S$5,0))</f>
        <v>AGAZZI</v>
      </c>
      <c r="T194" s="718"/>
      <c r="U194" s="698"/>
      <c r="V194" s="698"/>
      <c r="W194" s="698"/>
      <c r="X194" s="698"/>
      <c r="Y194" s="698"/>
      <c r="Z194" s="698"/>
      <c r="AA194" s="698"/>
      <c r="AB194" s="698"/>
      <c r="AC194" s="698"/>
      <c r="AD194" s="698"/>
      <c r="AE194" s="698"/>
      <c r="AF194" s="700"/>
      <c r="AG194" s="828">
        <f ca="1">IF(CELL("row",B194)=ODD(CELL("row",B194)),IF(ROUND(B194-B193,1)=0.1,1,NA()),IF(ROUND(B195-B194,1)=0.1,0,NA()))</f>
        <v>0</v>
      </c>
      <c r="AH194" s="697">
        <f>IF(B194&gt;99,B194,A194)</f>
        <v>4114</v>
      </c>
      <c r="AI194" s="698" t="str">
        <f ca="1">IF(D194="",INDIRECT(AO194),IF(AG194=1,D193&amp;"_"&amp;D194,D194&amp;"_"&amp;D195))</f>
        <v>P_H</v>
      </c>
      <c r="AJ194" s="698">
        <f ca="1">IF(AI194=INDIRECT(AO194),0,1)     +     IF(AG194=1,  IF(B193+0.1=B194,0,1),  IF(B194+0.1=B195,0,1))     +     IF(AG194=1,  AD194,  AD195)</f>
        <v>0</v>
      </c>
      <c r="AK194" s="701">
        <f ca="1">IF(AG194=1,  F194+CLASSES*AF194*100000,  F195+CLASSES*AF195*100000)     +     IF(AI194="_",  0,  VLOOKUP(AI194,Cross_cat_sexe,AK$7,0))     +     IF(AG194=1,  IF(AND(B194&gt;0.1,F194=0),0.1,0),  IF(AND(B195&gt;0.1,F195=0),0.1,0))</f>
        <v>3100832</v>
      </c>
      <c r="AL194" s="290"/>
      <c r="AM194" s="698"/>
      <c r="AN194" s="698">
        <f t="shared" si="17"/>
        <v>1</v>
      </c>
      <c r="AO194" s="800" t="str">
        <f t="shared" ca="1" si="16"/>
        <v>$AI$183</v>
      </c>
    </row>
    <row r="195" spans="1:41" s="695" customFormat="1">
      <c r="A195" s="681">
        <v>5.0999999999999996</v>
      </c>
      <c r="B195" s="682">
        <f>B194+0.1</f>
        <v>4114.1000000000004</v>
      </c>
      <c r="C195" s="683" t="str">
        <f ca="1">IF($B194="","",VLOOKUP($B194,Athlètes,C$7,0))</f>
        <v>Aurélien</v>
      </c>
      <c r="D195" s="684" t="str">
        <f ca="1">IF($B194="","",VLOOKUP($B194,Athlètes,D$7,0))</f>
        <v>H</v>
      </c>
      <c r="E195" s="685"/>
      <c r="F195" s="710">
        <f ca="1">IF(AD195=0,MAX(I195:N195)+MAX(O195:Q195)+R195,NA())</f>
        <v>832</v>
      </c>
      <c r="G195" s="692">
        <f ca="1">IF(AD195=0,SUM(T195:AC195),NA())</f>
        <v>3</v>
      </c>
      <c r="H195" s="784">
        <f>IF(ISNA(VLOOKUP($B195,__Cross,H$7,0)),   0,   VLOOKUP($B195,__Cross,H$7,0))</f>
        <v>0</v>
      </c>
      <c r="I195" s="711">
        <f ca="1">IF($B194="","",VLOOKUP($B194,Indoor_max,I$7,0))</f>
        <v>303</v>
      </c>
      <c r="J195" s="712">
        <f ca="1">IF($B194="","",VLOOKUP($B194,Indoor_max,J$7,0))</f>
        <v>0</v>
      </c>
      <c r="K195" s="712">
        <f ca="1">IF($B194="","",VLOOKUP($B194,Indoor_max,K$7,0))</f>
        <v>0</v>
      </c>
      <c r="L195" s="712">
        <f ca="1">IF($B194="","",VLOOKUP($B194,Indoor_max,L$7,0))</f>
        <v>0</v>
      </c>
      <c r="M195" s="712">
        <f ca="1">IF($B194="","",VLOOKUP($B194,Indoor_max,M$7,0))</f>
        <v>0</v>
      </c>
      <c r="N195" s="713">
        <f ca="1">IF($B194="","",VLOOKUP($B194,Indoor_max,N$7,0))</f>
        <v>0</v>
      </c>
      <c r="O195" s="714">
        <f ca="1">IF($B194="","",VLOOKUP($B194,Indoor_max,O$7,0))</f>
        <v>0</v>
      </c>
      <c r="P195" s="712">
        <f ca="1">IF($B194="","",VLOOKUP($B194,Indoor_max,P$7,0))</f>
        <v>0</v>
      </c>
      <c r="Q195" s="713">
        <f ca="1">IF($B194="","",VLOOKUP($B194,Indoor_max,Q$7,0))</f>
        <v>0</v>
      </c>
      <c r="R195" s="715">
        <f ca="1">IF($B194="",0,VLOOKUP($B194,Indoor_max,R$7,0))</f>
        <v>529</v>
      </c>
      <c r="S195" s="716" t="str">
        <f ca="1">IF($B194="","",VLOOKUP($B194,Athlètes,S$7,0))</f>
        <v>Aurélien</v>
      </c>
      <c r="T195" s="710">
        <f ca="1">IF($B194="","",VLOOKUP($B194,Indoor_max,T$7,0))</f>
        <v>0</v>
      </c>
      <c r="U195" s="684">
        <f ca="1">IF($B194="","",VLOOKUP($B194,Indoor_max,U$7,0))</f>
        <v>1</v>
      </c>
      <c r="V195" s="684">
        <f ca="1">IF($B194="","",VLOOKUP($B194,Indoor_max,V$7,0))</f>
        <v>0</v>
      </c>
      <c r="W195" s="684">
        <f ca="1">IF($B194="","",VLOOKUP($B194,Indoor_max,W$7,0))</f>
        <v>0</v>
      </c>
      <c r="X195" s="684">
        <f ca="1">IF($B194="","",VLOOKUP($B194,Indoor_max,X$7,0))</f>
        <v>0</v>
      </c>
      <c r="Y195" s="684">
        <f ca="1">IF($B194="","",VLOOKUP($B194,Indoor_max,Y$7,0))</f>
        <v>0</v>
      </c>
      <c r="Z195" s="684">
        <f ca="1">IF($B194="","",VLOOKUP($B194,Indoor_max,Z$7,0))</f>
        <v>1</v>
      </c>
      <c r="AA195" s="684">
        <f ca="1">IF($B194="","",VLOOKUP($B194,Indoor_max,AA$7,0))</f>
        <v>1</v>
      </c>
      <c r="AB195" s="684">
        <f ca="1">IF($B194="","",VLOOKUP($B194,Indoor_max,AB$7,0))</f>
        <v>0</v>
      </c>
      <c r="AC195" s="684">
        <f ca="1">IF($B194="","",VLOOKUP($B194,Indoor_max,AC$7,0))</f>
        <v>0</v>
      </c>
      <c r="AD195" s="684">
        <f ca="1">IF(MAX(T195:AC195)&gt;1,1,0)</f>
        <v>0</v>
      </c>
      <c r="AE195" s="684">
        <f ca="1">IF(AND(SUM(I195:N195)&gt;0,SUM(O195:Q195)&gt;0,R195&gt;0),1,0)</f>
        <v>0</v>
      </c>
      <c r="AF195" s="692">
        <f ca="1">IF( OR(AND(G195&gt;=2,G195+H195&gt;=2),  F194=IF(D195="F","classée","classé")),  1,  0)</f>
        <v>1</v>
      </c>
      <c r="AG195" s="804">
        <f ca="1">IF(CELL("row",B195)=ODD(CELL("row",B195)),IF(ROUND(B195-B194,1)=0.1,1,NA()),IF(ROUND(B196-B195,1)=0.1,0,NA()))</f>
        <v>1</v>
      </c>
      <c r="AH195" s="689">
        <f>IF(B195&gt;99,B195,A195)</f>
        <v>4114.1000000000004</v>
      </c>
      <c r="AI195" s="684" t="str">
        <f ca="1">IF(D195="",INDIRECT(AO195),IF(AG195=1,D194&amp;"_"&amp;D195,D195&amp;"_"&amp;D196))</f>
        <v>P_H</v>
      </c>
      <c r="AJ195" s="684">
        <f ca="1">IF(AI195=INDIRECT(AO195),0,1)     +     IF(AG195=1,  IF(B194+0.1=B195,0,1),  IF(B195+0.1=B196,0,1))     +     IF(AG195=1,  AD195,  AD196)</f>
        <v>0</v>
      </c>
      <c r="AK195" s="717">
        <f ca="1">IF(AG195=1,  F195+CLASSES*AF195*100000,  F196+CLASSES*AF196*100000)     +     IF(AI195="_",  0,  VLOOKUP(AI195,Cross_cat_sexe,AK$7,0))     +     IF(AG195=1,  IF(AND(B195&gt;0.1,F195=0),0.1,0),  IF(AND(B196&gt;0.1,F196=0),0.1,0))</f>
        <v>3100832</v>
      </c>
      <c r="AL195" s="291"/>
      <c r="AM195" s="684"/>
      <c r="AN195" s="684">
        <f t="shared" si="17"/>
        <v>1</v>
      </c>
      <c r="AO195" s="796" t="str">
        <f t="shared" ca="1" si="16"/>
        <v>$AI$183</v>
      </c>
    </row>
    <row r="196" spans="1:41" s="703" customFormat="1">
      <c r="A196" s="704">
        <v>6</v>
      </c>
      <c r="B196" s="705">
        <v>9621</v>
      </c>
      <c r="C196" s="703" t="str">
        <f ca="1">IF($B196="","",VLOOKUP($B196,Athlètes,C$5,0))</f>
        <v>DE LISSNYDER</v>
      </c>
      <c r="D196" s="698" t="str">
        <f ca="1">IF($B196="","",VLOOKUP($B196,Athlètes,D$5,0))</f>
        <v>P</v>
      </c>
      <c r="E196" s="706">
        <f ca="1">IF($B196="","",VLOOKUP($B196,Athlètes,E$5,0))</f>
        <v>2000</v>
      </c>
      <c r="F196" s="718"/>
      <c r="G196" s="700"/>
      <c r="H196" s="783"/>
      <c r="I196" s="719">
        <f ca="1">IF($B196="","",VLOOKUP($B196,Indoor_max,I$5,0)/1000)</f>
        <v>8.1018518518518516E-5</v>
      </c>
      <c r="J196" s="720">
        <f ca="1">IF($B196="","",VLOOKUP($B196,Indoor_max,J$5,0)/1000)</f>
        <v>0</v>
      </c>
      <c r="K196" s="720">
        <f ca="1">IF($B196="","",VLOOKUP($B196,Indoor_max,K$5,0)/1000)</f>
        <v>0</v>
      </c>
      <c r="L196" s="720">
        <f ca="1">IF($B196="","",VLOOKUP($B196,Indoor_max,L$5,0)/1000)</f>
        <v>0</v>
      </c>
      <c r="M196" s="720">
        <f ca="1">IF($B196="","",VLOOKUP($B196,Indoor_max,M$5,0)/1000)</f>
        <v>0</v>
      </c>
      <c r="N196" s="721">
        <f ca="1">IF($B196="","",VLOOKUP($B196,Indoor_max,N$5,0)/1000)</f>
        <v>0</v>
      </c>
      <c r="O196" s="722">
        <f ca="1">IF($B196="","",VLOOKUP($B196,Indoor_max,O$5,0))</f>
        <v>95</v>
      </c>
      <c r="P196" s="723">
        <f ca="1">IF($B196="","",VLOOKUP($B196,Indoor_max,P$5,0))</f>
        <v>0</v>
      </c>
      <c r="Q196" s="724">
        <f ca="1">IF($B196="","",VLOOKUP($B196,Indoor_max,Q$5,0))</f>
        <v>0</v>
      </c>
      <c r="R196" s="725">
        <f ca="1">IF($B196="","",VLOOKUP($B196,Indoor_max,R$5,0))</f>
        <v>5.27</v>
      </c>
      <c r="S196" s="726" t="str">
        <f ca="1">IF($B196="","",VLOOKUP($B196,Athlètes,S$5,0))</f>
        <v>DE LISSNYDER</v>
      </c>
      <c r="T196" s="718"/>
      <c r="U196" s="698"/>
      <c r="V196" s="698"/>
      <c r="W196" s="698"/>
      <c r="X196" s="698"/>
      <c r="Y196" s="698"/>
      <c r="Z196" s="698"/>
      <c r="AA196" s="698"/>
      <c r="AB196" s="698"/>
      <c r="AC196" s="698"/>
      <c r="AD196" s="698"/>
      <c r="AE196" s="698"/>
      <c r="AF196" s="700"/>
      <c r="AG196" s="828">
        <f ca="1">IF(CELL("row",B196)=ODD(CELL("row",B196)),IF(ROUND(B196-B195,1)=0.1,1,NA()),IF(ROUND(B197-B196,1)=0.1,0,NA()))</f>
        <v>0</v>
      </c>
      <c r="AH196" s="697">
        <f>IF(B196&gt;99,B196,A196)</f>
        <v>9621</v>
      </c>
      <c r="AI196" s="698" t="str">
        <f ca="1">IF(D196="",INDIRECT(AO196),IF(AG196=1,D195&amp;"_"&amp;D196,D196&amp;"_"&amp;D197))</f>
        <v>P_H</v>
      </c>
      <c r="AJ196" s="698">
        <f ca="1">IF(AI196=INDIRECT(AO196),0,1)     +     IF(AG196=1,  IF(B195+0.1=B196,0,1),  IF(B196+0.1=B197,0,1))     +     IF(AG196=1,  AD196,  AD197)</f>
        <v>0</v>
      </c>
      <c r="AK196" s="701">
        <f ca="1">IF(AG196=1,  F196+CLASSES*AF196*100000,  F197+CLASSES*AF197*100000)     +     IF(AI196="_",  0,  VLOOKUP(AI196,Cross_cat_sexe,AK$7,0))     +     IF(AG196=1,  IF(AND(B196&gt;0.1,F196=0),0.1,0),  IF(AND(B197&gt;0.1,F197=0),0.1,0))</f>
        <v>3100699</v>
      </c>
      <c r="AL196" s="290"/>
      <c r="AM196" s="698"/>
      <c r="AN196" s="698">
        <f t="shared" si="17"/>
        <v>1</v>
      </c>
      <c r="AO196" s="800" t="str">
        <f t="shared" ca="1" si="16"/>
        <v>$AI$183</v>
      </c>
    </row>
    <row r="197" spans="1:41" s="695" customFormat="1">
      <c r="A197" s="681">
        <v>6.1</v>
      </c>
      <c r="B197" s="682">
        <f>B196+0.1</f>
        <v>9621.1</v>
      </c>
      <c r="C197" s="683" t="str">
        <f ca="1">IF($B196="","",VLOOKUP($B196,Athlètes,C$7,0))</f>
        <v>Nathan</v>
      </c>
      <c r="D197" s="684" t="str">
        <f ca="1">IF($B196="","",VLOOKUP($B196,Athlètes,D$7,0))</f>
        <v>H</v>
      </c>
      <c r="E197" s="685"/>
      <c r="F197" s="710">
        <f ca="1">IF(AD197=0,MAX(I197:N197)+MAX(O197:Q197)+R197,NA())</f>
        <v>699</v>
      </c>
      <c r="G197" s="692">
        <f ca="1">IF(AD197=0,SUM(T197:AC197),NA())</f>
        <v>3</v>
      </c>
      <c r="H197" s="784">
        <f ca="1">IF(ISNA(VLOOKUP($B197,__Cross,H$7,0)),   0,   VLOOKUP($B197,__Cross,H$7,0))</f>
        <v>3</v>
      </c>
      <c r="I197" s="711">
        <f ca="1">IF($B196="","",VLOOKUP($B196,Indoor_max,I$7,0))</f>
        <v>310</v>
      </c>
      <c r="J197" s="712">
        <f ca="1">IF($B196="","",VLOOKUP($B196,Indoor_max,J$7,0))</f>
        <v>0</v>
      </c>
      <c r="K197" s="712">
        <f ca="1">IF($B196="","",VLOOKUP($B196,Indoor_max,K$7,0))</f>
        <v>0</v>
      </c>
      <c r="L197" s="712">
        <f ca="1">IF($B196="","",VLOOKUP($B196,Indoor_max,L$7,0))</f>
        <v>0</v>
      </c>
      <c r="M197" s="712">
        <f ca="1">IF($B196="","",VLOOKUP($B196,Indoor_max,M$7,0))</f>
        <v>0</v>
      </c>
      <c r="N197" s="713">
        <f ca="1">IF($B196="","",VLOOKUP($B196,Indoor_max,N$7,0))</f>
        <v>0</v>
      </c>
      <c r="O197" s="714">
        <f ca="1">IF($B196="","",VLOOKUP($B196,Indoor_max,O$7,0))</f>
        <v>156</v>
      </c>
      <c r="P197" s="712">
        <f ca="1">IF($B196="","",VLOOKUP($B196,Indoor_max,P$7,0))</f>
        <v>0</v>
      </c>
      <c r="Q197" s="713">
        <f ca="1">IF($B196="","",VLOOKUP($B196,Indoor_max,Q$7,0))</f>
        <v>0</v>
      </c>
      <c r="R197" s="715">
        <f ca="1">IF($B196="",0,VLOOKUP($B196,Indoor_max,R$7,0))</f>
        <v>233</v>
      </c>
      <c r="S197" s="716" t="str">
        <f ca="1">IF($B196="","",VLOOKUP($B196,Athlètes,S$7,0))</f>
        <v>Nathan</v>
      </c>
      <c r="T197" s="710">
        <f ca="1">IF($B196="","",VLOOKUP($B196,Indoor_max,T$7,0))</f>
        <v>1</v>
      </c>
      <c r="U197" s="684">
        <f ca="1">IF($B196="","",VLOOKUP($B196,Indoor_max,U$7,0))</f>
        <v>1</v>
      </c>
      <c r="V197" s="684">
        <f ca="1">IF($B196="","",VLOOKUP($B196,Indoor_max,V$7,0))</f>
        <v>0</v>
      </c>
      <c r="W197" s="684">
        <f ca="1">IF($B196="","",VLOOKUP($B196,Indoor_max,W$7,0))</f>
        <v>0</v>
      </c>
      <c r="X197" s="684">
        <f ca="1">IF($B196="","",VLOOKUP($B196,Indoor_max,X$7,0))</f>
        <v>0</v>
      </c>
      <c r="Y197" s="684">
        <f ca="1">IF($B196="","",VLOOKUP($B196,Indoor_max,Y$7,0))</f>
        <v>0</v>
      </c>
      <c r="Z197" s="684">
        <f ca="1">IF($B196="","",VLOOKUP($B196,Indoor_max,Z$7,0))</f>
        <v>1</v>
      </c>
      <c r="AA197" s="684">
        <f ca="1">IF($B196="","",VLOOKUP($B196,Indoor_max,AA$7,0))</f>
        <v>0</v>
      </c>
      <c r="AB197" s="684">
        <f ca="1">IF($B196="","",VLOOKUP($B196,Indoor_max,AB$7,0))</f>
        <v>0</v>
      </c>
      <c r="AC197" s="684">
        <f ca="1">IF($B196="","",VLOOKUP($B196,Indoor_max,AC$7,0))</f>
        <v>0</v>
      </c>
      <c r="AD197" s="684">
        <f ca="1">IF(MAX(T197:AC197)&gt;1,1,0)</f>
        <v>0</v>
      </c>
      <c r="AE197" s="684">
        <f ca="1">IF(AND(SUM(I197:N197)&gt;0,SUM(O197:Q197)&gt;0,R197&gt;0),1,0)</f>
        <v>1</v>
      </c>
      <c r="AF197" s="692">
        <f ca="1">IF( OR(AND(G197&gt;=2,G197+H197&gt;=2),  F196=IF(D197="F","classée","classé")),  1,  0)</f>
        <v>1</v>
      </c>
      <c r="AG197" s="804">
        <f ca="1">IF(CELL("row",B197)=ODD(CELL("row",B197)),IF(ROUND(B197-B196,1)=0.1,1,NA()),IF(ROUND(B198-B197,1)=0.1,0,NA()))</f>
        <v>1</v>
      </c>
      <c r="AH197" s="689">
        <f>IF(B197&gt;99,B197,A197)</f>
        <v>9621.1</v>
      </c>
      <c r="AI197" s="684" t="str">
        <f ca="1">IF(D197="",INDIRECT(AO197),IF(AG197=1,D196&amp;"_"&amp;D197,D197&amp;"_"&amp;D198))</f>
        <v>P_H</v>
      </c>
      <c r="AJ197" s="684">
        <f ca="1">IF(AI197=INDIRECT(AO197),0,1)     +     IF(AG197=1,  IF(B196+0.1=B197,0,1),  IF(B197+0.1=B198,0,1))     +     IF(AG197=1,  AD197,  AD198)</f>
        <v>0</v>
      </c>
      <c r="AK197" s="717">
        <f ca="1">IF(AG197=1,  F197+CLASSES*AF197*100000,  F198+CLASSES*AF198*100000)     +     IF(AI197="_",  0,  VLOOKUP(AI197,Cross_cat_sexe,AK$7,0))     +     IF(AG197=1,  IF(AND(B197&gt;0.1,F197=0),0.1,0),  IF(AND(B198&gt;0.1,F198=0),0.1,0))</f>
        <v>3100699</v>
      </c>
      <c r="AL197" s="291"/>
      <c r="AM197" s="684"/>
      <c r="AN197" s="684">
        <f t="shared" si="17"/>
        <v>1</v>
      </c>
      <c r="AO197" s="796" t="str">
        <f t="shared" ca="1" si="16"/>
        <v>$AI$183</v>
      </c>
    </row>
    <row r="198" spans="1:41" s="703" customFormat="1">
      <c r="A198" s="704">
        <v>7</v>
      </c>
      <c r="B198" s="705">
        <v>4296</v>
      </c>
      <c r="C198" s="703" t="str">
        <f ca="1">IF($B198="","",VLOOKUP($B198,Athlètes,C$5,0))</f>
        <v>BARDIAU</v>
      </c>
      <c r="D198" s="698" t="str">
        <f ca="1">IF($B198="","",VLOOKUP($B198,Athlètes,D$5,0))</f>
        <v>P</v>
      </c>
      <c r="E198" s="706" t="str">
        <f ca="1">IF($B198="","",VLOOKUP($B198,Athlètes,E$5,0))</f>
        <v/>
      </c>
      <c r="F198" s="718"/>
      <c r="G198" s="700"/>
      <c r="H198" s="783"/>
      <c r="I198" s="719">
        <f ca="1">IF($B198="","",VLOOKUP($B198,Indoor_max,I$5,0)/1000)</f>
        <v>7.8703703703703702E-5</v>
      </c>
      <c r="J198" s="720">
        <f ca="1">IF($B198="","",VLOOKUP($B198,Indoor_max,J$5,0)/1000)</f>
        <v>0</v>
      </c>
      <c r="K198" s="720">
        <f ca="1">IF($B198="","",VLOOKUP($B198,Indoor_max,K$5,0)/1000)</f>
        <v>0</v>
      </c>
      <c r="L198" s="720">
        <f ca="1">IF($B198="","",VLOOKUP($B198,Indoor_max,L$5,0)/1000)</f>
        <v>0</v>
      </c>
      <c r="M198" s="720">
        <f ca="1">IF($B198="","",VLOOKUP($B198,Indoor_max,M$5,0)/1000)</f>
        <v>1.2418981481481482E-4</v>
      </c>
      <c r="N198" s="721">
        <f ca="1">IF($B198="","",VLOOKUP($B198,Indoor_max,N$5,0)/1000)</f>
        <v>0</v>
      </c>
      <c r="O198" s="722">
        <f ca="1">IF($B198="","",VLOOKUP($B198,Indoor_max,O$5,0))</f>
        <v>90</v>
      </c>
      <c r="P198" s="723">
        <f ca="1">IF($B198="","",VLOOKUP($B198,Indoor_max,P$5,0))</f>
        <v>0</v>
      </c>
      <c r="Q198" s="724">
        <f ca="1">IF($B198="","",VLOOKUP($B198,Indoor_max,Q$5,0))</f>
        <v>0</v>
      </c>
      <c r="R198" s="725">
        <f ca="1">IF($B198="","",VLOOKUP($B198,Indoor_max,R$5,0))</f>
        <v>4.5599999999999996</v>
      </c>
      <c r="S198" s="726" t="str">
        <f ca="1">IF($B198="","",VLOOKUP($B198,Athlètes,S$5,0))</f>
        <v>BARDIAU</v>
      </c>
      <c r="T198" s="718"/>
      <c r="U198" s="698"/>
      <c r="V198" s="698"/>
      <c r="W198" s="698"/>
      <c r="X198" s="698"/>
      <c r="Y198" s="698"/>
      <c r="Z198" s="698"/>
      <c r="AA198" s="698"/>
      <c r="AB198" s="698"/>
      <c r="AC198" s="698"/>
      <c r="AD198" s="698"/>
      <c r="AE198" s="698"/>
      <c r="AF198" s="700"/>
      <c r="AG198" s="828">
        <f ca="1">IF(CELL("row",B198)=ODD(CELL("row",B198)),IF(ROUND(B198-B197,1)=0.1,1,NA()),IF(ROUND(B199-B198,1)=0.1,0,NA()))</f>
        <v>0</v>
      </c>
      <c r="AH198" s="697">
        <f>IF(B198&gt;99,B198,A198)</f>
        <v>4296</v>
      </c>
      <c r="AI198" s="698" t="str">
        <f ca="1">IF(D198="",INDIRECT(AO198),IF(AG198=1,D197&amp;"_"&amp;D198,D198&amp;"_"&amp;D199))</f>
        <v>P_H</v>
      </c>
      <c r="AJ198" s="698">
        <f ca="1">IF(AI198=INDIRECT(AO198),0,1)     +     IF(AG198=1,  IF(B197+0.1=B198,0,1),  IF(B198+0.1=B199,0,1))     +     IF(AG198=1,  AD198,  AD199)</f>
        <v>0</v>
      </c>
      <c r="AK198" s="701">
        <f ca="1">IF(AG198=1,  F198+CLASSES*AF198*100000,  F199+CLASSES*AF199*100000)     +     IF(AI198="_",  0,  VLOOKUP(AI198,Cross_cat_sexe,AK$7,0))     +     IF(AG198=1,  IF(AND(B198&gt;0.1,F198=0),0.1,0),  IF(AND(B199&gt;0.1,F199=0),0.1,0))</f>
        <v>3100660</v>
      </c>
      <c r="AL198" s="290"/>
      <c r="AM198" s="698"/>
      <c r="AN198" s="698">
        <f t="shared" si="17"/>
        <v>1</v>
      </c>
      <c r="AO198" s="800" t="str">
        <f t="shared" ca="1" si="16"/>
        <v>$AI$183</v>
      </c>
    </row>
    <row r="199" spans="1:41" s="695" customFormat="1">
      <c r="A199" s="681">
        <v>7.1</v>
      </c>
      <c r="B199" s="682">
        <f>B198+0.1</f>
        <v>4296.1000000000004</v>
      </c>
      <c r="C199" s="683" t="str">
        <f ca="1">IF($B198="","",VLOOKUP($B198,Athlètes,C$7,0))</f>
        <v>Maxime</v>
      </c>
      <c r="D199" s="684" t="str">
        <f ca="1">IF($B198="","",VLOOKUP($B198,Athlètes,D$7,0))</f>
        <v>H</v>
      </c>
      <c r="E199" s="685"/>
      <c r="F199" s="710">
        <f ca="1">IF(AD199=0,MAX(I199:N199)+MAX(O199:Q199)+R199,NA())</f>
        <v>660</v>
      </c>
      <c r="G199" s="692">
        <f ca="1">IF(AD199=0,SUM(T199:AC199),NA())</f>
        <v>2</v>
      </c>
      <c r="H199" s="784">
        <f>IF(ISNA(VLOOKUP($B199,__Cross,H$7,0)),   0,   VLOOKUP($B199,__Cross,H$7,0))</f>
        <v>0</v>
      </c>
      <c r="I199" s="711">
        <f ca="1">IF($B198="","",VLOOKUP($B198,Indoor_max,I$7,0))</f>
        <v>354</v>
      </c>
      <c r="J199" s="712">
        <f ca="1">IF($B198="","",VLOOKUP($B198,Indoor_max,J$7,0))</f>
        <v>0</v>
      </c>
      <c r="K199" s="712">
        <f ca="1">IF($B198="","",VLOOKUP($B198,Indoor_max,K$7,0))</f>
        <v>0</v>
      </c>
      <c r="L199" s="712">
        <f ca="1">IF($B198="","",VLOOKUP($B198,Indoor_max,L$7,0))</f>
        <v>0</v>
      </c>
      <c r="M199" s="712">
        <f ca="1">IF($B198="","",VLOOKUP($B198,Indoor_max,M$7,0))</f>
        <v>240</v>
      </c>
      <c r="N199" s="713">
        <f ca="1">IF($B198="","",VLOOKUP($B198,Indoor_max,N$7,0))</f>
        <v>0</v>
      </c>
      <c r="O199" s="714">
        <f ca="1">IF($B198="","",VLOOKUP($B198,Indoor_max,O$7,0))</f>
        <v>119</v>
      </c>
      <c r="P199" s="712">
        <f ca="1">IF($B198="","",VLOOKUP($B198,Indoor_max,P$7,0))</f>
        <v>0</v>
      </c>
      <c r="Q199" s="713">
        <f ca="1">IF($B198="","",VLOOKUP($B198,Indoor_max,Q$7,0))</f>
        <v>0</v>
      </c>
      <c r="R199" s="715">
        <f ca="1">IF($B198="",0,VLOOKUP($B198,Indoor_max,R$7,0))</f>
        <v>187</v>
      </c>
      <c r="S199" s="716" t="str">
        <f ca="1">IF($B198="","",VLOOKUP($B198,Athlètes,S$7,0))</f>
        <v>Maxime</v>
      </c>
      <c r="T199" s="710">
        <f ca="1">IF($B198="","",VLOOKUP($B198,Indoor_max,T$7,0))</f>
        <v>0</v>
      </c>
      <c r="U199" s="684">
        <f ca="1">IF($B198="","",VLOOKUP($B198,Indoor_max,U$7,0))</f>
        <v>1</v>
      </c>
      <c r="V199" s="684">
        <f ca="1">IF($B198="","",VLOOKUP($B198,Indoor_max,V$7,0))</f>
        <v>0</v>
      </c>
      <c r="W199" s="684">
        <f ca="1">IF($B198="","",VLOOKUP($B198,Indoor_max,W$7,0))</f>
        <v>0</v>
      </c>
      <c r="X199" s="684">
        <f ca="1">IF($B198="","",VLOOKUP($B198,Indoor_max,X$7,0))</f>
        <v>0</v>
      </c>
      <c r="Y199" s="684">
        <f ca="1">IF($B198="","",VLOOKUP($B198,Indoor_max,Y$7,0))</f>
        <v>0</v>
      </c>
      <c r="Z199" s="684">
        <f ca="1">IF($B198="","",VLOOKUP($B198,Indoor_max,Z$7,0))</f>
        <v>1</v>
      </c>
      <c r="AA199" s="684">
        <f ca="1">IF($B198="","",VLOOKUP($B198,Indoor_max,AA$7,0))</f>
        <v>0</v>
      </c>
      <c r="AB199" s="684">
        <f ca="1">IF($B198="","",VLOOKUP($B198,Indoor_max,AB$7,0))</f>
        <v>0</v>
      </c>
      <c r="AC199" s="684">
        <f ca="1">IF($B198="","",VLOOKUP($B198,Indoor_max,AC$7,0))</f>
        <v>0</v>
      </c>
      <c r="AD199" s="684">
        <f ca="1">IF(MAX(T199:AC199)&gt;1,1,0)</f>
        <v>0</v>
      </c>
      <c r="AE199" s="684">
        <f ca="1">IF(AND(SUM(I199:N199)&gt;0,SUM(O199:Q199)&gt;0,R199&gt;0),1,0)</f>
        <v>1</v>
      </c>
      <c r="AF199" s="692">
        <f ca="1">IF( OR(AND(G199&gt;=2,G199+H199&gt;=2),  F198=IF(D199="F","classée","classé")),  1,  0)</f>
        <v>1</v>
      </c>
      <c r="AG199" s="804">
        <f ca="1">IF(CELL("row",B199)=ODD(CELL("row",B199)),IF(ROUND(B199-B198,1)=0.1,1,NA()),IF(ROUND(B200-B199,1)=0.1,0,NA()))</f>
        <v>1</v>
      </c>
      <c r="AH199" s="689">
        <f>IF(B199&gt;99,B199,A199)</f>
        <v>4296.1000000000004</v>
      </c>
      <c r="AI199" s="684" t="str">
        <f ca="1">IF(D199="",INDIRECT(AO199),IF(AG199=1,D198&amp;"_"&amp;D199,D199&amp;"_"&amp;D200))</f>
        <v>P_H</v>
      </c>
      <c r="AJ199" s="684">
        <f ca="1">IF(AI199=INDIRECT(AO199),0,1)     +     IF(AG199=1,  IF(B198+0.1=B199,0,1),  IF(B199+0.1=B200,0,1))     +     IF(AG199=1,  AD199,  AD200)</f>
        <v>0</v>
      </c>
      <c r="AK199" s="717">
        <f ca="1">IF(AG199=1,  F199+CLASSES*AF199*100000,  F200+CLASSES*AF200*100000)     +     IF(AI199="_",  0,  VLOOKUP(AI199,Cross_cat_sexe,AK$7,0))     +     IF(AG199=1,  IF(AND(B199&gt;0.1,F199=0),0.1,0),  IF(AND(B200&gt;0.1,F200=0),0.1,0))</f>
        <v>3100660</v>
      </c>
      <c r="AL199" s="291"/>
      <c r="AM199" s="684"/>
      <c r="AN199" s="684">
        <f t="shared" si="17"/>
        <v>1</v>
      </c>
      <c r="AO199" s="796" t="str">
        <f t="shared" ca="1" si="16"/>
        <v>$AI$183</v>
      </c>
    </row>
    <row r="200" spans="1:41" s="703" customFormat="1">
      <c r="A200" s="704">
        <v>8</v>
      </c>
      <c r="B200" s="705">
        <v>4328</v>
      </c>
      <c r="C200" s="703" t="str">
        <f ca="1">IF($B200="","",VLOOKUP($B200,Athlètes,C$5,0))</f>
        <v>PLUMIER</v>
      </c>
      <c r="D200" s="698" t="str">
        <f ca="1">IF($B200="","",VLOOKUP($B200,Athlètes,D$5,0))</f>
        <v>P</v>
      </c>
      <c r="E200" s="706" t="str">
        <f ca="1">IF($B200="","",VLOOKUP($B200,Athlètes,E$5,0))</f>
        <v/>
      </c>
      <c r="F200" s="718"/>
      <c r="G200" s="700"/>
      <c r="H200" s="783"/>
      <c r="I200" s="719">
        <f ca="1">IF($B200="","",VLOOKUP($B200,Indoor_max,I$5,0)/1000)</f>
        <v>8.4259259259259251E-5</v>
      </c>
      <c r="J200" s="720">
        <f ca="1">IF($B200="","",VLOOKUP($B200,Indoor_max,J$5,0)/1000)</f>
        <v>0</v>
      </c>
      <c r="K200" s="720">
        <f ca="1">IF($B200="","",VLOOKUP($B200,Indoor_max,K$5,0)/1000)</f>
        <v>0</v>
      </c>
      <c r="L200" s="720">
        <f ca="1">IF($B200="","",VLOOKUP($B200,Indoor_max,L$5,0)/1000)</f>
        <v>0</v>
      </c>
      <c r="M200" s="720">
        <f ca="1">IF($B200="","",VLOOKUP($B200,Indoor_max,M$5,0)/1000)</f>
        <v>0</v>
      </c>
      <c r="N200" s="721">
        <f ca="1">IF($B200="","",VLOOKUP($B200,Indoor_max,N$5,0)/1000)</f>
        <v>0</v>
      </c>
      <c r="O200" s="722">
        <f ca="1">IF($B200="","",VLOOKUP($B200,Indoor_max,O$5,0))</f>
        <v>100</v>
      </c>
      <c r="P200" s="723">
        <f ca="1">IF($B200="","",VLOOKUP($B200,Indoor_max,P$5,0))</f>
        <v>0</v>
      </c>
      <c r="Q200" s="724">
        <f ca="1">IF($B200="","",VLOOKUP($B200,Indoor_max,Q$5,0))</f>
        <v>0</v>
      </c>
      <c r="R200" s="725">
        <f ca="1">IF($B200="","",VLOOKUP($B200,Indoor_max,R$5,0))</f>
        <v>0</v>
      </c>
      <c r="S200" s="726" t="str">
        <f ca="1">IF($B200="","",VLOOKUP($B200,Athlètes,S$5,0))</f>
        <v>PLUMIER</v>
      </c>
      <c r="T200" s="718"/>
      <c r="U200" s="698"/>
      <c r="V200" s="698"/>
      <c r="W200" s="698"/>
      <c r="X200" s="698"/>
      <c r="Y200" s="698"/>
      <c r="Z200" s="698"/>
      <c r="AA200" s="698"/>
      <c r="AB200" s="698"/>
      <c r="AC200" s="698"/>
      <c r="AD200" s="698"/>
      <c r="AE200" s="698"/>
      <c r="AF200" s="700"/>
      <c r="AG200" s="828">
        <f ca="1">IF(CELL("row",B200)=ODD(CELL("row",B200)),IF(ROUND(B200-B199,1)=0.1,1,NA()),IF(ROUND(B201-B200,1)=0.1,0,NA()))</f>
        <v>0</v>
      </c>
      <c r="AH200" s="697">
        <f>IF(B200&gt;99,B200,A200)</f>
        <v>4328</v>
      </c>
      <c r="AI200" s="698" t="str">
        <f ca="1">IF(D200="",INDIRECT(AO200),IF(AG200=1,D199&amp;"_"&amp;D200,D200&amp;"_"&amp;D201))</f>
        <v>P_H</v>
      </c>
      <c r="AJ200" s="698">
        <f ca="1">IF(AI200=INDIRECT(AO200),0,1)     +     IF(AG200=1,  IF(B199+0.1=B200,0,1),  IF(B200+0.1=B201,0,1))     +     IF(AG200=1,  AD200,  AD201)</f>
        <v>0</v>
      </c>
      <c r="AK200" s="701">
        <f ca="1">IF(AG200=1,  F200+CLASSES*AF200*100000,  F201+CLASSES*AF201*100000)     +     IF(AI200="_",  0,  VLOOKUP(AI200,Cross_cat_sexe,AK$7,0))     +     IF(AG200=1,  IF(AND(B200&gt;0.1,F200=0),0.1,0),  IF(AND(B201&gt;0.1,F201=0),0.1,0))</f>
        <v>3100495</v>
      </c>
      <c r="AL200" s="290"/>
      <c r="AM200" s="698"/>
      <c r="AN200" s="698">
        <f t="shared" si="17"/>
        <v>1</v>
      </c>
      <c r="AO200" s="800" t="str">
        <f t="shared" ca="1" si="16"/>
        <v>$AI$183</v>
      </c>
    </row>
    <row r="201" spans="1:41" s="695" customFormat="1">
      <c r="A201" s="681">
        <v>8.1</v>
      </c>
      <c r="B201" s="682">
        <f>B200+0.1</f>
        <v>4328.1000000000004</v>
      </c>
      <c r="C201" s="683" t="str">
        <f ca="1">IF($B200="","",VLOOKUP($B200,Athlètes,C$7,0))</f>
        <v>Merlin</v>
      </c>
      <c r="D201" s="684" t="str">
        <f ca="1">IF($B200="","",VLOOKUP($B200,Athlètes,D$7,0))</f>
        <v>H</v>
      </c>
      <c r="E201" s="685"/>
      <c r="F201" s="710">
        <f ca="1">IF(AD201=0,MAX(I201:N201)+MAX(O201:Q201)+R201,NA())</f>
        <v>495</v>
      </c>
      <c r="G201" s="692">
        <f ca="1">IF(AD201=0,SUM(T201:AC201),NA())</f>
        <v>2</v>
      </c>
      <c r="H201" s="784">
        <f ca="1">IF(ISNA(VLOOKUP($B201,__Cross,H$7,0)),   0,   VLOOKUP($B201,__Cross,H$7,0))</f>
        <v>1</v>
      </c>
      <c r="I201" s="711">
        <f ca="1">IF($B200="","",VLOOKUP($B200,Indoor_max,I$7,0))</f>
        <v>301</v>
      </c>
      <c r="J201" s="712">
        <f ca="1">IF($B200="","",VLOOKUP($B200,Indoor_max,J$7,0))</f>
        <v>0</v>
      </c>
      <c r="K201" s="712">
        <f ca="1">IF($B200="","",VLOOKUP($B200,Indoor_max,K$7,0))</f>
        <v>0</v>
      </c>
      <c r="L201" s="712">
        <f ca="1">IF($B200="","",VLOOKUP($B200,Indoor_max,L$7,0))</f>
        <v>0</v>
      </c>
      <c r="M201" s="712">
        <f ca="1">IF($B200="","",VLOOKUP($B200,Indoor_max,M$7,0))</f>
        <v>0</v>
      </c>
      <c r="N201" s="713">
        <f ca="1">IF($B200="","",VLOOKUP($B200,Indoor_max,N$7,0))</f>
        <v>0</v>
      </c>
      <c r="O201" s="714">
        <f ca="1">IF($B200="","",VLOOKUP($B200,Indoor_max,O$7,0))</f>
        <v>194</v>
      </c>
      <c r="P201" s="712">
        <f ca="1">IF($B200="","",VLOOKUP($B200,Indoor_max,P$7,0))</f>
        <v>0</v>
      </c>
      <c r="Q201" s="713">
        <f ca="1">IF($B200="","",VLOOKUP($B200,Indoor_max,Q$7,0))</f>
        <v>0</v>
      </c>
      <c r="R201" s="715">
        <f ca="1">IF($B200="",0,VLOOKUP($B200,Indoor_max,R$7,0))</f>
        <v>0</v>
      </c>
      <c r="S201" s="716" t="str">
        <f ca="1">IF($B200="","",VLOOKUP($B200,Athlètes,S$7,0))</f>
        <v>Merlin</v>
      </c>
      <c r="T201" s="710">
        <f ca="1">IF($B200="","",VLOOKUP($B200,Indoor_max,T$7,0))</f>
        <v>1</v>
      </c>
      <c r="U201" s="684">
        <f ca="1">IF($B200="","",VLOOKUP($B200,Indoor_max,U$7,0))</f>
        <v>0</v>
      </c>
      <c r="V201" s="684">
        <f ca="1">IF($B200="","",VLOOKUP($B200,Indoor_max,V$7,0))</f>
        <v>0</v>
      </c>
      <c r="W201" s="684">
        <f ca="1">IF($B200="","",VLOOKUP($B200,Indoor_max,W$7,0))</f>
        <v>0</v>
      </c>
      <c r="X201" s="684">
        <f ca="1">IF($B200="","",VLOOKUP($B200,Indoor_max,X$7,0))</f>
        <v>0</v>
      </c>
      <c r="Y201" s="684">
        <f ca="1">IF($B200="","",VLOOKUP($B200,Indoor_max,Y$7,0))</f>
        <v>0</v>
      </c>
      <c r="Z201" s="684">
        <f ca="1">IF($B200="","",VLOOKUP($B200,Indoor_max,Z$7,0))</f>
        <v>1</v>
      </c>
      <c r="AA201" s="684">
        <f ca="1">IF($B200="","",VLOOKUP($B200,Indoor_max,AA$7,0))</f>
        <v>0</v>
      </c>
      <c r="AB201" s="684">
        <f ca="1">IF($B200="","",VLOOKUP($B200,Indoor_max,AB$7,0))</f>
        <v>0</v>
      </c>
      <c r="AC201" s="684">
        <f ca="1">IF($B200="","",VLOOKUP($B200,Indoor_max,AC$7,0))</f>
        <v>0</v>
      </c>
      <c r="AD201" s="684">
        <f ca="1">IF(MAX(T201:AC201)&gt;1,1,0)</f>
        <v>0</v>
      </c>
      <c r="AE201" s="684">
        <f ca="1">IF(AND(SUM(I201:N201)&gt;0,SUM(O201:Q201)&gt;0,R201&gt;0),1,0)</f>
        <v>0</v>
      </c>
      <c r="AF201" s="692">
        <f ca="1">IF( OR(AND(G201&gt;=2,G201+H201&gt;=2),  F200=IF(D201="F","classée","classé")),  1,  0)</f>
        <v>1</v>
      </c>
      <c r="AG201" s="804">
        <f ca="1">IF(CELL("row",B201)=ODD(CELL("row",B201)),IF(ROUND(B201-B200,1)=0.1,1,NA()),IF(ROUND(B202-B201,1)=0.1,0,NA()))</f>
        <v>1</v>
      </c>
      <c r="AH201" s="689">
        <f>IF(B201&gt;99,B201,A201)</f>
        <v>4328.1000000000004</v>
      </c>
      <c r="AI201" s="684" t="str">
        <f ca="1">IF(D201="",INDIRECT(AO201),IF(AG201=1,D200&amp;"_"&amp;D201,D201&amp;"_"&amp;D202))</f>
        <v>P_H</v>
      </c>
      <c r="AJ201" s="684">
        <f ca="1">IF(AI201=INDIRECT(AO201),0,1)     +     IF(AG201=1,  IF(B200+0.1=B201,0,1),  IF(B201+0.1=B202,0,1))     +     IF(AG201=1,  AD201,  AD202)</f>
        <v>0</v>
      </c>
      <c r="AK201" s="717">
        <f ca="1">IF(AG201=1,  F201+CLASSES*AF201*100000,  F202+CLASSES*AF202*100000)     +     IF(AI201="_",  0,  VLOOKUP(AI201,Cross_cat_sexe,AK$7,0))     +     IF(AG201=1,  IF(AND(B201&gt;0.1,F201=0),0.1,0),  IF(AND(B202&gt;0.1,F202=0),0.1,0))</f>
        <v>3100495</v>
      </c>
      <c r="AL201" s="291"/>
      <c r="AM201" s="684"/>
      <c r="AN201" s="684">
        <f t="shared" si="17"/>
        <v>1</v>
      </c>
      <c r="AO201" s="796" t="str">
        <f t="shared" ca="1" si="16"/>
        <v>$AI$183</v>
      </c>
    </row>
    <row r="202" spans="1:41" s="703" customFormat="1">
      <c r="A202" s="704">
        <v>9</v>
      </c>
      <c r="B202" s="705">
        <v>4458</v>
      </c>
      <c r="C202" s="703" t="str">
        <f ca="1">IF($B202="","",VLOOKUP($B202,Athlètes,C$5,0))</f>
        <v>DELEBOIS</v>
      </c>
      <c r="D202" s="698" t="str">
        <f ca="1">IF($B202="","",VLOOKUP($B202,Athlètes,D$5,0))</f>
        <v>P</v>
      </c>
      <c r="E202" s="706">
        <f ca="1">IF($B202="","",VLOOKUP($B202,Athlètes,E$5,0))</f>
        <v>2001</v>
      </c>
      <c r="F202" s="718"/>
      <c r="G202" s="700"/>
      <c r="H202" s="783"/>
      <c r="I202" s="719">
        <f ca="1">IF($B202="","",VLOOKUP($B202,Indoor_max,I$5,0)/1000)</f>
        <v>8.4259259259259251E-5</v>
      </c>
      <c r="J202" s="720">
        <f ca="1">IF($B202="","",VLOOKUP($B202,Indoor_max,J$5,0)/1000)</f>
        <v>0</v>
      </c>
      <c r="K202" s="720">
        <f ca="1">IF($B202="","",VLOOKUP($B202,Indoor_max,K$5,0)/1000)</f>
        <v>0</v>
      </c>
      <c r="L202" s="720">
        <f ca="1">IF($B202="","",VLOOKUP($B202,Indoor_max,L$5,0)/1000)</f>
        <v>0</v>
      </c>
      <c r="M202" s="720">
        <f ca="1">IF($B202="","",VLOOKUP($B202,Indoor_max,M$5,0)/1000)</f>
        <v>1.087962962962963E-4</v>
      </c>
      <c r="N202" s="721">
        <f ca="1">IF($B202="","",VLOOKUP($B202,Indoor_max,N$5,0)/1000)</f>
        <v>0</v>
      </c>
      <c r="O202" s="722">
        <f ca="1">IF($B202="","",VLOOKUP($B202,Indoor_max,O$5,0))</f>
        <v>100</v>
      </c>
      <c r="P202" s="723">
        <f ca="1">IF($B202="","",VLOOKUP($B202,Indoor_max,P$5,0))</f>
        <v>0</v>
      </c>
      <c r="Q202" s="724">
        <f ca="1">IF($B202="","",VLOOKUP($B202,Indoor_max,Q$5,0))</f>
        <v>0</v>
      </c>
      <c r="R202" s="725">
        <f ca="1">IF($B202="","",VLOOKUP($B202,Indoor_max,R$5,0))</f>
        <v>4.68</v>
      </c>
      <c r="S202" s="726" t="str">
        <f ca="1">IF($B202="","",VLOOKUP($B202,Athlètes,S$5,0))</f>
        <v>DELEBOIS</v>
      </c>
      <c r="T202" s="718"/>
      <c r="U202" s="698"/>
      <c r="V202" s="698"/>
      <c r="W202" s="698"/>
      <c r="X202" s="698"/>
      <c r="Y202" s="698"/>
      <c r="Z202" s="698"/>
      <c r="AA202" s="698"/>
      <c r="AB202" s="698"/>
      <c r="AC202" s="698"/>
      <c r="AD202" s="698"/>
      <c r="AE202" s="698"/>
      <c r="AF202" s="700"/>
      <c r="AG202" s="828">
        <f ca="1">IF(CELL("row",B202)=ODD(CELL("row",B202)),IF(ROUND(B202-B201,1)=0.1,1,NA()),IF(ROUND(B203-B202,1)=0.1,0,NA()))</f>
        <v>0</v>
      </c>
      <c r="AH202" s="697">
        <f>IF(B202&gt;99,B202,A202)</f>
        <v>4458</v>
      </c>
      <c r="AI202" s="698" t="str">
        <f ca="1">IF(D202="",INDIRECT(AO202),IF(AG202=1,D201&amp;"_"&amp;D202,D202&amp;"_"&amp;D203))</f>
        <v>P_H</v>
      </c>
      <c r="AJ202" s="698">
        <f ca="1">IF(AI202=INDIRECT(AO202),0,1)     +     IF(AG202=1,  IF(B201+0.1=B202,0,1),  IF(B202+0.1=B203,0,1))     +     IF(AG202=1,  AD202,  AD203)</f>
        <v>0</v>
      </c>
      <c r="AK202" s="701">
        <f ca="1">IF(AG202=1,  F202+CLASSES*AF202*100000,  F203+CLASSES*AF203*100000)     +     IF(AI202="_",  0,  VLOOKUP(AI202,Cross_cat_sexe,AK$7,0))     +     IF(AG202=1,  IF(AND(B202&gt;0.1,F202=0),0.1,0),  IF(AND(B203&gt;0.1,F203=0),0.1,0))</f>
        <v>3000822</v>
      </c>
      <c r="AL202" s="290"/>
      <c r="AM202" s="698"/>
      <c r="AN202" s="698">
        <f t="shared" si="17"/>
        <v>1</v>
      </c>
      <c r="AO202" s="800" t="str">
        <f t="shared" ca="1" si="16"/>
        <v>$AI$183</v>
      </c>
    </row>
    <row r="203" spans="1:41" s="695" customFormat="1">
      <c r="A203" s="681">
        <v>9.1</v>
      </c>
      <c r="B203" s="682">
        <f>B202+0.1</f>
        <v>4458.1000000000004</v>
      </c>
      <c r="C203" s="683" t="str">
        <f ca="1">IF($B202="","",VLOOKUP($B202,Athlètes,C$7,0))</f>
        <v>Louis</v>
      </c>
      <c r="D203" s="684" t="str">
        <f ca="1">IF($B202="","",VLOOKUP($B202,Athlètes,D$7,0))</f>
        <v>H</v>
      </c>
      <c r="E203" s="685"/>
      <c r="F203" s="710">
        <f ca="1">IF(AD203=0,MAX(I203:N203)+MAX(O203:Q203)+R203,NA())</f>
        <v>822</v>
      </c>
      <c r="G203" s="692">
        <f ca="1">IF(AD203=0,SUM(T203:AC203),NA())</f>
        <v>1</v>
      </c>
      <c r="H203" s="784">
        <f ca="1">IF(ISNA(VLOOKUP($B203,__Cross,H$7,0)),   0,   VLOOKUP($B203,__Cross,H$7,0))</f>
        <v>1</v>
      </c>
      <c r="I203" s="711">
        <f ca="1">IF($B202="","",VLOOKUP($B202,Indoor_max,I$7,0))</f>
        <v>301</v>
      </c>
      <c r="J203" s="712">
        <f ca="1">IF($B202="","",VLOOKUP($B202,Indoor_max,J$7,0))</f>
        <v>0</v>
      </c>
      <c r="K203" s="712">
        <f ca="1">IF($B202="","",VLOOKUP($B202,Indoor_max,K$7,0))</f>
        <v>0</v>
      </c>
      <c r="L203" s="712">
        <f ca="1">IF($B202="","",VLOOKUP($B202,Indoor_max,L$7,0))</f>
        <v>0</v>
      </c>
      <c r="M203" s="712">
        <f ca="1">IF($B202="","",VLOOKUP($B202,Indoor_max,M$7,0))</f>
        <v>433</v>
      </c>
      <c r="N203" s="713">
        <f ca="1">IF($B202="","",VLOOKUP($B202,Indoor_max,N$7,0))</f>
        <v>0</v>
      </c>
      <c r="O203" s="714">
        <f ca="1">IF($B202="","",VLOOKUP($B202,Indoor_max,O$7,0))</f>
        <v>194</v>
      </c>
      <c r="P203" s="712">
        <f ca="1">IF($B202="","",VLOOKUP($B202,Indoor_max,P$7,0))</f>
        <v>0</v>
      </c>
      <c r="Q203" s="713">
        <f ca="1">IF($B202="","",VLOOKUP($B202,Indoor_max,Q$7,0))</f>
        <v>0</v>
      </c>
      <c r="R203" s="715">
        <f ca="1">IF($B202="",0,VLOOKUP($B202,Indoor_max,R$7,0))</f>
        <v>195</v>
      </c>
      <c r="S203" s="716" t="str">
        <f ca="1">IF($B202="","",VLOOKUP($B202,Athlètes,S$7,0))</f>
        <v>Louis</v>
      </c>
      <c r="T203" s="710">
        <f ca="1">IF($B202="","",VLOOKUP($B202,Indoor_max,T$7,0))</f>
        <v>0</v>
      </c>
      <c r="U203" s="684">
        <f ca="1">IF($B202="","",VLOOKUP($B202,Indoor_max,U$7,0))</f>
        <v>1</v>
      </c>
      <c r="V203" s="684">
        <f ca="1">IF($B202="","",VLOOKUP($B202,Indoor_max,V$7,0))</f>
        <v>0</v>
      </c>
      <c r="W203" s="684">
        <f ca="1">IF($B202="","",VLOOKUP($B202,Indoor_max,W$7,0))</f>
        <v>0</v>
      </c>
      <c r="X203" s="684">
        <f ca="1">IF($B202="","",VLOOKUP($B202,Indoor_max,X$7,0))</f>
        <v>0</v>
      </c>
      <c r="Y203" s="684">
        <f ca="1">IF($B202="","",VLOOKUP($B202,Indoor_max,Y$7,0))</f>
        <v>0</v>
      </c>
      <c r="Z203" s="684">
        <f ca="1">IF($B202="","",VLOOKUP($B202,Indoor_max,Z$7,0))</f>
        <v>0</v>
      </c>
      <c r="AA203" s="684">
        <f ca="1">IF($B202="","",VLOOKUP($B202,Indoor_max,AA$7,0))</f>
        <v>0</v>
      </c>
      <c r="AB203" s="684">
        <f ca="1">IF($B202="","",VLOOKUP($B202,Indoor_max,AB$7,0))</f>
        <v>0</v>
      </c>
      <c r="AC203" s="684">
        <f ca="1">IF($B202="","",VLOOKUP($B202,Indoor_max,AC$7,0))</f>
        <v>0</v>
      </c>
      <c r="AD203" s="684">
        <f ca="1">IF(MAX(T203:AC203)&gt;1,1,0)</f>
        <v>0</v>
      </c>
      <c r="AE203" s="684">
        <f ca="1">IF(AND(SUM(I203:N203)&gt;0,SUM(O203:Q203)&gt;0,R203&gt;0),1,0)</f>
        <v>1</v>
      </c>
      <c r="AF203" s="692">
        <f ca="1">IF( OR(AND(G203&gt;=2,G203+H203&gt;=2),  F202=IF(D203="F","classée","classé")),  1,  0)</f>
        <v>0</v>
      </c>
      <c r="AG203" s="804">
        <f ca="1">IF(CELL("row",B203)=ODD(CELL("row",B203)),IF(ROUND(B203-B202,1)=0.1,1,NA()),IF(ROUND(B204-B203,1)=0.1,0,NA()))</f>
        <v>1</v>
      </c>
      <c r="AH203" s="689">
        <f>IF(B203&gt;99,B203,A203)</f>
        <v>4458.1000000000004</v>
      </c>
      <c r="AI203" s="684" t="str">
        <f ca="1">IF(D203="",INDIRECT(AO203),IF(AG203=1,D202&amp;"_"&amp;D203,D203&amp;"_"&amp;D204))</f>
        <v>P_H</v>
      </c>
      <c r="AJ203" s="684">
        <f ca="1">IF(AI203=INDIRECT(AO203),0,1)     +     IF(AG203=1,  IF(B202+0.1=B203,0,1),  IF(B203+0.1=B204,0,1))     +     IF(AG203=1,  AD203,  AD204)</f>
        <v>0</v>
      </c>
      <c r="AK203" s="717">
        <f ca="1">IF(AG203=1,  F203+CLASSES*AF203*100000,  F204+CLASSES*AF204*100000)     +     IF(AI203="_",  0,  VLOOKUP(AI203,Cross_cat_sexe,AK$7,0))     +     IF(AG203=1,  IF(AND(B203&gt;0.1,F203=0),0.1,0),  IF(AND(B204&gt;0.1,F204=0),0.1,0))</f>
        <v>3000822</v>
      </c>
      <c r="AL203" s="291"/>
      <c r="AM203" s="684"/>
      <c r="AN203" s="684">
        <f t="shared" si="17"/>
        <v>1</v>
      </c>
      <c r="AO203" s="796" t="str">
        <f t="shared" ca="1" si="16"/>
        <v>$AI$183</v>
      </c>
    </row>
    <row r="204" spans="1:41" s="703" customFormat="1">
      <c r="A204" s="704">
        <v>10</v>
      </c>
      <c r="B204" s="705">
        <v>3770</v>
      </c>
      <c r="C204" s="703" t="str">
        <f ca="1">IF($B204="","",VLOOKUP($B204,Athlètes,C$5,0))</f>
        <v>PERDAENS</v>
      </c>
      <c r="D204" s="698" t="str">
        <f ca="1">IF($B204="","",VLOOKUP($B204,Athlètes,D$5,0))</f>
        <v>P</v>
      </c>
      <c r="E204" s="706" t="str">
        <f ca="1">IF($B204="","",VLOOKUP($B204,Athlètes,E$5,0))</f>
        <v/>
      </c>
      <c r="F204" s="718"/>
      <c r="G204" s="700"/>
      <c r="H204" s="783"/>
      <c r="I204" s="719">
        <f ca="1">IF($B204="","",VLOOKUP($B204,Indoor_max,I$5,0)/1000)</f>
        <v>8.240740740740741E-5</v>
      </c>
      <c r="J204" s="720">
        <f ca="1">IF($B204="","",VLOOKUP($B204,Indoor_max,J$5,0)/1000)</f>
        <v>0</v>
      </c>
      <c r="K204" s="720">
        <f ca="1">IF($B204="","",VLOOKUP($B204,Indoor_max,K$5,0)/1000)</f>
        <v>0</v>
      </c>
      <c r="L204" s="720">
        <f ca="1">IF($B204="","",VLOOKUP($B204,Indoor_max,L$5,0)/1000)</f>
        <v>0</v>
      </c>
      <c r="M204" s="720">
        <f ca="1">IF($B204="","",VLOOKUP($B204,Indoor_max,M$5,0)/1000)</f>
        <v>1.087962962962963E-4</v>
      </c>
      <c r="N204" s="721">
        <f ca="1">IF($B204="","",VLOOKUP($B204,Indoor_max,N$5,0)/1000)</f>
        <v>0</v>
      </c>
      <c r="O204" s="722">
        <f ca="1">IF($B204="","",VLOOKUP($B204,Indoor_max,O$5,0))</f>
        <v>115</v>
      </c>
      <c r="P204" s="723">
        <f ca="1">IF($B204="","",VLOOKUP($B204,Indoor_max,P$5,0))</f>
        <v>0</v>
      </c>
      <c r="Q204" s="724">
        <f ca="1">IF($B204="","",VLOOKUP($B204,Indoor_max,Q$5,0))</f>
        <v>0</v>
      </c>
      <c r="R204" s="725">
        <f ca="1">IF($B204="","",VLOOKUP($B204,Indoor_max,R$5,0))</f>
        <v>0</v>
      </c>
      <c r="S204" s="726" t="str">
        <f ca="1">IF($B204="","",VLOOKUP($B204,Athlètes,S$5,0))</f>
        <v>PERDAENS</v>
      </c>
      <c r="T204" s="718"/>
      <c r="U204" s="698"/>
      <c r="V204" s="698"/>
      <c r="W204" s="698"/>
      <c r="X204" s="698"/>
      <c r="Y204" s="698"/>
      <c r="Z204" s="698"/>
      <c r="AA204" s="698"/>
      <c r="AB204" s="698"/>
      <c r="AC204" s="698"/>
      <c r="AD204" s="698"/>
      <c r="AE204" s="698"/>
      <c r="AF204" s="700"/>
      <c r="AG204" s="828">
        <f ca="1">IF(CELL("row",B204)=ODD(CELL("row",B204)),IF(ROUND(B204-B203,1)=0.1,1,NA()),IF(ROUND(B205-B204,1)=0.1,0,NA()))</f>
        <v>0</v>
      </c>
      <c r="AH204" s="697">
        <f>IF(B204&gt;99,B204,A204)</f>
        <v>3770</v>
      </c>
      <c r="AI204" s="698" t="str">
        <f ca="1">IF(D204="",INDIRECT(AO204),IF(AG204=1,D203&amp;"_"&amp;D204,D204&amp;"_"&amp;D205))</f>
        <v>P_H</v>
      </c>
      <c r="AJ204" s="698">
        <f ca="1">IF(AI204=INDIRECT(AO204),0,1)     +     IF(AG204=1,  IF(B203+0.1=B204,0,1),  IF(B204+0.1=B205,0,1))     +     IF(AG204=1,  AD204,  AD205)</f>
        <v>0</v>
      </c>
      <c r="AK204" s="701">
        <f ca="1">IF(AG204=1,  F204+CLASSES*AF204*100000,  F205+CLASSES*AF205*100000)     +     IF(AI204="_",  0,  VLOOKUP(AI204,Cross_cat_sexe,AK$7,0))     +     IF(AG204=1,  IF(AND(B204&gt;0.1,F204=0),0.1,0),  IF(AND(B205&gt;0.1,F205=0),0.1,0))</f>
        <v>3000756</v>
      </c>
      <c r="AL204" s="290"/>
      <c r="AM204" s="698"/>
      <c r="AN204" s="698">
        <f t="shared" si="17"/>
        <v>1</v>
      </c>
      <c r="AO204" s="800" t="str">
        <f t="shared" ca="1" si="16"/>
        <v>$AI$183</v>
      </c>
    </row>
    <row r="205" spans="1:41" s="695" customFormat="1">
      <c r="A205" s="681">
        <v>10.1</v>
      </c>
      <c r="B205" s="682">
        <f>B204+0.1</f>
        <v>3770.1</v>
      </c>
      <c r="C205" s="683" t="str">
        <f ca="1">IF($B204="","",VLOOKUP($B204,Athlètes,C$7,0))</f>
        <v>ADAM</v>
      </c>
      <c r="D205" s="684" t="str">
        <f ca="1">IF($B204="","",VLOOKUP($B204,Athlètes,D$7,0))</f>
        <v>H</v>
      </c>
      <c r="E205" s="685"/>
      <c r="F205" s="710">
        <f ca="1">IF(AD205=0,MAX(I205:N205)+MAX(O205:Q205)+R205,NA())</f>
        <v>756</v>
      </c>
      <c r="G205" s="692">
        <f ca="1">IF(AD205=0,SUM(T205:AC205),NA())</f>
        <v>1</v>
      </c>
      <c r="H205" s="784">
        <f>IF(ISNA(VLOOKUP($B205,__Cross,H$7,0)),   0,   VLOOKUP($B205,__Cross,H$7,0))</f>
        <v>0</v>
      </c>
      <c r="I205" s="711">
        <f ca="1">IF($B204="","",VLOOKUP($B204,Indoor_max,I$7,0))</f>
        <v>336</v>
      </c>
      <c r="J205" s="712">
        <f ca="1">IF($B204="","",VLOOKUP($B204,Indoor_max,J$7,0))</f>
        <v>0</v>
      </c>
      <c r="K205" s="712">
        <f ca="1">IF($B204="","",VLOOKUP($B204,Indoor_max,K$7,0))</f>
        <v>0</v>
      </c>
      <c r="L205" s="712">
        <f ca="1">IF($B204="","",VLOOKUP($B204,Indoor_max,L$7,0))</f>
        <v>0</v>
      </c>
      <c r="M205" s="712">
        <f ca="1">IF($B204="","",VLOOKUP($B204,Indoor_max,M$7,0))</f>
        <v>433</v>
      </c>
      <c r="N205" s="713">
        <f ca="1">IF($B204="","",VLOOKUP($B204,Indoor_max,N$7,0))</f>
        <v>0</v>
      </c>
      <c r="O205" s="714">
        <f ca="1">IF($B204="","",VLOOKUP($B204,Indoor_max,O$7,0))</f>
        <v>323</v>
      </c>
      <c r="P205" s="712">
        <f ca="1">IF($B204="","",VLOOKUP($B204,Indoor_max,P$7,0))</f>
        <v>0</v>
      </c>
      <c r="Q205" s="713">
        <f ca="1">IF($B204="","",VLOOKUP($B204,Indoor_max,Q$7,0))</f>
        <v>0</v>
      </c>
      <c r="R205" s="715">
        <f ca="1">IF($B204="",0,VLOOKUP($B204,Indoor_max,R$7,0))</f>
        <v>0</v>
      </c>
      <c r="S205" s="716" t="str">
        <f ca="1">IF($B204="","",VLOOKUP($B204,Athlètes,S$7,0))</f>
        <v>ADAM</v>
      </c>
      <c r="T205" s="710">
        <f ca="1">IF($B204="","",VLOOKUP($B204,Indoor_max,T$7,0))</f>
        <v>0</v>
      </c>
      <c r="U205" s="684">
        <f ca="1">IF($B204="","",VLOOKUP($B204,Indoor_max,U$7,0))</f>
        <v>1</v>
      </c>
      <c r="V205" s="684">
        <f ca="1">IF($B204="","",VLOOKUP($B204,Indoor_max,V$7,0))</f>
        <v>0</v>
      </c>
      <c r="W205" s="684">
        <f ca="1">IF($B204="","",VLOOKUP($B204,Indoor_max,W$7,0))</f>
        <v>0</v>
      </c>
      <c r="X205" s="684">
        <f ca="1">IF($B204="","",VLOOKUP($B204,Indoor_max,X$7,0))</f>
        <v>0</v>
      </c>
      <c r="Y205" s="684">
        <f ca="1">IF($B204="","",VLOOKUP($B204,Indoor_max,Y$7,0))</f>
        <v>0</v>
      </c>
      <c r="Z205" s="684">
        <f ca="1">IF($B204="","",VLOOKUP($B204,Indoor_max,Z$7,0))</f>
        <v>0</v>
      </c>
      <c r="AA205" s="684">
        <f ca="1">IF($B204="","",VLOOKUP($B204,Indoor_max,AA$7,0))</f>
        <v>0</v>
      </c>
      <c r="AB205" s="684">
        <f ca="1">IF($B204="","",VLOOKUP($B204,Indoor_max,AB$7,0))</f>
        <v>0</v>
      </c>
      <c r="AC205" s="684">
        <f ca="1">IF($B204="","",VLOOKUP($B204,Indoor_max,AC$7,0))</f>
        <v>0</v>
      </c>
      <c r="AD205" s="684">
        <f ca="1">IF(MAX(T205:AC205)&gt;1,1,0)</f>
        <v>0</v>
      </c>
      <c r="AE205" s="684">
        <f ca="1">IF(AND(SUM(I205:N205)&gt;0,SUM(O205:Q205)&gt;0,R205&gt;0),1,0)</f>
        <v>0</v>
      </c>
      <c r="AF205" s="692">
        <f ca="1">IF( OR(AND(G205&gt;=2,G205+H205&gt;=2),  F204=IF(D205="F","classée","classé")),  1,  0)</f>
        <v>0</v>
      </c>
      <c r="AG205" s="804">
        <f ca="1">IF(CELL("row",B205)=ODD(CELL("row",B205)),IF(ROUND(B205-B204,1)=0.1,1,NA()),IF(ROUND(B206-B205,1)=0.1,0,NA()))</f>
        <v>1</v>
      </c>
      <c r="AH205" s="689">
        <f>IF(B205&gt;99,B205,A205)</f>
        <v>3770.1</v>
      </c>
      <c r="AI205" s="684" t="str">
        <f ca="1">IF(D205="",INDIRECT(AO205),IF(AG205=1,D204&amp;"_"&amp;D205,D205&amp;"_"&amp;D206))</f>
        <v>P_H</v>
      </c>
      <c r="AJ205" s="684">
        <f ca="1">IF(AI205=INDIRECT(AO205),0,1)     +     IF(AG205=1,  IF(B204+0.1=B205,0,1),  IF(B205+0.1=B206,0,1))     +     IF(AG205=1,  AD205,  AD206)</f>
        <v>0</v>
      </c>
      <c r="AK205" s="717">
        <f ca="1">IF(AG205=1,  F205+CLASSES*AF205*100000,  F206+CLASSES*AF206*100000)     +     IF(AI205="_",  0,  VLOOKUP(AI205,Cross_cat_sexe,AK$7,0))     +     IF(AG205=1,  IF(AND(B205&gt;0.1,F205=0),0.1,0),  IF(AND(B206&gt;0.1,F206=0),0.1,0))</f>
        <v>3000756</v>
      </c>
      <c r="AL205" s="291"/>
      <c r="AM205" s="684"/>
      <c r="AN205" s="684">
        <f t="shared" si="17"/>
        <v>1</v>
      </c>
      <c r="AO205" s="796" t="str">
        <f t="shared" ca="1" si="16"/>
        <v>$AI$183</v>
      </c>
    </row>
    <row r="206" spans="1:41" s="703" customFormat="1">
      <c r="A206" s="704">
        <v>11</v>
      </c>
      <c r="B206" s="705">
        <v>3771</v>
      </c>
      <c r="C206" s="703" t="str">
        <f ca="1">IF($B206="","",VLOOKUP($B206,Athlètes,C$5,0))</f>
        <v>THIRY</v>
      </c>
      <c r="D206" s="698" t="str">
        <f ca="1">IF($B206="","",VLOOKUP($B206,Athlètes,D$5,0))</f>
        <v>P</v>
      </c>
      <c r="E206" s="706" t="str">
        <f ca="1">IF($B206="","",VLOOKUP($B206,Athlètes,E$5,0))</f>
        <v/>
      </c>
      <c r="F206" s="718"/>
      <c r="G206" s="700"/>
      <c r="H206" s="783"/>
      <c r="I206" s="719">
        <f ca="1">IF($B206="","",VLOOKUP($B206,Indoor_max,I$5,0)/1000)</f>
        <v>8.7615740740740753E-5</v>
      </c>
      <c r="J206" s="720">
        <f ca="1">IF($B206="","",VLOOKUP($B206,Indoor_max,J$5,0)/1000)</f>
        <v>0</v>
      </c>
      <c r="K206" s="720">
        <f ca="1">IF($B206="","",VLOOKUP($B206,Indoor_max,K$5,0)/1000)</f>
        <v>0</v>
      </c>
      <c r="L206" s="720">
        <f ca="1">IF($B206="","",VLOOKUP($B206,Indoor_max,L$5,0)/1000)</f>
        <v>0</v>
      </c>
      <c r="M206" s="720">
        <f ca="1">IF($B206="","",VLOOKUP($B206,Indoor_max,M$5,0)/1000)</f>
        <v>1.2037037037037039E-4</v>
      </c>
      <c r="N206" s="721">
        <f ca="1">IF($B206="","",VLOOKUP($B206,Indoor_max,N$5,0)/1000)</f>
        <v>0</v>
      </c>
      <c r="O206" s="722">
        <f ca="1">IF($B206="","",VLOOKUP($B206,Indoor_max,O$5,0))</f>
        <v>100</v>
      </c>
      <c r="P206" s="723">
        <f ca="1">IF($B206="","",VLOOKUP($B206,Indoor_max,P$5,0))</f>
        <v>0</v>
      </c>
      <c r="Q206" s="724">
        <f ca="1">IF($B206="","",VLOOKUP($B206,Indoor_max,Q$5,0))</f>
        <v>0</v>
      </c>
      <c r="R206" s="725">
        <f ca="1">IF($B206="","",VLOOKUP($B206,Indoor_max,R$5,0))</f>
        <v>4.7300000000000004</v>
      </c>
      <c r="S206" s="726" t="str">
        <f ca="1">IF($B206="","",VLOOKUP($B206,Athlètes,S$5,0))</f>
        <v>THIRY</v>
      </c>
      <c r="T206" s="718"/>
      <c r="U206" s="698"/>
      <c r="V206" s="698"/>
      <c r="W206" s="698"/>
      <c r="X206" s="698"/>
      <c r="Y206" s="698"/>
      <c r="Z206" s="698"/>
      <c r="AA206" s="698"/>
      <c r="AB206" s="698"/>
      <c r="AC206" s="698"/>
      <c r="AD206" s="698"/>
      <c r="AE206" s="698"/>
      <c r="AF206" s="700"/>
      <c r="AG206" s="828">
        <f ca="1">IF(CELL("row",B206)=ODD(CELL("row",B206)),IF(ROUND(B206-B205,1)=0.1,1,NA()),IF(ROUND(B207-B206,1)=0.1,0,NA()))</f>
        <v>0</v>
      </c>
      <c r="AH206" s="697">
        <f>IF(B206&gt;99,B206,A206)</f>
        <v>3771</v>
      </c>
      <c r="AI206" s="698" t="str">
        <f ca="1">IF(D206="",INDIRECT(AO206),IF(AG206=1,D205&amp;"_"&amp;D206,D206&amp;"_"&amp;D207))</f>
        <v>P_H</v>
      </c>
      <c r="AJ206" s="698">
        <f ca="1">IF(AI206=INDIRECT(AO206),0,1)     +     IF(AG206=1,  IF(B205+0.1=B206,0,1),  IF(B206+0.1=B207,0,1))     +     IF(AG206=1,  AD206,  AD207)</f>
        <v>0</v>
      </c>
      <c r="AK206" s="701">
        <f ca="1">IF(AG206=1,  F206+CLASSES*AF206*100000,  F207+CLASSES*AF207*100000)     +     IF(AI206="_",  0,  VLOOKUP(AI206,Cross_cat_sexe,AK$7,0))     +     IF(AG206=1,  IF(AND(B206&gt;0.1,F206=0),0.1,0),  IF(AND(B207&gt;0.1,F207=0),0.1,0))</f>
        <v>3000675</v>
      </c>
      <c r="AL206" s="290"/>
      <c r="AM206" s="698"/>
      <c r="AN206" s="698">
        <f t="shared" si="17"/>
        <v>1</v>
      </c>
      <c r="AO206" s="800" t="str">
        <f t="shared" ca="1" si="16"/>
        <v>$AI$183</v>
      </c>
    </row>
    <row r="207" spans="1:41" s="695" customFormat="1">
      <c r="A207" s="681">
        <v>11.1</v>
      </c>
      <c r="B207" s="682">
        <f>B206+0.1</f>
        <v>3771.1</v>
      </c>
      <c r="C207" s="683" t="str">
        <f ca="1">IF($B206="","",VLOOKUP($B206,Athlètes,C$7,0))</f>
        <v>Marius</v>
      </c>
      <c r="D207" s="684" t="str">
        <f ca="1">IF($B206="","",VLOOKUP($B206,Athlètes,D$7,0))</f>
        <v>H</v>
      </c>
      <c r="E207" s="685"/>
      <c r="F207" s="710">
        <f ca="1">IF(AD207=0,MAX(I207:N207)+MAX(O207:Q207)+R207,NA())</f>
        <v>675</v>
      </c>
      <c r="G207" s="692">
        <f ca="1">IF(AD207=0,SUM(T207:AC207),NA())</f>
        <v>1</v>
      </c>
      <c r="H207" s="784">
        <f>IF(ISNA(VLOOKUP($B207,__Cross,H$7,0)),   0,   VLOOKUP($B207,__Cross,H$7,0))</f>
        <v>0</v>
      </c>
      <c r="I207" s="711">
        <f ca="1">IF($B206="","",VLOOKUP($B206,Indoor_max,I$7,0))</f>
        <v>242</v>
      </c>
      <c r="J207" s="712">
        <f ca="1">IF($B206="","",VLOOKUP($B206,Indoor_max,J$7,0))</f>
        <v>0</v>
      </c>
      <c r="K207" s="712">
        <f ca="1">IF($B206="","",VLOOKUP($B206,Indoor_max,K$7,0))</f>
        <v>0</v>
      </c>
      <c r="L207" s="712">
        <f ca="1">IF($B206="","",VLOOKUP($B206,Indoor_max,L$7,0))</f>
        <v>0</v>
      </c>
      <c r="M207" s="712">
        <f ca="1">IF($B206="","",VLOOKUP($B206,Indoor_max,M$7,0))</f>
        <v>283</v>
      </c>
      <c r="N207" s="713">
        <f ca="1">IF($B206="","",VLOOKUP($B206,Indoor_max,N$7,0))</f>
        <v>0</v>
      </c>
      <c r="O207" s="714">
        <f ca="1">IF($B206="","",VLOOKUP($B206,Indoor_max,O$7,0))</f>
        <v>194</v>
      </c>
      <c r="P207" s="712">
        <f ca="1">IF($B206="","",VLOOKUP($B206,Indoor_max,P$7,0))</f>
        <v>0</v>
      </c>
      <c r="Q207" s="713">
        <f ca="1">IF($B206="","",VLOOKUP($B206,Indoor_max,Q$7,0))</f>
        <v>0</v>
      </c>
      <c r="R207" s="715">
        <f ca="1">IF($B206="",0,VLOOKUP($B206,Indoor_max,R$7,0))</f>
        <v>198</v>
      </c>
      <c r="S207" s="716" t="str">
        <f ca="1">IF($B206="","",VLOOKUP($B206,Athlètes,S$7,0))</f>
        <v>Marius</v>
      </c>
      <c r="T207" s="710">
        <f ca="1">IF($B206="","",VLOOKUP($B206,Indoor_max,T$7,0))</f>
        <v>0</v>
      </c>
      <c r="U207" s="684">
        <f ca="1">IF($B206="","",VLOOKUP($B206,Indoor_max,U$7,0))</f>
        <v>1</v>
      </c>
      <c r="V207" s="684">
        <f ca="1">IF($B206="","",VLOOKUP($B206,Indoor_max,V$7,0))</f>
        <v>0</v>
      </c>
      <c r="W207" s="684">
        <f ca="1">IF($B206="","",VLOOKUP($B206,Indoor_max,W$7,0))</f>
        <v>0</v>
      </c>
      <c r="X207" s="684">
        <f ca="1">IF($B206="","",VLOOKUP($B206,Indoor_max,X$7,0))</f>
        <v>0</v>
      </c>
      <c r="Y207" s="684">
        <f ca="1">IF($B206="","",VLOOKUP($B206,Indoor_max,Y$7,0))</f>
        <v>0</v>
      </c>
      <c r="Z207" s="684">
        <f ca="1">IF($B206="","",VLOOKUP($B206,Indoor_max,Z$7,0))</f>
        <v>0</v>
      </c>
      <c r="AA207" s="684">
        <f ca="1">IF($B206="","",VLOOKUP($B206,Indoor_max,AA$7,0))</f>
        <v>0</v>
      </c>
      <c r="AB207" s="684">
        <f ca="1">IF($B206="","",VLOOKUP($B206,Indoor_max,AB$7,0))</f>
        <v>0</v>
      </c>
      <c r="AC207" s="684">
        <f ca="1">IF($B206="","",VLOOKUP($B206,Indoor_max,AC$7,0))</f>
        <v>0</v>
      </c>
      <c r="AD207" s="684">
        <f ca="1">IF(MAX(T207:AC207)&gt;1,1,0)</f>
        <v>0</v>
      </c>
      <c r="AE207" s="684">
        <f ca="1">IF(AND(SUM(I207:N207)&gt;0,SUM(O207:Q207)&gt;0,R207&gt;0),1,0)</f>
        <v>1</v>
      </c>
      <c r="AF207" s="692">
        <f ca="1">IF( OR(AND(G207&gt;=2,G207+H207&gt;=2),  F206=IF(D207="F","classée","classé")),  1,  0)</f>
        <v>0</v>
      </c>
      <c r="AG207" s="804">
        <f ca="1">IF(CELL("row",B207)=ODD(CELL("row",B207)),IF(ROUND(B207-B206,1)=0.1,1,NA()),IF(ROUND(B208-B207,1)=0.1,0,NA()))</f>
        <v>1</v>
      </c>
      <c r="AH207" s="689">
        <f>IF(B207&gt;99,B207,A207)</f>
        <v>3771.1</v>
      </c>
      <c r="AI207" s="684" t="str">
        <f ca="1">IF(D207="",INDIRECT(AO207),IF(AG207=1,D206&amp;"_"&amp;D207,D207&amp;"_"&amp;D208))</f>
        <v>P_H</v>
      </c>
      <c r="AJ207" s="684">
        <f ca="1">IF(AI207=INDIRECT(AO207),0,1)     +     IF(AG207=1,  IF(B206+0.1=B207,0,1),  IF(B207+0.1=B208,0,1))     +     IF(AG207=1,  AD207,  AD208)</f>
        <v>0</v>
      </c>
      <c r="AK207" s="717">
        <f ca="1">IF(AG207=1,  F207+CLASSES*AF207*100000,  F208+CLASSES*AF208*100000)     +     IF(AI207="_",  0,  VLOOKUP(AI207,Cross_cat_sexe,AK$7,0))     +     IF(AG207=1,  IF(AND(B207&gt;0.1,F207=0),0.1,0),  IF(AND(B208&gt;0.1,F208=0),0.1,0))</f>
        <v>3000675</v>
      </c>
      <c r="AL207" s="291"/>
      <c r="AM207" s="684"/>
      <c r="AN207" s="684">
        <f t="shared" si="17"/>
        <v>1</v>
      </c>
      <c r="AO207" s="796" t="str">
        <f t="shared" ca="1" si="16"/>
        <v>$AI$183</v>
      </c>
    </row>
    <row r="208" spans="1:41" s="703" customFormat="1">
      <c r="A208" s="704">
        <v>12</v>
      </c>
      <c r="B208" s="705">
        <v>4499</v>
      </c>
      <c r="C208" s="703" t="str">
        <f ca="1">IF($B208="","",VLOOKUP($B208,Athlètes,C$5,0))</f>
        <v>DE COCK</v>
      </c>
      <c r="D208" s="698" t="str">
        <f ca="1">IF($B208="","",VLOOKUP($B208,Athlètes,D$5,0))</f>
        <v>P</v>
      </c>
      <c r="E208" s="706" t="str">
        <f ca="1">IF($B208="","",VLOOKUP($B208,Athlètes,E$5,0))</f>
        <v/>
      </c>
      <c r="F208" s="718"/>
      <c r="G208" s="700"/>
      <c r="H208" s="783"/>
      <c r="I208" s="719">
        <f ca="1">IF($B208="","",VLOOKUP($B208,Indoor_max,I$5,0)/1000)</f>
        <v>8.877314814814814E-5</v>
      </c>
      <c r="J208" s="720">
        <f ca="1">IF($B208="","",VLOOKUP($B208,Indoor_max,J$5,0)/1000)</f>
        <v>0</v>
      </c>
      <c r="K208" s="720">
        <f ca="1">IF($B208="","",VLOOKUP($B208,Indoor_max,K$5,0)/1000)</f>
        <v>0</v>
      </c>
      <c r="L208" s="720">
        <f ca="1">IF($B208="","",VLOOKUP($B208,Indoor_max,L$5,0)/1000)</f>
        <v>0</v>
      </c>
      <c r="M208" s="720">
        <f ca="1">IF($B208="","",VLOOKUP($B208,Indoor_max,M$5,0)/1000)</f>
        <v>0</v>
      </c>
      <c r="N208" s="721">
        <f ca="1">IF($B208="","",VLOOKUP($B208,Indoor_max,N$5,0)/1000)</f>
        <v>0</v>
      </c>
      <c r="O208" s="722">
        <f ca="1">IF($B208="","",VLOOKUP($B208,Indoor_max,O$5,0))</f>
        <v>90</v>
      </c>
      <c r="P208" s="723">
        <f ca="1">IF($B208="","",VLOOKUP($B208,Indoor_max,P$5,0))</f>
        <v>0</v>
      </c>
      <c r="Q208" s="724">
        <f ca="1">IF($B208="","",VLOOKUP($B208,Indoor_max,Q$5,0))</f>
        <v>0</v>
      </c>
      <c r="R208" s="725">
        <f ca="1">IF($B208="","",VLOOKUP($B208,Indoor_max,R$5,0))</f>
        <v>4.68</v>
      </c>
      <c r="S208" s="726" t="str">
        <f ca="1">IF($B208="","",VLOOKUP($B208,Athlètes,S$5,0))</f>
        <v>DE COCK</v>
      </c>
      <c r="T208" s="718"/>
      <c r="U208" s="698"/>
      <c r="V208" s="698"/>
      <c r="W208" s="698"/>
      <c r="X208" s="698"/>
      <c r="Y208" s="698"/>
      <c r="Z208" s="698"/>
      <c r="AA208" s="698"/>
      <c r="AB208" s="698"/>
      <c r="AC208" s="698"/>
      <c r="AD208" s="698"/>
      <c r="AE208" s="698"/>
      <c r="AF208" s="700"/>
      <c r="AG208" s="828">
        <f ca="1">IF(CELL("row",B208)=ODD(CELL("row",B208)),IF(ROUND(B208-B207,1)=0.1,1,NA()),IF(ROUND(B209-B208,1)=0.1,0,NA()))</f>
        <v>0</v>
      </c>
      <c r="AH208" s="697">
        <f>IF(B208&gt;99,B208,A208)</f>
        <v>4499</v>
      </c>
      <c r="AI208" s="698" t="str">
        <f ca="1">IF(D208="",INDIRECT(AO208),IF(AG208=1,D207&amp;"_"&amp;D208,D208&amp;"_"&amp;D209))</f>
        <v>P_H</v>
      </c>
      <c r="AJ208" s="698">
        <f ca="1">IF(AI208=INDIRECT(AO208),0,1)     +     IF(AG208=1,  IF(B207+0.1=B208,0,1),  IF(B208+0.1=B209,0,1))     +     IF(AG208=1,  AD208,  AD209)</f>
        <v>0</v>
      </c>
      <c r="AK208" s="701">
        <f ca="1">IF(AG208=1,  F208+CLASSES*AF208*100000,  F209+CLASSES*AF209*100000)     +     IF(AI208="_",  0,  VLOOKUP(AI208,Cross_cat_sexe,AK$7,0))     +     IF(AG208=1,  IF(AND(B208&gt;0.1,F208=0),0.1,0),  IF(AND(B209&gt;0.1,F209=0),0.1,0))</f>
        <v>3000537</v>
      </c>
      <c r="AL208" s="290"/>
      <c r="AM208" s="698"/>
      <c r="AN208" s="698">
        <f t="shared" si="17"/>
        <v>1</v>
      </c>
      <c r="AO208" s="800" t="str">
        <f t="shared" ca="1" si="16"/>
        <v>$AI$183</v>
      </c>
    </row>
    <row r="209" spans="1:41" s="695" customFormat="1">
      <c r="A209" s="681">
        <v>12.1</v>
      </c>
      <c r="B209" s="682">
        <f>B208+0.1</f>
        <v>4499.1000000000004</v>
      </c>
      <c r="C209" s="683" t="str">
        <f ca="1">IF($B208="","",VLOOKUP($B208,Athlètes,C$7,0))</f>
        <v>Loic</v>
      </c>
      <c r="D209" s="684" t="str">
        <f ca="1">IF($B208="","",VLOOKUP($B208,Athlètes,D$7,0))</f>
        <v>H</v>
      </c>
      <c r="E209" s="685"/>
      <c r="F209" s="710">
        <f ca="1">IF(AD209=0,MAX(I209:N209)+MAX(O209:Q209)+R209,NA())</f>
        <v>537</v>
      </c>
      <c r="G209" s="692">
        <f ca="1">IF(AD209=0,SUM(T209:AC209),NA())</f>
        <v>1</v>
      </c>
      <c r="H209" s="784">
        <f>IF(ISNA(VLOOKUP($B209,__Cross,H$7,0)),   0,   VLOOKUP($B209,__Cross,H$7,0))</f>
        <v>0</v>
      </c>
      <c r="I209" s="711">
        <f ca="1">IF($B208="","",VLOOKUP($B208,Indoor_max,I$7,0))</f>
        <v>223</v>
      </c>
      <c r="J209" s="712">
        <f ca="1">IF($B208="","",VLOOKUP($B208,Indoor_max,J$7,0))</f>
        <v>0</v>
      </c>
      <c r="K209" s="712">
        <f ca="1">IF($B208="","",VLOOKUP($B208,Indoor_max,K$7,0))</f>
        <v>0</v>
      </c>
      <c r="L209" s="712">
        <f ca="1">IF($B208="","",VLOOKUP($B208,Indoor_max,L$7,0))</f>
        <v>0</v>
      </c>
      <c r="M209" s="712">
        <f ca="1">IF($B208="","",VLOOKUP($B208,Indoor_max,M$7,0))</f>
        <v>0</v>
      </c>
      <c r="N209" s="713">
        <f ca="1">IF($B208="","",VLOOKUP($B208,Indoor_max,N$7,0))</f>
        <v>0</v>
      </c>
      <c r="O209" s="714">
        <f ca="1">IF($B208="","",VLOOKUP($B208,Indoor_max,O$7,0))</f>
        <v>119</v>
      </c>
      <c r="P209" s="712">
        <f ca="1">IF($B208="","",VLOOKUP($B208,Indoor_max,P$7,0))</f>
        <v>0</v>
      </c>
      <c r="Q209" s="713">
        <f ca="1">IF($B208="","",VLOOKUP($B208,Indoor_max,Q$7,0))</f>
        <v>0</v>
      </c>
      <c r="R209" s="715">
        <f ca="1">IF($B208="",0,VLOOKUP($B208,Indoor_max,R$7,0))</f>
        <v>195</v>
      </c>
      <c r="S209" s="716" t="str">
        <f ca="1">IF($B208="","",VLOOKUP($B208,Athlètes,S$7,0))</f>
        <v>Loic</v>
      </c>
      <c r="T209" s="710">
        <f ca="1">IF($B208="","",VLOOKUP($B208,Indoor_max,T$7,0))</f>
        <v>0</v>
      </c>
      <c r="U209" s="684">
        <f ca="1">IF($B208="","",VLOOKUP($B208,Indoor_max,U$7,0))</f>
        <v>1</v>
      </c>
      <c r="V209" s="684">
        <f ca="1">IF($B208="","",VLOOKUP($B208,Indoor_max,V$7,0))</f>
        <v>0</v>
      </c>
      <c r="W209" s="684">
        <f ca="1">IF($B208="","",VLOOKUP($B208,Indoor_max,W$7,0))</f>
        <v>0</v>
      </c>
      <c r="X209" s="684">
        <f ca="1">IF($B208="","",VLOOKUP($B208,Indoor_max,X$7,0))</f>
        <v>0</v>
      </c>
      <c r="Y209" s="684">
        <f ca="1">IF($B208="","",VLOOKUP($B208,Indoor_max,Y$7,0))</f>
        <v>0</v>
      </c>
      <c r="Z209" s="684">
        <f ca="1">IF($B208="","",VLOOKUP($B208,Indoor_max,Z$7,0))</f>
        <v>0</v>
      </c>
      <c r="AA209" s="684">
        <f ca="1">IF($B208="","",VLOOKUP($B208,Indoor_max,AA$7,0))</f>
        <v>0</v>
      </c>
      <c r="AB209" s="684">
        <f ca="1">IF($B208="","",VLOOKUP($B208,Indoor_max,AB$7,0))</f>
        <v>0</v>
      </c>
      <c r="AC209" s="684">
        <f ca="1">IF($B208="","",VLOOKUP($B208,Indoor_max,AC$7,0))</f>
        <v>0</v>
      </c>
      <c r="AD209" s="684">
        <f ca="1">IF(MAX(T209:AC209)&gt;1,1,0)</f>
        <v>0</v>
      </c>
      <c r="AE209" s="684">
        <f ca="1">IF(AND(SUM(I209:N209)&gt;0,SUM(O209:Q209)&gt;0,R209&gt;0),1,0)</f>
        <v>1</v>
      </c>
      <c r="AF209" s="692">
        <f ca="1">IF( OR(AND(G209&gt;=2,G209+H209&gt;=2),  F208=IF(D209="F","classée","classé")),  1,  0)</f>
        <v>0</v>
      </c>
      <c r="AG209" s="804">
        <f ca="1">IF(CELL("row",B209)=ODD(CELL("row",B209)),IF(ROUND(B209-B208,1)=0.1,1,NA()),IF(ROUND(B210-B209,1)=0.1,0,NA()))</f>
        <v>1</v>
      </c>
      <c r="AH209" s="689">
        <f>IF(B209&gt;99,B209,A209)</f>
        <v>4499.1000000000004</v>
      </c>
      <c r="AI209" s="684" t="str">
        <f ca="1">IF(D209="",INDIRECT(AO209),IF(AG209=1,D208&amp;"_"&amp;D209,D209&amp;"_"&amp;D210))</f>
        <v>P_H</v>
      </c>
      <c r="AJ209" s="684">
        <f ca="1">IF(AI209=INDIRECT(AO209),0,1)     +     IF(AG209=1,  IF(B208+0.1=B209,0,1),  IF(B209+0.1=B210,0,1))     +     IF(AG209=1,  AD209,  AD210)</f>
        <v>0</v>
      </c>
      <c r="AK209" s="717">
        <f ca="1">IF(AG209=1,  F209+CLASSES*AF209*100000,  F210+CLASSES*AF210*100000)     +     IF(AI209="_",  0,  VLOOKUP(AI209,Cross_cat_sexe,AK$7,0))     +     IF(AG209=1,  IF(AND(B209&gt;0.1,F209=0),0.1,0),  IF(AND(B210&gt;0.1,F210=0),0.1,0))</f>
        <v>3000537</v>
      </c>
      <c r="AL209" s="291"/>
      <c r="AM209" s="684"/>
      <c r="AN209" s="684">
        <f t="shared" si="17"/>
        <v>1</v>
      </c>
      <c r="AO209" s="796" t="str">
        <f t="shared" ca="1" si="16"/>
        <v>$AI$183</v>
      </c>
    </row>
    <row r="210" spans="1:41" s="703" customFormat="1">
      <c r="A210" s="704">
        <v>13</v>
      </c>
      <c r="B210" s="705">
        <v>3752</v>
      </c>
      <c r="C210" s="703" t="str">
        <f ca="1">IF($B210="","",VLOOKUP($B210,Athlètes,C$5,0))</f>
        <v>VANDENDRIESSCHE</v>
      </c>
      <c r="D210" s="698" t="str">
        <f ca="1">IF($B210="","",VLOOKUP($B210,Athlètes,D$5,0))</f>
        <v>P</v>
      </c>
      <c r="E210" s="706" t="str">
        <f ca="1">IF($B210="","",VLOOKUP($B210,Athlètes,E$5,0))</f>
        <v/>
      </c>
      <c r="F210" s="718"/>
      <c r="G210" s="700"/>
      <c r="H210" s="783"/>
      <c r="I210" s="719">
        <f ca="1">IF($B210="","",VLOOKUP($B210,Indoor_max,I$5,0)/1000)</f>
        <v>9.2245370370370368E-5</v>
      </c>
      <c r="J210" s="720">
        <f ca="1">IF($B210="","",VLOOKUP($B210,Indoor_max,J$5,0)/1000)</f>
        <v>0</v>
      </c>
      <c r="K210" s="720">
        <f ca="1">IF($B210="","",VLOOKUP($B210,Indoor_max,K$5,0)/1000)</f>
        <v>0</v>
      </c>
      <c r="L210" s="720">
        <f ca="1">IF($B210="","",VLOOKUP($B210,Indoor_max,L$5,0)/1000)</f>
        <v>0</v>
      </c>
      <c r="M210" s="720">
        <f ca="1">IF($B210="","",VLOOKUP($B210,Indoor_max,M$5,0)/1000)</f>
        <v>1.236111111111111E-4</v>
      </c>
      <c r="N210" s="721">
        <f ca="1">IF($B210="","",VLOOKUP($B210,Indoor_max,N$5,0)/1000)</f>
        <v>0</v>
      </c>
      <c r="O210" s="722">
        <f ca="1">IF($B210="","",VLOOKUP($B210,Indoor_max,O$5,0))</f>
        <v>0</v>
      </c>
      <c r="P210" s="723">
        <f ca="1">IF($B210="","",VLOOKUP($B210,Indoor_max,P$5,0))</f>
        <v>0</v>
      </c>
      <c r="Q210" s="724">
        <f ca="1">IF($B210="","",VLOOKUP($B210,Indoor_max,Q$5,0))</f>
        <v>0</v>
      </c>
      <c r="R210" s="725">
        <f ca="1">IF($B210="","",VLOOKUP($B210,Indoor_max,R$5,0))</f>
        <v>5.46</v>
      </c>
      <c r="S210" s="726" t="str">
        <f ca="1">IF($B210="","",VLOOKUP($B210,Athlètes,S$5,0))</f>
        <v>VANDENDRIESSCHE</v>
      </c>
      <c r="T210" s="718"/>
      <c r="U210" s="698"/>
      <c r="V210" s="698"/>
      <c r="W210" s="698"/>
      <c r="X210" s="698"/>
      <c r="Y210" s="698"/>
      <c r="Z210" s="698"/>
      <c r="AA210" s="698"/>
      <c r="AB210" s="698"/>
      <c r="AC210" s="698"/>
      <c r="AD210" s="698"/>
      <c r="AE210" s="698"/>
      <c r="AF210" s="700"/>
      <c r="AG210" s="828">
        <f ca="1">IF(CELL("row",B210)=ODD(CELL("row",B210)),IF(ROUND(B210-B209,1)=0.1,1,NA()),IF(ROUND(B211-B210,1)=0.1,0,NA()))</f>
        <v>0</v>
      </c>
      <c r="AH210" s="697">
        <f>IF(B210&gt;99,B210,A210)</f>
        <v>3752</v>
      </c>
      <c r="AI210" s="698" t="str">
        <f ca="1">IF(D210="",INDIRECT(AO210),IF(AG210=1,D209&amp;"_"&amp;D210,D210&amp;"_"&amp;D211))</f>
        <v>P_H</v>
      </c>
      <c r="AJ210" s="698">
        <f ca="1">IF(AI210=INDIRECT(AO210),0,1)     +     IF(AG210=1,  IF(B209+0.1=B210,0,1),  IF(B210+0.1=B211,0,1))     +     IF(AG210=1,  AD210,  AD211)</f>
        <v>0</v>
      </c>
      <c r="AK210" s="701">
        <f ca="1">IF(AG210=1,  F210+CLASSES*AF210*100000,  F211+CLASSES*AF211*100000)     +     IF(AI210="_",  0,  VLOOKUP(AI210,Cross_cat_sexe,AK$7,0))     +     IF(AG210=1,  IF(AND(B210&gt;0.1,F210=0),0.1,0),  IF(AND(B211&gt;0.1,F211=0),0.1,0))</f>
        <v>3000492</v>
      </c>
      <c r="AL210" s="290"/>
      <c r="AM210" s="698"/>
      <c r="AN210" s="698">
        <f t="shared" si="17"/>
        <v>1</v>
      </c>
      <c r="AO210" s="800" t="str">
        <f t="shared" ca="1" si="16"/>
        <v>$AI$183</v>
      </c>
    </row>
    <row r="211" spans="1:41" s="695" customFormat="1">
      <c r="A211" s="681">
        <v>13.1</v>
      </c>
      <c r="B211" s="682">
        <f>B210+0.1</f>
        <v>3752.1</v>
      </c>
      <c r="C211" s="683" t="str">
        <f ca="1">IF($B210="","",VLOOKUP($B210,Athlètes,C$7,0))</f>
        <v>Niels</v>
      </c>
      <c r="D211" s="684" t="str">
        <f ca="1">IF($B210="","",VLOOKUP($B210,Athlètes,D$7,0))</f>
        <v>H</v>
      </c>
      <c r="E211" s="685"/>
      <c r="F211" s="710">
        <f ca="1">IF(AD211=0,MAX(I211:N211)+MAX(O211:Q211)+R211,NA())</f>
        <v>492</v>
      </c>
      <c r="G211" s="692">
        <f ca="1">IF(AD211=0,SUM(T211:AC211),NA())</f>
        <v>1</v>
      </c>
      <c r="H211" s="784">
        <f>IF(ISNA(VLOOKUP($B211,__Cross,H$7,0)),   0,   VLOOKUP($B211,__Cross,H$7,0))</f>
        <v>0</v>
      </c>
      <c r="I211" s="711">
        <f ca="1">IF($B210="","",VLOOKUP($B210,Indoor_max,I$7,0))</f>
        <v>170</v>
      </c>
      <c r="J211" s="712">
        <f ca="1">IF($B210="","",VLOOKUP($B210,Indoor_max,J$7,0))</f>
        <v>0</v>
      </c>
      <c r="K211" s="712">
        <f ca="1">IF($B210="","",VLOOKUP($B210,Indoor_max,K$7,0))</f>
        <v>0</v>
      </c>
      <c r="L211" s="712">
        <f ca="1">IF($B210="","",VLOOKUP($B210,Indoor_max,L$7,0))</f>
        <v>0</v>
      </c>
      <c r="M211" s="712">
        <f ca="1">IF($B210="","",VLOOKUP($B210,Indoor_max,M$7,0))</f>
        <v>246</v>
      </c>
      <c r="N211" s="713">
        <f ca="1">IF($B210="","",VLOOKUP($B210,Indoor_max,N$7,0))</f>
        <v>0</v>
      </c>
      <c r="O211" s="714">
        <f ca="1">IF($B210="","",VLOOKUP($B210,Indoor_max,O$7,0))</f>
        <v>0</v>
      </c>
      <c r="P211" s="712">
        <f ca="1">IF($B210="","",VLOOKUP($B210,Indoor_max,P$7,0))</f>
        <v>0</v>
      </c>
      <c r="Q211" s="713">
        <f ca="1">IF($B210="","",VLOOKUP($B210,Indoor_max,Q$7,0))</f>
        <v>0</v>
      </c>
      <c r="R211" s="715">
        <f ca="1">IF($B210="",0,VLOOKUP($B210,Indoor_max,R$7,0))</f>
        <v>246</v>
      </c>
      <c r="S211" s="716" t="str">
        <f ca="1">IF($B210="","",VLOOKUP($B210,Athlètes,S$7,0))</f>
        <v>Niels</v>
      </c>
      <c r="T211" s="710">
        <f ca="1">IF($B210="","",VLOOKUP($B210,Indoor_max,T$7,0))</f>
        <v>0</v>
      </c>
      <c r="U211" s="684">
        <f ca="1">IF($B210="","",VLOOKUP($B210,Indoor_max,U$7,0))</f>
        <v>1</v>
      </c>
      <c r="V211" s="684">
        <f ca="1">IF($B210="","",VLOOKUP($B210,Indoor_max,V$7,0))</f>
        <v>0</v>
      </c>
      <c r="W211" s="684">
        <f ca="1">IF($B210="","",VLOOKUP($B210,Indoor_max,W$7,0))</f>
        <v>0</v>
      </c>
      <c r="X211" s="684">
        <f ca="1">IF($B210="","",VLOOKUP($B210,Indoor_max,X$7,0))</f>
        <v>0</v>
      </c>
      <c r="Y211" s="684">
        <f ca="1">IF($B210="","",VLOOKUP($B210,Indoor_max,Y$7,0))</f>
        <v>0</v>
      </c>
      <c r="Z211" s="684">
        <f ca="1">IF($B210="","",VLOOKUP($B210,Indoor_max,Z$7,0))</f>
        <v>0</v>
      </c>
      <c r="AA211" s="684">
        <f ca="1">IF($B210="","",VLOOKUP($B210,Indoor_max,AA$7,0))</f>
        <v>0</v>
      </c>
      <c r="AB211" s="684">
        <f ca="1">IF($B210="","",VLOOKUP($B210,Indoor_max,AB$7,0))</f>
        <v>0</v>
      </c>
      <c r="AC211" s="684">
        <f ca="1">IF($B210="","",VLOOKUP($B210,Indoor_max,AC$7,0))</f>
        <v>0</v>
      </c>
      <c r="AD211" s="684">
        <f ca="1">IF(MAX(T211:AC211)&gt;1,1,0)</f>
        <v>0</v>
      </c>
      <c r="AE211" s="684">
        <f ca="1">IF(AND(SUM(I211:N211)&gt;0,SUM(O211:Q211)&gt;0,R211&gt;0),1,0)</f>
        <v>0</v>
      </c>
      <c r="AF211" s="692">
        <f ca="1">IF( OR(AND(G211&gt;=2,G211+H211&gt;=2),  F210=IF(D211="F","classée","classé")),  1,  0)</f>
        <v>0</v>
      </c>
      <c r="AG211" s="804">
        <f ca="1">IF(CELL("row",B211)=ODD(CELL("row",B211)),IF(ROUND(B211-B210,1)=0.1,1,NA()),IF(ROUND(B212-B211,1)=0.1,0,NA()))</f>
        <v>1</v>
      </c>
      <c r="AH211" s="689">
        <f>IF(B211&gt;99,B211,A211)</f>
        <v>3752.1</v>
      </c>
      <c r="AI211" s="684" t="str">
        <f ca="1">IF(D211="",INDIRECT(AO211),IF(AG211=1,D210&amp;"_"&amp;D211,D211&amp;"_"&amp;D212))</f>
        <v>P_H</v>
      </c>
      <c r="AJ211" s="684">
        <f ca="1">IF(AI211=INDIRECT(AO211),0,1)     +     IF(AG211=1,  IF(B210+0.1=B211,0,1),  IF(B211+0.1=B212,0,1))     +     IF(AG211=1,  AD211,  AD212)</f>
        <v>0</v>
      </c>
      <c r="AK211" s="717">
        <f ca="1">IF(AG211=1,  F211+CLASSES*AF211*100000,  F212+CLASSES*AF212*100000)     +     IF(AI211="_",  0,  VLOOKUP(AI211,Cross_cat_sexe,AK$7,0))     +     IF(AG211=1,  IF(AND(B211&gt;0.1,F211=0),0.1,0),  IF(AND(B212&gt;0.1,F212=0),0.1,0))</f>
        <v>3000492</v>
      </c>
      <c r="AL211" s="291"/>
      <c r="AM211" s="684"/>
      <c r="AN211" s="684">
        <f t="shared" si="17"/>
        <v>1</v>
      </c>
      <c r="AO211" s="796" t="str">
        <f t="shared" ca="1" si="16"/>
        <v>$AI$183</v>
      </c>
    </row>
    <row r="212" spans="1:41" s="703" customFormat="1">
      <c r="A212" s="704">
        <v>14</v>
      </c>
      <c r="B212" s="705">
        <v>13770</v>
      </c>
      <c r="C212" s="703" t="str">
        <f ca="1">IF($B212="","",VLOOKUP($B212,Athlètes,C$5,0))</f>
        <v>LANNOY</v>
      </c>
      <c r="D212" s="698" t="str">
        <f ca="1">IF($B212="","",VLOOKUP($B212,Athlètes,D$5,0))</f>
        <v>P</v>
      </c>
      <c r="E212" s="706" t="str">
        <f ca="1">IF($B212="","",VLOOKUP($B212,Athlètes,E$5,0))</f>
        <v/>
      </c>
      <c r="F212" s="718"/>
      <c r="G212" s="700"/>
      <c r="H212" s="783"/>
      <c r="I212" s="719">
        <f ca="1">IF($B212="","",VLOOKUP($B212,Indoor_max,I$5,0)/1000)</f>
        <v>8.6921296296296299E-5</v>
      </c>
      <c r="J212" s="720">
        <f ca="1">IF($B212="","",VLOOKUP($B212,Indoor_max,J$5,0)/1000)</f>
        <v>0</v>
      </c>
      <c r="K212" s="720">
        <f ca="1">IF($B212="","",VLOOKUP($B212,Indoor_max,K$5,0)/1000)</f>
        <v>0</v>
      </c>
      <c r="L212" s="720">
        <f ca="1">IF($B212="","",VLOOKUP($B212,Indoor_max,L$5,0)/1000)</f>
        <v>0</v>
      </c>
      <c r="M212" s="720">
        <f ca="1">IF($B212="","",VLOOKUP($B212,Indoor_max,M$5,0)/1000)</f>
        <v>0</v>
      </c>
      <c r="N212" s="721">
        <f ca="1">IF($B212="","",VLOOKUP($B212,Indoor_max,N$5,0)/1000)</f>
        <v>0</v>
      </c>
      <c r="O212" s="722">
        <f ca="1">IF($B212="","",VLOOKUP($B212,Indoor_max,O$5,0))</f>
        <v>0</v>
      </c>
      <c r="P212" s="723">
        <f ca="1">IF($B212="","",VLOOKUP($B212,Indoor_max,P$5,0))</f>
        <v>0</v>
      </c>
      <c r="Q212" s="724">
        <f ca="1">IF($B212="","",VLOOKUP($B212,Indoor_max,Q$5,0))</f>
        <v>0</v>
      </c>
      <c r="R212" s="725">
        <f ca="1">IF($B212="","",VLOOKUP($B212,Indoor_max,R$5,0))</f>
        <v>4.9000000000000004</v>
      </c>
      <c r="S212" s="726" t="str">
        <f ca="1">IF($B212="","",VLOOKUP($B212,Athlètes,S$5,0))</f>
        <v>LANNOY</v>
      </c>
      <c r="T212" s="718"/>
      <c r="U212" s="698"/>
      <c r="V212" s="698"/>
      <c r="W212" s="698"/>
      <c r="X212" s="698"/>
      <c r="Y212" s="698"/>
      <c r="Z212" s="698"/>
      <c r="AA212" s="698"/>
      <c r="AB212" s="698"/>
      <c r="AC212" s="698"/>
      <c r="AD212" s="698"/>
      <c r="AE212" s="698"/>
      <c r="AF212" s="700"/>
      <c r="AG212" s="828">
        <f ca="1">IF(CELL("row",B212)=ODD(CELL("row",B212)),IF(ROUND(B212-B211,1)=0.1,1,NA()),IF(ROUND(B213-B212,1)=0.1,0,NA()))</f>
        <v>0</v>
      </c>
      <c r="AH212" s="697">
        <f>IF(B212&gt;99,B212,A212)</f>
        <v>13770</v>
      </c>
      <c r="AI212" s="698" t="str">
        <f ca="1">IF(D212="",INDIRECT(AO212),IF(AG212=1,D211&amp;"_"&amp;D212,D212&amp;"_"&amp;D213))</f>
        <v>P_H</v>
      </c>
      <c r="AJ212" s="698">
        <f ca="1">IF(AI212=INDIRECT(AO212),0,1)     +     IF(AG212=1,  IF(B211+0.1=B212,0,1),  IF(B212+0.1=B213,0,1))     +     IF(AG212=1,  AD212,  AD213)</f>
        <v>0</v>
      </c>
      <c r="AK212" s="701">
        <f ca="1">IF(AG212=1,  F212+CLASSES*AF212*100000,  F213+CLASSES*AF213*100000)     +     IF(AI212="_",  0,  VLOOKUP(AI212,Cross_cat_sexe,AK$7,0))     +     IF(AG212=1,  IF(AND(B212&gt;0.1,F212=0),0.1,0),  IF(AND(B213&gt;0.1,F213=0),0.1,0))</f>
        <v>3000463</v>
      </c>
      <c r="AL212" s="290"/>
      <c r="AM212" s="698"/>
      <c r="AN212" s="698">
        <f t="shared" si="17"/>
        <v>1</v>
      </c>
      <c r="AO212" s="800" t="str">
        <f t="shared" ca="1" si="16"/>
        <v>$AI$183</v>
      </c>
    </row>
    <row r="213" spans="1:41" s="695" customFormat="1">
      <c r="A213" s="681">
        <v>14.1</v>
      </c>
      <c r="B213" s="682">
        <f>B212+0.1</f>
        <v>13770.1</v>
      </c>
      <c r="C213" s="683" t="str">
        <f ca="1">IF($B212="","",VLOOKUP($B212,Athlètes,C$7,0))</f>
        <v>Victor</v>
      </c>
      <c r="D213" s="684" t="str">
        <f ca="1">IF($B212="","",VLOOKUP($B212,Athlètes,D$7,0))</f>
        <v>H</v>
      </c>
      <c r="E213" s="685"/>
      <c r="F213" s="710">
        <f ca="1">IF(AD213=0,MAX(I213:N213)+MAX(O213:Q213)+R213,NA())</f>
        <v>463</v>
      </c>
      <c r="G213" s="692">
        <f ca="1">IF(AD213=0,SUM(T213:AC213),NA())</f>
        <v>1</v>
      </c>
      <c r="H213" s="784">
        <f>IF(ISNA(VLOOKUP($B213,__Cross,H$7,0)),   0,   VLOOKUP($B213,__Cross,H$7,0))</f>
        <v>0</v>
      </c>
      <c r="I213" s="711">
        <f ca="1">IF($B212="","",VLOOKUP($B212,Indoor_max,I$7,0))</f>
        <v>254</v>
      </c>
      <c r="J213" s="712">
        <f ca="1">IF($B212="","",VLOOKUP($B212,Indoor_max,J$7,0))</f>
        <v>0</v>
      </c>
      <c r="K213" s="712">
        <f ca="1">IF($B212="","",VLOOKUP($B212,Indoor_max,K$7,0))</f>
        <v>0</v>
      </c>
      <c r="L213" s="712">
        <f ca="1">IF($B212="","",VLOOKUP($B212,Indoor_max,L$7,0))</f>
        <v>0</v>
      </c>
      <c r="M213" s="712">
        <f ca="1">IF($B212="","",VLOOKUP($B212,Indoor_max,M$7,0))</f>
        <v>0</v>
      </c>
      <c r="N213" s="713">
        <f ca="1">IF($B212="","",VLOOKUP($B212,Indoor_max,N$7,0))</f>
        <v>0</v>
      </c>
      <c r="O213" s="714">
        <f ca="1">IF($B212="","",VLOOKUP($B212,Indoor_max,O$7,0))</f>
        <v>0</v>
      </c>
      <c r="P213" s="712">
        <f ca="1">IF($B212="","",VLOOKUP($B212,Indoor_max,P$7,0))</f>
        <v>0</v>
      </c>
      <c r="Q213" s="713">
        <f ca="1">IF($B212="","",VLOOKUP($B212,Indoor_max,Q$7,0))</f>
        <v>0</v>
      </c>
      <c r="R213" s="715">
        <f ca="1">IF($B212="",0,VLOOKUP($B212,Indoor_max,R$7,0))</f>
        <v>209</v>
      </c>
      <c r="S213" s="716" t="str">
        <f ca="1">IF($B212="","",VLOOKUP($B212,Athlètes,S$7,0))</f>
        <v>Victor</v>
      </c>
      <c r="T213" s="710">
        <f ca="1">IF($B212="","",VLOOKUP($B212,Indoor_max,T$7,0))</f>
        <v>0</v>
      </c>
      <c r="U213" s="684">
        <f ca="1">IF($B212="","",VLOOKUP($B212,Indoor_max,U$7,0))</f>
        <v>1</v>
      </c>
      <c r="V213" s="684">
        <f ca="1">IF($B212="","",VLOOKUP($B212,Indoor_max,V$7,0))</f>
        <v>0</v>
      </c>
      <c r="W213" s="684">
        <f ca="1">IF($B212="","",VLOOKUP($B212,Indoor_max,W$7,0))</f>
        <v>0</v>
      </c>
      <c r="X213" s="684">
        <f ca="1">IF($B212="","",VLOOKUP($B212,Indoor_max,X$7,0))</f>
        <v>0</v>
      </c>
      <c r="Y213" s="684">
        <f ca="1">IF($B212="","",VLOOKUP($B212,Indoor_max,Y$7,0))</f>
        <v>0</v>
      </c>
      <c r="Z213" s="684">
        <f ca="1">IF($B212="","",VLOOKUP($B212,Indoor_max,Z$7,0))</f>
        <v>0</v>
      </c>
      <c r="AA213" s="684">
        <f ca="1">IF($B212="","",VLOOKUP($B212,Indoor_max,AA$7,0))</f>
        <v>0</v>
      </c>
      <c r="AB213" s="684">
        <f ca="1">IF($B212="","",VLOOKUP($B212,Indoor_max,AB$7,0))</f>
        <v>0</v>
      </c>
      <c r="AC213" s="684">
        <f ca="1">IF($B212="","",VLOOKUP($B212,Indoor_max,AC$7,0))</f>
        <v>0</v>
      </c>
      <c r="AD213" s="684">
        <f ca="1">IF(MAX(T213:AC213)&gt;1,1,0)</f>
        <v>0</v>
      </c>
      <c r="AE213" s="684">
        <f ca="1">IF(AND(SUM(I213:N213)&gt;0,SUM(O213:Q213)&gt;0,R213&gt;0),1,0)</f>
        <v>0</v>
      </c>
      <c r="AF213" s="692">
        <f ca="1">IF( OR(AND(G213&gt;=2,G213+H213&gt;=2),  F212=IF(D213="F","classée","classé")),  1,  0)</f>
        <v>0</v>
      </c>
      <c r="AG213" s="804">
        <f ca="1">IF(CELL("row",B213)=ODD(CELL("row",B213)),IF(ROUND(B213-B212,1)=0.1,1,NA()),IF(ROUND(B214-B213,1)=0.1,0,NA()))</f>
        <v>1</v>
      </c>
      <c r="AH213" s="689">
        <f>IF(B213&gt;99,B213,A213)</f>
        <v>13770.1</v>
      </c>
      <c r="AI213" s="684" t="str">
        <f ca="1">IF(D213="",INDIRECT(AO213),IF(AG213=1,D212&amp;"_"&amp;D213,D213&amp;"_"&amp;D214))</f>
        <v>P_H</v>
      </c>
      <c r="AJ213" s="684">
        <f ca="1">IF(AI213=INDIRECT(AO213),0,1)     +     IF(AG213=1,  IF(B212+0.1=B213,0,1),  IF(B213+0.1=B214,0,1))     +     IF(AG213=1,  AD213,  AD214)</f>
        <v>0</v>
      </c>
      <c r="AK213" s="717">
        <f ca="1">IF(AG213=1,  F213+CLASSES*AF213*100000,  F214+CLASSES*AF214*100000)     +     IF(AI213="_",  0,  VLOOKUP(AI213,Cross_cat_sexe,AK$7,0))     +     IF(AG213=1,  IF(AND(B213&gt;0.1,F213=0),0.1,0),  IF(AND(B214&gt;0.1,F214=0),0.1,0))</f>
        <v>3000463</v>
      </c>
      <c r="AL213" s="291"/>
      <c r="AM213" s="684"/>
      <c r="AN213" s="684">
        <f t="shared" si="17"/>
        <v>1</v>
      </c>
      <c r="AO213" s="796" t="str">
        <f t="shared" ca="1" si="16"/>
        <v>$AI$183</v>
      </c>
    </row>
    <row r="214" spans="1:41" s="703" customFormat="1">
      <c r="A214" s="704">
        <v>15</v>
      </c>
      <c r="B214" s="705">
        <v>9629</v>
      </c>
      <c r="C214" s="703" t="str">
        <f ca="1">IF($B214="","",VLOOKUP($B214,Athlètes,C$5,0))</f>
        <v>LANCELLE</v>
      </c>
      <c r="D214" s="698" t="str">
        <f ca="1">IF($B214="","",VLOOKUP($B214,Athlètes,D$5,0))</f>
        <v>P</v>
      </c>
      <c r="E214" s="706" t="str">
        <f ca="1">IF($B214="","",VLOOKUP($B214,Athlètes,E$5,0))</f>
        <v/>
      </c>
      <c r="F214" s="718"/>
      <c r="G214" s="700"/>
      <c r="H214" s="783"/>
      <c r="I214" s="719">
        <f ca="1">IF($B214="","",VLOOKUP($B214,Indoor_max,I$5,0)/1000)</f>
        <v>9.1203703703703694E-5</v>
      </c>
      <c r="J214" s="720">
        <f ca="1">IF($B214="","",VLOOKUP($B214,Indoor_max,J$5,0)/1000)</f>
        <v>0</v>
      </c>
      <c r="K214" s="720">
        <f ca="1">IF($B214="","",VLOOKUP($B214,Indoor_max,K$5,0)/1000)</f>
        <v>0</v>
      </c>
      <c r="L214" s="720">
        <f ca="1">IF($B214="","",VLOOKUP($B214,Indoor_max,L$5,0)/1000)</f>
        <v>0</v>
      </c>
      <c r="M214" s="720">
        <f ca="1">IF($B214="","",VLOOKUP($B214,Indoor_max,M$5,0)/1000)</f>
        <v>0</v>
      </c>
      <c r="N214" s="721">
        <f ca="1">IF($B214="","",VLOOKUP($B214,Indoor_max,N$5,0)/1000)</f>
        <v>0</v>
      </c>
      <c r="O214" s="722">
        <f ca="1">IF($B214="","",VLOOKUP($B214,Indoor_max,O$5,0))</f>
        <v>0</v>
      </c>
      <c r="P214" s="723">
        <f ca="1">IF($B214="","",VLOOKUP($B214,Indoor_max,P$5,0))</f>
        <v>0</v>
      </c>
      <c r="Q214" s="724">
        <f ca="1">IF($B214="","",VLOOKUP($B214,Indoor_max,Q$5,0))</f>
        <v>0</v>
      </c>
      <c r="R214" s="725">
        <f ca="1">IF($B214="","",VLOOKUP($B214,Indoor_max,R$5,0))</f>
        <v>5.19</v>
      </c>
      <c r="S214" s="726" t="str">
        <f ca="1">IF($B214="","",VLOOKUP($B214,Athlètes,S$5,0))</f>
        <v>LANCELLE</v>
      </c>
      <c r="T214" s="718"/>
      <c r="U214" s="698"/>
      <c r="V214" s="698"/>
      <c r="W214" s="698"/>
      <c r="X214" s="698"/>
      <c r="Y214" s="698"/>
      <c r="Z214" s="698"/>
      <c r="AA214" s="698"/>
      <c r="AB214" s="698"/>
      <c r="AC214" s="698"/>
      <c r="AD214" s="698"/>
      <c r="AE214" s="698"/>
      <c r="AF214" s="700"/>
      <c r="AG214" s="828">
        <f ca="1">IF(CELL("row",B214)=ODD(CELL("row",B214)),IF(ROUND(B214-B213,1)=0.1,1,NA()),IF(ROUND(B215-B214,1)=0.1,0,NA()))</f>
        <v>0</v>
      </c>
      <c r="AH214" s="697">
        <f>IF(B214&gt;99,B214,A214)</f>
        <v>9629</v>
      </c>
      <c r="AI214" s="698" t="str">
        <f ca="1">IF(D214="",INDIRECT(AO214),IF(AG214=1,D213&amp;"_"&amp;D214,D214&amp;"_"&amp;D215))</f>
        <v>P_H</v>
      </c>
      <c r="AJ214" s="698">
        <f ca="1">IF(AI214=INDIRECT(AO214),0,1)     +     IF(AG214=1,  IF(B213+0.1=B214,0,1),  IF(B214+0.1=B215,0,1))     +     IF(AG214=1,  AD214,  AD215)</f>
        <v>0</v>
      </c>
      <c r="AK214" s="701">
        <f ca="1">IF(AG214=1,  F214+CLASSES*AF214*100000,  F215+CLASSES*AF215*100000)     +     IF(AI214="_",  0,  VLOOKUP(AI214,Cross_cat_sexe,AK$7,0))     +     IF(AG214=1,  IF(AND(B214&gt;0.1,F214=0),0.1,0),  IF(AND(B215&gt;0.1,F215=0),0.1,0))</f>
        <v>3000413</v>
      </c>
      <c r="AL214" s="290"/>
      <c r="AM214" s="698"/>
      <c r="AN214" s="698">
        <f t="shared" si="17"/>
        <v>1</v>
      </c>
      <c r="AO214" s="800" t="str">
        <f t="shared" ca="1" si="16"/>
        <v>$AI$183</v>
      </c>
    </row>
    <row r="215" spans="1:41" s="695" customFormat="1">
      <c r="A215" s="681">
        <v>15.1</v>
      </c>
      <c r="B215" s="682">
        <f>B214+0.1</f>
        <v>9629.1</v>
      </c>
      <c r="C215" s="683" t="str">
        <f ca="1">IF($B214="","",VLOOKUP($B214,Athlètes,C$7,0))</f>
        <v>Arthur</v>
      </c>
      <c r="D215" s="684" t="str">
        <f ca="1">IF($B214="","",VLOOKUP($B214,Athlètes,D$7,0))</f>
        <v>H</v>
      </c>
      <c r="E215" s="685"/>
      <c r="F215" s="710">
        <f ca="1">IF(AD215=0,MAX(I215:N215)+MAX(O215:Q215)+R215,NA())</f>
        <v>413</v>
      </c>
      <c r="G215" s="692">
        <f ca="1">IF(AD215=0,SUM(T215:AC215),NA())</f>
        <v>1</v>
      </c>
      <c r="H215" s="784">
        <f ca="1">IF(ISNA(VLOOKUP($B215,__Cross,H$7,0)),   0,   VLOOKUP($B215,__Cross,H$7,0))</f>
        <v>1</v>
      </c>
      <c r="I215" s="711">
        <f ca="1">IF($B214="","",VLOOKUP($B214,Indoor_max,I$7,0))</f>
        <v>185</v>
      </c>
      <c r="J215" s="712">
        <f ca="1">IF($B214="","",VLOOKUP($B214,Indoor_max,J$7,0))</f>
        <v>0</v>
      </c>
      <c r="K215" s="712">
        <f ca="1">IF($B214="","",VLOOKUP($B214,Indoor_max,K$7,0))</f>
        <v>0</v>
      </c>
      <c r="L215" s="712">
        <f ca="1">IF($B214="","",VLOOKUP($B214,Indoor_max,L$7,0))</f>
        <v>0</v>
      </c>
      <c r="M215" s="712">
        <f ca="1">IF($B214="","",VLOOKUP($B214,Indoor_max,M$7,0))</f>
        <v>0</v>
      </c>
      <c r="N215" s="713">
        <f ca="1">IF($B214="","",VLOOKUP($B214,Indoor_max,N$7,0))</f>
        <v>0</v>
      </c>
      <c r="O215" s="714">
        <f ca="1">IF($B214="","",VLOOKUP($B214,Indoor_max,O$7,0))</f>
        <v>0</v>
      </c>
      <c r="P215" s="712">
        <f ca="1">IF($B214="","",VLOOKUP($B214,Indoor_max,P$7,0))</f>
        <v>0</v>
      </c>
      <c r="Q215" s="713">
        <f ca="1">IF($B214="","",VLOOKUP($B214,Indoor_max,Q$7,0))</f>
        <v>0</v>
      </c>
      <c r="R215" s="715">
        <f ca="1">IF($B214="",0,VLOOKUP($B214,Indoor_max,R$7,0))</f>
        <v>228</v>
      </c>
      <c r="S215" s="716" t="str">
        <f ca="1">IF($B214="","",VLOOKUP($B214,Athlètes,S$7,0))</f>
        <v>Arthur</v>
      </c>
      <c r="T215" s="710">
        <f ca="1">IF($B214="","",VLOOKUP($B214,Indoor_max,T$7,0))</f>
        <v>0</v>
      </c>
      <c r="U215" s="684">
        <f ca="1">IF($B214="","",VLOOKUP($B214,Indoor_max,U$7,0))</f>
        <v>1</v>
      </c>
      <c r="V215" s="684">
        <f ca="1">IF($B214="","",VLOOKUP($B214,Indoor_max,V$7,0))</f>
        <v>0</v>
      </c>
      <c r="W215" s="684">
        <f ca="1">IF($B214="","",VLOOKUP($B214,Indoor_max,W$7,0))</f>
        <v>0</v>
      </c>
      <c r="X215" s="684">
        <f ca="1">IF($B214="","",VLOOKUP($B214,Indoor_max,X$7,0))</f>
        <v>0</v>
      </c>
      <c r="Y215" s="684">
        <f ca="1">IF($B214="","",VLOOKUP($B214,Indoor_max,Y$7,0))</f>
        <v>0</v>
      </c>
      <c r="Z215" s="684">
        <f ca="1">IF($B214="","",VLOOKUP($B214,Indoor_max,Z$7,0))</f>
        <v>0</v>
      </c>
      <c r="AA215" s="684">
        <f ca="1">IF($B214="","",VLOOKUP($B214,Indoor_max,AA$7,0))</f>
        <v>0</v>
      </c>
      <c r="AB215" s="684">
        <f ca="1">IF($B214="","",VLOOKUP($B214,Indoor_max,AB$7,0))</f>
        <v>0</v>
      </c>
      <c r="AC215" s="684">
        <f ca="1">IF($B214="","",VLOOKUP($B214,Indoor_max,AC$7,0))</f>
        <v>0</v>
      </c>
      <c r="AD215" s="684">
        <f ca="1">IF(MAX(T215:AC215)&gt;1,1,0)</f>
        <v>0</v>
      </c>
      <c r="AE215" s="684">
        <f ca="1">IF(AND(SUM(I215:N215)&gt;0,SUM(O215:Q215)&gt;0,R215&gt;0),1,0)</f>
        <v>0</v>
      </c>
      <c r="AF215" s="692">
        <f ca="1">IF( OR(AND(G215&gt;=2,G215+H215&gt;=2),  F214=IF(D215="F","classée","classé")),  1,  0)</f>
        <v>0</v>
      </c>
      <c r="AG215" s="804">
        <f ca="1">IF(CELL("row",B215)=ODD(CELL("row",B215)),IF(ROUND(B215-B214,1)=0.1,1,NA()),IF(ROUND(B216-B215,1)=0.1,0,NA()))</f>
        <v>1</v>
      </c>
      <c r="AH215" s="689">
        <f>IF(B215&gt;99,B215,A215)</f>
        <v>9629.1</v>
      </c>
      <c r="AI215" s="684" t="str">
        <f ca="1">IF(D215="",INDIRECT(AO215),IF(AG215=1,D214&amp;"_"&amp;D215,D215&amp;"_"&amp;D216))</f>
        <v>P_H</v>
      </c>
      <c r="AJ215" s="684">
        <f ca="1">IF(AI215=INDIRECT(AO215),0,1)     +     IF(AG215=1,  IF(B214+0.1=B215,0,1),  IF(B215+0.1=B216,0,1))     +     IF(AG215=1,  AD215,  AD216)</f>
        <v>0</v>
      </c>
      <c r="AK215" s="717">
        <f ca="1">IF(AG215=1,  F215+CLASSES*AF215*100000,  F216+CLASSES*AF216*100000)     +     IF(AI215="_",  0,  VLOOKUP(AI215,Cross_cat_sexe,AK$7,0))     +     IF(AG215=1,  IF(AND(B215&gt;0.1,F215=0),0.1,0),  IF(AND(B216&gt;0.1,F216=0),0.1,0))</f>
        <v>3000413</v>
      </c>
      <c r="AL215" s="291"/>
      <c r="AM215" s="684"/>
      <c r="AN215" s="684">
        <f t="shared" si="17"/>
        <v>1</v>
      </c>
      <c r="AO215" s="796" t="str">
        <f t="shared" ca="1" si="16"/>
        <v>$AI$183</v>
      </c>
    </row>
    <row r="216" spans="1:41" s="703" customFormat="1">
      <c r="A216" s="704">
        <v>16</v>
      </c>
      <c r="B216" s="705">
        <v>4487</v>
      </c>
      <c r="C216" s="703" t="str">
        <f ca="1">IF($B216="","",VLOOKUP($B216,Athlètes,C$5,0))</f>
        <v>MPANE ENKOBO</v>
      </c>
      <c r="D216" s="698" t="str">
        <f ca="1">IF($B216="","",VLOOKUP($B216,Athlètes,D$5,0))</f>
        <v>P</v>
      </c>
      <c r="E216" s="706">
        <f ca="1">IF($B216="","",VLOOKUP($B216,Athlètes,E$5,0))</f>
        <v>2000</v>
      </c>
      <c r="F216" s="718"/>
      <c r="G216" s="700"/>
      <c r="H216" s="783"/>
      <c r="I216" s="719">
        <f ca="1">IF($B216="","",VLOOKUP($B216,Indoor_max,I$5,0)/1000)</f>
        <v>8.194444444444445E-5</v>
      </c>
      <c r="J216" s="720">
        <f ca="1">IF($B216="","",VLOOKUP($B216,Indoor_max,J$5,0)/1000)</f>
        <v>0</v>
      </c>
      <c r="K216" s="720">
        <f ca="1">IF($B216="","",VLOOKUP($B216,Indoor_max,K$5,0)/1000)</f>
        <v>0</v>
      </c>
      <c r="L216" s="720">
        <f ca="1">IF($B216="","",VLOOKUP($B216,Indoor_max,L$5,0)/1000)</f>
        <v>0</v>
      </c>
      <c r="M216" s="720">
        <f ca="1">IF($B216="","",VLOOKUP($B216,Indoor_max,M$5,0)/1000)</f>
        <v>1.1192129629629628E-4</v>
      </c>
      <c r="N216" s="721">
        <f ca="1">IF($B216="","",VLOOKUP($B216,Indoor_max,N$5,0)/1000)</f>
        <v>0</v>
      </c>
      <c r="O216" s="722">
        <f ca="1">IF($B216="","",VLOOKUP($B216,Indoor_max,O$5,0))</f>
        <v>0</v>
      </c>
      <c r="P216" s="723">
        <f ca="1">IF($B216="","",VLOOKUP($B216,Indoor_max,P$5,0))</f>
        <v>0</v>
      </c>
      <c r="Q216" s="724">
        <f ca="1">IF($B216="","",VLOOKUP($B216,Indoor_max,Q$5,0))</f>
        <v>0</v>
      </c>
      <c r="R216" s="725">
        <f ca="1">IF($B216="","",VLOOKUP($B216,Indoor_max,R$5,0))</f>
        <v>0</v>
      </c>
      <c r="S216" s="726" t="str">
        <f ca="1">IF($B216="","",VLOOKUP($B216,Athlètes,S$5,0))</f>
        <v>MPANE ENKOBO</v>
      </c>
      <c r="T216" s="718"/>
      <c r="U216" s="698"/>
      <c r="V216" s="698"/>
      <c r="W216" s="698"/>
      <c r="X216" s="698"/>
      <c r="Y216" s="698"/>
      <c r="Z216" s="698"/>
      <c r="AA216" s="698"/>
      <c r="AB216" s="698"/>
      <c r="AC216" s="698"/>
      <c r="AD216" s="698"/>
      <c r="AE216" s="698"/>
      <c r="AF216" s="700"/>
      <c r="AG216" s="828">
        <f ca="1">IF(CELL("row",B216)=ODD(CELL("row",B216)),IF(ROUND(B216-B215,1)=0.1,1,NA()),IF(ROUND(B217-B216,1)=0.1,0,NA()))</f>
        <v>0</v>
      </c>
      <c r="AH216" s="697">
        <f>IF(B216&gt;99,B216,A216)</f>
        <v>4487</v>
      </c>
      <c r="AI216" s="698" t="str">
        <f ca="1">IF(D216="",INDIRECT(AO216),IF(AG216=1,D215&amp;"_"&amp;D216,D216&amp;"_"&amp;D217))</f>
        <v>P_H</v>
      </c>
      <c r="AJ216" s="698">
        <f ca="1">IF(AI216=INDIRECT(AO216),0,1)     +     IF(AG216=1,  IF(B215+0.1=B216,0,1),  IF(B216+0.1=B217,0,1))     +     IF(AG216=1,  AD216,  AD217)</f>
        <v>0</v>
      </c>
      <c r="AK216" s="701">
        <f ca="1">IF(AG216=1,  F216+CLASSES*AF216*100000,  F217+CLASSES*AF217*100000)     +     IF(AI216="_",  0,  VLOOKUP(AI216,Cross_cat_sexe,AK$7,0))     +     IF(AG216=1,  IF(AND(B216&gt;0.1,F216=0),0.1,0),  IF(AND(B217&gt;0.1,F217=0),0.1,0))</f>
        <v>3000390</v>
      </c>
      <c r="AL216" s="290"/>
      <c r="AM216" s="698"/>
      <c r="AN216" s="698">
        <f t="shared" si="17"/>
        <v>1</v>
      </c>
      <c r="AO216" s="800" t="str">
        <f t="shared" ref="AO216:AO235" ca="1" si="18">CELL("address",$AI$183)</f>
        <v>$AI$183</v>
      </c>
    </row>
    <row r="217" spans="1:41" s="695" customFormat="1">
      <c r="A217" s="681">
        <v>16.100000000000001</v>
      </c>
      <c r="B217" s="682">
        <f>B216+0.1</f>
        <v>4487.1000000000004</v>
      </c>
      <c r="C217" s="683" t="str">
        <f ca="1">IF($B216="","",VLOOKUP($B216,Athlètes,C$7,0))</f>
        <v>Mel</v>
      </c>
      <c r="D217" s="684" t="str">
        <f ca="1">IF($B216="","",VLOOKUP($B216,Athlètes,D$7,0))</f>
        <v>H</v>
      </c>
      <c r="E217" s="685"/>
      <c r="F217" s="710">
        <f ca="1">IF(AD217=0,MAX(I217:N217)+MAX(O217:Q217)+R217,NA())</f>
        <v>390</v>
      </c>
      <c r="G217" s="692">
        <f ca="1">IF(AD217=0,SUM(T217:AC217),NA())</f>
        <v>1</v>
      </c>
      <c r="H217" s="784">
        <f ca="1">IF(ISNA(VLOOKUP($B217,__Cross,H$7,0)),   0,   VLOOKUP($B217,__Cross,H$7,0))</f>
        <v>1</v>
      </c>
      <c r="I217" s="711">
        <f ca="1">IF($B216="","",VLOOKUP($B216,Indoor_max,I$7,0))</f>
        <v>345</v>
      </c>
      <c r="J217" s="712">
        <f ca="1">IF($B216="","",VLOOKUP($B216,Indoor_max,J$7,0))</f>
        <v>0</v>
      </c>
      <c r="K217" s="712">
        <f ca="1">IF($B216="","",VLOOKUP($B216,Indoor_max,K$7,0))</f>
        <v>0</v>
      </c>
      <c r="L217" s="712">
        <f ca="1">IF($B216="","",VLOOKUP($B216,Indoor_max,L$7,0))</f>
        <v>0</v>
      </c>
      <c r="M217" s="712">
        <f ca="1">IF($B216="","",VLOOKUP($B216,Indoor_max,M$7,0))</f>
        <v>390</v>
      </c>
      <c r="N217" s="713">
        <f ca="1">IF($B216="","",VLOOKUP($B216,Indoor_max,N$7,0))</f>
        <v>0</v>
      </c>
      <c r="O217" s="714">
        <f ca="1">IF($B216="","",VLOOKUP($B216,Indoor_max,O$7,0))</f>
        <v>0</v>
      </c>
      <c r="P217" s="712">
        <f ca="1">IF($B216="","",VLOOKUP($B216,Indoor_max,P$7,0))</f>
        <v>0</v>
      </c>
      <c r="Q217" s="713">
        <f ca="1">IF($B216="","",VLOOKUP($B216,Indoor_max,Q$7,0))</f>
        <v>0</v>
      </c>
      <c r="R217" s="715">
        <f ca="1">IF($B216="",0,VLOOKUP($B216,Indoor_max,R$7,0))</f>
        <v>0</v>
      </c>
      <c r="S217" s="716" t="str">
        <f ca="1">IF($B216="","",VLOOKUP($B216,Athlètes,S$7,0))</f>
        <v>Mel</v>
      </c>
      <c r="T217" s="710">
        <f ca="1">IF($B216="","",VLOOKUP($B216,Indoor_max,T$7,0))</f>
        <v>0</v>
      </c>
      <c r="U217" s="684">
        <f ca="1">IF($B216="","",VLOOKUP($B216,Indoor_max,U$7,0))</f>
        <v>1</v>
      </c>
      <c r="V217" s="684">
        <f ca="1">IF($B216="","",VLOOKUP($B216,Indoor_max,V$7,0))</f>
        <v>0</v>
      </c>
      <c r="W217" s="684">
        <f ca="1">IF($B216="","",VLOOKUP($B216,Indoor_max,W$7,0))</f>
        <v>0</v>
      </c>
      <c r="X217" s="684">
        <f ca="1">IF($B216="","",VLOOKUP($B216,Indoor_max,X$7,0))</f>
        <v>0</v>
      </c>
      <c r="Y217" s="684">
        <f ca="1">IF($B216="","",VLOOKUP($B216,Indoor_max,Y$7,0))</f>
        <v>0</v>
      </c>
      <c r="Z217" s="684">
        <f ca="1">IF($B216="","",VLOOKUP($B216,Indoor_max,Z$7,0))</f>
        <v>0</v>
      </c>
      <c r="AA217" s="684">
        <f ca="1">IF($B216="","",VLOOKUP($B216,Indoor_max,AA$7,0))</f>
        <v>0</v>
      </c>
      <c r="AB217" s="684">
        <f ca="1">IF($B216="","",VLOOKUP($B216,Indoor_max,AB$7,0))</f>
        <v>0</v>
      </c>
      <c r="AC217" s="684">
        <f ca="1">IF($B216="","",VLOOKUP($B216,Indoor_max,AC$7,0))</f>
        <v>0</v>
      </c>
      <c r="AD217" s="684">
        <f ca="1">IF(MAX(T217:AC217)&gt;1,1,0)</f>
        <v>0</v>
      </c>
      <c r="AE217" s="684">
        <f ca="1">IF(AND(SUM(I217:N217)&gt;0,SUM(O217:Q217)&gt;0,R217&gt;0),1,0)</f>
        <v>0</v>
      </c>
      <c r="AF217" s="692">
        <f ca="1">IF( OR(AND(G217&gt;=2,G217+H217&gt;=2),  F216=IF(D217="F","classée","classé")),  1,  0)</f>
        <v>0</v>
      </c>
      <c r="AG217" s="804">
        <f ca="1">IF(CELL("row",B217)=ODD(CELL("row",B217)),IF(ROUND(B217-B216,1)=0.1,1,NA()),IF(ROUND(B218-B217,1)=0.1,0,NA()))</f>
        <v>1</v>
      </c>
      <c r="AH217" s="689">
        <f>IF(B217&gt;99,B217,A217)</f>
        <v>4487.1000000000004</v>
      </c>
      <c r="AI217" s="684" t="str">
        <f ca="1">IF(D217="",INDIRECT(AO217),IF(AG217=1,D216&amp;"_"&amp;D217,D217&amp;"_"&amp;D218))</f>
        <v>P_H</v>
      </c>
      <c r="AJ217" s="684">
        <f ca="1">IF(AI217=INDIRECT(AO217),0,1)     +     IF(AG217=1,  IF(B216+0.1=B217,0,1),  IF(B217+0.1=B218,0,1))     +     IF(AG217=1,  AD217,  AD218)</f>
        <v>0</v>
      </c>
      <c r="AK217" s="717">
        <f ca="1">IF(AG217=1,  F217+CLASSES*AF217*100000,  F218+CLASSES*AF218*100000)     +     IF(AI217="_",  0,  VLOOKUP(AI217,Cross_cat_sexe,AK$7,0))     +     IF(AG217=1,  IF(AND(B217&gt;0.1,F217=0),0.1,0),  IF(AND(B218&gt;0.1,F218=0),0.1,0))</f>
        <v>3000390</v>
      </c>
      <c r="AL217" s="291"/>
      <c r="AM217" s="684"/>
      <c r="AN217" s="684">
        <f t="shared" si="17"/>
        <v>1</v>
      </c>
      <c r="AO217" s="796" t="str">
        <f t="shared" ca="1" si="18"/>
        <v>$AI$183</v>
      </c>
    </row>
    <row r="218" spans="1:41" s="703" customFormat="1">
      <c r="A218" s="704">
        <v>17</v>
      </c>
      <c r="B218" s="705">
        <v>4295</v>
      </c>
      <c r="C218" s="703" t="str">
        <f ca="1">IF($B218="","",VLOOKUP($B218,Athlètes,C$5,0))</f>
        <v>PUYLAERT</v>
      </c>
      <c r="D218" s="698" t="str">
        <f ca="1">IF($B218="","",VLOOKUP($B218,Athlètes,D$5,0))</f>
        <v>P</v>
      </c>
      <c r="E218" s="706" t="str">
        <f ca="1">IF($B218="","",VLOOKUP($B218,Athlètes,E$5,0))</f>
        <v/>
      </c>
      <c r="F218" s="718"/>
      <c r="G218" s="700"/>
      <c r="H218" s="783"/>
      <c r="I218" s="719">
        <f ca="1">IF($B218="","",VLOOKUP($B218,Indoor_max,I$5,0)/1000)</f>
        <v>8.4722222222222238E-5</v>
      </c>
      <c r="J218" s="720">
        <f ca="1">IF($B218="","",VLOOKUP($B218,Indoor_max,J$5,0)/1000)</f>
        <v>0</v>
      </c>
      <c r="K218" s="720">
        <f ca="1">IF($B218="","",VLOOKUP($B218,Indoor_max,K$5,0)/1000)</f>
        <v>0</v>
      </c>
      <c r="L218" s="720">
        <f ca="1">IF($B218="","",VLOOKUP($B218,Indoor_max,L$5,0)/1000)</f>
        <v>0</v>
      </c>
      <c r="M218" s="720">
        <f ca="1">IF($B218="","",VLOOKUP($B218,Indoor_max,M$5,0)/1000)</f>
        <v>0</v>
      </c>
      <c r="N218" s="721">
        <f ca="1">IF($B218="","",VLOOKUP($B218,Indoor_max,N$5,0)/1000)</f>
        <v>0</v>
      </c>
      <c r="O218" s="722">
        <f ca="1">IF($B218="","",VLOOKUP($B218,Indoor_max,O$5,0))</f>
        <v>0</v>
      </c>
      <c r="P218" s="723">
        <f ca="1">IF($B218="","",VLOOKUP($B218,Indoor_max,P$5,0))</f>
        <v>0</v>
      </c>
      <c r="Q218" s="724">
        <f ca="1">IF($B218="","",VLOOKUP($B218,Indoor_max,Q$5,0))</f>
        <v>0</v>
      </c>
      <c r="R218" s="725">
        <f ca="1">IF($B218="","",VLOOKUP($B218,Indoor_max,R$5,0))</f>
        <v>0</v>
      </c>
      <c r="S218" s="726" t="str">
        <f ca="1">IF($B218="","",VLOOKUP($B218,Athlètes,S$5,0))</f>
        <v>PUYLAERT</v>
      </c>
      <c r="T218" s="718"/>
      <c r="U218" s="698"/>
      <c r="V218" s="698"/>
      <c r="W218" s="698"/>
      <c r="X218" s="698"/>
      <c r="Y218" s="698"/>
      <c r="Z218" s="698"/>
      <c r="AA218" s="698"/>
      <c r="AB218" s="698"/>
      <c r="AC218" s="698"/>
      <c r="AD218" s="698"/>
      <c r="AE218" s="698"/>
      <c r="AF218" s="700"/>
      <c r="AG218" s="828">
        <f ca="1">IF(CELL("row",B218)=ODD(CELL("row",B218)),IF(ROUND(B218-B217,1)=0.1,1,NA()),IF(ROUND(B219-B218,1)=0.1,0,NA()))</f>
        <v>0</v>
      </c>
      <c r="AH218" s="697">
        <f>IF(B218&gt;99,B218,A218)</f>
        <v>4295</v>
      </c>
      <c r="AI218" s="698" t="str">
        <f ca="1">IF(D218="",INDIRECT(AO218),IF(AG218=1,D217&amp;"_"&amp;D218,D218&amp;"_"&amp;D219))</f>
        <v>P_H</v>
      </c>
      <c r="AJ218" s="698">
        <f ca="1">IF(AI218=INDIRECT(AO218),0,1)     +     IF(AG218=1,  IF(B217+0.1=B218,0,1),  IF(B218+0.1=B219,0,1))     +     IF(AG218=1,  AD218,  AD219)</f>
        <v>0</v>
      </c>
      <c r="AK218" s="701">
        <f ca="1">IF(AG218=1,  F218+CLASSES*AF218*100000,  F219+CLASSES*AF219*100000)     +     IF(AI218="_",  0,  VLOOKUP(AI218,Cross_cat_sexe,AK$7,0))     +     IF(AG218=1,  IF(AND(B218&gt;0.1,F218=0),0.1,0),  IF(AND(B219&gt;0.1,F219=0),0.1,0))</f>
        <v>3000293</v>
      </c>
      <c r="AL218" s="290"/>
      <c r="AM218" s="698"/>
      <c r="AN218" s="698">
        <f t="shared" si="17"/>
        <v>1</v>
      </c>
      <c r="AO218" s="800" t="str">
        <f t="shared" ca="1" si="18"/>
        <v>$AI$183</v>
      </c>
    </row>
    <row r="219" spans="1:41" s="695" customFormat="1">
      <c r="A219" s="681">
        <v>17.100000000000001</v>
      </c>
      <c r="B219" s="682">
        <f>B218+0.1</f>
        <v>4295.1000000000004</v>
      </c>
      <c r="C219" s="683" t="str">
        <f ca="1">IF($B218="","",VLOOKUP($B218,Athlètes,C$7,0))</f>
        <v>Simon</v>
      </c>
      <c r="D219" s="684" t="str">
        <f ca="1">IF($B218="","",VLOOKUP($B218,Athlètes,D$7,0))</f>
        <v>H</v>
      </c>
      <c r="E219" s="685"/>
      <c r="F219" s="710">
        <f ca="1">IF(AD219=0,MAX(I219:N219)+MAX(O219:Q219)+R219,NA())</f>
        <v>293</v>
      </c>
      <c r="G219" s="692">
        <f ca="1">IF(AD219=0,SUM(T219:AC219),NA())</f>
        <v>1</v>
      </c>
      <c r="H219" s="784">
        <f>IF(ISNA(VLOOKUP($B219,__Cross,H$7,0)),   0,   VLOOKUP($B219,__Cross,H$7,0))</f>
        <v>0</v>
      </c>
      <c r="I219" s="711">
        <f ca="1">IF($B218="","",VLOOKUP($B218,Indoor_max,I$7,0))</f>
        <v>293</v>
      </c>
      <c r="J219" s="712">
        <f ca="1">IF($B218="","",VLOOKUP($B218,Indoor_max,J$7,0))</f>
        <v>0</v>
      </c>
      <c r="K219" s="712">
        <f ca="1">IF($B218="","",VLOOKUP($B218,Indoor_max,K$7,0))</f>
        <v>0</v>
      </c>
      <c r="L219" s="712">
        <f ca="1">IF($B218="","",VLOOKUP($B218,Indoor_max,L$7,0))</f>
        <v>0</v>
      </c>
      <c r="M219" s="712">
        <f ca="1">IF($B218="","",VLOOKUP($B218,Indoor_max,M$7,0))</f>
        <v>0</v>
      </c>
      <c r="N219" s="713">
        <f ca="1">IF($B218="","",VLOOKUP($B218,Indoor_max,N$7,0))</f>
        <v>0</v>
      </c>
      <c r="O219" s="714">
        <f ca="1">IF($B218="","",VLOOKUP($B218,Indoor_max,O$7,0))</f>
        <v>0</v>
      </c>
      <c r="P219" s="712">
        <f ca="1">IF($B218="","",VLOOKUP($B218,Indoor_max,P$7,0))</f>
        <v>0</v>
      </c>
      <c r="Q219" s="713">
        <f ca="1">IF($B218="","",VLOOKUP($B218,Indoor_max,Q$7,0))</f>
        <v>0</v>
      </c>
      <c r="R219" s="715">
        <f ca="1">IF($B218="",0,VLOOKUP($B218,Indoor_max,R$7,0))</f>
        <v>0</v>
      </c>
      <c r="S219" s="716" t="str">
        <f ca="1">IF($B218="","",VLOOKUP($B218,Athlètes,S$7,0))</f>
        <v>Simon</v>
      </c>
      <c r="T219" s="710">
        <f ca="1">IF($B218="","",VLOOKUP($B218,Indoor_max,T$7,0))</f>
        <v>0</v>
      </c>
      <c r="U219" s="684">
        <f ca="1">IF($B218="","",VLOOKUP($B218,Indoor_max,U$7,0))</f>
        <v>1</v>
      </c>
      <c r="V219" s="684">
        <f ca="1">IF($B218="","",VLOOKUP($B218,Indoor_max,V$7,0))</f>
        <v>0</v>
      </c>
      <c r="W219" s="684">
        <f ca="1">IF($B218="","",VLOOKUP($B218,Indoor_max,W$7,0))</f>
        <v>0</v>
      </c>
      <c r="X219" s="684">
        <f ca="1">IF($B218="","",VLOOKUP($B218,Indoor_max,X$7,0))</f>
        <v>0</v>
      </c>
      <c r="Y219" s="684">
        <f ca="1">IF($B218="","",VLOOKUP($B218,Indoor_max,Y$7,0))</f>
        <v>0</v>
      </c>
      <c r="Z219" s="684">
        <f ca="1">IF($B218="","",VLOOKUP($B218,Indoor_max,Z$7,0))</f>
        <v>0</v>
      </c>
      <c r="AA219" s="684">
        <f ca="1">IF($B218="","",VLOOKUP($B218,Indoor_max,AA$7,0))</f>
        <v>0</v>
      </c>
      <c r="AB219" s="684">
        <f ca="1">IF($B218="","",VLOOKUP($B218,Indoor_max,AB$7,0))</f>
        <v>0</v>
      </c>
      <c r="AC219" s="684">
        <f ca="1">IF($B218="","",VLOOKUP($B218,Indoor_max,AC$7,0))</f>
        <v>0</v>
      </c>
      <c r="AD219" s="684">
        <f ca="1">IF(MAX(T219:AC219)&gt;1,1,0)</f>
        <v>0</v>
      </c>
      <c r="AE219" s="684">
        <f ca="1">IF(AND(SUM(I219:N219)&gt;0,SUM(O219:Q219)&gt;0,R219&gt;0),1,0)</f>
        <v>0</v>
      </c>
      <c r="AF219" s="692">
        <f ca="1">IF( OR(AND(G219&gt;=2,G219+H219&gt;=2),  F218=IF(D219="F","classée","classé")),  1,  0)</f>
        <v>0</v>
      </c>
      <c r="AG219" s="804">
        <f ca="1">IF(CELL("row",B219)=ODD(CELL("row",B219)),IF(ROUND(B219-B218,1)=0.1,1,NA()),IF(ROUND(B220-B219,1)=0.1,0,NA()))</f>
        <v>1</v>
      </c>
      <c r="AH219" s="689">
        <f>IF(B219&gt;99,B219,A219)</f>
        <v>4295.1000000000004</v>
      </c>
      <c r="AI219" s="684" t="str">
        <f ca="1">IF(D219="",INDIRECT(AO219),IF(AG219=1,D218&amp;"_"&amp;D219,D219&amp;"_"&amp;D220))</f>
        <v>P_H</v>
      </c>
      <c r="AJ219" s="684">
        <f ca="1">IF(AI219=INDIRECT(AO219),0,1)     +     IF(AG219=1,  IF(B218+0.1=B219,0,1),  IF(B219+0.1=B220,0,1))     +     IF(AG219=1,  AD219,  AD220)</f>
        <v>0</v>
      </c>
      <c r="AK219" s="717">
        <f ca="1">IF(AG219=1,  F219+CLASSES*AF219*100000,  F220+CLASSES*AF220*100000)     +     IF(AI219="_",  0,  VLOOKUP(AI219,Cross_cat_sexe,AK$7,0))     +     IF(AG219=1,  IF(AND(B219&gt;0.1,F219=0),0.1,0),  IF(AND(B220&gt;0.1,F220=0),0.1,0))</f>
        <v>3000293</v>
      </c>
      <c r="AL219" s="291"/>
      <c r="AM219" s="684"/>
      <c r="AN219" s="684">
        <f t="shared" si="17"/>
        <v>1</v>
      </c>
      <c r="AO219" s="796" t="str">
        <f t="shared" ca="1" si="18"/>
        <v>$AI$183</v>
      </c>
    </row>
    <row r="220" spans="1:41" s="703" customFormat="1">
      <c r="A220" s="704">
        <v>18</v>
      </c>
      <c r="B220" s="705">
        <v>3839</v>
      </c>
      <c r="C220" s="703" t="str">
        <f ca="1">IF($B220="","",VLOOKUP($B220,Athlètes,C$5,0))</f>
        <v>BOULANGER</v>
      </c>
      <c r="D220" s="698" t="str">
        <f ca="1">IF($B220="","",VLOOKUP($B220,Athlètes,D$5,0))</f>
        <v>P</v>
      </c>
      <c r="E220" s="706" t="str">
        <f ca="1">IF($B220="","",VLOOKUP($B220,Athlètes,E$5,0))</f>
        <v/>
      </c>
      <c r="F220" s="718"/>
      <c r="G220" s="700"/>
      <c r="H220" s="783"/>
      <c r="I220" s="719">
        <f ca="1">IF($B220="","",VLOOKUP($B220,Indoor_max,I$5,0)/1000)</f>
        <v>9.5601851851851856E-5</v>
      </c>
      <c r="J220" s="720">
        <f ca="1">IF($B220="","",VLOOKUP($B220,Indoor_max,J$5,0)/1000)</f>
        <v>0</v>
      </c>
      <c r="K220" s="720">
        <f ca="1">IF($B220="","",VLOOKUP($B220,Indoor_max,K$5,0)/1000)</f>
        <v>0</v>
      </c>
      <c r="L220" s="720">
        <f ca="1">IF($B220="","",VLOOKUP($B220,Indoor_max,L$5,0)/1000)</f>
        <v>0</v>
      </c>
      <c r="M220" s="720">
        <f ca="1">IF($B220="","",VLOOKUP($B220,Indoor_max,M$5,0)/1000)</f>
        <v>0</v>
      </c>
      <c r="N220" s="721">
        <f ca="1">IF($B220="","",VLOOKUP($B220,Indoor_max,N$5,0)/1000)</f>
        <v>0</v>
      </c>
      <c r="O220" s="722">
        <f ca="1">IF($B220="","",VLOOKUP($B220,Indoor_max,O$5,0))</f>
        <v>90</v>
      </c>
      <c r="P220" s="723">
        <f ca="1">IF($B220="","",VLOOKUP($B220,Indoor_max,P$5,0))</f>
        <v>0</v>
      </c>
      <c r="Q220" s="724">
        <f ca="1">IF($B220="","",VLOOKUP($B220,Indoor_max,Q$5,0))</f>
        <v>0</v>
      </c>
      <c r="R220" s="725">
        <f ca="1">IF($B220="","",VLOOKUP($B220,Indoor_max,R$5,0))</f>
        <v>0</v>
      </c>
      <c r="S220" s="726" t="str">
        <f ca="1">IF($B220="","",VLOOKUP($B220,Athlètes,S$5,0))</f>
        <v>BOULANGER</v>
      </c>
      <c r="T220" s="718"/>
      <c r="U220" s="698"/>
      <c r="V220" s="698"/>
      <c r="W220" s="698"/>
      <c r="X220" s="698"/>
      <c r="Y220" s="698"/>
      <c r="Z220" s="698"/>
      <c r="AA220" s="698"/>
      <c r="AB220" s="698"/>
      <c r="AC220" s="698"/>
      <c r="AD220" s="698"/>
      <c r="AE220" s="698"/>
      <c r="AF220" s="700"/>
      <c r="AG220" s="828">
        <f ca="1">IF(CELL("row",B220)=ODD(CELL("row",B220)),IF(ROUND(B220-B219,1)=0.1,1,NA()),IF(ROUND(B221-B220,1)=0.1,0,NA()))</f>
        <v>0</v>
      </c>
      <c r="AH220" s="697">
        <f>IF(B220&gt;99,B220,A220)</f>
        <v>3839</v>
      </c>
      <c r="AI220" s="698" t="str">
        <f ca="1">IF(D220="",INDIRECT(AO220),IF(AG220=1,D219&amp;"_"&amp;D220,D220&amp;"_"&amp;D221))</f>
        <v>P_H</v>
      </c>
      <c r="AJ220" s="698">
        <f ca="1">IF(AI220=INDIRECT(AO220),0,1)     +     IF(AG220=1,  IF(B219+0.1=B220,0,1),  IF(B220+0.1=B221,0,1))     +     IF(AG220=1,  AD220,  AD221)</f>
        <v>0</v>
      </c>
      <c r="AK220" s="701">
        <f ca="1">IF(AG220=1,  F220+CLASSES*AF220*100000,  F221+CLASSES*AF221*100000)     +     IF(AI220="_",  0,  VLOOKUP(AI220,Cross_cat_sexe,AK$7,0))     +     IF(AG220=1,  IF(AND(B220&gt;0.1,F220=0),0.1,0),  IF(AND(B221&gt;0.1,F221=0),0.1,0))</f>
        <v>3000244</v>
      </c>
      <c r="AL220" s="290"/>
      <c r="AM220" s="698"/>
      <c r="AN220" s="698">
        <f t="shared" si="17"/>
        <v>1</v>
      </c>
      <c r="AO220" s="800" t="str">
        <f t="shared" ca="1" si="18"/>
        <v>$AI$183</v>
      </c>
    </row>
    <row r="221" spans="1:41" s="695" customFormat="1">
      <c r="A221" s="681">
        <v>18.100000000000001</v>
      </c>
      <c r="B221" s="682">
        <f>B220+0.1</f>
        <v>3839.1</v>
      </c>
      <c r="C221" s="683" t="str">
        <f ca="1">IF($B220="","",VLOOKUP($B220,Athlètes,C$7,0))</f>
        <v>Martin</v>
      </c>
      <c r="D221" s="684" t="str">
        <f ca="1">IF($B220="","",VLOOKUP($B220,Athlètes,D$7,0))</f>
        <v>H</v>
      </c>
      <c r="E221" s="685"/>
      <c r="F221" s="710">
        <f ca="1">IF(AD221=0,MAX(I221:N221)+MAX(O221:Q221)+R221,NA())</f>
        <v>244</v>
      </c>
      <c r="G221" s="692">
        <f ca="1">IF(AD221=0,SUM(T221:AC221),NA())</f>
        <v>1</v>
      </c>
      <c r="H221" s="784">
        <f>IF(ISNA(VLOOKUP($B221,__Cross,H$7,0)),   0,   VLOOKUP($B221,__Cross,H$7,0))</f>
        <v>0</v>
      </c>
      <c r="I221" s="711">
        <f ca="1">IF($B220="","",VLOOKUP($B220,Indoor_max,I$7,0))</f>
        <v>125</v>
      </c>
      <c r="J221" s="712">
        <f ca="1">IF($B220="","",VLOOKUP($B220,Indoor_max,J$7,0))</f>
        <v>0</v>
      </c>
      <c r="K221" s="712">
        <f ca="1">IF($B220="","",VLOOKUP($B220,Indoor_max,K$7,0))</f>
        <v>0</v>
      </c>
      <c r="L221" s="712">
        <f ca="1">IF($B220="","",VLOOKUP($B220,Indoor_max,L$7,0))</f>
        <v>0</v>
      </c>
      <c r="M221" s="712">
        <f ca="1">IF($B220="","",VLOOKUP($B220,Indoor_max,M$7,0))</f>
        <v>0</v>
      </c>
      <c r="N221" s="713">
        <f ca="1">IF($B220="","",VLOOKUP($B220,Indoor_max,N$7,0))</f>
        <v>0</v>
      </c>
      <c r="O221" s="714">
        <f ca="1">IF($B220="","",VLOOKUP($B220,Indoor_max,O$7,0))</f>
        <v>119</v>
      </c>
      <c r="P221" s="712">
        <f ca="1">IF($B220="","",VLOOKUP($B220,Indoor_max,P$7,0))</f>
        <v>0</v>
      </c>
      <c r="Q221" s="713">
        <f ca="1">IF($B220="","",VLOOKUP($B220,Indoor_max,Q$7,0))</f>
        <v>0</v>
      </c>
      <c r="R221" s="715">
        <f ca="1">IF($B220="",0,VLOOKUP($B220,Indoor_max,R$7,0))</f>
        <v>0</v>
      </c>
      <c r="S221" s="716" t="str">
        <f ca="1">IF($B220="","",VLOOKUP($B220,Athlètes,S$7,0))</f>
        <v>Martin</v>
      </c>
      <c r="T221" s="710">
        <f ca="1">IF($B220="","",VLOOKUP($B220,Indoor_max,T$7,0))</f>
        <v>0</v>
      </c>
      <c r="U221" s="684">
        <f ca="1">IF($B220="","",VLOOKUP($B220,Indoor_max,U$7,0))</f>
        <v>1</v>
      </c>
      <c r="V221" s="684">
        <f ca="1">IF($B220="","",VLOOKUP($B220,Indoor_max,V$7,0))</f>
        <v>0</v>
      </c>
      <c r="W221" s="684">
        <f ca="1">IF($B220="","",VLOOKUP($B220,Indoor_max,W$7,0))</f>
        <v>0</v>
      </c>
      <c r="X221" s="684">
        <f ca="1">IF($B220="","",VLOOKUP($B220,Indoor_max,X$7,0))</f>
        <v>0</v>
      </c>
      <c r="Y221" s="684">
        <f ca="1">IF($B220="","",VLOOKUP($B220,Indoor_max,Y$7,0))</f>
        <v>0</v>
      </c>
      <c r="Z221" s="684">
        <f ca="1">IF($B220="","",VLOOKUP($B220,Indoor_max,Z$7,0))</f>
        <v>0</v>
      </c>
      <c r="AA221" s="684">
        <f ca="1">IF($B220="","",VLOOKUP($B220,Indoor_max,AA$7,0))</f>
        <v>0</v>
      </c>
      <c r="AB221" s="684">
        <f ca="1">IF($B220="","",VLOOKUP($B220,Indoor_max,AB$7,0))</f>
        <v>0</v>
      </c>
      <c r="AC221" s="684">
        <f ca="1">IF($B220="","",VLOOKUP($B220,Indoor_max,AC$7,0))</f>
        <v>0</v>
      </c>
      <c r="AD221" s="684">
        <f ca="1">IF(MAX(T221:AC221)&gt;1,1,0)</f>
        <v>0</v>
      </c>
      <c r="AE221" s="684">
        <f ca="1">IF(AND(SUM(I221:N221)&gt;0,SUM(O221:Q221)&gt;0,R221&gt;0),1,0)</f>
        <v>0</v>
      </c>
      <c r="AF221" s="692">
        <f ca="1">IF( OR(AND(G221&gt;=2,G221+H221&gt;=2),  F220=IF(D221="F","classée","classé")),  1,  0)</f>
        <v>0</v>
      </c>
      <c r="AG221" s="804">
        <f ca="1">IF(CELL("row",B221)=ODD(CELL("row",B221)),IF(ROUND(B221-B220,1)=0.1,1,NA()),IF(ROUND(B222-B221,1)=0.1,0,NA()))</f>
        <v>1</v>
      </c>
      <c r="AH221" s="689">
        <f>IF(B221&gt;99,B221,A221)</f>
        <v>3839.1</v>
      </c>
      <c r="AI221" s="684" t="str">
        <f ca="1">IF(D221="",INDIRECT(AO221),IF(AG221=1,D220&amp;"_"&amp;D221,D221&amp;"_"&amp;D222))</f>
        <v>P_H</v>
      </c>
      <c r="AJ221" s="684">
        <f ca="1">IF(AI221=INDIRECT(AO221),0,1)     +     IF(AG221=1,  IF(B220+0.1=B221,0,1),  IF(B221+0.1=B222,0,1))     +     IF(AG221=1,  AD221,  AD222)</f>
        <v>0</v>
      </c>
      <c r="AK221" s="717">
        <f ca="1">IF(AG221=1,  F221+CLASSES*AF221*100000,  F222+CLASSES*AF222*100000)     +     IF(AI221="_",  0,  VLOOKUP(AI221,Cross_cat_sexe,AK$7,0))     +     IF(AG221=1,  IF(AND(B221&gt;0.1,F221=0),0.1,0),  IF(AND(B222&gt;0.1,F222=0),0.1,0))</f>
        <v>3000244</v>
      </c>
      <c r="AL221" s="291"/>
      <c r="AM221" s="684"/>
      <c r="AN221" s="684">
        <f t="shared" si="17"/>
        <v>1</v>
      </c>
      <c r="AO221" s="796" t="str">
        <f t="shared" ca="1" si="18"/>
        <v>$AI$183</v>
      </c>
    </row>
    <row r="222" spans="1:41" s="703" customFormat="1" hidden="1">
      <c r="A222" s="704">
        <v>19</v>
      </c>
      <c r="B222" s="705"/>
      <c r="C222" s="703" t="str">
        <f>IF($B222="","",VLOOKUP($B222,Athlètes,C$5,0))</f>
        <v/>
      </c>
      <c r="D222" s="698" t="str">
        <f>IF($B222="","",VLOOKUP($B222,Athlètes,D$5,0))</f>
        <v/>
      </c>
      <c r="E222" s="706" t="str">
        <f>IF($B222="","",VLOOKUP($B222,Athlètes,E$5,0))</f>
        <v/>
      </c>
      <c r="F222" s="718"/>
      <c r="G222" s="700"/>
      <c r="H222" s="783"/>
      <c r="I222" s="719" t="str">
        <f>IF($B222="","",VLOOKUP($B222,Indoor_max,I$5,0)/1000)</f>
        <v/>
      </c>
      <c r="J222" s="720" t="str">
        <f>IF($B222="","",VLOOKUP($B222,Indoor_max,J$5,0)/1000)</f>
        <v/>
      </c>
      <c r="K222" s="720" t="str">
        <f>IF($B222="","",VLOOKUP($B222,Indoor_max,K$5,0)/1000)</f>
        <v/>
      </c>
      <c r="L222" s="720" t="str">
        <f>IF($B222="","",VLOOKUP($B222,Indoor_max,L$5,0)/1000)</f>
        <v/>
      </c>
      <c r="M222" s="720" t="str">
        <f>IF($B222="","",VLOOKUP($B222,Indoor_max,M$5,0)/1000)</f>
        <v/>
      </c>
      <c r="N222" s="721" t="str">
        <f>IF($B222="","",VLOOKUP($B222,Indoor_max,N$5,0)/1000)</f>
        <v/>
      </c>
      <c r="O222" s="722" t="str">
        <f>IF($B222="","",VLOOKUP($B222,Indoor_max,O$5,0))</f>
        <v/>
      </c>
      <c r="P222" s="723" t="str">
        <f>IF($B222="","",VLOOKUP($B222,Indoor_max,P$5,0))</f>
        <v/>
      </c>
      <c r="Q222" s="724" t="str">
        <f>IF($B222="","",VLOOKUP($B222,Indoor_max,Q$5,0))</f>
        <v/>
      </c>
      <c r="R222" s="725" t="str">
        <f>IF($B222="","",VLOOKUP($B222,Indoor_max,R$5,0))</f>
        <v/>
      </c>
      <c r="S222" s="726" t="str">
        <f>IF($B222="","",VLOOKUP($B222,Athlètes,S$5,0))</f>
        <v/>
      </c>
      <c r="T222" s="718"/>
      <c r="U222" s="698"/>
      <c r="V222" s="698"/>
      <c r="W222" s="698"/>
      <c r="X222" s="698"/>
      <c r="Y222" s="698"/>
      <c r="Z222" s="698"/>
      <c r="AA222" s="698"/>
      <c r="AB222" s="698"/>
      <c r="AC222" s="698"/>
      <c r="AD222" s="698"/>
      <c r="AE222" s="698"/>
      <c r="AF222" s="700"/>
      <c r="AG222" s="828">
        <f ca="1">IF(CELL("row",B222)=ODD(CELL("row",B222)),IF(ROUND(B222-B221,1)=0.1,1,NA()),IF(ROUND(B223-B222,1)=0.1,0,NA()))</f>
        <v>0</v>
      </c>
      <c r="AH222" s="697">
        <f>IF(B222&gt;99,B222,A222)</f>
        <v>19</v>
      </c>
      <c r="AI222" s="698" t="str">
        <f ca="1">IF(D222="",INDIRECT(AO222),IF(AG222=1,D221&amp;"_"&amp;D222,D222&amp;"_"&amp;D223))</f>
        <v>P_H</v>
      </c>
      <c r="AJ222" s="698">
        <f ca="1">IF(AI222=INDIRECT(AO222),0,1)     +     IF(AG222=1,  IF(B221+0.1=B222,0,1),  IF(B222+0.1=B223,0,1))     +     IF(AG222=1,  AD222,  AD223)</f>
        <v>0</v>
      </c>
      <c r="AK222" s="701">
        <f ca="1">IF(AG222=1,  F222+CLASSES*AF222*100000,  F223+CLASSES*AF223*100000)     +     IF(AI222="_",  0,  VLOOKUP(AI222,Cross_cat_sexe,AK$7,0))     +     IF(AG222=1,  IF(AND(B222&gt;0.1,F222=0),0.1,0),  IF(AND(B223&gt;0.1,F223=0),0.1,0))</f>
        <v>3000000</v>
      </c>
      <c r="AL222" s="290"/>
      <c r="AM222" s="698"/>
      <c r="AN222" s="698">
        <f t="shared" si="17"/>
        <v>0</v>
      </c>
      <c r="AO222" s="800" t="str">
        <f t="shared" ca="1" si="18"/>
        <v>$AI$183</v>
      </c>
    </row>
    <row r="223" spans="1:41" s="695" customFormat="1" hidden="1">
      <c r="A223" s="681">
        <v>19.100000000000001</v>
      </c>
      <c r="B223" s="682">
        <f>B222+0.1</f>
        <v>0.1</v>
      </c>
      <c r="C223" s="683" t="str">
        <f>IF($B222="","",VLOOKUP($B222,Athlètes,C$7,0))</f>
        <v/>
      </c>
      <c r="D223" s="684" t="str">
        <f>IF($B222="","",VLOOKUP($B222,Athlètes,D$7,0))</f>
        <v/>
      </c>
      <c r="E223" s="685"/>
      <c r="F223" s="710">
        <f>IF(AD223=0,MAX(I223:N223)+MAX(O223:Q223)+R223,NA())</f>
        <v>0</v>
      </c>
      <c r="G223" s="692">
        <f>IF(AD223=0,SUM(T223:AC223),NA())</f>
        <v>0</v>
      </c>
      <c r="H223" s="784">
        <f ca="1">IF(ISNA(VLOOKUP($B223,__Cross,H$7,0)),   0,   VLOOKUP($B223,__Cross,H$7,0))</f>
        <v>0</v>
      </c>
      <c r="I223" s="711" t="str">
        <f>IF($B222="","",VLOOKUP($B222,Indoor_max,I$7,0))</f>
        <v/>
      </c>
      <c r="J223" s="712" t="str">
        <f>IF($B222="","",VLOOKUP($B222,Indoor_max,J$7,0))</f>
        <v/>
      </c>
      <c r="K223" s="712" t="str">
        <f>IF($B222="","",VLOOKUP($B222,Indoor_max,K$7,0))</f>
        <v/>
      </c>
      <c r="L223" s="712" t="str">
        <f>IF($B222="","",VLOOKUP($B222,Indoor_max,L$7,0))</f>
        <v/>
      </c>
      <c r="M223" s="712" t="str">
        <f>IF($B222="","",VLOOKUP($B222,Indoor_max,M$7,0))</f>
        <v/>
      </c>
      <c r="N223" s="713" t="str">
        <f>IF($B222="","",VLOOKUP($B222,Indoor_max,N$7,0))</f>
        <v/>
      </c>
      <c r="O223" s="714" t="str">
        <f>IF($B222="","",VLOOKUP($B222,Indoor_max,O$7,0))</f>
        <v/>
      </c>
      <c r="P223" s="712" t="str">
        <f>IF($B222="","",VLOOKUP($B222,Indoor_max,P$7,0))</f>
        <v/>
      </c>
      <c r="Q223" s="713" t="str">
        <f>IF($B222="","",VLOOKUP($B222,Indoor_max,Q$7,0))</f>
        <v/>
      </c>
      <c r="R223" s="715">
        <f>IF($B222="",0,VLOOKUP($B222,Indoor_max,R$7,0))</f>
        <v>0</v>
      </c>
      <c r="S223" s="716" t="str">
        <f>IF($B222="","",VLOOKUP($B222,Athlètes,S$7,0))</f>
        <v/>
      </c>
      <c r="T223" s="710" t="str">
        <f>IF($B222="","",VLOOKUP($B222,Indoor_max,T$7,0))</f>
        <v/>
      </c>
      <c r="U223" s="684" t="str">
        <f>IF($B222="","",VLOOKUP($B222,Indoor_max,U$7,0))</f>
        <v/>
      </c>
      <c r="V223" s="684" t="str">
        <f>IF($B222="","",VLOOKUP($B222,Indoor_max,V$7,0))</f>
        <v/>
      </c>
      <c r="W223" s="684" t="str">
        <f>IF($B222="","",VLOOKUP($B222,Indoor_max,W$7,0))</f>
        <v/>
      </c>
      <c r="X223" s="684" t="str">
        <f>IF($B222="","",VLOOKUP($B222,Indoor_max,X$7,0))</f>
        <v/>
      </c>
      <c r="Y223" s="684" t="str">
        <f>IF($B222="","",VLOOKUP($B222,Indoor_max,Y$7,0))</f>
        <v/>
      </c>
      <c r="Z223" s="684" t="str">
        <f>IF($B222="","",VLOOKUP($B222,Indoor_max,Z$7,0))</f>
        <v/>
      </c>
      <c r="AA223" s="684" t="str">
        <f>IF($B222="","",VLOOKUP($B222,Indoor_max,AA$7,0))</f>
        <v/>
      </c>
      <c r="AB223" s="684" t="str">
        <f>IF($B222="","",VLOOKUP($B222,Indoor_max,AB$7,0))</f>
        <v/>
      </c>
      <c r="AC223" s="684" t="str">
        <f>IF($B222="","",VLOOKUP($B222,Indoor_max,AC$7,0))</f>
        <v/>
      </c>
      <c r="AD223" s="684">
        <f>IF(MAX(T223:AC223)&gt;1,1,0)</f>
        <v>0</v>
      </c>
      <c r="AE223" s="684">
        <f>IF(AND(SUM(I223:N223)&gt;0,SUM(O223:Q223)&gt;0,R223&gt;0),1,0)</f>
        <v>0</v>
      </c>
      <c r="AF223" s="692">
        <f ca="1">IF( OR(AND(G223&gt;=2,G223+H223&gt;=2),  F222=IF(D223="F","classée","classé")),  1,  0)</f>
        <v>0</v>
      </c>
      <c r="AG223" s="804">
        <f ca="1">IF(CELL("row",B223)=ODD(CELL("row",B223)),IF(ROUND(B223-B222,1)=0.1,1,NA()),IF(ROUND(B224-B223,1)=0.1,0,NA()))</f>
        <v>1</v>
      </c>
      <c r="AH223" s="689">
        <f>IF(B223&gt;99,B223,A223)</f>
        <v>19.100000000000001</v>
      </c>
      <c r="AI223" s="684" t="str">
        <f ca="1">IF(D223="",INDIRECT(AO223),IF(AG223=1,D222&amp;"_"&amp;D223,D223&amp;"_"&amp;D224))</f>
        <v>P_H</v>
      </c>
      <c r="AJ223" s="684">
        <f ca="1">IF(AI223=INDIRECT(AO223),0,1)     +     IF(AG223=1,  IF(B222+0.1=B223,0,1),  IF(B223+0.1=B224,0,1))     +     IF(AG223=1,  AD223,  AD224)</f>
        <v>0</v>
      </c>
      <c r="AK223" s="717">
        <f ca="1">IF(AG223=1,  F223+CLASSES*AF223*100000,  F224+CLASSES*AF224*100000)     +     IF(AI223="_",  0,  VLOOKUP(AI223,Cross_cat_sexe,AK$7,0))     +     IF(AG223=1,  IF(AND(B223&gt;0.1,F223=0),0.1,0),  IF(AND(B224&gt;0.1,F224=0),0.1,0))</f>
        <v>3000000</v>
      </c>
      <c r="AL223" s="291"/>
      <c r="AM223" s="684"/>
      <c r="AN223" s="684">
        <f t="shared" si="17"/>
        <v>0</v>
      </c>
      <c r="AO223" s="796" t="str">
        <f t="shared" ca="1" si="18"/>
        <v>$AI$183</v>
      </c>
    </row>
    <row r="224" spans="1:41" s="703" customFormat="1" hidden="1">
      <c r="A224" s="704">
        <v>20</v>
      </c>
      <c r="B224" s="705"/>
      <c r="C224" s="703" t="str">
        <f>IF($B224="","",VLOOKUP($B224,Athlètes,C$5,0))</f>
        <v/>
      </c>
      <c r="D224" s="698" t="str">
        <f>IF($B224="","",VLOOKUP($B224,Athlètes,D$5,0))</f>
        <v/>
      </c>
      <c r="E224" s="706" t="str">
        <f>IF($B224="","",VLOOKUP($B224,Athlètes,E$5,0))</f>
        <v/>
      </c>
      <c r="F224" s="718"/>
      <c r="G224" s="700"/>
      <c r="H224" s="783"/>
      <c r="I224" s="719" t="str">
        <f>IF($B224="","",VLOOKUP($B224,Indoor_max,I$5,0)/1000)</f>
        <v/>
      </c>
      <c r="J224" s="720" t="str">
        <f>IF($B224="","",VLOOKUP($B224,Indoor_max,J$5,0)/1000)</f>
        <v/>
      </c>
      <c r="K224" s="720" t="str">
        <f>IF($B224="","",VLOOKUP($B224,Indoor_max,K$5,0)/1000)</f>
        <v/>
      </c>
      <c r="L224" s="720" t="str">
        <f>IF($B224="","",VLOOKUP($B224,Indoor_max,L$5,0)/1000)</f>
        <v/>
      </c>
      <c r="M224" s="720" t="str">
        <f>IF($B224="","",VLOOKUP($B224,Indoor_max,M$5,0)/1000)</f>
        <v/>
      </c>
      <c r="N224" s="721" t="str">
        <f>IF($B224="","",VLOOKUP($B224,Indoor_max,N$5,0)/1000)</f>
        <v/>
      </c>
      <c r="O224" s="722" t="str">
        <f>IF($B224="","",VLOOKUP($B224,Indoor_max,O$5,0))</f>
        <v/>
      </c>
      <c r="P224" s="723" t="str">
        <f>IF($B224="","",VLOOKUP($B224,Indoor_max,P$5,0))</f>
        <v/>
      </c>
      <c r="Q224" s="724" t="str">
        <f>IF($B224="","",VLOOKUP($B224,Indoor_max,Q$5,0))</f>
        <v/>
      </c>
      <c r="R224" s="725" t="str">
        <f>IF($B224="","",VLOOKUP($B224,Indoor_max,R$5,0))</f>
        <v/>
      </c>
      <c r="S224" s="726" t="str">
        <f>IF($B224="","",VLOOKUP($B224,Athlètes,S$5,0))</f>
        <v/>
      </c>
      <c r="T224" s="718"/>
      <c r="U224" s="698"/>
      <c r="V224" s="698"/>
      <c r="W224" s="698"/>
      <c r="X224" s="698"/>
      <c r="Y224" s="698"/>
      <c r="Z224" s="698"/>
      <c r="AA224" s="698"/>
      <c r="AB224" s="698"/>
      <c r="AC224" s="698"/>
      <c r="AD224" s="698"/>
      <c r="AE224" s="698"/>
      <c r="AF224" s="700"/>
      <c r="AG224" s="828">
        <f ca="1">IF(CELL("row",B224)=ODD(CELL("row",B224)),IF(ROUND(B224-B223,1)=0.1,1,NA()),IF(ROUND(B225-B224,1)=0.1,0,NA()))</f>
        <v>0</v>
      </c>
      <c r="AH224" s="697">
        <f>IF(B224&gt;99,B224,A224)</f>
        <v>20</v>
      </c>
      <c r="AI224" s="698" t="str">
        <f ca="1">IF(D224="",INDIRECT(AO224),IF(AG224=1,D223&amp;"_"&amp;D224,D224&amp;"_"&amp;D225))</f>
        <v>P_H</v>
      </c>
      <c r="AJ224" s="698">
        <f ca="1">IF(AI224=INDIRECT(AO224),0,1)     +     IF(AG224=1,  IF(B223+0.1=B224,0,1),  IF(B224+0.1=B225,0,1))     +     IF(AG224=1,  AD224,  AD225)</f>
        <v>0</v>
      </c>
      <c r="AK224" s="701">
        <f ca="1">IF(AG224=1,  F224+CLASSES*AF224*100000,  F225+CLASSES*AF225*100000)     +     IF(AI224="_",  0,  VLOOKUP(AI224,Cross_cat_sexe,AK$7,0))     +     IF(AG224=1,  IF(AND(B224&gt;0.1,F224=0),0.1,0),  IF(AND(B225&gt;0.1,F225=0),0.1,0))</f>
        <v>3000000</v>
      </c>
      <c r="AL224" s="290"/>
      <c r="AM224" s="698"/>
      <c r="AN224" s="698">
        <f t="shared" si="17"/>
        <v>0</v>
      </c>
      <c r="AO224" s="800" t="str">
        <f t="shared" ca="1" si="18"/>
        <v>$AI$183</v>
      </c>
    </row>
    <row r="225" spans="1:41" s="695" customFormat="1" hidden="1">
      <c r="A225" s="681">
        <v>20.100000000000001</v>
      </c>
      <c r="B225" s="682">
        <f>B224+0.1</f>
        <v>0.1</v>
      </c>
      <c r="C225" s="683" t="str">
        <f>IF($B224="","",VLOOKUP($B224,Athlètes,C$7,0))</f>
        <v/>
      </c>
      <c r="D225" s="684" t="str">
        <f>IF($B224="","",VLOOKUP($B224,Athlètes,D$7,0))</f>
        <v/>
      </c>
      <c r="E225" s="685"/>
      <c r="F225" s="710">
        <f>IF(AD225=0,MAX(I225:N225)+MAX(O225:Q225)+R225,NA())</f>
        <v>0</v>
      </c>
      <c r="G225" s="692">
        <f>IF(AD225=0,SUM(T225:AC225),NA())</f>
        <v>0</v>
      </c>
      <c r="H225" s="784">
        <f ca="1">IF(ISNA(VLOOKUP($B225,__Cross,H$7,0)),   0,   VLOOKUP($B225,__Cross,H$7,0))</f>
        <v>0</v>
      </c>
      <c r="I225" s="711" t="str">
        <f>IF($B224="","",VLOOKUP($B224,Indoor_max,I$7,0))</f>
        <v/>
      </c>
      <c r="J225" s="712" t="str">
        <f>IF($B224="","",VLOOKUP($B224,Indoor_max,J$7,0))</f>
        <v/>
      </c>
      <c r="K225" s="712" t="str">
        <f>IF($B224="","",VLOOKUP($B224,Indoor_max,K$7,0))</f>
        <v/>
      </c>
      <c r="L225" s="712" t="str">
        <f>IF($B224="","",VLOOKUP($B224,Indoor_max,L$7,0))</f>
        <v/>
      </c>
      <c r="M225" s="712" t="str">
        <f>IF($B224="","",VLOOKUP($B224,Indoor_max,M$7,0))</f>
        <v/>
      </c>
      <c r="N225" s="713" t="str">
        <f>IF($B224="","",VLOOKUP($B224,Indoor_max,N$7,0))</f>
        <v/>
      </c>
      <c r="O225" s="714" t="str">
        <f>IF($B224="","",VLOOKUP($B224,Indoor_max,O$7,0))</f>
        <v/>
      </c>
      <c r="P225" s="712" t="str">
        <f>IF($B224="","",VLOOKUP($B224,Indoor_max,P$7,0))</f>
        <v/>
      </c>
      <c r="Q225" s="713" t="str">
        <f>IF($B224="","",VLOOKUP($B224,Indoor_max,Q$7,0))</f>
        <v/>
      </c>
      <c r="R225" s="715">
        <f>IF($B224="",0,VLOOKUP($B224,Indoor_max,R$7,0))</f>
        <v>0</v>
      </c>
      <c r="S225" s="716" t="str">
        <f>IF($B224="","",VLOOKUP($B224,Athlètes,S$7,0))</f>
        <v/>
      </c>
      <c r="T225" s="710" t="str">
        <f>IF($B224="","",VLOOKUP($B224,Indoor_max,T$7,0))</f>
        <v/>
      </c>
      <c r="U225" s="684" t="str">
        <f>IF($B224="","",VLOOKUP($B224,Indoor_max,U$7,0))</f>
        <v/>
      </c>
      <c r="V225" s="684" t="str">
        <f>IF($B224="","",VLOOKUP($B224,Indoor_max,V$7,0))</f>
        <v/>
      </c>
      <c r="W225" s="684" t="str">
        <f>IF($B224="","",VLOOKUP($B224,Indoor_max,W$7,0))</f>
        <v/>
      </c>
      <c r="X225" s="684" t="str">
        <f>IF($B224="","",VLOOKUP($B224,Indoor_max,X$7,0))</f>
        <v/>
      </c>
      <c r="Y225" s="684" t="str">
        <f>IF($B224="","",VLOOKUP($B224,Indoor_max,Y$7,0))</f>
        <v/>
      </c>
      <c r="Z225" s="684" t="str">
        <f>IF($B224="","",VLOOKUP($B224,Indoor_max,Z$7,0))</f>
        <v/>
      </c>
      <c r="AA225" s="684" t="str">
        <f>IF($B224="","",VLOOKUP($B224,Indoor_max,AA$7,0))</f>
        <v/>
      </c>
      <c r="AB225" s="684" t="str">
        <f>IF($B224="","",VLOOKUP($B224,Indoor_max,AB$7,0))</f>
        <v/>
      </c>
      <c r="AC225" s="684" t="str">
        <f>IF($B224="","",VLOOKUP($B224,Indoor_max,AC$7,0))</f>
        <v/>
      </c>
      <c r="AD225" s="684">
        <f>IF(MAX(T225:AC225)&gt;1,1,0)</f>
        <v>0</v>
      </c>
      <c r="AE225" s="684">
        <f>IF(AND(SUM(I225:N225)&gt;0,SUM(O225:Q225)&gt;0,R225&gt;0),1,0)</f>
        <v>0</v>
      </c>
      <c r="AF225" s="692">
        <f ca="1">IF( OR(AND(G225&gt;=2,G225+H225&gt;=2),  F224=IF(D225="F","classée","classé")),  1,  0)</f>
        <v>0</v>
      </c>
      <c r="AG225" s="804">
        <f ca="1">IF(CELL("row",B225)=ODD(CELL("row",B225)),IF(ROUND(B225-B224,1)=0.1,1,NA()),IF(ROUND(B226-B225,1)=0.1,0,NA()))</f>
        <v>1</v>
      </c>
      <c r="AH225" s="689">
        <f>IF(B225&gt;99,B225,A225)</f>
        <v>20.100000000000001</v>
      </c>
      <c r="AI225" s="684" t="str">
        <f ca="1">IF(D225="",INDIRECT(AO225),IF(AG225=1,D224&amp;"_"&amp;D225,D225&amp;"_"&amp;D226))</f>
        <v>P_H</v>
      </c>
      <c r="AJ225" s="684">
        <f ca="1">IF(AI225=INDIRECT(AO225),0,1)     +     IF(AG225=1,  IF(B224+0.1=B225,0,1),  IF(B225+0.1=B226,0,1))     +     IF(AG225=1,  AD225,  AD226)</f>
        <v>0</v>
      </c>
      <c r="AK225" s="717">
        <f ca="1">IF(AG225=1,  F225+CLASSES*AF225*100000,  F226+CLASSES*AF226*100000)     +     IF(AI225="_",  0,  VLOOKUP(AI225,Cross_cat_sexe,AK$7,0))     +     IF(AG225=1,  IF(AND(B225&gt;0.1,F225=0),0.1,0),  IF(AND(B226&gt;0.1,F226=0),0.1,0))</f>
        <v>3000000</v>
      </c>
      <c r="AL225" s="291"/>
      <c r="AM225" s="684"/>
      <c r="AN225" s="684">
        <f t="shared" si="17"/>
        <v>0</v>
      </c>
      <c r="AO225" s="796" t="str">
        <f t="shared" ca="1" si="18"/>
        <v>$AI$183</v>
      </c>
    </row>
    <row r="226" spans="1:41" s="703" customFormat="1" hidden="1">
      <c r="A226" s="704">
        <v>21</v>
      </c>
      <c r="B226" s="705"/>
      <c r="C226" s="703" t="str">
        <f>IF($B226="","",VLOOKUP($B226,Athlètes,C$5,0))</f>
        <v/>
      </c>
      <c r="D226" s="698" t="str">
        <f>IF($B226="","",VLOOKUP($B226,Athlètes,D$5,0))</f>
        <v/>
      </c>
      <c r="E226" s="706" t="str">
        <f>IF($B226="","",VLOOKUP($B226,Athlètes,E$5,0))</f>
        <v/>
      </c>
      <c r="F226" s="718"/>
      <c r="G226" s="700"/>
      <c r="H226" s="783"/>
      <c r="I226" s="719" t="str">
        <f>IF($B226="","",VLOOKUP($B226,Indoor_max,I$5,0)/1000)</f>
        <v/>
      </c>
      <c r="J226" s="720" t="str">
        <f>IF($B226="","",VLOOKUP($B226,Indoor_max,J$5,0)/1000)</f>
        <v/>
      </c>
      <c r="K226" s="720" t="str">
        <f>IF($B226="","",VLOOKUP($B226,Indoor_max,K$5,0)/1000)</f>
        <v/>
      </c>
      <c r="L226" s="720" t="str">
        <f>IF($B226="","",VLOOKUP($B226,Indoor_max,L$5,0)/1000)</f>
        <v/>
      </c>
      <c r="M226" s="720" t="str">
        <f>IF($B226="","",VLOOKUP($B226,Indoor_max,M$5,0)/1000)</f>
        <v/>
      </c>
      <c r="N226" s="721" t="str">
        <f>IF($B226="","",VLOOKUP($B226,Indoor_max,N$5,0)/1000)</f>
        <v/>
      </c>
      <c r="O226" s="722" t="str">
        <f>IF($B226="","",VLOOKUP($B226,Indoor_max,O$5,0))</f>
        <v/>
      </c>
      <c r="P226" s="723" t="str">
        <f>IF($B226="","",VLOOKUP($B226,Indoor_max,P$5,0))</f>
        <v/>
      </c>
      <c r="Q226" s="724" t="str">
        <f>IF($B226="","",VLOOKUP($B226,Indoor_max,Q$5,0))</f>
        <v/>
      </c>
      <c r="R226" s="725" t="str">
        <f>IF($B226="","",VLOOKUP($B226,Indoor_max,R$5,0))</f>
        <v/>
      </c>
      <c r="S226" s="726" t="str">
        <f>IF($B226="","",VLOOKUP($B226,Athlètes,S$5,0))</f>
        <v/>
      </c>
      <c r="T226" s="718"/>
      <c r="U226" s="698"/>
      <c r="V226" s="698"/>
      <c r="W226" s="698"/>
      <c r="X226" s="698"/>
      <c r="Y226" s="698"/>
      <c r="Z226" s="698"/>
      <c r="AA226" s="698"/>
      <c r="AB226" s="698"/>
      <c r="AC226" s="698"/>
      <c r="AD226" s="698"/>
      <c r="AE226" s="698"/>
      <c r="AF226" s="700"/>
      <c r="AG226" s="828">
        <f ca="1">IF(CELL("row",B226)=ODD(CELL("row",B226)),IF(ROUND(B226-B225,1)=0.1,1,NA()),IF(ROUND(B227-B226,1)=0.1,0,NA()))</f>
        <v>0</v>
      </c>
      <c r="AH226" s="697">
        <f>IF(B226&gt;99,B226,A226)</f>
        <v>21</v>
      </c>
      <c r="AI226" s="698" t="str">
        <f ca="1">IF(D226="",INDIRECT(AO226),IF(AG226=1,D225&amp;"_"&amp;D226,D226&amp;"_"&amp;D227))</f>
        <v>P_H</v>
      </c>
      <c r="AJ226" s="698">
        <f ca="1">IF(AI226=INDIRECT(AO226),0,1)     +     IF(AG226=1,  IF(B225+0.1=B226,0,1),  IF(B226+0.1=B227,0,1))     +     IF(AG226=1,  AD226,  AD227)</f>
        <v>0</v>
      </c>
      <c r="AK226" s="701">
        <f ca="1">IF(AG226=1,  F226+CLASSES*AF226*100000,  F227+CLASSES*AF227*100000)     +     IF(AI226="_",  0,  VLOOKUP(AI226,Cross_cat_sexe,AK$7,0))     +     IF(AG226=1,  IF(AND(B226&gt;0.1,F226=0),0.1,0),  IF(AND(B227&gt;0.1,F227=0),0.1,0))</f>
        <v>3000000</v>
      </c>
      <c r="AL226" s="290"/>
      <c r="AM226" s="698"/>
      <c r="AN226" s="698">
        <f t="shared" si="17"/>
        <v>0</v>
      </c>
      <c r="AO226" s="800" t="str">
        <f t="shared" ca="1" si="18"/>
        <v>$AI$183</v>
      </c>
    </row>
    <row r="227" spans="1:41" s="695" customFormat="1" hidden="1">
      <c r="A227" s="681">
        <v>21.1</v>
      </c>
      <c r="B227" s="682">
        <f>B226+0.1</f>
        <v>0.1</v>
      </c>
      <c r="C227" s="683" t="str">
        <f>IF($B226="","",VLOOKUP($B226,Athlètes,C$7,0))</f>
        <v/>
      </c>
      <c r="D227" s="684" t="str">
        <f>IF($B226="","",VLOOKUP($B226,Athlètes,D$7,0))</f>
        <v/>
      </c>
      <c r="E227" s="685"/>
      <c r="F227" s="710">
        <f>IF(AD227=0,MAX(I227:N227)+MAX(O227:Q227)+R227,NA())</f>
        <v>0</v>
      </c>
      <c r="G227" s="692">
        <f>IF(AD227=0,SUM(T227:AC227),NA())</f>
        <v>0</v>
      </c>
      <c r="H227" s="784">
        <f ca="1">IF(ISNA(VLOOKUP($B227,__Cross,H$7,0)),   0,   VLOOKUP($B227,__Cross,H$7,0))</f>
        <v>0</v>
      </c>
      <c r="I227" s="711" t="str">
        <f>IF($B226="","",VLOOKUP($B226,Indoor_max,I$7,0))</f>
        <v/>
      </c>
      <c r="J227" s="712" t="str">
        <f>IF($B226="","",VLOOKUP($B226,Indoor_max,J$7,0))</f>
        <v/>
      </c>
      <c r="K227" s="712" t="str">
        <f>IF($B226="","",VLOOKUP($B226,Indoor_max,K$7,0))</f>
        <v/>
      </c>
      <c r="L227" s="712" t="str">
        <f>IF($B226="","",VLOOKUP($B226,Indoor_max,L$7,0))</f>
        <v/>
      </c>
      <c r="M227" s="712" t="str">
        <f>IF($B226="","",VLOOKUP($B226,Indoor_max,M$7,0))</f>
        <v/>
      </c>
      <c r="N227" s="713" t="str">
        <f>IF($B226="","",VLOOKUP($B226,Indoor_max,N$7,0))</f>
        <v/>
      </c>
      <c r="O227" s="714" t="str">
        <f>IF($B226="","",VLOOKUP($B226,Indoor_max,O$7,0))</f>
        <v/>
      </c>
      <c r="P227" s="712" t="str">
        <f>IF($B226="","",VLOOKUP($B226,Indoor_max,P$7,0))</f>
        <v/>
      </c>
      <c r="Q227" s="713" t="str">
        <f>IF($B226="","",VLOOKUP($B226,Indoor_max,Q$7,0))</f>
        <v/>
      </c>
      <c r="R227" s="715">
        <f>IF($B226="",0,VLOOKUP($B226,Indoor_max,R$7,0))</f>
        <v>0</v>
      </c>
      <c r="S227" s="716" t="str">
        <f>IF($B226="","",VLOOKUP($B226,Athlètes,S$7,0))</f>
        <v/>
      </c>
      <c r="T227" s="710" t="str">
        <f>IF($B226="","",VLOOKUP($B226,Indoor_max,T$7,0))</f>
        <v/>
      </c>
      <c r="U227" s="684" t="str">
        <f>IF($B226="","",VLOOKUP($B226,Indoor_max,U$7,0))</f>
        <v/>
      </c>
      <c r="V227" s="684" t="str">
        <f>IF($B226="","",VLOOKUP($B226,Indoor_max,V$7,0))</f>
        <v/>
      </c>
      <c r="W227" s="684" t="str">
        <f>IF($B226="","",VLOOKUP($B226,Indoor_max,W$7,0))</f>
        <v/>
      </c>
      <c r="X227" s="684" t="str">
        <f>IF($B226="","",VLOOKUP($B226,Indoor_max,X$7,0))</f>
        <v/>
      </c>
      <c r="Y227" s="684" t="str">
        <f>IF($B226="","",VLOOKUP($B226,Indoor_max,Y$7,0))</f>
        <v/>
      </c>
      <c r="Z227" s="684" t="str">
        <f>IF($B226="","",VLOOKUP($B226,Indoor_max,Z$7,0))</f>
        <v/>
      </c>
      <c r="AA227" s="684" t="str">
        <f>IF($B226="","",VLOOKUP($B226,Indoor_max,AA$7,0))</f>
        <v/>
      </c>
      <c r="AB227" s="684" t="str">
        <f>IF($B226="","",VLOOKUP($B226,Indoor_max,AB$7,0))</f>
        <v/>
      </c>
      <c r="AC227" s="684" t="str">
        <f>IF($B226="","",VLOOKUP($B226,Indoor_max,AC$7,0))</f>
        <v/>
      </c>
      <c r="AD227" s="684">
        <f>IF(MAX(T227:AC227)&gt;1,1,0)</f>
        <v>0</v>
      </c>
      <c r="AE227" s="684">
        <f>IF(AND(SUM(I227:N227)&gt;0,SUM(O227:Q227)&gt;0,R227&gt;0),1,0)</f>
        <v>0</v>
      </c>
      <c r="AF227" s="692">
        <f ca="1">IF( OR(AND(G227&gt;=2,G227+H227&gt;=2),  F226=IF(D227="F","classée","classé")),  1,  0)</f>
        <v>0</v>
      </c>
      <c r="AG227" s="804">
        <f ca="1">IF(CELL("row",B227)=ODD(CELL("row",B227)),IF(ROUND(B227-B226,1)=0.1,1,NA()),IF(ROUND(B228-B227,1)=0.1,0,NA()))</f>
        <v>1</v>
      </c>
      <c r="AH227" s="689">
        <f>IF(B227&gt;99,B227,A227)</f>
        <v>21.1</v>
      </c>
      <c r="AI227" s="684" t="str">
        <f ca="1">IF(D227="",INDIRECT(AO227),IF(AG227=1,D226&amp;"_"&amp;D227,D227&amp;"_"&amp;D228))</f>
        <v>P_H</v>
      </c>
      <c r="AJ227" s="684">
        <f ca="1">IF(AI227=INDIRECT(AO227),0,1)     +     IF(AG227=1,  IF(B226+0.1=B227,0,1),  IF(B227+0.1=B228,0,1))     +     IF(AG227=1,  AD227,  AD228)</f>
        <v>0</v>
      </c>
      <c r="AK227" s="717">
        <f ca="1">IF(AG227=1,  F227+CLASSES*AF227*100000,  F228+CLASSES*AF228*100000)     +     IF(AI227="_",  0,  VLOOKUP(AI227,Cross_cat_sexe,AK$7,0))     +     IF(AG227=1,  IF(AND(B227&gt;0.1,F227=0),0.1,0),  IF(AND(B228&gt;0.1,F228=0),0.1,0))</f>
        <v>3000000</v>
      </c>
      <c r="AL227" s="291"/>
      <c r="AM227" s="684"/>
      <c r="AN227" s="684">
        <f t="shared" si="17"/>
        <v>0</v>
      </c>
      <c r="AO227" s="796" t="str">
        <f t="shared" ca="1" si="18"/>
        <v>$AI$183</v>
      </c>
    </row>
    <row r="228" spans="1:41" s="703" customFormat="1" hidden="1">
      <c r="A228" s="704">
        <v>22</v>
      </c>
      <c r="B228" s="705"/>
      <c r="C228" s="703" t="str">
        <f>IF($B228="","",VLOOKUP($B228,Athlètes,C$5,0))</f>
        <v/>
      </c>
      <c r="D228" s="698" t="str">
        <f>IF($B228="","",VLOOKUP($B228,Athlètes,D$5,0))</f>
        <v/>
      </c>
      <c r="E228" s="706" t="str">
        <f>IF($B228="","",VLOOKUP($B228,Athlètes,E$5,0))</f>
        <v/>
      </c>
      <c r="F228" s="718"/>
      <c r="G228" s="700"/>
      <c r="H228" s="783"/>
      <c r="I228" s="719" t="str">
        <f>IF($B228="","",VLOOKUP($B228,Indoor_max,I$5,0)/1000)</f>
        <v/>
      </c>
      <c r="J228" s="720" t="str">
        <f>IF($B228="","",VLOOKUP($B228,Indoor_max,J$5,0)/1000)</f>
        <v/>
      </c>
      <c r="K228" s="720" t="str">
        <f>IF($B228="","",VLOOKUP($B228,Indoor_max,K$5,0)/1000)</f>
        <v/>
      </c>
      <c r="L228" s="720" t="str">
        <f>IF($B228="","",VLOOKUP($B228,Indoor_max,L$5,0)/1000)</f>
        <v/>
      </c>
      <c r="M228" s="720" t="str">
        <f>IF($B228="","",VLOOKUP($B228,Indoor_max,M$5,0)/1000)</f>
        <v/>
      </c>
      <c r="N228" s="721" t="str">
        <f>IF($B228="","",VLOOKUP($B228,Indoor_max,N$5,0)/1000)</f>
        <v/>
      </c>
      <c r="O228" s="722" t="str">
        <f>IF($B228="","",VLOOKUP($B228,Indoor_max,O$5,0))</f>
        <v/>
      </c>
      <c r="P228" s="723" t="str">
        <f>IF($B228="","",VLOOKUP($B228,Indoor_max,P$5,0))</f>
        <v/>
      </c>
      <c r="Q228" s="724" t="str">
        <f>IF($B228="","",VLOOKUP($B228,Indoor_max,Q$5,0))</f>
        <v/>
      </c>
      <c r="R228" s="725" t="str">
        <f>IF($B228="","",VLOOKUP($B228,Indoor_max,R$5,0))</f>
        <v/>
      </c>
      <c r="S228" s="726" t="str">
        <f>IF($B228="","",VLOOKUP($B228,Athlètes,S$5,0))</f>
        <v/>
      </c>
      <c r="T228" s="718"/>
      <c r="U228" s="698"/>
      <c r="V228" s="698"/>
      <c r="W228" s="698"/>
      <c r="X228" s="698"/>
      <c r="Y228" s="698"/>
      <c r="Z228" s="698"/>
      <c r="AA228" s="698"/>
      <c r="AB228" s="698"/>
      <c r="AC228" s="698"/>
      <c r="AD228" s="698"/>
      <c r="AE228" s="698"/>
      <c r="AF228" s="700"/>
      <c r="AG228" s="828">
        <f ca="1">IF(CELL("row",B228)=ODD(CELL("row",B228)),IF(ROUND(B228-B227,1)=0.1,1,NA()),IF(ROUND(B229-B228,1)=0.1,0,NA()))</f>
        <v>0</v>
      </c>
      <c r="AH228" s="697">
        <f>IF(B228&gt;99,B228,A228)</f>
        <v>22</v>
      </c>
      <c r="AI228" s="698" t="str">
        <f ca="1">IF(D228="",INDIRECT(AO228),IF(AG228=1,D227&amp;"_"&amp;D228,D228&amp;"_"&amp;D229))</f>
        <v>P_H</v>
      </c>
      <c r="AJ228" s="698">
        <f ca="1">IF(AI228=INDIRECT(AO228),0,1)     +     IF(AG228=1,  IF(B227+0.1=B228,0,1),  IF(B228+0.1=B229,0,1))     +     IF(AG228=1,  AD228,  AD229)</f>
        <v>0</v>
      </c>
      <c r="AK228" s="701">
        <f ca="1">IF(AG228=1,  F228+CLASSES*AF228*100000,  F229+CLASSES*AF229*100000)     +     IF(AI228="_",  0,  VLOOKUP(AI228,Cross_cat_sexe,AK$7,0))     +     IF(AG228=1,  IF(AND(B228&gt;0.1,F228=0),0.1,0),  IF(AND(B229&gt;0.1,F229=0),0.1,0))</f>
        <v>3000000</v>
      </c>
      <c r="AL228" s="290"/>
      <c r="AM228" s="698"/>
      <c r="AN228" s="698">
        <f t="shared" si="17"/>
        <v>0</v>
      </c>
      <c r="AO228" s="800" t="str">
        <f t="shared" ca="1" si="18"/>
        <v>$AI$183</v>
      </c>
    </row>
    <row r="229" spans="1:41" s="695" customFormat="1" hidden="1">
      <c r="A229" s="681">
        <v>22.1</v>
      </c>
      <c r="B229" s="682">
        <f>B228+0.1</f>
        <v>0.1</v>
      </c>
      <c r="C229" s="683" t="str">
        <f>IF($B228="","",VLOOKUP($B228,Athlètes,C$7,0))</f>
        <v/>
      </c>
      <c r="D229" s="684" t="str">
        <f>IF($B228="","",VLOOKUP($B228,Athlètes,D$7,0))</f>
        <v/>
      </c>
      <c r="E229" s="685"/>
      <c r="F229" s="710">
        <f>IF(AD229=0,MAX(I229:N229)+MAX(O229:Q229)+R229,NA())</f>
        <v>0</v>
      </c>
      <c r="G229" s="692">
        <f>IF(AD229=0,SUM(T229:AC229),NA())</f>
        <v>0</v>
      </c>
      <c r="H229" s="784">
        <f ca="1">IF(ISNA(VLOOKUP($B229,__Cross,H$7,0)),   0,   VLOOKUP($B229,__Cross,H$7,0))</f>
        <v>0</v>
      </c>
      <c r="I229" s="711" t="str">
        <f>IF($B228="","",VLOOKUP($B228,Indoor_max,I$7,0))</f>
        <v/>
      </c>
      <c r="J229" s="712" t="str">
        <f>IF($B228="","",VLOOKUP($B228,Indoor_max,J$7,0))</f>
        <v/>
      </c>
      <c r="K229" s="712" t="str">
        <f>IF($B228="","",VLOOKUP($B228,Indoor_max,K$7,0))</f>
        <v/>
      </c>
      <c r="L229" s="712" t="str">
        <f>IF($B228="","",VLOOKUP($B228,Indoor_max,L$7,0))</f>
        <v/>
      </c>
      <c r="M229" s="712" t="str">
        <f>IF($B228="","",VLOOKUP($B228,Indoor_max,M$7,0))</f>
        <v/>
      </c>
      <c r="N229" s="713" t="str">
        <f>IF($B228="","",VLOOKUP($B228,Indoor_max,N$7,0))</f>
        <v/>
      </c>
      <c r="O229" s="714" t="str">
        <f>IF($B228="","",VLOOKUP($B228,Indoor_max,O$7,0))</f>
        <v/>
      </c>
      <c r="P229" s="712" t="str">
        <f>IF($B228="","",VLOOKUP($B228,Indoor_max,P$7,0))</f>
        <v/>
      </c>
      <c r="Q229" s="713" t="str">
        <f>IF($B228="","",VLOOKUP($B228,Indoor_max,Q$7,0))</f>
        <v/>
      </c>
      <c r="R229" s="715">
        <f>IF($B228="",0,VLOOKUP($B228,Indoor_max,R$7,0))</f>
        <v>0</v>
      </c>
      <c r="S229" s="716" t="str">
        <f>IF($B228="","",VLOOKUP($B228,Athlètes,S$7,0))</f>
        <v/>
      </c>
      <c r="T229" s="710" t="str">
        <f>IF($B228="","",VLOOKUP($B228,Indoor_max,T$7,0))</f>
        <v/>
      </c>
      <c r="U229" s="684" t="str">
        <f>IF($B228="","",VLOOKUP($B228,Indoor_max,U$7,0))</f>
        <v/>
      </c>
      <c r="V229" s="684" t="str">
        <f>IF($B228="","",VLOOKUP($B228,Indoor_max,V$7,0))</f>
        <v/>
      </c>
      <c r="W229" s="684" t="str">
        <f>IF($B228="","",VLOOKUP($B228,Indoor_max,W$7,0))</f>
        <v/>
      </c>
      <c r="X229" s="684" t="str">
        <f>IF($B228="","",VLOOKUP($B228,Indoor_max,X$7,0))</f>
        <v/>
      </c>
      <c r="Y229" s="684" t="str">
        <f>IF($B228="","",VLOOKUP($B228,Indoor_max,Y$7,0))</f>
        <v/>
      </c>
      <c r="Z229" s="684" t="str">
        <f>IF($B228="","",VLOOKUP($B228,Indoor_max,Z$7,0))</f>
        <v/>
      </c>
      <c r="AA229" s="684" t="str">
        <f>IF($B228="","",VLOOKUP($B228,Indoor_max,AA$7,0))</f>
        <v/>
      </c>
      <c r="AB229" s="684" t="str">
        <f>IF($B228="","",VLOOKUP($B228,Indoor_max,AB$7,0))</f>
        <v/>
      </c>
      <c r="AC229" s="684" t="str">
        <f>IF($B228="","",VLOOKUP($B228,Indoor_max,AC$7,0))</f>
        <v/>
      </c>
      <c r="AD229" s="684">
        <f>IF(MAX(T229:AC229)&gt;1,1,0)</f>
        <v>0</v>
      </c>
      <c r="AE229" s="684">
        <f>IF(AND(SUM(I229:N229)&gt;0,SUM(O229:Q229)&gt;0,R229&gt;0),1,0)</f>
        <v>0</v>
      </c>
      <c r="AF229" s="692">
        <f ca="1">IF( OR(AND(G229&gt;=2,G229+H229&gt;=2),  F228=IF(D229="F","classée","classé")),  1,  0)</f>
        <v>0</v>
      </c>
      <c r="AG229" s="804">
        <f ca="1">IF(CELL("row",B229)=ODD(CELL("row",B229)),IF(ROUND(B229-B228,1)=0.1,1,NA()),IF(ROUND(B230-B229,1)=0.1,0,NA()))</f>
        <v>1</v>
      </c>
      <c r="AH229" s="689">
        <f>IF(B229&gt;99,B229,A229)</f>
        <v>22.1</v>
      </c>
      <c r="AI229" s="684" t="str">
        <f ca="1">IF(D229="",INDIRECT(AO229),IF(AG229=1,D228&amp;"_"&amp;D229,D229&amp;"_"&amp;D230))</f>
        <v>P_H</v>
      </c>
      <c r="AJ229" s="684">
        <f ca="1">IF(AI229=INDIRECT(AO229),0,1)     +     IF(AG229=1,  IF(B228+0.1=B229,0,1),  IF(B229+0.1=B230,0,1))     +     IF(AG229=1,  AD229,  AD230)</f>
        <v>0</v>
      </c>
      <c r="AK229" s="717">
        <f ca="1">IF(AG229=1,  F229+CLASSES*AF229*100000,  F230+CLASSES*AF230*100000)     +     IF(AI229="_",  0,  VLOOKUP(AI229,Cross_cat_sexe,AK$7,0))     +     IF(AG229=1,  IF(AND(B229&gt;0.1,F229=0),0.1,0),  IF(AND(B230&gt;0.1,F230=0),0.1,0))</f>
        <v>3000000</v>
      </c>
      <c r="AL229" s="291"/>
      <c r="AM229" s="684"/>
      <c r="AN229" s="684">
        <f t="shared" si="17"/>
        <v>0</v>
      </c>
      <c r="AO229" s="796" t="str">
        <f t="shared" ca="1" si="18"/>
        <v>$AI$183</v>
      </c>
    </row>
    <row r="230" spans="1:41" s="703" customFormat="1" hidden="1">
      <c r="A230" s="704">
        <v>23</v>
      </c>
      <c r="B230" s="705"/>
      <c r="C230" s="703" t="str">
        <f>IF($B230="","",VLOOKUP($B230,Athlètes,C$5,0))</f>
        <v/>
      </c>
      <c r="D230" s="698" t="str">
        <f>IF($B230="","",VLOOKUP($B230,Athlètes,D$5,0))</f>
        <v/>
      </c>
      <c r="E230" s="706" t="str">
        <f>IF($B230="","",VLOOKUP($B230,Athlètes,E$5,0))</f>
        <v/>
      </c>
      <c r="F230" s="718"/>
      <c r="G230" s="700"/>
      <c r="H230" s="783"/>
      <c r="I230" s="719" t="str">
        <f>IF($B230="","",VLOOKUP($B230,Indoor_max,I$5,0)/1000)</f>
        <v/>
      </c>
      <c r="J230" s="720" t="str">
        <f>IF($B230="","",VLOOKUP($B230,Indoor_max,J$5,0)/1000)</f>
        <v/>
      </c>
      <c r="K230" s="720" t="str">
        <f>IF($B230="","",VLOOKUP($B230,Indoor_max,K$5,0)/1000)</f>
        <v/>
      </c>
      <c r="L230" s="720" t="str">
        <f>IF($B230="","",VLOOKUP($B230,Indoor_max,L$5,0)/1000)</f>
        <v/>
      </c>
      <c r="M230" s="720" t="str">
        <f>IF($B230="","",VLOOKUP($B230,Indoor_max,M$5,0)/1000)</f>
        <v/>
      </c>
      <c r="N230" s="721" t="str">
        <f>IF($B230="","",VLOOKUP($B230,Indoor_max,N$5,0)/1000)</f>
        <v/>
      </c>
      <c r="O230" s="722" t="str">
        <f>IF($B230="","",VLOOKUP($B230,Indoor_max,O$5,0))</f>
        <v/>
      </c>
      <c r="P230" s="723" t="str">
        <f>IF($B230="","",VLOOKUP($B230,Indoor_max,P$5,0))</f>
        <v/>
      </c>
      <c r="Q230" s="724" t="str">
        <f>IF($B230="","",VLOOKUP($B230,Indoor_max,Q$5,0))</f>
        <v/>
      </c>
      <c r="R230" s="725" t="str">
        <f>IF($B230="","",VLOOKUP($B230,Indoor_max,R$5,0))</f>
        <v/>
      </c>
      <c r="S230" s="726" t="str">
        <f>IF($B230="","",VLOOKUP($B230,Athlètes,S$5,0))</f>
        <v/>
      </c>
      <c r="T230" s="718"/>
      <c r="U230" s="698"/>
      <c r="V230" s="698"/>
      <c r="W230" s="698"/>
      <c r="X230" s="698"/>
      <c r="Y230" s="698"/>
      <c r="Z230" s="698"/>
      <c r="AA230" s="698"/>
      <c r="AB230" s="698"/>
      <c r="AC230" s="698"/>
      <c r="AD230" s="698"/>
      <c r="AE230" s="698"/>
      <c r="AF230" s="700"/>
      <c r="AG230" s="828">
        <f ca="1">IF(CELL("row",B230)=ODD(CELL("row",B230)),IF(ROUND(B230-B229,1)=0.1,1,NA()),IF(ROUND(B231-B230,1)=0.1,0,NA()))</f>
        <v>0</v>
      </c>
      <c r="AH230" s="697">
        <f>IF(B230&gt;99,B230,A230)</f>
        <v>23</v>
      </c>
      <c r="AI230" s="698" t="str">
        <f ca="1">IF(D230="",INDIRECT(AO230),IF(AG230=1,D229&amp;"_"&amp;D230,D230&amp;"_"&amp;D231))</f>
        <v>P_H</v>
      </c>
      <c r="AJ230" s="698">
        <f ca="1">IF(AI230=INDIRECT(AO230),0,1)     +     IF(AG230=1,  IF(B229+0.1=B230,0,1),  IF(B230+0.1=B231,0,1))     +     IF(AG230=1,  AD230,  AD231)</f>
        <v>0</v>
      </c>
      <c r="AK230" s="701">
        <f ca="1">IF(AG230=1,  F230+CLASSES*AF230*100000,  F231+CLASSES*AF231*100000)     +     IF(AI230="_",  0,  VLOOKUP(AI230,Cross_cat_sexe,AK$7,0))     +     IF(AG230=1,  IF(AND(B230&gt;0.1,F230=0),0.1,0),  IF(AND(B231&gt;0.1,F231=0),0.1,0))</f>
        <v>3000000</v>
      </c>
      <c r="AL230" s="290"/>
      <c r="AM230" s="698"/>
      <c r="AN230" s="698">
        <f t="shared" ref="AN230:AN235" si="19">IF(B230&gt;0.1,1,0)</f>
        <v>0</v>
      </c>
      <c r="AO230" s="800" t="str">
        <f t="shared" ca="1" si="18"/>
        <v>$AI$183</v>
      </c>
    </row>
    <row r="231" spans="1:41" s="695" customFormat="1" hidden="1">
      <c r="A231" s="681">
        <v>23.1</v>
      </c>
      <c r="B231" s="682">
        <f>B230+0.1</f>
        <v>0.1</v>
      </c>
      <c r="C231" s="683" t="str">
        <f>IF($B230="","",VLOOKUP($B230,Athlètes,C$7,0))</f>
        <v/>
      </c>
      <c r="D231" s="684" t="str">
        <f>IF($B230="","",VLOOKUP($B230,Athlètes,D$7,0))</f>
        <v/>
      </c>
      <c r="E231" s="685"/>
      <c r="F231" s="710">
        <f>IF(AD231=0,MAX(I231:N231)+MAX(O231:Q231)+R231,NA())</f>
        <v>0</v>
      </c>
      <c r="G231" s="692">
        <f>IF(AD231=0,SUM(T231:AC231),NA())</f>
        <v>0</v>
      </c>
      <c r="H231" s="784">
        <f ca="1">IF(ISNA(VLOOKUP($B231,__Cross,H$7,0)),   0,   VLOOKUP($B231,__Cross,H$7,0))</f>
        <v>0</v>
      </c>
      <c r="I231" s="711" t="str">
        <f>IF($B230="","",VLOOKUP($B230,Indoor_max,I$7,0))</f>
        <v/>
      </c>
      <c r="J231" s="712" t="str">
        <f>IF($B230="","",VLOOKUP($B230,Indoor_max,J$7,0))</f>
        <v/>
      </c>
      <c r="K231" s="712" t="str">
        <f>IF($B230="","",VLOOKUP($B230,Indoor_max,K$7,0))</f>
        <v/>
      </c>
      <c r="L231" s="712" t="str">
        <f>IF($B230="","",VLOOKUP($B230,Indoor_max,L$7,0))</f>
        <v/>
      </c>
      <c r="M231" s="712" t="str">
        <f>IF($B230="","",VLOOKUP($B230,Indoor_max,M$7,0))</f>
        <v/>
      </c>
      <c r="N231" s="713" t="str">
        <f>IF($B230="","",VLOOKUP($B230,Indoor_max,N$7,0))</f>
        <v/>
      </c>
      <c r="O231" s="714" t="str">
        <f>IF($B230="","",VLOOKUP($B230,Indoor_max,O$7,0))</f>
        <v/>
      </c>
      <c r="P231" s="712" t="str">
        <f>IF($B230="","",VLOOKUP($B230,Indoor_max,P$7,0))</f>
        <v/>
      </c>
      <c r="Q231" s="713" t="str">
        <f>IF($B230="","",VLOOKUP($B230,Indoor_max,Q$7,0))</f>
        <v/>
      </c>
      <c r="R231" s="715">
        <f>IF($B230="",0,VLOOKUP($B230,Indoor_max,R$7,0))</f>
        <v>0</v>
      </c>
      <c r="S231" s="716" t="str">
        <f>IF($B230="","",VLOOKUP($B230,Athlètes,S$7,0))</f>
        <v/>
      </c>
      <c r="T231" s="710" t="str">
        <f>IF($B230="","",VLOOKUP($B230,Indoor_max,T$7,0))</f>
        <v/>
      </c>
      <c r="U231" s="684" t="str">
        <f>IF($B230="","",VLOOKUP($B230,Indoor_max,U$7,0))</f>
        <v/>
      </c>
      <c r="V231" s="684" t="str">
        <f>IF($B230="","",VLOOKUP($B230,Indoor_max,V$7,0))</f>
        <v/>
      </c>
      <c r="W231" s="684" t="str">
        <f>IF($B230="","",VLOOKUP($B230,Indoor_max,W$7,0))</f>
        <v/>
      </c>
      <c r="X231" s="684" t="str">
        <f>IF($B230="","",VLOOKUP($B230,Indoor_max,X$7,0))</f>
        <v/>
      </c>
      <c r="Y231" s="684" t="str">
        <f>IF($B230="","",VLOOKUP($B230,Indoor_max,Y$7,0))</f>
        <v/>
      </c>
      <c r="Z231" s="684" t="str">
        <f>IF($B230="","",VLOOKUP($B230,Indoor_max,Z$7,0))</f>
        <v/>
      </c>
      <c r="AA231" s="684" t="str">
        <f>IF($B230="","",VLOOKUP($B230,Indoor_max,AA$7,0))</f>
        <v/>
      </c>
      <c r="AB231" s="684" t="str">
        <f>IF($B230="","",VLOOKUP($B230,Indoor_max,AB$7,0))</f>
        <v/>
      </c>
      <c r="AC231" s="684" t="str">
        <f>IF($B230="","",VLOOKUP($B230,Indoor_max,AC$7,0))</f>
        <v/>
      </c>
      <c r="AD231" s="684">
        <f>IF(MAX(T231:AC231)&gt;1,1,0)</f>
        <v>0</v>
      </c>
      <c r="AE231" s="684">
        <f>IF(AND(SUM(I231:N231)&gt;0,SUM(O231:Q231)&gt;0,R231&gt;0),1,0)</f>
        <v>0</v>
      </c>
      <c r="AF231" s="692">
        <f ca="1">IF( OR(AND(G231&gt;=2,G231+H231&gt;=2),  F230=IF(D231="F","classée","classé")),  1,  0)</f>
        <v>0</v>
      </c>
      <c r="AG231" s="804">
        <f ca="1">IF(CELL("row",B231)=ODD(CELL("row",B231)),IF(ROUND(B231-B230,1)=0.1,1,NA()),IF(ROUND(B232-B231,1)=0.1,0,NA()))</f>
        <v>1</v>
      </c>
      <c r="AH231" s="689">
        <f>IF(B231&gt;99,B231,A231)</f>
        <v>23.1</v>
      </c>
      <c r="AI231" s="684" t="str">
        <f ca="1">IF(D231="",INDIRECT(AO231),IF(AG231=1,D230&amp;"_"&amp;D231,D231&amp;"_"&amp;D232))</f>
        <v>P_H</v>
      </c>
      <c r="AJ231" s="684">
        <f ca="1">IF(AI231=INDIRECT(AO231),0,1)     +     IF(AG231=1,  IF(B230+0.1=B231,0,1),  IF(B231+0.1=B232,0,1))     +     IF(AG231=1,  AD231,  AD232)</f>
        <v>0</v>
      </c>
      <c r="AK231" s="717">
        <f ca="1">IF(AG231=1,  F231+CLASSES*AF231*100000,  F232+CLASSES*AF232*100000)     +     IF(AI231="_",  0,  VLOOKUP(AI231,Cross_cat_sexe,AK$7,0))     +     IF(AG231=1,  IF(AND(B231&gt;0.1,F231=0),0.1,0),  IF(AND(B232&gt;0.1,F232=0),0.1,0))</f>
        <v>3000000</v>
      </c>
      <c r="AL231" s="291"/>
      <c r="AM231" s="684"/>
      <c r="AN231" s="684">
        <f t="shared" si="19"/>
        <v>0</v>
      </c>
      <c r="AO231" s="796" t="str">
        <f t="shared" ca="1" si="18"/>
        <v>$AI$183</v>
      </c>
    </row>
    <row r="232" spans="1:41" s="703" customFormat="1" hidden="1">
      <c r="A232" s="704">
        <v>24</v>
      </c>
      <c r="B232" s="705"/>
      <c r="C232" s="703" t="str">
        <f>IF($B232="","",VLOOKUP($B232,Athlètes,C$5,0))</f>
        <v/>
      </c>
      <c r="D232" s="698" t="str">
        <f>IF($B232="","",VLOOKUP($B232,Athlètes,D$5,0))</f>
        <v/>
      </c>
      <c r="E232" s="706" t="str">
        <f>IF($B232="","",VLOOKUP($B232,Athlètes,E$5,0))</f>
        <v/>
      </c>
      <c r="F232" s="718"/>
      <c r="G232" s="700"/>
      <c r="H232" s="783"/>
      <c r="I232" s="719" t="str">
        <f>IF($B232="","",VLOOKUP($B232,Indoor_max,I$5,0)/1000)</f>
        <v/>
      </c>
      <c r="J232" s="720" t="str">
        <f>IF($B232="","",VLOOKUP($B232,Indoor_max,J$5,0)/1000)</f>
        <v/>
      </c>
      <c r="K232" s="720" t="str">
        <f>IF($B232="","",VLOOKUP($B232,Indoor_max,K$5,0)/1000)</f>
        <v/>
      </c>
      <c r="L232" s="720" t="str">
        <f>IF($B232="","",VLOOKUP($B232,Indoor_max,L$5,0)/1000)</f>
        <v/>
      </c>
      <c r="M232" s="720" t="str">
        <f>IF($B232="","",VLOOKUP($B232,Indoor_max,M$5,0)/1000)</f>
        <v/>
      </c>
      <c r="N232" s="721" t="str">
        <f>IF($B232="","",VLOOKUP($B232,Indoor_max,N$5,0)/1000)</f>
        <v/>
      </c>
      <c r="O232" s="722" t="str">
        <f>IF($B232="","",VLOOKUP($B232,Indoor_max,O$5,0))</f>
        <v/>
      </c>
      <c r="P232" s="723" t="str">
        <f>IF($B232="","",VLOOKUP($B232,Indoor_max,P$5,0))</f>
        <v/>
      </c>
      <c r="Q232" s="724" t="str">
        <f>IF($B232="","",VLOOKUP($B232,Indoor_max,Q$5,0))</f>
        <v/>
      </c>
      <c r="R232" s="725" t="str">
        <f>IF($B232="","",VLOOKUP($B232,Indoor_max,R$5,0))</f>
        <v/>
      </c>
      <c r="S232" s="726" t="str">
        <f>IF($B232="","",VLOOKUP($B232,Athlètes,S$5,0))</f>
        <v/>
      </c>
      <c r="T232" s="718"/>
      <c r="U232" s="698"/>
      <c r="V232" s="698"/>
      <c r="W232" s="698"/>
      <c r="X232" s="698"/>
      <c r="Y232" s="698"/>
      <c r="Z232" s="698"/>
      <c r="AA232" s="698"/>
      <c r="AB232" s="698"/>
      <c r="AC232" s="698"/>
      <c r="AD232" s="698"/>
      <c r="AE232" s="698"/>
      <c r="AF232" s="700"/>
      <c r="AG232" s="828">
        <f ca="1">IF(CELL("row",B232)=ODD(CELL("row",B232)),IF(ROUND(B232-B231,1)=0.1,1,NA()),IF(ROUND(B233-B232,1)=0.1,0,NA()))</f>
        <v>0</v>
      </c>
      <c r="AH232" s="697">
        <f>IF(B232&gt;99,B232,A232)</f>
        <v>24</v>
      </c>
      <c r="AI232" s="698" t="str">
        <f ca="1">IF(D232="",INDIRECT(AO232),IF(AG232=1,D231&amp;"_"&amp;D232,D232&amp;"_"&amp;D233))</f>
        <v>P_H</v>
      </c>
      <c r="AJ232" s="698">
        <f ca="1">IF(AI232=INDIRECT(AO232),0,1)     +     IF(AG232=1,  IF(B231+0.1=B232,0,1),  IF(B232+0.1=B233,0,1))     +     IF(AG232=1,  AD232,  AD233)</f>
        <v>0</v>
      </c>
      <c r="AK232" s="701">
        <f ca="1">IF(AG232=1,  F232+CLASSES*AF232*100000,  F233+CLASSES*AF233*100000)     +     IF(AI232="_",  0,  VLOOKUP(AI232,Cross_cat_sexe,AK$7,0))     +     IF(AG232=1,  IF(AND(B232&gt;0.1,F232=0),0.1,0),  IF(AND(B233&gt;0.1,F233=0),0.1,0))</f>
        <v>3000000</v>
      </c>
      <c r="AL232" s="290"/>
      <c r="AM232" s="698"/>
      <c r="AN232" s="698">
        <f t="shared" si="19"/>
        <v>0</v>
      </c>
      <c r="AO232" s="800" t="str">
        <f t="shared" ca="1" si="18"/>
        <v>$AI$183</v>
      </c>
    </row>
    <row r="233" spans="1:41" s="695" customFormat="1" hidden="1">
      <c r="A233" s="681">
        <v>24.1</v>
      </c>
      <c r="B233" s="682">
        <f>B232+0.1</f>
        <v>0.1</v>
      </c>
      <c r="C233" s="683" t="str">
        <f>IF($B232="","",VLOOKUP($B232,Athlètes,C$7,0))</f>
        <v/>
      </c>
      <c r="D233" s="684" t="str">
        <f>IF($B232="","",VLOOKUP($B232,Athlètes,D$7,0))</f>
        <v/>
      </c>
      <c r="E233" s="685"/>
      <c r="F233" s="710">
        <f>IF(AD233=0,MAX(I233:N233)+MAX(O233:Q233)+R233,NA())</f>
        <v>0</v>
      </c>
      <c r="G233" s="692">
        <f>IF(AD233=0,SUM(T233:AC233),NA())</f>
        <v>0</v>
      </c>
      <c r="H233" s="784">
        <f ca="1">IF(ISNA(VLOOKUP($B233,__Cross,H$7,0)),   0,   VLOOKUP($B233,__Cross,H$7,0))</f>
        <v>0</v>
      </c>
      <c r="I233" s="711" t="str">
        <f>IF($B232="","",VLOOKUP($B232,Indoor_max,I$7,0))</f>
        <v/>
      </c>
      <c r="J233" s="712" t="str">
        <f>IF($B232="","",VLOOKUP($B232,Indoor_max,J$7,0))</f>
        <v/>
      </c>
      <c r="K233" s="712" t="str">
        <f>IF($B232="","",VLOOKUP($B232,Indoor_max,K$7,0))</f>
        <v/>
      </c>
      <c r="L233" s="712" t="str">
        <f>IF($B232="","",VLOOKUP($B232,Indoor_max,L$7,0))</f>
        <v/>
      </c>
      <c r="M233" s="712" t="str">
        <f>IF($B232="","",VLOOKUP($B232,Indoor_max,M$7,0))</f>
        <v/>
      </c>
      <c r="N233" s="713" t="str">
        <f>IF($B232="","",VLOOKUP($B232,Indoor_max,N$7,0))</f>
        <v/>
      </c>
      <c r="O233" s="714" t="str">
        <f>IF($B232="","",VLOOKUP($B232,Indoor_max,O$7,0))</f>
        <v/>
      </c>
      <c r="P233" s="712" t="str">
        <f>IF($B232="","",VLOOKUP($B232,Indoor_max,P$7,0))</f>
        <v/>
      </c>
      <c r="Q233" s="713" t="str">
        <f>IF($B232="","",VLOOKUP($B232,Indoor_max,Q$7,0))</f>
        <v/>
      </c>
      <c r="R233" s="715">
        <f>IF($B232="",0,VLOOKUP($B232,Indoor_max,R$7,0))</f>
        <v>0</v>
      </c>
      <c r="S233" s="716" t="str">
        <f>IF($B232="","",VLOOKUP($B232,Athlètes,S$7,0))</f>
        <v/>
      </c>
      <c r="T233" s="710" t="str">
        <f>IF($B232="","",VLOOKUP($B232,Indoor_max,T$7,0))</f>
        <v/>
      </c>
      <c r="U233" s="684" t="str">
        <f>IF($B232="","",VLOOKUP($B232,Indoor_max,U$7,0))</f>
        <v/>
      </c>
      <c r="V233" s="684" t="str">
        <f>IF($B232="","",VLOOKUP($B232,Indoor_max,V$7,0))</f>
        <v/>
      </c>
      <c r="W233" s="684" t="str">
        <f>IF($B232="","",VLOOKUP($B232,Indoor_max,W$7,0))</f>
        <v/>
      </c>
      <c r="X233" s="684" t="str">
        <f>IF($B232="","",VLOOKUP($B232,Indoor_max,X$7,0))</f>
        <v/>
      </c>
      <c r="Y233" s="684" t="str">
        <f>IF($B232="","",VLOOKUP($B232,Indoor_max,Y$7,0))</f>
        <v/>
      </c>
      <c r="Z233" s="684" t="str">
        <f>IF($B232="","",VLOOKUP($B232,Indoor_max,Z$7,0))</f>
        <v/>
      </c>
      <c r="AA233" s="684" t="str">
        <f>IF($B232="","",VLOOKUP($B232,Indoor_max,AA$7,0))</f>
        <v/>
      </c>
      <c r="AB233" s="684" t="str">
        <f>IF($B232="","",VLOOKUP($B232,Indoor_max,AB$7,0))</f>
        <v/>
      </c>
      <c r="AC233" s="684" t="str">
        <f>IF($B232="","",VLOOKUP($B232,Indoor_max,AC$7,0))</f>
        <v/>
      </c>
      <c r="AD233" s="684">
        <f>IF(MAX(T233:AC233)&gt;1,1,0)</f>
        <v>0</v>
      </c>
      <c r="AE233" s="684">
        <f>IF(AND(SUM(I233:N233)&gt;0,SUM(O233:Q233)&gt;0,R233&gt;0),1,0)</f>
        <v>0</v>
      </c>
      <c r="AF233" s="692">
        <f ca="1">IF( OR(AND(G233&gt;=2,G233+H233&gt;=2),  F232=IF(D233="F","classée","classé")),  1,  0)</f>
        <v>0</v>
      </c>
      <c r="AG233" s="804">
        <f ca="1">IF(CELL("row",B233)=ODD(CELL("row",B233)),IF(ROUND(B233-B232,1)=0.1,1,NA()),IF(ROUND(B234-B233,1)=0.1,0,NA()))</f>
        <v>1</v>
      </c>
      <c r="AH233" s="689">
        <f>IF(B233&gt;99,B233,A233)</f>
        <v>24.1</v>
      </c>
      <c r="AI233" s="684" t="str">
        <f ca="1">IF(D233="",INDIRECT(AO233),IF(AG233=1,D232&amp;"_"&amp;D233,D233&amp;"_"&amp;D234))</f>
        <v>P_H</v>
      </c>
      <c r="AJ233" s="684">
        <f ca="1">IF(AI233=INDIRECT(AO233),0,1)     +     IF(AG233=1,  IF(B232+0.1=B233,0,1),  IF(B233+0.1=B234,0,1))     +     IF(AG233=1,  AD233,  AD234)</f>
        <v>0</v>
      </c>
      <c r="AK233" s="717">
        <f ca="1">IF(AG233=1,  F233+CLASSES*AF233*100000,  F234+CLASSES*AF234*100000)     +     IF(AI233="_",  0,  VLOOKUP(AI233,Cross_cat_sexe,AK$7,0))     +     IF(AG233=1,  IF(AND(B233&gt;0.1,F233=0),0.1,0),  IF(AND(B234&gt;0.1,F234=0),0.1,0))</f>
        <v>3000000</v>
      </c>
      <c r="AL233" s="291"/>
      <c r="AM233" s="684"/>
      <c r="AN233" s="684">
        <f t="shared" si="19"/>
        <v>0</v>
      </c>
      <c r="AO233" s="796" t="str">
        <f t="shared" ca="1" si="18"/>
        <v>$AI$183</v>
      </c>
    </row>
    <row r="234" spans="1:41" s="703" customFormat="1" hidden="1">
      <c r="A234" s="704">
        <v>25</v>
      </c>
      <c r="B234" s="705"/>
      <c r="C234" s="703" t="str">
        <f>IF($B234="","",VLOOKUP($B234,Athlètes,C$5,0))</f>
        <v/>
      </c>
      <c r="D234" s="698" t="str">
        <f>IF($B234="","",VLOOKUP($B234,Athlètes,D$5,0))</f>
        <v/>
      </c>
      <c r="E234" s="706" t="str">
        <f>IF($B234="","",VLOOKUP($B234,Athlètes,E$5,0))</f>
        <v/>
      </c>
      <c r="F234" s="718"/>
      <c r="G234" s="700"/>
      <c r="H234" s="783"/>
      <c r="I234" s="719" t="str">
        <f>IF($B234="","",VLOOKUP($B234,Indoor_max,I$5,0)/1000)</f>
        <v/>
      </c>
      <c r="J234" s="720" t="str">
        <f>IF($B234="","",VLOOKUP($B234,Indoor_max,J$5,0)/1000)</f>
        <v/>
      </c>
      <c r="K234" s="720" t="str">
        <f>IF($B234="","",VLOOKUP($B234,Indoor_max,K$5,0)/1000)</f>
        <v/>
      </c>
      <c r="L234" s="720" t="str">
        <f>IF($B234="","",VLOOKUP($B234,Indoor_max,L$5,0)/1000)</f>
        <v/>
      </c>
      <c r="M234" s="720" t="str">
        <f>IF($B234="","",VLOOKUP($B234,Indoor_max,M$5,0)/1000)</f>
        <v/>
      </c>
      <c r="N234" s="721" t="str">
        <f>IF($B234="","",VLOOKUP($B234,Indoor_max,N$5,0)/1000)</f>
        <v/>
      </c>
      <c r="O234" s="722" t="str">
        <f>IF($B234="","",VLOOKUP($B234,Indoor_max,O$5,0))</f>
        <v/>
      </c>
      <c r="P234" s="723" t="str">
        <f>IF($B234="","",VLOOKUP($B234,Indoor_max,P$5,0))</f>
        <v/>
      </c>
      <c r="Q234" s="724" t="str">
        <f>IF($B234="","",VLOOKUP($B234,Indoor_max,Q$5,0))</f>
        <v/>
      </c>
      <c r="R234" s="725" t="str">
        <f>IF($B234="","",VLOOKUP($B234,Indoor_max,R$5,0))</f>
        <v/>
      </c>
      <c r="S234" s="726" t="str">
        <f>IF($B234="","",VLOOKUP($B234,Athlètes,S$5,0))</f>
        <v/>
      </c>
      <c r="T234" s="718"/>
      <c r="U234" s="698"/>
      <c r="V234" s="698"/>
      <c r="W234" s="698"/>
      <c r="X234" s="698"/>
      <c r="Y234" s="698"/>
      <c r="Z234" s="698"/>
      <c r="AA234" s="698"/>
      <c r="AB234" s="698"/>
      <c r="AC234" s="698"/>
      <c r="AD234" s="698"/>
      <c r="AE234" s="698"/>
      <c r="AF234" s="700"/>
      <c r="AG234" s="828">
        <f ca="1">IF(CELL("row",B234)=ODD(CELL("row",B234)),IF(ROUND(B234-B233,1)=0.1,1,NA()),IF(ROUND(B235-B234,1)=0.1,0,NA()))</f>
        <v>0</v>
      </c>
      <c r="AH234" s="697">
        <f>IF(B234&gt;99,B234,A234)</f>
        <v>25</v>
      </c>
      <c r="AI234" s="698" t="str">
        <f ca="1">IF(D234="",INDIRECT(AO234),IF(AG234=1,D233&amp;"_"&amp;D234,D234&amp;"_"&amp;D235))</f>
        <v>P_H</v>
      </c>
      <c r="AJ234" s="698">
        <f ca="1">IF(AI234=INDIRECT(AO234),0,1)     +     IF(AG234=1,  IF(B233+0.1=B234,0,1),  IF(B234+0.1=B235,0,1))     +     IF(AG234=1,  AD234,  AD235)</f>
        <v>0</v>
      </c>
      <c r="AK234" s="701">
        <f ca="1">IF(AG234=1,  F234+CLASSES*AF234*100000,  F235+CLASSES*AF235*100000)     +     IF(AI234="_",  0,  VLOOKUP(AI234,Cross_cat_sexe,AK$7,0))     +     IF(AG234=1,  IF(AND(B234&gt;0.1,F234=0),0.1,0),  IF(AND(B235&gt;0.1,F235=0),0.1,0))</f>
        <v>3000000</v>
      </c>
      <c r="AL234" s="290"/>
      <c r="AM234" s="698"/>
      <c r="AN234" s="698">
        <f t="shared" si="19"/>
        <v>0</v>
      </c>
      <c r="AO234" s="800" t="str">
        <f t="shared" ca="1" si="18"/>
        <v>$AI$183</v>
      </c>
    </row>
    <row r="235" spans="1:41" s="695" customFormat="1" hidden="1">
      <c r="A235" s="681">
        <v>25.1</v>
      </c>
      <c r="B235" s="682">
        <f>B234+0.1</f>
        <v>0.1</v>
      </c>
      <c r="C235" s="683" t="str">
        <f>IF($B234="","",VLOOKUP($B234,Athlètes,C$7,0))</f>
        <v/>
      </c>
      <c r="D235" s="684" t="str">
        <f>IF($B234="","",VLOOKUP($B234,Athlètes,D$7,0))</f>
        <v/>
      </c>
      <c r="E235" s="685"/>
      <c r="F235" s="710">
        <f>IF(AD235=0,MAX(I235:N235)+MAX(O235:Q235)+R235,NA())</f>
        <v>0</v>
      </c>
      <c r="G235" s="692">
        <f>IF(AD235=0,SUM(T235:AC235),NA())</f>
        <v>0</v>
      </c>
      <c r="H235" s="784">
        <f ca="1">IF(ISNA(VLOOKUP($B235,__Cross,H$7,0)),   0,   VLOOKUP($B235,__Cross,H$7,0))</f>
        <v>0</v>
      </c>
      <c r="I235" s="711" t="str">
        <f>IF($B234="","",VLOOKUP($B234,Indoor_max,I$7,0))</f>
        <v/>
      </c>
      <c r="J235" s="712" t="str">
        <f>IF($B234="","",VLOOKUP($B234,Indoor_max,J$7,0))</f>
        <v/>
      </c>
      <c r="K235" s="712" t="str">
        <f>IF($B234="","",VLOOKUP($B234,Indoor_max,K$7,0))</f>
        <v/>
      </c>
      <c r="L235" s="712" t="str">
        <f>IF($B234="","",VLOOKUP($B234,Indoor_max,L$7,0))</f>
        <v/>
      </c>
      <c r="M235" s="712" t="str">
        <f>IF($B234="","",VLOOKUP($B234,Indoor_max,M$7,0))</f>
        <v/>
      </c>
      <c r="N235" s="713" t="str">
        <f>IF($B234="","",VLOOKUP($B234,Indoor_max,N$7,0))</f>
        <v/>
      </c>
      <c r="O235" s="714" t="str">
        <f>IF($B234="","",VLOOKUP($B234,Indoor_max,O$7,0))</f>
        <v/>
      </c>
      <c r="P235" s="712" t="str">
        <f>IF($B234="","",VLOOKUP($B234,Indoor_max,P$7,0))</f>
        <v/>
      </c>
      <c r="Q235" s="713" t="str">
        <f>IF($B234="","",VLOOKUP($B234,Indoor_max,Q$7,0))</f>
        <v/>
      </c>
      <c r="R235" s="715">
        <f>IF($B234="",0,VLOOKUP($B234,Indoor_max,R$7,0))</f>
        <v>0</v>
      </c>
      <c r="S235" s="716" t="str">
        <f>IF($B234="","",VLOOKUP($B234,Athlètes,S$7,0))</f>
        <v/>
      </c>
      <c r="T235" s="710" t="str">
        <f>IF($B234="","",VLOOKUP($B234,Indoor_max,T$7,0))</f>
        <v/>
      </c>
      <c r="U235" s="684" t="str">
        <f>IF($B234="","",VLOOKUP($B234,Indoor_max,U$7,0))</f>
        <v/>
      </c>
      <c r="V235" s="684" t="str">
        <f>IF($B234="","",VLOOKUP($B234,Indoor_max,V$7,0))</f>
        <v/>
      </c>
      <c r="W235" s="684" t="str">
        <f>IF($B234="","",VLOOKUP($B234,Indoor_max,W$7,0))</f>
        <v/>
      </c>
      <c r="X235" s="684" t="str">
        <f>IF($B234="","",VLOOKUP($B234,Indoor_max,X$7,0))</f>
        <v/>
      </c>
      <c r="Y235" s="684" t="str">
        <f>IF($B234="","",VLOOKUP($B234,Indoor_max,Y$7,0))</f>
        <v/>
      </c>
      <c r="Z235" s="684" t="str">
        <f>IF($B234="","",VLOOKUP($B234,Indoor_max,Z$7,0))</f>
        <v/>
      </c>
      <c r="AA235" s="684" t="str">
        <f>IF($B234="","",VLOOKUP($B234,Indoor_max,AA$7,0))</f>
        <v/>
      </c>
      <c r="AB235" s="684" t="str">
        <f>IF($B234="","",VLOOKUP($B234,Indoor_max,AB$7,0))</f>
        <v/>
      </c>
      <c r="AC235" s="684" t="str">
        <f>IF($B234="","",VLOOKUP($B234,Indoor_max,AC$7,0))</f>
        <v/>
      </c>
      <c r="AD235" s="684">
        <f>IF(MAX(T235:AC235)&gt;1,1,0)</f>
        <v>0</v>
      </c>
      <c r="AE235" s="684">
        <f>IF(AND(SUM(I235:N235)&gt;0,SUM(O235:Q235)&gt;0,R235&gt;0),1,0)</f>
        <v>0</v>
      </c>
      <c r="AF235" s="692">
        <f ca="1">IF( OR(AND(G235&gt;=2,G235+H235&gt;=2),  F234=IF(D235="F","classée","classé")),  1,  0)</f>
        <v>0</v>
      </c>
      <c r="AG235" s="804">
        <f ca="1">IF(CELL("row",B235)=ODD(CELL("row",B235)),IF(ROUND(B235-B234,1)=0.1,1,NA()),IF(ROUND(B236-B235,1)=0.1,0,NA()))</f>
        <v>1</v>
      </c>
      <c r="AH235" s="689">
        <f>IF(B235&gt;99,B235,A235)</f>
        <v>25.1</v>
      </c>
      <c r="AI235" s="684" t="str">
        <f ca="1">IF(D235="",INDIRECT(AO235),IF(AG235=1,D234&amp;"_"&amp;D235,D235&amp;"_"&amp;D236))</f>
        <v>P_H</v>
      </c>
      <c r="AJ235" s="684">
        <f ca="1">IF(AI235=INDIRECT(AO235),0,1)     +     IF(AG235=1,  IF(B234+0.1=B235,0,1),  IF(B235+0.1=B236,0,1))     +     IF(AG235=1,  AD235,  AD236)</f>
        <v>0</v>
      </c>
      <c r="AK235" s="717">
        <f ca="1">IF(AG235=1,  F235+CLASSES*AF235*100000,  F236+CLASSES*AF236*100000)     +     IF(AI235="_",  0,  VLOOKUP(AI235,Cross_cat_sexe,AK$7,0))     +     IF(AG235=1,  IF(AND(B235&gt;0.1,F235=0),0.1,0),  IF(AND(B236&gt;0.1,F236=0),0.1,0))</f>
        <v>3000000</v>
      </c>
      <c r="AL235" s="291"/>
      <c r="AM235" s="684"/>
      <c r="AN235" s="684">
        <f t="shared" si="19"/>
        <v>0</v>
      </c>
      <c r="AO235" s="796" t="str">
        <f t="shared" ca="1" si="18"/>
        <v>$AI$183</v>
      </c>
    </row>
    <row r="236" spans="1:41" s="779" customFormat="1" ht="5.0999999999999996" customHeight="1">
      <c r="A236" s="834"/>
      <c r="B236" s="776"/>
      <c r="C236" s="776"/>
      <c r="D236" s="774"/>
      <c r="E236" s="776"/>
      <c r="F236" s="776"/>
      <c r="G236" s="776"/>
      <c r="H236" s="776"/>
      <c r="I236" s="776"/>
      <c r="J236" s="776"/>
      <c r="K236" s="776"/>
      <c r="L236" s="776"/>
      <c r="M236" s="776"/>
      <c r="N236" s="776"/>
      <c r="O236" s="776"/>
      <c r="P236" s="776"/>
      <c r="Q236" s="776"/>
      <c r="R236" s="775"/>
      <c r="S236" s="561"/>
      <c r="T236" s="527"/>
      <c r="U236" s="527"/>
      <c r="V236" s="527"/>
      <c r="W236" s="527"/>
      <c r="X236" s="527"/>
      <c r="Y236" s="527"/>
      <c r="Z236" s="527"/>
      <c r="AA236" s="527"/>
      <c r="AB236" s="527"/>
      <c r="AC236" s="527"/>
      <c r="AD236" s="527"/>
      <c r="AE236" s="527"/>
      <c r="AF236" s="527"/>
      <c r="AG236" s="527"/>
      <c r="AH236" s="527"/>
      <c r="AI236" s="527"/>
      <c r="AJ236" s="527"/>
      <c r="AK236" s="777">
        <f ca="1">VLOOKUP(AI235,Cross_cat_sexe,AK$7,0)-1</f>
        <v>2999999</v>
      </c>
      <c r="AL236" s="528"/>
      <c r="AM236" s="778"/>
      <c r="AN236" s="580">
        <v>3</v>
      </c>
      <c r="AO236" s="803" t="s">
        <v>266</v>
      </c>
    </row>
    <row r="237" spans="1:41" s="912" customFormat="1" ht="25.5" customHeight="1">
      <c r="A237" s="861" t="s">
        <v>260</v>
      </c>
      <c r="B237" s="862"/>
      <c r="C237" s="901"/>
      <c r="D237" s="864" t="str">
        <f>AI237</f>
        <v>B_F</v>
      </c>
      <c r="E237" s="902"/>
      <c r="F237" s="902"/>
      <c r="G237" s="902"/>
      <c r="H237" s="902"/>
      <c r="I237" s="903"/>
      <c r="J237" s="903"/>
      <c r="K237" s="903"/>
      <c r="L237" s="903"/>
      <c r="M237" s="903"/>
      <c r="N237" s="903"/>
      <c r="O237" s="903"/>
      <c r="P237" s="903"/>
      <c r="Q237" s="901"/>
      <c r="R237" s="904"/>
      <c r="S237" s="904"/>
      <c r="T237" s="905"/>
      <c r="U237" s="902"/>
      <c r="V237" s="902"/>
      <c r="W237" s="902"/>
      <c r="X237" s="902"/>
      <c r="Y237" s="902"/>
      <c r="Z237" s="902"/>
      <c r="AA237" s="902"/>
      <c r="AB237" s="902"/>
      <c r="AC237" s="906"/>
      <c r="AD237" s="907"/>
      <c r="AE237" s="907"/>
      <c r="AF237" s="908"/>
      <c r="AG237" s="902"/>
      <c r="AH237" s="906"/>
      <c r="AI237" s="909" t="str">
        <f>pts_Cross!$A$12</f>
        <v>B_F</v>
      </c>
      <c r="AJ237" s="907"/>
      <c r="AK237" s="910">
        <f ca="1">VLOOKUP(AI237,Cross_cat_sexe,AK$7,0)+900004</f>
        <v>2900004</v>
      </c>
      <c r="AL237" s="766"/>
      <c r="AM237" s="911"/>
      <c r="AN237" s="875">
        <v>3</v>
      </c>
      <c r="AO237" s="876" t="s">
        <v>266</v>
      </c>
    </row>
    <row r="238" spans="1:41" s="94" customFormat="1">
      <c r="A238" s="459" t="s">
        <v>201</v>
      </c>
      <c r="B238" s="200" t="s">
        <v>0</v>
      </c>
      <c r="C238" s="94" t="s">
        <v>1</v>
      </c>
      <c r="D238" s="93" t="s">
        <v>26</v>
      </c>
      <c r="E238" s="209" t="s">
        <v>4</v>
      </c>
      <c r="F238" s="207" t="s">
        <v>200</v>
      </c>
      <c r="G238" s="212" t="s">
        <v>144</v>
      </c>
      <c r="H238" s="781" t="s">
        <v>144</v>
      </c>
      <c r="I238" s="109" t="s">
        <v>125</v>
      </c>
      <c r="J238" s="107"/>
      <c r="K238" s="107"/>
      <c r="L238" s="107"/>
      <c r="M238" s="107"/>
      <c r="N238" s="110"/>
      <c r="O238" s="109" t="s">
        <v>126</v>
      </c>
      <c r="P238" s="107"/>
      <c r="Q238" s="110"/>
      <c r="R238" s="460" t="s">
        <v>127</v>
      </c>
      <c r="S238" s="439" t="s">
        <v>1</v>
      </c>
      <c r="T238" s="380" t="s">
        <v>198</v>
      </c>
      <c r="U238" s="381"/>
      <c r="V238" s="381"/>
      <c r="W238" s="381"/>
      <c r="X238" s="381"/>
      <c r="Y238" s="381"/>
      <c r="Z238" s="381"/>
      <c r="AA238" s="381"/>
      <c r="AB238" s="381"/>
      <c r="AC238" s="382"/>
      <c r="AD238" s="383" t="s">
        <v>142</v>
      </c>
      <c r="AE238" s="383" t="s">
        <v>194</v>
      </c>
      <c r="AF238" s="523" t="s">
        <v>195</v>
      </c>
      <c r="AG238" s="599" t="s">
        <v>466</v>
      </c>
      <c r="AH238" s="525" t="s">
        <v>0</v>
      </c>
      <c r="AI238" s="383" t="s">
        <v>170</v>
      </c>
      <c r="AJ238" s="383" t="s">
        <v>196</v>
      </c>
      <c r="AK238" s="522">
        <f ca="1">VLOOKUP(AI237,Cross_cat_sexe,AK$7,0)+900002</f>
        <v>2900002</v>
      </c>
      <c r="AL238" s="289"/>
      <c r="AM238" s="93"/>
      <c r="AN238" s="93">
        <v>2</v>
      </c>
      <c r="AO238" s="795" t="str">
        <f t="shared" ref="AO238:AO269" ca="1" si="20">CELL("address",$AI$237)</f>
        <v>$AI$237</v>
      </c>
    </row>
    <row r="239" spans="1:41" s="94" customFormat="1">
      <c r="A239" s="461">
        <v>0</v>
      </c>
      <c r="B239" s="201"/>
      <c r="C239" s="95" t="s">
        <v>123</v>
      </c>
      <c r="D239" s="93" t="s">
        <v>7</v>
      </c>
      <c r="E239" s="209"/>
      <c r="F239" s="208" t="s">
        <v>12</v>
      </c>
      <c r="G239" s="213" t="s">
        <v>12</v>
      </c>
      <c r="H239" s="782" t="s">
        <v>154</v>
      </c>
      <c r="I239" s="111" t="s">
        <v>28</v>
      </c>
      <c r="J239" s="578" t="s">
        <v>78</v>
      </c>
      <c r="K239" s="578" t="s">
        <v>85</v>
      </c>
      <c r="L239" s="97" t="s">
        <v>87</v>
      </c>
      <c r="M239" s="97" t="s">
        <v>89</v>
      </c>
      <c r="N239" s="112" t="s">
        <v>91</v>
      </c>
      <c r="O239" s="108" t="s">
        <v>32</v>
      </c>
      <c r="P239" s="97" t="s">
        <v>35</v>
      </c>
      <c r="Q239" s="112" t="s">
        <v>34</v>
      </c>
      <c r="R239" s="462" t="s">
        <v>36</v>
      </c>
      <c r="S239" s="440" t="s">
        <v>123</v>
      </c>
      <c r="T239" s="385" t="s">
        <v>13</v>
      </c>
      <c r="U239" s="384" t="s">
        <v>14</v>
      </c>
      <c r="V239" s="384" t="s">
        <v>15</v>
      </c>
      <c r="W239" s="384" t="s">
        <v>16</v>
      </c>
      <c r="X239" s="384" t="s">
        <v>17</v>
      </c>
      <c r="Y239" s="384" t="s">
        <v>18</v>
      </c>
      <c r="Z239" s="384" t="s">
        <v>19</v>
      </c>
      <c r="AA239" s="384" t="s">
        <v>20</v>
      </c>
      <c r="AB239" s="384" t="s">
        <v>21</v>
      </c>
      <c r="AC239" s="384" t="s">
        <v>22</v>
      </c>
      <c r="AD239" s="386" t="s">
        <v>143</v>
      </c>
      <c r="AE239" s="386" t="s">
        <v>193</v>
      </c>
      <c r="AF239" s="524" t="s">
        <v>23</v>
      </c>
      <c r="AG239" s="600"/>
      <c r="AH239" s="526" t="s">
        <v>342</v>
      </c>
      <c r="AI239" s="386"/>
      <c r="AJ239" s="386" t="s">
        <v>197</v>
      </c>
      <c r="AK239" s="522">
        <f ca="1">VLOOKUP(AI237,Cross_cat_sexe,AK$7,0)+900001</f>
        <v>2900001</v>
      </c>
      <c r="AL239" s="289"/>
      <c r="AM239" s="93"/>
      <c r="AN239" s="93">
        <v>2</v>
      </c>
      <c r="AO239" s="795" t="str">
        <f t="shared" ca="1" si="20"/>
        <v>$AI$237</v>
      </c>
    </row>
    <row r="240" spans="1:41" s="703" customFormat="1">
      <c r="A240" s="704">
        <v>1</v>
      </c>
      <c r="B240" s="705">
        <v>5</v>
      </c>
      <c r="C240" s="703" t="str">
        <f ca="1">IF($B240="","",VLOOKUP($B240,Athlètes,C$5,0))</f>
        <v>SCLAVONT</v>
      </c>
      <c r="D240" s="698" t="str">
        <f ca="1">IF($B240="","",VLOOKUP($B240,Athlètes,D$5,0))</f>
        <v>B</v>
      </c>
      <c r="E240" s="706">
        <f ca="1">IF($B240="","",VLOOKUP($B240,Athlètes,E$5,0))</f>
        <v>2002</v>
      </c>
      <c r="F240" s="962"/>
      <c r="G240" s="700"/>
      <c r="H240" s="783"/>
      <c r="I240" s="719">
        <f ca="1">IF($B240="","",VLOOKUP($B240,Indoor_max,I$5,0)/1000)</f>
        <v>8.2175925925925917E-5</v>
      </c>
      <c r="J240" s="720">
        <f ca="1">IF($B240="","",VLOOKUP($B240,Indoor_max,J$5,0)/1000)</f>
        <v>0</v>
      </c>
      <c r="K240" s="720">
        <f ca="1">IF($B240="","",VLOOKUP($B240,Indoor_max,K$5,0)/1000)</f>
        <v>0</v>
      </c>
      <c r="L240" s="720">
        <f ca="1">IF($B240="","",VLOOKUP($B240,Indoor_max,L$5,0)/1000)</f>
        <v>0</v>
      </c>
      <c r="M240" s="720">
        <f ca="1">IF($B240="","",VLOOKUP($B240,Indoor_max,M$5,0)/1000)</f>
        <v>0</v>
      </c>
      <c r="N240" s="721">
        <f ca="1">IF($B240="","",VLOOKUP($B240,Indoor_max,N$5,0)/1000)</f>
        <v>0</v>
      </c>
      <c r="O240" s="722">
        <f ca="1">IF($B240="","",VLOOKUP($B240,Indoor_max,O$5,0))</f>
        <v>90</v>
      </c>
      <c r="P240" s="723">
        <f ca="1">IF($B240="","",VLOOKUP($B240,Indoor_max,P$5,0))</f>
        <v>0</v>
      </c>
      <c r="Q240" s="724">
        <f ca="1">IF($B240="","",VLOOKUP($B240,Indoor_max,Q$5,0))</f>
        <v>0</v>
      </c>
      <c r="R240" s="725">
        <f ca="1">IF($B240="","",VLOOKUP($B240,Indoor_max,R$5,0))</f>
        <v>6.25</v>
      </c>
      <c r="S240" s="726" t="str">
        <f ca="1">IF($B240="","",VLOOKUP($B240,Athlètes,S$5,0))</f>
        <v>SCLAVONT</v>
      </c>
      <c r="T240" s="718"/>
      <c r="U240" s="698"/>
      <c r="V240" s="698"/>
      <c r="W240" s="698"/>
      <c r="X240" s="698"/>
      <c r="Y240" s="698"/>
      <c r="Z240" s="698"/>
      <c r="AA240" s="698"/>
      <c r="AB240" s="698"/>
      <c r="AC240" s="698"/>
      <c r="AD240" s="698"/>
      <c r="AE240" s="698"/>
      <c r="AF240" s="700"/>
      <c r="AG240" s="828">
        <f ca="1">IF(CELL("row",B240)=ODD(CELL("row",B240)),IF(ROUND(B240-B239,1)=0.1,1,NA()),IF(ROUND(B241-B240,1)=0.1,0,NA()))</f>
        <v>0</v>
      </c>
      <c r="AH240" s="697">
        <f>IF(B240&gt;99,B240,A240)</f>
        <v>1</v>
      </c>
      <c r="AI240" s="698" t="str">
        <f ca="1">IF(D240="",INDIRECT(AO240),IF(AG240=1,D239&amp;"_"&amp;D240,D240&amp;"_"&amp;D241))</f>
        <v>B_F</v>
      </c>
      <c r="AJ240" s="698">
        <f ca="1">IF(AI240=INDIRECT(AO240),0,1)     +     IF(AG240=1,  IF(B239+0.1=B240,0,1),  IF(B240+0.1=B241,0,1))     +     IF(AG240=1,  AD240,  AD241)</f>
        <v>0</v>
      </c>
      <c r="AK240" s="701">
        <f ca="1">IF(AG240=1,  F240+CLASSES*AF240*100000,  F241+CLASSES*AF241*100000)     +     IF(AI240="_",  0,  VLOOKUP(AI240,Cross_cat_sexe,AK$7,0))     +     IF(AG240=1,  IF(AND(B240&gt;0.1,F240=0),0.1,0),  IF(AND(B241&gt;0.1,F241=0),0.1,0))</f>
        <v>2100704</v>
      </c>
      <c r="AL240" s="290"/>
      <c r="AM240" s="698"/>
      <c r="AN240" s="698">
        <f>IF(B240&gt;0.1,1,0)</f>
        <v>1</v>
      </c>
      <c r="AO240" s="800" t="str">
        <f t="shared" ca="1" si="20"/>
        <v>$AI$237</v>
      </c>
    </row>
    <row r="241" spans="1:41" s="695" customFormat="1">
      <c r="A241" s="681">
        <v>1.1000000000000001</v>
      </c>
      <c r="B241" s="682">
        <f>B240+0.1</f>
        <v>5.0999999999999996</v>
      </c>
      <c r="C241" s="683" t="str">
        <f ca="1">IF($B240="","",VLOOKUP($B240,Athlètes,C$7,0))</f>
        <v>Lastinie</v>
      </c>
      <c r="D241" s="684" t="str">
        <f ca="1">IF($B240="","",VLOOKUP($B240,Athlètes,D$7,0))</f>
        <v>F</v>
      </c>
      <c r="E241" s="685"/>
      <c r="F241" s="710">
        <f ca="1">IF(AD241=0,MAX(I241:N241)+MAX(O241:Q241)+R241,NA())</f>
        <v>704</v>
      </c>
      <c r="G241" s="692">
        <f ca="1">IF(AD241=0,SUM(T241:AC241),NA())</f>
        <v>4</v>
      </c>
      <c r="H241" s="784">
        <f ca="1">IF(ISNA(VLOOKUP($B241,__Cross,H$7,0)),   0,   VLOOKUP($B241,__Cross,H$7,0))</f>
        <v>4</v>
      </c>
      <c r="I241" s="711">
        <f ca="1">IF($B240="","",VLOOKUP($B240,Indoor_max,I$7,0))</f>
        <v>288</v>
      </c>
      <c r="J241" s="712">
        <f ca="1">IF($B240="","",VLOOKUP($B240,Indoor_max,J$7,0))</f>
        <v>0</v>
      </c>
      <c r="K241" s="712">
        <f ca="1">IF($B240="","",VLOOKUP($B240,Indoor_max,K$7,0))</f>
        <v>0</v>
      </c>
      <c r="L241" s="712">
        <f ca="1">IF($B240="","",VLOOKUP($B240,Indoor_max,L$7,0))</f>
        <v>0</v>
      </c>
      <c r="M241" s="712">
        <f ca="1">IF($B240="","",VLOOKUP($B240,Indoor_max,M$7,0))</f>
        <v>0</v>
      </c>
      <c r="N241" s="713">
        <f ca="1">IF($B240="","",VLOOKUP($B240,Indoor_max,N$7,0))</f>
        <v>0</v>
      </c>
      <c r="O241" s="714">
        <f ca="1">IF($B240="","",VLOOKUP($B240,Indoor_max,O$7,0))</f>
        <v>119</v>
      </c>
      <c r="P241" s="712">
        <f ca="1">IF($B240="","",VLOOKUP($B240,Indoor_max,P$7,0))</f>
        <v>0</v>
      </c>
      <c r="Q241" s="713">
        <f ca="1">IF($B240="","",VLOOKUP($B240,Indoor_max,Q$7,0))</f>
        <v>0</v>
      </c>
      <c r="R241" s="715">
        <f ca="1">IF($B240="",0,VLOOKUP($B240,Indoor_max,R$7,0))</f>
        <v>297</v>
      </c>
      <c r="S241" s="716" t="str">
        <f ca="1">IF($B240="","",VLOOKUP($B240,Athlètes,S$7,0))</f>
        <v>Lastinie</v>
      </c>
      <c r="T241" s="710">
        <f ca="1">IF($B240="","",VLOOKUP($B240,Indoor_max,T$7,0))</f>
        <v>1</v>
      </c>
      <c r="U241" s="684">
        <f ca="1">IF($B240="","",VLOOKUP($B240,Indoor_max,U$7,0))</f>
        <v>1</v>
      </c>
      <c r="V241" s="684">
        <f ca="1">IF($B240="","",VLOOKUP($B240,Indoor_max,V$7,0))</f>
        <v>0</v>
      </c>
      <c r="W241" s="684">
        <f ca="1">IF($B240="","",VLOOKUP($B240,Indoor_max,W$7,0))</f>
        <v>0</v>
      </c>
      <c r="X241" s="684">
        <f ca="1">IF($B240="","",VLOOKUP($B240,Indoor_max,X$7,0))</f>
        <v>0</v>
      </c>
      <c r="Y241" s="684">
        <f ca="1">IF($B240="","",VLOOKUP($B240,Indoor_max,Y$7,0))</f>
        <v>0</v>
      </c>
      <c r="Z241" s="684">
        <f ca="1">IF($B240="","",VLOOKUP($B240,Indoor_max,Z$7,0))</f>
        <v>1</v>
      </c>
      <c r="AA241" s="684">
        <f ca="1">IF($B240="","",VLOOKUP($B240,Indoor_max,AA$7,0))</f>
        <v>1</v>
      </c>
      <c r="AB241" s="684">
        <f ca="1">IF($B240="","",VLOOKUP($B240,Indoor_max,AB$7,0))</f>
        <v>0</v>
      </c>
      <c r="AC241" s="684">
        <f ca="1">IF($B240="","",VLOOKUP($B240,Indoor_max,AC$7,0))</f>
        <v>0</v>
      </c>
      <c r="AD241" s="684">
        <f ca="1">IF(MAX(T241:AC241)&gt;1,1,0)</f>
        <v>0</v>
      </c>
      <c r="AE241" s="684">
        <f ca="1">IF(AND(SUM(I241:N241)&gt;0,SUM(O241:Q241)&gt;0,R241&gt;0),1,0)</f>
        <v>1</v>
      </c>
      <c r="AF241" s="692">
        <f ca="1">IF( OR(AND(G241&gt;=2,G241+H241&gt;=2),  F240=IF(D241="F","classée","classé")),  1,  0)</f>
        <v>1</v>
      </c>
      <c r="AG241" s="804">
        <f ca="1">IF(CELL("row",B241)=ODD(CELL("row",B241)),IF(ROUND(B241-B240,1)=0.1,1,NA()),IF(ROUND(B242-B241,1)=0.1,0,NA()))</f>
        <v>1</v>
      </c>
      <c r="AH241" s="689">
        <f>IF(B241&gt;99,B241,A241)</f>
        <v>1.1000000000000001</v>
      </c>
      <c r="AI241" s="684" t="str">
        <f ca="1">IF(D241="",INDIRECT(AO241),IF(AG241=1,D240&amp;"_"&amp;D241,D241&amp;"_"&amp;D242))</f>
        <v>B_F</v>
      </c>
      <c r="AJ241" s="684">
        <f ca="1">IF(AI241=INDIRECT(AO241),0,1)     +     IF(AG241=1,  IF(B240+0.1=B241,0,1),  IF(B241+0.1=B242,0,1))     +     IF(AG241=1,  AD241,  AD242)</f>
        <v>0</v>
      </c>
      <c r="AK241" s="717">
        <f ca="1">IF(AG241=1,  F241+CLASSES*AF241*100000,  F242+CLASSES*AF242*100000)     +     IF(AI241="_",  0,  VLOOKUP(AI241,Cross_cat_sexe,AK$7,0))     +     IF(AG241=1,  IF(AND(B241&gt;0.1,F241=0),0.1,0),  IF(AND(B242&gt;0.1,F242=0),0.1,0))</f>
        <v>2100704</v>
      </c>
      <c r="AL241" s="291"/>
      <c r="AM241" s="684"/>
      <c r="AN241" s="684">
        <f t="shared" ref="AN241:AN283" si="21">IF(B241&gt;0.1,1,0)</f>
        <v>1</v>
      </c>
      <c r="AO241" s="796" t="str">
        <f t="shared" ca="1" si="20"/>
        <v>$AI$237</v>
      </c>
    </row>
    <row r="242" spans="1:41" s="703" customFormat="1">
      <c r="A242" s="704">
        <v>2</v>
      </c>
      <c r="B242" s="705">
        <v>9</v>
      </c>
      <c r="C242" s="703" t="str">
        <f ca="1">IF($B242="","",VLOOKUP($B242,Athlètes,C$5,0))</f>
        <v>SCLAVONT</v>
      </c>
      <c r="D242" s="698" t="str">
        <f ca="1">IF($B242="","",VLOOKUP($B242,Athlètes,D$5,0))</f>
        <v>B</v>
      </c>
      <c r="E242" s="706">
        <f ca="1">IF($B242="","",VLOOKUP($B242,Athlètes,E$5,0))</f>
        <v>2002</v>
      </c>
      <c r="F242" s="718"/>
      <c r="G242" s="700"/>
      <c r="H242" s="783"/>
      <c r="I242" s="719">
        <f ca="1">IF($B242="","",VLOOKUP($B242,Indoor_max,I$5,0)/1000)</f>
        <v>8.4490740740740731E-5</v>
      </c>
      <c r="J242" s="720">
        <f ca="1">IF($B242="","",VLOOKUP($B242,Indoor_max,J$5,0)/1000)</f>
        <v>0</v>
      </c>
      <c r="K242" s="720">
        <f ca="1">IF($B242="","",VLOOKUP($B242,Indoor_max,K$5,0)/1000)</f>
        <v>0</v>
      </c>
      <c r="L242" s="720">
        <f ca="1">IF($B242="","",VLOOKUP($B242,Indoor_max,L$5,0)/1000)</f>
        <v>0</v>
      </c>
      <c r="M242" s="720">
        <f ca="1">IF($B242="","",VLOOKUP($B242,Indoor_max,M$5,0)/1000)</f>
        <v>0</v>
      </c>
      <c r="N242" s="721">
        <f ca="1">IF($B242="","",VLOOKUP($B242,Indoor_max,N$5,0)/1000)</f>
        <v>0</v>
      </c>
      <c r="O242" s="722">
        <f ca="1">IF($B242="","",VLOOKUP($B242,Indoor_max,O$5,0))</f>
        <v>90</v>
      </c>
      <c r="P242" s="723">
        <f ca="1">IF($B242="","",VLOOKUP($B242,Indoor_max,P$5,0))</f>
        <v>0</v>
      </c>
      <c r="Q242" s="724">
        <f ca="1">IF($B242="","",VLOOKUP($B242,Indoor_max,Q$5,0))</f>
        <v>0</v>
      </c>
      <c r="R242" s="725">
        <f ca="1">IF($B242="","",VLOOKUP($B242,Indoor_max,R$5,0))</f>
        <v>5.6</v>
      </c>
      <c r="S242" s="726" t="str">
        <f ca="1">IF($B242="","",VLOOKUP($B242,Athlètes,S$5,0))</f>
        <v>SCLAVONT</v>
      </c>
      <c r="T242" s="718"/>
      <c r="U242" s="698"/>
      <c r="V242" s="698"/>
      <c r="W242" s="698"/>
      <c r="X242" s="698"/>
      <c r="Y242" s="698"/>
      <c r="Z242" s="698"/>
      <c r="AA242" s="698"/>
      <c r="AB242" s="698"/>
      <c r="AC242" s="698"/>
      <c r="AD242" s="698"/>
      <c r="AE242" s="698"/>
      <c r="AF242" s="700"/>
      <c r="AG242" s="828">
        <f ca="1">IF(CELL("row",B242)=ODD(CELL("row",B242)),IF(ROUND(B242-B241,1)=0.1,1,NA()),IF(ROUND(B243-B242,1)=0.1,0,NA()))</f>
        <v>0</v>
      </c>
      <c r="AH242" s="697">
        <f>IF(B242&gt;99,B242,A242)</f>
        <v>2</v>
      </c>
      <c r="AI242" s="698" t="str">
        <f ca="1">IF(D242="",INDIRECT(AO242),IF(AG242=1,D241&amp;"_"&amp;D242,D242&amp;"_"&amp;D243))</f>
        <v>B_F</v>
      </c>
      <c r="AJ242" s="698">
        <f ca="1">IF(AI242=INDIRECT(AO242),0,1)     +     IF(AG242=1,  IF(B241+0.1=B242,0,1),  IF(B242+0.1=B243,0,1))     +     IF(AG242=1,  AD242,  AD243)</f>
        <v>0</v>
      </c>
      <c r="AK242" s="701">
        <f ca="1">IF(AG242=1,  F242+CLASSES*AF242*100000,  F243+CLASSES*AF243*100000)     +     IF(AI242="_",  0,  VLOOKUP(AI242,Cross_cat_sexe,AK$7,0))     +     IF(AG242=1,  IF(AND(B242&gt;0.1,F242=0),0.1,0),  IF(AND(B243&gt;0.1,F243=0),0.1,0))</f>
        <v>2100662</v>
      </c>
      <c r="AL242" s="290"/>
      <c r="AM242" s="698"/>
      <c r="AN242" s="698">
        <f t="shared" si="21"/>
        <v>1</v>
      </c>
      <c r="AO242" s="800" t="str">
        <f t="shared" ca="1" si="20"/>
        <v>$AI$237</v>
      </c>
    </row>
    <row r="243" spans="1:41" s="695" customFormat="1">
      <c r="A243" s="681">
        <v>2.1</v>
      </c>
      <c r="B243" s="682">
        <f>B242+0.1</f>
        <v>9.1</v>
      </c>
      <c r="C243" s="683" t="str">
        <f ca="1">IF($B242="","",VLOOKUP($B242,Athlètes,C$7,0))</f>
        <v>Ysolde</v>
      </c>
      <c r="D243" s="684" t="str">
        <f ca="1">IF($B242="","",VLOOKUP($B242,Athlètes,D$7,0))</f>
        <v>F</v>
      </c>
      <c r="E243" s="685"/>
      <c r="F243" s="710">
        <f ca="1">IF(AD243=0,MAX(I243:N243)+MAX(O243:Q243)+R243,NA())</f>
        <v>662</v>
      </c>
      <c r="G243" s="692">
        <f ca="1">IF(AD243=0,SUM(T243:AC243),NA())</f>
        <v>4</v>
      </c>
      <c r="H243" s="784">
        <f ca="1">IF(ISNA(VLOOKUP($B243,__Cross,H$7,0)),   0,   VLOOKUP($B243,__Cross,H$7,0))</f>
        <v>4</v>
      </c>
      <c r="I243" s="711">
        <f ca="1">IF($B242="","",VLOOKUP($B242,Indoor_max,I$7,0))</f>
        <v>288</v>
      </c>
      <c r="J243" s="712">
        <f ca="1">IF($B242="","",VLOOKUP($B242,Indoor_max,J$7,0))</f>
        <v>0</v>
      </c>
      <c r="K243" s="712">
        <f ca="1">IF($B242="","",VLOOKUP($B242,Indoor_max,K$7,0))</f>
        <v>0</v>
      </c>
      <c r="L243" s="712">
        <f ca="1">IF($B242="","",VLOOKUP($B242,Indoor_max,L$7,0))</f>
        <v>0</v>
      </c>
      <c r="M243" s="712">
        <f ca="1">IF($B242="","",VLOOKUP($B242,Indoor_max,M$7,0))</f>
        <v>0</v>
      </c>
      <c r="N243" s="713">
        <f ca="1">IF($B242="","",VLOOKUP($B242,Indoor_max,N$7,0))</f>
        <v>0</v>
      </c>
      <c r="O243" s="714">
        <f ca="1">IF($B242="","",VLOOKUP($B242,Indoor_max,O$7,0))</f>
        <v>119</v>
      </c>
      <c r="P243" s="712">
        <f ca="1">IF($B242="","",VLOOKUP($B242,Indoor_max,P$7,0))</f>
        <v>0</v>
      </c>
      <c r="Q243" s="713">
        <f ca="1">IF($B242="","",VLOOKUP($B242,Indoor_max,Q$7,0))</f>
        <v>0</v>
      </c>
      <c r="R243" s="715">
        <f ca="1">IF($B242="",0,VLOOKUP($B242,Indoor_max,R$7,0))</f>
        <v>255</v>
      </c>
      <c r="S243" s="716" t="str">
        <f ca="1">IF($B242="","",VLOOKUP($B242,Athlètes,S$7,0))</f>
        <v>Ysolde</v>
      </c>
      <c r="T243" s="710">
        <f ca="1">IF($B242="","",VLOOKUP($B242,Indoor_max,T$7,0))</f>
        <v>1</v>
      </c>
      <c r="U243" s="684">
        <f ca="1">IF($B242="","",VLOOKUP($B242,Indoor_max,U$7,0))</f>
        <v>1</v>
      </c>
      <c r="V243" s="684">
        <f ca="1">IF($B242="","",VLOOKUP($B242,Indoor_max,V$7,0))</f>
        <v>0</v>
      </c>
      <c r="W243" s="684">
        <f ca="1">IF($B242="","",VLOOKUP($B242,Indoor_max,W$7,0))</f>
        <v>0</v>
      </c>
      <c r="X243" s="684">
        <f ca="1">IF($B242="","",VLOOKUP($B242,Indoor_max,X$7,0))</f>
        <v>0</v>
      </c>
      <c r="Y243" s="684">
        <f ca="1">IF($B242="","",VLOOKUP($B242,Indoor_max,Y$7,0))</f>
        <v>0</v>
      </c>
      <c r="Z243" s="684">
        <f ca="1">IF($B242="","",VLOOKUP($B242,Indoor_max,Z$7,0))</f>
        <v>1</v>
      </c>
      <c r="AA243" s="684">
        <f ca="1">IF($B242="","",VLOOKUP($B242,Indoor_max,AA$7,0))</f>
        <v>1</v>
      </c>
      <c r="AB243" s="684">
        <f ca="1">IF($B242="","",VLOOKUP($B242,Indoor_max,AB$7,0))</f>
        <v>0</v>
      </c>
      <c r="AC243" s="684">
        <f ca="1">IF($B242="","",VLOOKUP($B242,Indoor_max,AC$7,0))</f>
        <v>0</v>
      </c>
      <c r="AD243" s="684">
        <f ca="1">IF(MAX(T243:AC243)&gt;1,1,0)</f>
        <v>0</v>
      </c>
      <c r="AE243" s="684">
        <f ca="1">IF(AND(SUM(I243:N243)&gt;0,SUM(O243:Q243)&gt;0,R243&gt;0),1,0)</f>
        <v>1</v>
      </c>
      <c r="AF243" s="692">
        <f ca="1">IF( OR(AND(G243&gt;=2,G243+H243&gt;=2),  F242=IF(D243="F","classée","classé")),  1,  0)</f>
        <v>1</v>
      </c>
      <c r="AG243" s="804">
        <f ca="1">IF(CELL("row",B243)=ODD(CELL("row",B243)),IF(ROUND(B243-B242,1)=0.1,1,NA()),IF(ROUND(B244-B243,1)=0.1,0,NA()))</f>
        <v>1</v>
      </c>
      <c r="AH243" s="689">
        <f>IF(B243&gt;99,B243,A243)</f>
        <v>2.1</v>
      </c>
      <c r="AI243" s="684" t="str">
        <f ca="1">IF(D243="",INDIRECT(AO243),IF(AG243=1,D242&amp;"_"&amp;D243,D243&amp;"_"&amp;D244))</f>
        <v>B_F</v>
      </c>
      <c r="AJ243" s="684">
        <f ca="1">IF(AI243=INDIRECT(AO243),0,1)     +     IF(AG243=1,  IF(B242+0.1=B243,0,1),  IF(B243+0.1=B244,0,1))     +     IF(AG243=1,  AD243,  AD244)</f>
        <v>0</v>
      </c>
      <c r="AK243" s="717">
        <f ca="1">IF(AG243=1,  F243+CLASSES*AF243*100000,  F244+CLASSES*AF244*100000)     +     IF(AI243="_",  0,  VLOOKUP(AI243,Cross_cat_sexe,AK$7,0))     +     IF(AG243=1,  IF(AND(B243&gt;0.1,F243=0),0.1,0),  IF(AND(B244&gt;0.1,F244=0),0.1,0))</f>
        <v>2100662</v>
      </c>
      <c r="AL243" s="291"/>
      <c r="AM243" s="684"/>
      <c r="AN243" s="684">
        <f t="shared" si="21"/>
        <v>1</v>
      </c>
      <c r="AO243" s="796" t="str">
        <f t="shared" ca="1" si="20"/>
        <v>$AI$237</v>
      </c>
    </row>
    <row r="244" spans="1:41" s="703" customFormat="1">
      <c r="A244" s="704">
        <v>3</v>
      </c>
      <c r="B244" s="705">
        <v>184</v>
      </c>
      <c r="C244" s="703" t="str">
        <f ca="1">IF($B244="","",VLOOKUP($B244,Athlètes,C$5,0))</f>
        <v>DUPONT</v>
      </c>
      <c r="D244" s="698" t="str">
        <f ca="1">IF($B244="","",VLOOKUP($B244,Athlètes,D$5,0))</f>
        <v>B</v>
      </c>
      <c r="E244" s="706">
        <f ca="1">IF($B244="","",VLOOKUP($B244,Athlètes,E$5,0))</f>
        <v>2003</v>
      </c>
      <c r="F244" s="718"/>
      <c r="G244" s="700"/>
      <c r="H244" s="783"/>
      <c r="I244" s="719">
        <f ca="1">IF($B244="","",VLOOKUP($B244,Indoor_max,I$5,0)/1000)</f>
        <v>8.2175925925925917E-5</v>
      </c>
      <c r="J244" s="720">
        <f ca="1">IF($B244="","",VLOOKUP($B244,Indoor_max,J$5,0)/1000)</f>
        <v>0</v>
      </c>
      <c r="K244" s="720">
        <f ca="1">IF($B244="","",VLOOKUP($B244,Indoor_max,K$5,0)/1000)</f>
        <v>0</v>
      </c>
      <c r="L244" s="720">
        <f ca="1">IF($B244="","",VLOOKUP($B244,Indoor_max,L$5,0)/1000)</f>
        <v>0</v>
      </c>
      <c r="M244" s="720">
        <f ca="1">IF($B244="","",VLOOKUP($B244,Indoor_max,M$5,0)/1000)</f>
        <v>0</v>
      </c>
      <c r="N244" s="721">
        <f ca="1">IF($B244="","",VLOOKUP($B244,Indoor_max,N$5,0)/1000)</f>
        <v>0</v>
      </c>
      <c r="O244" s="722">
        <f ca="1">IF($B244="","",VLOOKUP($B244,Indoor_max,O$5,0))</f>
        <v>90</v>
      </c>
      <c r="P244" s="723">
        <f ca="1">IF($B244="","",VLOOKUP($B244,Indoor_max,P$5,0))</f>
        <v>0</v>
      </c>
      <c r="Q244" s="724">
        <f ca="1">IF($B244="","",VLOOKUP($B244,Indoor_max,Q$5,0))</f>
        <v>0</v>
      </c>
      <c r="R244" s="725">
        <f ca="1">IF($B244="","",VLOOKUP($B244,Indoor_max,R$5,0))</f>
        <v>4.91</v>
      </c>
      <c r="S244" s="726" t="str">
        <f ca="1">IF($B244="","",VLOOKUP($B244,Athlètes,S$5,0))</f>
        <v>DUPONT</v>
      </c>
      <c r="T244" s="718"/>
      <c r="U244" s="698"/>
      <c r="V244" s="698"/>
      <c r="W244" s="698"/>
      <c r="X244" s="698"/>
      <c r="Y244" s="698"/>
      <c r="Z244" s="698"/>
      <c r="AA244" s="698"/>
      <c r="AB244" s="698"/>
      <c r="AC244" s="698"/>
      <c r="AD244" s="698"/>
      <c r="AE244" s="698"/>
      <c r="AF244" s="700"/>
      <c r="AG244" s="828">
        <f ca="1">IF(CELL("row",B244)=ODD(CELL("row",B244)),IF(ROUND(B244-B243,1)=0.1,1,NA()),IF(ROUND(B245-B244,1)=0.1,0,NA()))</f>
        <v>0</v>
      </c>
      <c r="AH244" s="697">
        <f>IF(B244&gt;99,B244,A244)</f>
        <v>184</v>
      </c>
      <c r="AI244" s="698" t="str">
        <f ca="1">IF(D244="",INDIRECT(AO244),IF(AG244=1,D243&amp;"_"&amp;D244,D244&amp;"_"&amp;D245))</f>
        <v>B_F</v>
      </c>
      <c r="AJ244" s="698">
        <f ca="1">IF(AI244=INDIRECT(AO244),0,1)     +     IF(AG244=1,  IF(B243+0.1=B244,0,1),  IF(B244+0.1=B245,0,1))     +     IF(AG244=1,  AD244,  AD245)</f>
        <v>0</v>
      </c>
      <c r="AK244" s="701">
        <f ca="1">IF(AG244=1,  F244+CLASSES*AF244*100000,  F245+CLASSES*AF245*100000)     +     IF(AI244="_",  0,  VLOOKUP(AI244,Cross_cat_sexe,AK$7,0))     +     IF(AG244=1,  IF(AND(B244&gt;0.1,F244=0),0.1,0),  IF(AND(B245&gt;0.1,F245=0),0.1,0))</f>
        <v>2100617</v>
      </c>
      <c r="AL244" s="290"/>
      <c r="AM244" s="698"/>
      <c r="AN244" s="698">
        <f t="shared" si="21"/>
        <v>1</v>
      </c>
      <c r="AO244" s="800" t="str">
        <f t="shared" ca="1" si="20"/>
        <v>$AI$237</v>
      </c>
    </row>
    <row r="245" spans="1:41" s="695" customFormat="1">
      <c r="A245" s="681">
        <v>3.1</v>
      </c>
      <c r="B245" s="682">
        <f>B244+0.1</f>
        <v>184.1</v>
      </c>
      <c r="C245" s="683" t="str">
        <f ca="1">IF($B244="","",VLOOKUP($B244,Athlètes,C$7,0))</f>
        <v>Camille</v>
      </c>
      <c r="D245" s="684" t="str">
        <f ca="1">IF($B244="","",VLOOKUP($B244,Athlètes,D$7,0))</f>
        <v>F</v>
      </c>
      <c r="E245" s="685"/>
      <c r="F245" s="710">
        <f ca="1">IF(AD245=0,MAX(I245:N245)+MAX(O245:Q245)+R245,NA())</f>
        <v>617</v>
      </c>
      <c r="G245" s="692">
        <f ca="1">IF(AD245=0,SUM(T245:AC245),NA())</f>
        <v>4</v>
      </c>
      <c r="H245" s="784">
        <f ca="1">IF(ISNA(VLOOKUP($B245,__Cross,H$7,0)),   0,   VLOOKUP($B245,__Cross,H$7,0))</f>
        <v>4</v>
      </c>
      <c r="I245" s="711">
        <f ca="1">IF($B244="","",VLOOKUP($B244,Indoor_max,I$7,0))</f>
        <v>288</v>
      </c>
      <c r="J245" s="712">
        <f ca="1">IF($B244="","",VLOOKUP($B244,Indoor_max,J$7,0))</f>
        <v>0</v>
      </c>
      <c r="K245" s="712">
        <f ca="1">IF($B244="","",VLOOKUP($B244,Indoor_max,K$7,0))</f>
        <v>0</v>
      </c>
      <c r="L245" s="712">
        <f ca="1">IF($B244="","",VLOOKUP($B244,Indoor_max,L$7,0))</f>
        <v>0</v>
      </c>
      <c r="M245" s="712">
        <f ca="1">IF($B244="","",VLOOKUP($B244,Indoor_max,M$7,0))</f>
        <v>0</v>
      </c>
      <c r="N245" s="713">
        <f ca="1">IF($B244="","",VLOOKUP($B244,Indoor_max,N$7,0))</f>
        <v>0</v>
      </c>
      <c r="O245" s="714">
        <f ca="1">IF($B244="","",VLOOKUP($B244,Indoor_max,O$7,0))</f>
        <v>119</v>
      </c>
      <c r="P245" s="712">
        <f ca="1">IF($B244="","",VLOOKUP($B244,Indoor_max,P$7,0))</f>
        <v>0</v>
      </c>
      <c r="Q245" s="713">
        <f ca="1">IF($B244="","",VLOOKUP($B244,Indoor_max,Q$7,0))</f>
        <v>0</v>
      </c>
      <c r="R245" s="715">
        <f ca="1">IF($B244="",0,VLOOKUP($B244,Indoor_max,R$7,0))</f>
        <v>210</v>
      </c>
      <c r="S245" s="716" t="str">
        <f ca="1">IF($B244="","",VLOOKUP($B244,Athlètes,S$7,0))</f>
        <v>Camille</v>
      </c>
      <c r="T245" s="710">
        <f ca="1">IF($B244="","",VLOOKUP($B244,Indoor_max,T$7,0))</f>
        <v>1</v>
      </c>
      <c r="U245" s="684">
        <f ca="1">IF($B244="","",VLOOKUP($B244,Indoor_max,U$7,0))</f>
        <v>1</v>
      </c>
      <c r="V245" s="684">
        <f ca="1">IF($B244="","",VLOOKUP($B244,Indoor_max,V$7,0))</f>
        <v>0</v>
      </c>
      <c r="W245" s="684">
        <f ca="1">IF($B244="","",VLOOKUP($B244,Indoor_max,W$7,0))</f>
        <v>0</v>
      </c>
      <c r="X245" s="684">
        <f ca="1">IF($B244="","",VLOOKUP($B244,Indoor_max,X$7,0))</f>
        <v>0</v>
      </c>
      <c r="Y245" s="684">
        <f ca="1">IF($B244="","",VLOOKUP($B244,Indoor_max,Y$7,0))</f>
        <v>0</v>
      </c>
      <c r="Z245" s="684">
        <f ca="1">IF($B244="","",VLOOKUP($B244,Indoor_max,Z$7,0))</f>
        <v>1</v>
      </c>
      <c r="AA245" s="684">
        <f ca="1">IF($B244="","",VLOOKUP($B244,Indoor_max,AA$7,0))</f>
        <v>1</v>
      </c>
      <c r="AB245" s="684">
        <f ca="1">IF($B244="","",VLOOKUP($B244,Indoor_max,AB$7,0))</f>
        <v>0</v>
      </c>
      <c r="AC245" s="684">
        <f ca="1">IF($B244="","",VLOOKUP($B244,Indoor_max,AC$7,0))</f>
        <v>0</v>
      </c>
      <c r="AD245" s="684">
        <f ca="1">IF(MAX(T245:AC245)&gt;1,1,0)</f>
        <v>0</v>
      </c>
      <c r="AE245" s="684">
        <f ca="1">IF(AND(SUM(I245:N245)&gt;0,SUM(O245:Q245)&gt;0,R245&gt;0),1,0)</f>
        <v>1</v>
      </c>
      <c r="AF245" s="692">
        <f ca="1">IF( OR(AND(G245&gt;=2,G245+H245&gt;=2),  F244=IF(D245="F","classée","classé")),  1,  0)</f>
        <v>1</v>
      </c>
      <c r="AG245" s="804">
        <f ca="1">IF(CELL("row",B245)=ODD(CELL("row",B245)),IF(ROUND(B245-B244,1)=0.1,1,NA()),IF(ROUND(B246-B245,1)=0.1,0,NA()))</f>
        <v>1</v>
      </c>
      <c r="AH245" s="689">
        <f>IF(B245&gt;99,B245,A245)</f>
        <v>184.1</v>
      </c>
      <c r="AI245" s="684" t="str">
        <f ca="1">IF(D245="",INDIRECT(AO245),IF(AG245=1,D244&amp;"_"&amp;D245,D245&amp;"_"&amp;D246))</f>
        <v>B_F</v>
      </c>
      <c r="AJ245" s="684">
        <f ca="1">IF(AI245=INDIRECT(AO245),0,1)     +     IF(AG245=1,  IF(B244+0.1=B245,0,1),  IF(B245+0.1=B246,0,1))     +     IF(AG245=1,  AD245,  AD246)</f>
        <v>0</v>
      </c>
      <c r="AK245" s="717">
        <f ca="1">IF(AG245=1,  F245+CLASSES*AF245*100000,  F246+CLASSES*AF246*100000)     +     IF(AI245="_",  0,  VLOOKUP(AI245,Cross_cat_sexe,AK$7,0))     +     IF(AG245=1,  IF(AND(B245&gt;0.1,F245=0),0.1,0),  IF(AND(B246&gt;0.1,F246=0),0.1,0))</f>
        <v>2100617</v>
      </c>
      <c r="AL245" s="291"/>
      <c r="AM245" s="684"/>
      <c r="AN245" s="684">
        <f t="shared" si="21"/>
        <v>1</v>
      </c>
      <c r="AO245" s="796" t="str">
        <f t="shared" ca="1" si="20"/>
        <v>$AI$237</v>
      </c>
    </row>
    <row r="246" spans="1:41" s="703" customFormat="1">
      <c r="A246" s="704">
        <v>4</v>
      </c>
      <c r="B246" s="705">
        <v>9641</v>
      </c>
      <c r="C246" s="703" t="str">
        <f ca="1">IF($B246="","",VLOOKUP($B246,Athlètes,C$5,0))</f>
        <v>JARBATH</v>
      </c>
      <c r="D246" s="698" t="str">
        <f ca="1">IF($B246="","",VLOOKUP($B246,Athlètes,D$5,0))</f>
        <v>B</v>
      </c>
      <c r="E246" s="706" t="str">
        <f ca="1">IF($B246="","",VLOOKUP($B246,Athlètes,E$5,0))</f>
        <v/>
      </c>
      <c r="F246" s="718"/>
      <c r="G246" s="700"/>
      <c r="H246" s="783"/>
      <c r="I246" s="719">
        <f ca="1">IF($B246="","",VLOOKUP($B246,Indoor_max,I$5,0)/1000)</f>
        <v>8.9120370370370373E-5</v>
      </c>
      <c r="J246" s="720">
        <f ca="1">IF($B246="","",VLOOKUP($B246,Indoor_max,J$5,0)/1000)</f>
        <v>0</v>
      </c>
      <c r="K246" s="720">
        <f ca="1">IF($B246="","",VLOOKUP($B246,Indoor_max,K$5,0)/1000)</f>
        <v>0</v>
      </c>
      <c r="L246" s="720">
        <f ca="1">IF($B246="","",VLOOKUP($B246,Indoor_max,L$5,0)/1000)</f>
        <v>0</v>
      </c>
      <c r="M246" s="720">
        <f ca="1">IF($B246="","",VLOOKUP($B246,Indoor_max,M$5,0)/1000)</f>
        <v>0</v>
      </c>
      <c r="N246" s="721">
        <f ca="1">IF($B246="","",VLOOKUP($B246,Indoor_max,N$5,0)/1000)</f>
        <v>0</v>
      </c>
      <c r="O246" s="722">
        <f ca="1">IF($B246="","",VLOOKUP($B246,Indoor_max,O$5,0))</f>
        <v>90</v>
      </c>
      <c r="P246" s="723">
        <f ca="1">IF($B246="","",VLOOKUP($B246,Indoor_max,P$5,0))</f>
        <v>0</v>
      </c>
      <c r="Q246" s="724">
        <f ca="1">IF($B246="","",VLOOKUP($B246,Indoor_max,Q$5,0))</f>
        <v>0</v>
      </c>
      <c r="R246" s="725">
        <f ca="1">IF($B246="","",VLOOKUP($B246,Indoor_max,R$5,0))</f>
        <v>6.49</v>
      </c>
      <c r="S246" s="726" t="str">
        <f ca="1">IF($B246="","",VLOOKUP($B246,Athlètes,S$5,0))</f>
        <v>JARBATH</v>
      </c>
      <c r="T246" s="718"/>
      <c r="U246" s="698"/>
      <c r="V246" s="698"/>
      <c r="W246" s="698"/>
      <c r="X246" s="698"/>
      <c r="Y246" s="698"/>
      <c r="Z246" s="698"/>
      <c r="AA246" s="698"/>
      <c r="AB246" s="698"/>
      <c r="AC246" s="698"/>
      <c r="AD246" s="698"/>
      <c r="AE246" s="698"/>
      <c r="AF246" s="700"/>
      <c r="AG246" s="828">
        <f ca="1">IF(CELL("row",B246)=ODD(CELL("row",B246)),IF(ROUND(B246-B245,1)=0.1,1,NA()),IF(ROUND(B247-B246,1)=0.1,0,NA()))</f>
        <v>0</v>
      </c>
      <c r="AH246" s="697">
        <f>IF(B246&gt;99,B246,A246)</f>
        <v>9641</v>
      </c>
      <c r="AI246" s="698" t="str">
        <f ca="1">IF(D246="",INDIRECT(AO246),IF(AG246=1,D245&amp;"_"&amp;D246,D246&amp;"_"&amp;D247))</f>
        <v>B_F</v>
      </c>
      <c r="AJ246" s="698">
        <f ca="1">IF(AI246=INDIRECT(AO246),0,1)     +     IF(AG246=1,  IF(B245+0.1=B246,0,1),  IF(B246+0.1=B247,0,1))     +     IF(AG246=1,  AD246,  AD247)</f>
        <v>0</v>
      </c>
      <c r="AK246" s="701">
        <f ca="1">IF(AG246=1,  F246+CLASSES*AF246*100000,  F247+CLASSES*AF247*100000)     +     IF(AI246="_",  0,  VLOOKUP(AI246,Cross_cat_sexe,AK$7,0))     +     IF(AG246=1,  IF(AND(B246&gt;0.1,F246=0),0.1,0),  IF(AND(B247&gt;0.1,F247=0),0.1,0))</f>
        <v>2100607</v>
      </c>
      <c r="AL246" s="290"/>
      <c r="AM246" s="698"/>
      <c r="AN246" s="698">
        <f t="shared" si="21"/>
        <v>1</v>
      </c>
      <c r="AO246" s="800" t="str">
        <f t="shared" ca="1" si="20"/>
        <v>$AI$237</v>
      </c>
    </row>
    <row r="247" spans="1:41" s="695" customFormat="1">
      <c r="A247" s="681">
        <v>4.0999999999999996</v>
      </c>
      <c r="B247" s="682">
        <f>B246+0.1</f>
        <v>9641.1</v>
      </c>
      <c r="C247" s="683" t="str">
        <f ca="1">IF($B246="","",VLOOKUP($B246,Athlètes,C$7,0))</f>
        <v>Szaffi</v>
      </c>
      <c r="D247" s="684" t="str">
        <f ca="1">IF($B246="","",VLOOKUP($B246,Athlètes,D$7,0))</f>
        <v>F</v>
      </c>
      <c r="E247" s="685"/>
      <c r="F247" s="710">
        <f ca="1">IF(AD247=0,MAX(I247:N247)+MAX(O247:Q247)+R247,NA())</f>
        <v>607</v>
      </c>
      <c r="G247" s="692">
        <f ca="1">IF(AD247=0,SUM(T247:AC247),NA())</f>
        <v>2</v>
      </c>
      <c r="H247" s="784">
        <f ca="1">IF(ISNA(VLOOKUP($B247,__Cross,H$7,0)),   0,   VLOOKUP($B247,__Cross,H$7,0))</f>
        <v>1</v>
      </c>
      <c r="I247" s="711">
        <f ca="1">IF($B246="","",VLOOKUP($B246,Indoor_max,I$7,0))</f>
        <v>175</v>
      </c>
      <c r="J247" s="712">
        <f ca="1">IF($B246="","",VLOOKUP($B246,Indoor_max,J$7,0))</f>
        <v>0</v>
      </c>
      <c r="K247" s="712">
        <f ca="1">IF($B246="","",VLOOKUP($B246,Indoor_max,K$7,0))</f>
        <v>0</v>
      </c>
      <c r="L247" s="712">
        <f ca="1">IF($B246="","",VLOOKUP($B246,Indoor_max,L$7,0))</f>
        <v>0</v>
      </c>
      <c r="M247" s="712">
        <f ca="1">IF($B246="","",VLOOKUP($B246,Indoor_max,M$7,0))</f>
        <v>0</v>
      </c>
      <c r="N247" s="713">
        <f ca="1">IF($B246="","",VLOOKUP($B246,Indoor_max,N$7,0))</f>
        <v>0</v>
      </c>
      <c r="O247" s="714">
        <f ca="1">IF($B246="","",VLOOKUP($B246,Indoor_max,O$7,0))</f>
        <v>119</v>
      </c>
      <c r="P247" s="712">
        <f ca="1">IF($B246="","",VLOOKUP($B246,Indoor_max,P$7,0))</f>
        <v>0</v>
      </c>
      <c r="Q247" s="713">
        <f ca="1">IF($B246="","",VLOOKUP($B246,Indoor_max,Q$7,0))</f>
        <v>0</v>
      </c>
      <c r="R247" s="715">
        <f ca="1">IF($B246="",0,VLOOKUP($B246,Indoor_max,R$7,0))</f>
        <v>313</v>
      </c>
      <c r="S247" s="716" t="str">
        <f ca="1">IF($B246="","",VLOOKUP($B246,Athlètes,S$7,0))</f>
        <v>Szaffi</v>
      </c>
      <c r="T247" s="710">
        <f ca="1">IF($B246="","",VLOOKUP($B246,Indoor_max,T$7,0))</f>
        <v>0</v>
      </c>
      <c r="U247" s="684">
        <f ca="1">IF($B246="","",VLOOKUP($B246,Indoor_max,U$7,0))</f>
        <v>1</v>
      </c>
      <c r="V247" s="684">
        <f ca="1">IF($B246="","",VLOOKUP($B246,Indoor_max,V$7,0))</f>
        <v>0</v>
      </c>
      <c r="W247" s="684">
        <f ca="1">IF($B246="","",VLOOKUP($B246,Indoor_max,W$7,0))</f>
        <v>0</v>
      </c>
      <c r="X247" s="684">
        <f ca="1">IF($B246="","",VLOOKUP($B246,Indoor_max,X$7,0))</f>
        <v>0</v>
      </c>
      <c r="Y247" s="684">
        <f ca="1">IF($B246="","",VLOOKUP($B246,Indoor_max,Y$7,0))</f>
        <v>0</v>
      </c>
      <c r="Z247" s="684">
        <f ca="1">IF($B246="","",VLOOKUP($B246,Indoor_max,Z$7,0))</f>
        <v>1</v>
      </c>
      <c r="AA247" s="684">
        <f ca="1">IF($B246="","",VLOOKUP($B246,Indoor_max,AA$7,0))</f>
        <v>0</v>
      </c>
      <c r="AB247" s="684">
        <f ca="1">IF($B246="","",VLOOKUP($B246,Indoor_max,AB$7,0))</f>
        <v>0</v>
      </c>
      <c r="AC247" s="684">
        <f ca="1">IF($B246="","",VLOOKUP($B246,Indoor_max,AC$7,0))</f>
        <v>0</v>
      </c>
      <c r="AD247" s="684">
        <f ca="1">IF(MAX(T247:AC247)&gt;1,1,0)</f>
        <v>0</v>
      </c>
      <c r="AE247" s="684">
        <f ca="1">IF(AND(SUM(I247:N247)&gt;0,SUM(O247:Q247)&gt;0,R247&gt;0),1,0)</f>
        <v>1</v>
      </c>
      <c r="AF247" s="692">
        <f ca="1">IF( OR(AND(G247&gt;=2,G247+H247&gt;=2),  F246=IF(D247="F","classée","classé")),  1,  0)</f>
        <v>1</v>
      </c>
      <c r="AG247" s="804">
        <f ca="1">IF(CELL("row",B247)=ODD(CELL("row",B247)),IF(ROUND(B247-B246,1)=0.1,1,NA()),IF(ROUND(B248-B247,1)=0.1,0,NA()))</f>
        <v>1</v>
      </c>
      <c r="AH247" s="689">
        <f>IF(B247&gt;99,B247,A247)</f>
        <v>9641.1</v>
      </c>
      <c r="AI247" s="684" t="str">
        <f ca="1">IF(D247="",INDIRECT(AO247),IF(AG247=1,D246&amp;"_"&amp;D247,D247&amp;"_"&amp;D248))</f>
        <v>B_F</v>
      </c>
      <c r="AJ247" s="684">
        <f ca="1">IF(AI247=INDIRECT(AO247),0,1)     +     IF(AG247=1,  IF(B246+0.1=B247,0,1),  IF(B247+0.1=B248,0,1))     +     IF(AG247=1,  AD247,  AD248)</f>
        <v>0</v>
      </c>
      <c r="AK247" s="717">
        <f ca="1">IF(AG247=1,  F247+CLASSES*AF247*100000,  F248+CLASSES*AF248*100000)     +     IF(AI247="_",  0,  VLOOKUP(AI247,Cross_cat_sexe,AK$7,0))     +     IF(AG247=1,  IF(AND(B247&gt;0.1,F247=0),0.1,0),  IF(AND(B248&gt;0.1,F248=0),0.1,0))</f>
        <v>2100607</v>
      </c>
      <c r="AL247" s="291"/>
      <c r="AM247" s="684"/>
      <c r="AN247" s="684">
        <f t="shared" si="21"/>
        <v>1</v>
      </c>
      <c r="AO247" s="796" t="str">
        <f t="shared" ca="1" si="20"/>
        <v>$AI$237</v>
      </c>
    </row>
    <row r="248" spans="1:41" s="703" customFormat="1">
      <c r="A248" s="704">
        <v>5</v>
      </c>
      <c r="B248" s="705">
        <v>288</v>
      </c>
      <c r="C248" s="703" t="str">
        <f ca="1">IF($B248="","",VLOOKUP($B248,Athlètes,C$5,0))</f>
        <v>DE BOCK</v>
      </c>
      <c r="D248" s="698" t="str">
        <f ca="1">IF($B248="","",VLOOKUP($B248,Athlètes,D$5,0))</f>
        <v>B</v>
      </c>
      <c r="E248" s="706">
        <f ca="1">IF($B248="","",VLOOKUP($B248,Athlètes,E$5,0))</f>
        <v>2002</v>
      </c>
      <c r="F248" s="718"/>
      <c r="G248" s="700"/>
      <c r="H248" s="783"/>
      <c r="I248" s="719">
        <f ca="1">IF($B248="","",VLOOKUP($B248,Indoor_max,I$5,0)/1000)</f>
        <v>8.9120370370370373E-5</v>
      </c>
      <c r="J248" s="720">
        <f ca="1">IF($B248="","",VLOOKUP($B248,Indoor_max,J$5,0)/1000)</f>
        <v>0</v>
      </c>
      <c r="K248" s="720">
        <f ca="1">IF($B248="","",VLOOKUP($B248,Indoor_max,K$5,0)/1000)</f>
        <v>0</v>
      </c>
      <c r="L248" s="720">
        <f ca="1">IF($B248="","",VLOOKUP($B248,Indoor_max,L$5,0)/1000)</f>
        <v>0</v>
      </c>
      <c r="M248" s="720">
        <f ca="1">IF($B248="","",VLOOKUP($B248,Indoor_max,M$5,0)/1000)</f>
        <v>0</v>
      </c>
      <c r="N248" s="721">
        <f ca="1">IF($B248="","",VLOOKUP($B248,Indoor_max,N$5,0)/1000)</f>
        <v>0</v>
      </c>
      <c r="O248" s="722">
        <f ca="1">IF($B248="","",VLOOKUP($B248,Indoor_max,O$5,0))</f>
        <v>90</v>
      </c>
      <c r="P248" s="723">
        <f ca="1">IF($B248="","",VLOOKUP($B248,Indoor_max,P$5,0))</f>
        <v>0</v>
      </c>
      <c r="Q248" s="724">
        <f ca="1">IF($B248="","",VLOOKUP($B248,Indoor_max,Q$5,0))</f>
        <v>0</v>
      </c>
      <c r="R248" s="725">
        <f ca="1">IF($B248="","",VLOOKUP($B248,Indoor_max,R$5,0))</f>
        <v>5.01</v>
      </c>
      <c r="S248" s="726" t="str">
        <f ca="1">IF($B248="","",VLOOKUP($B248,Athlètes,S$5,0))</f>
        <v>DE BOCK</v>
      </c>
      <c r="T248" s="718"/>
      <c r="U248" s="698"/>
      <c r="V248" s="698"/>
      <c r="W248" s="698"/>
      <c r="X248" s="698"/>
      <c r="Y248" s="698"/>
      <c r="Z248" s="698"/>
      <c r="AA248" s="698"/>
      <c r="AB248" s="698"/>
      <c r="AC248" s="698"/>
      <c r="AD248" s="698"/>
      <c r="AE248" s="698"/>
      <c r="AF248" s="700"/>
      <c r="AG248" s="828">
        <f ca="1">IF(CELL("row",B248)=ODD(CELL("row",B248)),IF(ROUND(B248-B247,1)=0.1,1,NA()),IF(ROUND(B249-B248,1)=0.1,0,NA()))</f>
        <v>0</v>
      </c>
      <c r="AH248" s="697">
        <f>IF(B248&gt;99,B248,A248)</f>
        <v>288</v>
      </c>
      <c r="AI248" s="698" t="str">
        <f ca="1">IF(D248="",INDIRECT(AO248),IF(AG248=1,D247&amp;"_"&amp;D248,D248&amp;"_"&amp;D249))</f>
        <v>B_F</v>
      </c>
      <c r="AJ248" s="698">
        <f ca="1">IF(AI248=INDIRECT(AO248),0,1)     +     IF(AG248=1,  IF(B247+0.1=B248,0,1),  IF(B248+0.1=B249,0,1))     +     IF(AG248=1,  AD248,  AD249)</f>
        <v>0</v>
      </c>
      <c r="AK248" s="701">
        <f ca="1">IF(AG248=1,  F248+CLASSES*AF248*100000,  F249+CLASSES*AF249*100000)     +     IF(AI248="_",  0,  VLOOKUP(AI248,Cross_cat_sexe,AK$7,0))     +     IF(AG248=1,  IF(AND(B248&gt;0.1,F248=0),0.1,0),  IF(AND(B249&gt;0.1,F249=0),0.1,0))</f>
        <v>2100514</v>
      </c>
      <c r="AL248" s="290"/>
      <c r="AM248" s="698"/>
      <c r="AN248" s="698">
        <f t="shared" si="21"/>
        <v>1</v>
      </c>
      <c r="AO248" s="800" t="str">
        <f t="shared" ca="1" si="20"/>
        <v>$AI$237</v>
      </c>
    </row>
    <row r="249" spans="1:41" s="695" customFormat="1">
      <c r="A249" s="681">
        <v>5.0999999999999996</v>
      </c>
      <c r="B249" s="682">
        <f>B248+0.1</f>
        <v>288.10000000000002</v>
      </c>
      <c r="C249" s="683" t="str">
        <f ca="1">IF($B248="","",VLOOKUP($B248,Athlètes,C$7,0))</f>
        <v>Laetitia</v>
      </c>
      <c r="D249" s="684" t="str">
        <f ca="1">IF($B248="","",VLOOKUP($B248,Athlètes,D$7,0))</f>
        <v>F</v>
      </c>
      <c r="E249" s="685"/>
      <c r="F249" s="710">
        <f ca="1">IF(AD249=0,MAX(I249:N249)+MAX(O249:Q249)+R249,NA())</f>
        <v>514</v>
      </c>
      <c r="G249" s="692">
        <f ca="1">IF(AD249=0,SUM(T249:AC249),NA())</f>
        <v>4</v>
      </c>
      <c r="H249" s="784">
        <f>IF(ISNA(VLOOKUP($B249,__Cross,H$7,0)),   0,   VLOOKUP($B249,__Cross,H$7,0))</f>
        <v>0</v>
      </c>
      <c r="I249" s="711">
        <f ca="1">IF($B248="","",VLOOKUP($B248,Indoor_max,I$7,0))</f>
        <v>179</v>
      </c>
      <c r="J249" s="712">
        <f ca="1">IF($B248="","",VLOOKUP($B248,Indoor_max,J$7,0))</f>
        <v>0</v>
      </c>
      <c r="K249" s="712">
        <f ca="1">IF($B248="","",VLOOKUP($B248,Indoor_max,K$7,0))</f>
        <v>0</v>
      </c>
      <c r="L249" s="712">
        <f ca="1">IF($B248="","",VLOOKUP($B248,Indoor_max,L$7,0))</f>
        <v>0</v>
      </c>
      <c r="M249" s="712">
        <f ca="1">IF($B248="","",VLOOKUP($B248,Indoor_max,M$7,0))</f>
        <v>0</v>
      </c>
      <c r="N249" s="713">
        <f ca="1">IF($B248="","",VLOOKUP($B248,Indoor_max,N$7,0))</f>
        <v>0</v>
      </c>
      <c r="O249" s="714">
        <f ca="1">IF($B248="","",VLOOKUP($B248,Indoor_max,O$7,0))</f>
        <v>119</v>
      </c>
      <c r="P249" s="712">
        <f ca="1">IF($B248="","",VLOOKUP($B248,Indoor_max,P$7,0))</f>
        <v>0</v>
      </c>
      <c r="Q249" s="713">
        <f ca="1">IF($B248="","",VLOOKUP($B248,Indoor_max,Q$7,0))</f>
        <v>0</v>
      </c>
      <c r="R249" s="715">
        <f ca="1">IF($B248="",0,VLOOKUP($B248,Indoor_max,R$7,0))</f>
        <v>216</v>
      </c>
      <c r="S249" s="716" t="str">
        <f ca="1">IF($B248="","",VLOOKUP($B248,Athlètes,S$7,0))</f>
        <v>Laetitia</v>
      </c>
      <c r="T249" s="710">
        <f ca="1">IF($B248="","",VLOOKUP($B248,Indoor_max,T$7,0))</f>
        <v>1</v>
      </c>
      <c r="U249" s="684">
        <f ca="1">IF($B248="","",VLOOKUP($B248,Indoor_max,U$7,0))</f>
        <v>1</v>
      </c>
      <c r="V249" s="684">
        <f ca="1">IF($B248="","",VLOOKUP($B248,Indoor_max,V$7,0))</f>
        <v>0</v>
      </c>
      <c r="W249" s="684">
        <f ca="1">IF($B248="","",VLOOKUP($B248,Indoor_max,W$7,0))</f>
        <v>0</v>
      </c>
      <c r="X249" s="684">
        <f ca="1">IF($B248="","",VLOOKUP($B248,Indoor_max,X$7,0))</f>
        <v>0</v>
      </c>
      <c r="Y249" s="684">
        <f ca="1">IF($B248="","",VLOOKUP($B248,Indoor_max,Y$7,0))</f>
        <v>0</v>
      </c>
      <c r="Z249" s="684">
        <f ca="1">IF($B248="","",VLOOKUP($B248,Indoor_max,Z$7,0))</f>
        <v>1</v>
      </c>
      <c r="AA249" s="684">
        <f ca="1">IF($B248="","",VLOOKUP($B248,Indoor_max,AA$7,0))</f>
        <v>1</v>
      </c>
      <c r="AB249" s="684">
        <f ca="1">IF($B248="","",VLOOKUP($B248,Indoor_max,AB$7,0))</f>
        <v>0</v>
      </c>
      <c r="AC249" s="684">
        <f ca="1">IF($B248="","",VLOOKUP($B248,Indoor_max,AC$7,0))</f>
        <v>0</v>
      </c>
      <c r="AD249" s="684">
        <f ca="1">IF(MAX(T249:AC249)&gt;1,1,0)</f>
        <v>0</v>
      </c>
      <c r="AE249" s="684">
        <f ca="1">IF(AND(SUM(I249:N249)&gt;0,SUM(O249:Q249)&gt;0,R249&gt;0),1,0)</f>
        <v>1</v>
      </c>
      <c r="AF249" s="692">
        <f ca="1">IF( OR(AND(G249&gt;=2,G249+H249&gt;=2),  F248=IF(D249="F","classée","classé")),  1,  0)</f>
        <v>1</v>
      </c>
      <c r="AG249" s="804">
        <f ca="1">IF(CELL("row",B249)=ODD(CELL("row",B249)),IF(ROUND(B249-B248,1)=0.1,1,NA()),IF(ROUND(B250-B249,1)=0.1,0,NA()))</f>
        <v>1</v>
      </c>
      <c r="AH249" s="689">
        <f>IF(B249&gt;99,B249,A249)</f>
        <v>288.10000000000002</v>
      </c>
      <c r="AI249" s="684" t="str">
        <f ca="1">IF(D249="",INDIRECT(AO249),IF(AG249=1,D248&amp;"_"&amp;D249,D249&amp;"_"&amp;D250))</f>
        <v>B_F</v>
      </c>
      <c r="AJ249" s="684">
        <f ca="1">IF(AI249=INDIRECT(AO249),0,1)     +     IF(AG249=1,  IF(B248+0.1=B249,0,1),  IF(B249+0.1=B250,0,1))     +     IF(AG249=1,  AD249,  AD250)</f>
        <v>0</v>
      </c>
      <c r="AK249" s="717">
        <f ca="1">IF(AG249=1,  F249+CLASSES*AF249*100000,  F250+CLASSES*AF250*100000)     +     IF(AI249="_",  0,  VLOOKUP(AI249,Cross_cat_sexe,AK$7,0))     +     IF(AG249=1,  IF(AND(B249&gt;0.1,F249=0),0.1,0),  IF(AND(B250&gt;0.1,F250=0),0.1,0))</f>
        <v>2100514</v>
      </c>
      <c r="AL249" s="291"/>
      <c r="AM249" s="684"/>
      <c r="AN249" s="684">
        <f t="shared" si="21"/>
        <v>1</v>
      </c>
      <c r="AO249" s="796" t="str">
        <f t="shared" ca="1" si="20"/>
        <v>$AI$237</v>
      </c>
    </row>
    <row r="250" spans="1:41" s="703" customFormat="1">
      <c r="A250" s="704">
        <v>6</v>
      </c>
      <c r="B250" s="705">
        <v>6</v>
      </c>
      <c r="C250" s="703" t="str">
        <f ca="1">IF($B250="","",VLOOKUP($B250,Athlètes,C$5,0))</f>
        <v>GEENS</v>
      </c>
      <c r="D250" s="698" t="str">
        <f ca="1">IF($B250="","",VLOOKUP($B250,Athlètes,D$5,0))</f>
        <v>B</v>
      </c>
      <c r="E250" s="706" t="str">
        <f ca="1">IF($B250="","",VLOOKUP($B250,Athlètes,E$5,0))</f>
        <v/>
      </c>
      <c r="F250" s="718"/>
      <c r="G250" s="700"/>
      <c r="H250" s="783"/>
      <c r="I250" s="719">
        <f ca="1">IF($B250="","",VLOOKUP($B250,Indoor_max,I$5,0)/1000)</f>
        <v>8.6805555555555559E-5</v>
      </c>
      <c r="J250" s="720">
        <f ca="1">IF($B250="","",VLOOKUP($B250,Indoor_max,J$5,0)/1000)</f>
        <v>0</v>
      </c>
      <c r="K250" s="720">
        <f ca="1">IF($B250="","",VLOOKUP($B250,Indoor_max,K$5,0)/1000)</f>
        <v>0</v>
      </c>
      <c r="L250" s="720">
        <f ca="1">IF($B250="","",VLOOKUP($B250,Indoor_max,L$5,0)/1000)</f>
        <v>0</v>
      </c>
      <c r="M250" s="720">
        <f ca="1">IF($B250="","",VLOOKUP($B250,Indoor_max,M$5,0)/1000)</f>
        <v>0</v>
      </c>
      <c r="N250" s="721">
        <f ca="1">IF($B250="","",VLOOKUP($B250,Indoor_max,N$5,0)/1000)</f>
        <v>0</v>
      </c>
      <c r="O250" s="722">
        <f ca="1">IF($B250="","",VLOOKUP($B250,Indoor_max,O$5,0))</f>
        <v>0</v>
      </c>
      <c r="P250" s="723">
        <f ca="1">IF($B250="","",VLOOKUP($B250,Indoor_max,P$5,0))</f>
        <v>0</v>
      </c>
      <c r="Q250" s="724">
        <f ca="1">IF($B250="","",VLOOKUP($B250,Indoor_max,Q$5,0))</f>
        <v>0</v>
      </c>
      <c r="R250" s="725">
        <f ca="1">IF($B250="","",VLOOKUP($B250,Indoor_max,R$5,0))</f>
        <v>6.16</v>
      </c>
      <c r="S250" s="726" t="str">
        <f ca="1">IF($B250="","",VLOOKUP($B250,Athlètes,S$5,0))</f>
        <v>GEENS</v>
      </c>
      <c r="T250" s="718"/>
      <c r="U250" s="698"/>
      <c r="V250" s="698"/>
      <c r="W250" s="698"/>
      <c r="X250" s="698"/>
      <c r="Y250" s="698"/>
      <c r="Z250" s="698"/>
      <c r="AA250" s="698"/>
      <c r="AB250" s="698"/>
      <c r="AC250" s="698"/>
      <c r="AD250" s="698"/>
      <c r="AE250" s="698"/>
      <c r="AF250" s="700"/>
      <c r="AG250" s="828">
        <f ca="1">IF(CELL("row",B250)=ODD(CELL("row",B250)),IF(ROUND(B250-B249,1)=0.1,1,NA()),IF(ROUND(B251-B250,1)=0.1,0,NA()))</f>
        <v>0</v>
      </c>
      <c r="AH250" s="697">
        <f>IF(B250&gt;99,B250,A250)</f>
        <v>6</v>
      </c>
      <c r="AI250" s="698" t="str">
        <f ca="1">IF(D250="",INDIRECT(AO250),IF(AG250=1,D249&amp;"_"&amp;D250,D250&amp;"_"&amp;D251))</f>
        <v>B_F</v>
      </c>
      <c r="AJ250" s="698">
        <f ca="1">IF(AI250=INDIRECT(AO250),0,1)     +     IF(AG250=1,  IF(B249+0.1=B250,0,1),  IF(B250+0.1=B251,0,1))     +     IF(AG250=1,  AD250,  AD251)</f>
        <v>0</v>
      </c>
      <c r="AK250" s="701">
        <f ca="1">IF(AG250=1,  F250+CLASSES*AF250*100000,  F251+CLASSES*AF251*100000)     +     IF(AI250="_",  0,  VLOOKUP(AI250,Cross_cat_sexe,AK$7,0))     +     IF(AG250=1,  IF(AND(B250&gt;0.1,F250=0),0.1,0),  IF(AND(B251&gt;0.1,F251=0),0.1,0))</f>
        <v>2100501</v>
      </c>
      <c r="AL250" s="290"/>
      <c r="AM250" s="698"/>
      <c r="AN250" s="698">
        <f t="shared" si="21"/>
        <v>1</v>
      </c>
      <c r="AO250" s="800" t="str">
        <f t="shared" ca="1" si="20"/>
        <v>$AI$237</v>
      </c>
    </row>
    <row r="251" spans="1:41" s="695" customFormat="1">
      <c r="A251" s="681">
        <v>6.1</v>
      </c>
      <c r="B251" s="682">
        <f>B250+0.1</f>
        <v>6.1</v>
      </c>
      <c r="C251" s="683" t="str">
        <f ca="1">IF($B250="","",VLOOKUP($B250,Athlètes,C$7,0))</f>
        <v>Sarah</v>
      </c>
      <c r="D251" s="684" t="str">
        <f ca="1">IF($B250="","",VLOOKUP($B250,Athlètes,D$7,0))</f>
        <v>F</v>
      </c>
      <c r="E251" s="685"/>
      <c r="F251" s="710">
        <f ca="1">IF(AD251=0,MAX(I251:N251)+MAX(O251:Q251)+R251,NA())</f>
        <v>501</v>
      </c>
      <c r="G251" s="692">
        <f ca="1">IF(AD251=0,SUM(T251:AC251),NA())</f>
        <v>4</v>
      </c>
      <c r="H251" s="784">
        <f>IF(ISNA(VLOOKUP($B251,__Cross,H$7,0)),   0,   VLOOKUP($B251,__Cross,H$7,0))</f>
        <v>0</v>
      </c>
      <c r="I251" s="711">
        <f ca="1">IF($B250="","",VLOOKUP($B250,Indoor_max,I$7,0))</f>
        <v>210</v>
      </c>
      <c r="J251" s="712">
        <f ca="1">IF($B250="","",VLOOKUP($B250,Indoor_max,J$7,0))</f>
        <v>0</v>
      </c>
      <c r="K251" s="712">
        <f ca="1">IF($B250="","",VLOOKUP($B250,Indoor_max,K$7,0))</f>
        <v>0</v>
      </c>
      <c r="L251" s="712">
        <f ca="1">IF($B250="","",VLOOKUP($B250,Indoor_max,L$7,0))</f>
        <v>0</v>
      </c>
      <c r="M251" s="712">
        <f ca="1">IF($B250="","",VLOOKUP($B250,Indoor_max,M$7,0))</f>
        <v>0</v>
      </c>
      <c r="N251" s="713">
        <f ca="1">IF($B250="","",VLOOKUP($B250,Indoor_max,N$7,0))</f>
        <v>0</v>
      </c>
      <c r="O251" s="714">
        <f ca="1">IF($B250="","",VLOOKUP($B250,Indoor_max,O$7,0))</f>
        <v>0</v>
      </c>
      <c r="P251" s="712">
        <f ca="1">IF($B250="","",VLOOKUP($B250,Indoor_max,P$7,0))</f>
        <v>0</v>
      </c>
      <c r="Q251" s="713">
        <f ca="1">IF($B250="","",VLOOKUP($B250,Indoor_max,Q$7,0))</f>
        <v>0</v>
      </c>
      <c r="R251" s="715">
        <f ca="1">IF($B250="",0,VLOOKUP($B250,Indoor_max,R$7,0))</f>
        <v>291</v>
      </c>
      <c r="S251" s="716" t="str">
        <f ca="1">IF($B250="","",VLOOKUP($B250,Athlètes,S$7,0))</f>
        <v>Sarah</v>
      </c>
      <c r="T251" s="710">
        <f ca="1">IF($B250="","",VLOOKUP($B250,Indoor_max,T$7,0))</f>
        <v>1</v>
      </c>
      <c r="U251" s="684">
        <f ca="1">IF($B250="","",VLOOKUP($B250,Indoor_max,U$7,0))</f>
        <v>1</v>
      </c>
      <c r="V251" s="684">
        <f ca="1">IF($B250="","",VLOOKUP($B250,Indoor_max,V$7,0))</f>
        <v>0</v>
      </c>
      <c r="W251" s="684">
        <f ca="1">IF($B250="","",VLOOKUP($B250,Indoor_max,W$7,0))</f>
        <v>0</v>
      </c>
      <c r="X251" s="684">
        <f ca="1">IF($B250="","",VLOOKUP($B250,Indoor_max,X$7,0))</f>
        <v>0</v>
      </c>
      <c r="Y251" s="684">
        <f ca="1">IF($B250="","",VLOOKUP($B250,Indoor_max,Y$7,0))</f>
        <v>0</v>
      </c>
      <c r="Z251" s="684">
        <f ca="1">IF($B250="","",VLOOKUP($B250,Indoor_max,Z$7,0))</f>
        <v>1</v>
      </c>
      <c r="AA251" s="684">
        <f ca="1">IF($B250="","",VLOOKUP($B250,Indoor_max,AA$7,0))</f>
        <v>1</v>
      </c>
      <c r="AB251" s="684">
        <f ca="1">IF($B250="","",VLOOKUP($B250,Indoor_max,AB$7,0))</f>
        <v>0</v>
      </c>
      <c r="AC251" s="684">
        <f ca="1">IF($B250="","",VLOOKUP($B250,Indoor_max,AC$7,0))</f>
        <v>0</v>
      </c>
      <c r="AD251" s="684">
        <f ca="1">IF(MAX(T251:AC251)&gt;1,1,0)</f>
        <v>0</v>
      </c>
      <c r="AE251" s="684">
        <f ca="1">IF(AND(SUM(I251:N251)&gt;0,SUM(O251:Q251)&gt;0,R251&gt;0),1,0)</f>
        <v>0</v>
      </c>
      <c r="AF251" s="692">
        <f ca="1">IF( OR(AND(G251&gt;=2,G251+H251&gt;=2),  F250=IF(D251="F","classée","classé")),  1,  0)</f>
        <v>1</v>
      </c>
      <c r="AG251" s="804">
        <f ca="1">IF(CELL("row",B251)=ODD(CELL("row",B251)),IF(ROUND(B251-B250,1)=0.1,1,NA()),IF(ROUND(B252-B251,1)=0.1,0,NA()))</f>
        <v>1</v>
      </c>
      <c r="AH251" s="689">
        <f>IF(B251&gt;99,B251,A251)</f>
        <v>6.1</v>
      </c>
      <c r="AI251" s="684" t="str">
        <f ca="1">IF(D251="",INDIRECT(AO251),IF(AG251=1,D250&amp;"_"&amp;D251,D251&amp;"_"&amp;D252))</f>
        <v>B_F</v>
      </c>
      <c r="AJ251" s="684">
        <f ca="1">IF(AI251=INDIRECT(AO251),0,1)     +     IF(AG251=1,  IF(B250+0.1=B251,0,1),  IF(B251+0.1=B252,0,1))     +     IF(AG251=1,  AD251,  AD252)</f>
        <v>0</v>
      </c>
      <c r="AK251" s="717">
        <f ca="1">IF(AG251=1,  F251+CLASSES*AF251*100000,  F252+CLASSES*AF252*100000)     +     IF(AI251="_",  0,  VLOOKUP(AI251,Cross_cat_sexe,AK$7,0))     +     IF(AG251=1,  IF(AND(B251&gt;0.1,F251=0),0.1,0),  IF(AND(B252&gt;0.1,F252=0),0.1,0))</f>
        <v>2100501</v>
      </c>
      <c r="AL251" s="291"/>
      <c r="AM251" s="684"/>
      <c r="AN251" s="684">
        <f t="shared" si="21"/>
        <v>1</v>
      </c>
      <c r="AO251" s="796" t="str">
        <f t="shared" ca="1" si="20"/>
        <v>$AI$237</v>
      </c>
    </row>
    <row r="252" spans="1:41" s="703" customFormat="1">
      <c r="A252" s="704">
        <v>7</v>
      </c>
      <c r="B252" s="705">
        <v>327</v>
      </c>
      <c r="C252" s="703" t="str">
        <f ca="1">IF($B252="","",VLOOKUP($B252,Athlètes,C$5,0))</f>
        <v>ALI ISMAEL</v>
      </c>
      <c r="D252" s="698" t="str">
        <f ca="1">IF($B252="","",VLOOKUP($B252,Athlètes,D$5,0))</f>
        <v>B</v>
      </c>
      <c r="E252" s="706">
        <f ca="1">IF($B252="","",VLOOKUP($B252,Athlètes,E$5,0))</f>
        <v>2002</v>
      </c>
      <c r="F252" s="718"/>
      <c r="G252" s="700"/>
      <c r="H252" s="783"/>
      <c r="I252" s="719">
        <f ca="1">IF($B252="","",VLOOKUP($B252,Indoor_max,I$5,0)/1000)</f>
        <v>9.1435185185185188E-5</v>
      </c>
      <c r="J252" s="720">
        <f ca="1">IF($B252="","",VLOOKUP($B252,Indoor_max,J$5,0)/1000)</f>
        <v>0</v>
      </c>
      <c r="K252" s="720">
        <f ca="1">IF($B252="","",VLOOKUP($B252,Indoor_max,K$5,0)/1000)</f>
        <v>0</v>
      </c>
      <c r="L252" s="720">
        <f ca="1">IF($B252="","",VLOOKUP($B252,Indoor_max,L$5,0)/1000)</f>
        <v>0</v>
      </c>
      <c r="M252" s="720">
        <f ca="1">IF($B252="","",VLOOKUP($B252,Indoor_max,M$5,0)/1000)</f>
        <v>0</v>
      </c>
      <c r="N252" s="721">
        <f ca="1">IF($B252="","",VLOOKUP($B252,Indoor_max,N$5,0)/1000)</f>
        <v>0</v>
      </c>
      <c r="O252" s="722">
        <f ca="1">IF($B252="","",VLOOKUP($B252,Indoor_max,O$5,0))</f>
        <v>75</v>
      </c>
      <c r="P252" s="723">
        <f ca="1">IF($B252="","",VLOOKUP($B252,Indoor_max,P$5,0))</f>
        <v>0</v>
      </c>
      <c r="Q252" s="724">
        <f ca="1">IF($B252="","",VLOOKUP($B252,Indoor_max,Q$5,0))</f>
        <v>0</v>
      </c>
      <c r="R252" s="725">
        <f ca="1">IF($B252="","",VLOOKUP($B252,Indoor_max,R$5,0))</f>
        <v>5.33</v>
      </c>
      <c r="S252" s="726" t="str">
        <f ca="1">IF($B252="","",VLOOKUP($B252,Athlètes,S$5,0))</f>
        <v>ALI ISMAEL</v>
      </c>
      <c r="T252" s="718"/>
      <c r="U252" s="698"/>
      <c r="V252" s="698"/>
      <c r="W252" s="698"/>
      <c r="X252" s="698"/>
      <c r="Y252" s="698"/>
      <c r="Z252" s="698"/>
      <c r="AA252" s="698"/>
      <c r="AB252" s="698"/>
      <c r="AC252" s="698"/>
      <c r="AD252" s="698"/>
      <c r="AE252" s="698"/>
      <c r="AF252" s="700"/>
      <c r="AG252" s="828">
        <f ca="1">IF(CELL("row",B252)=ODD(CELL("row",B252)),IF(ROUND(B252-B251,1)=0.1,1,NA()),IF(ROUND(B253-B252,1)=0.1,0,NA()))</f>
        <v>0</v>
      </c>
      <c r="AH252" s="697">
        <f>IF(B252&gt;99,B252,A252)</f>
        <v>327</v>
      </c>
      <c r="AI252" s="698" t="str">
        <f ca="1">IF(D252="",INDIRECT(AO252),IF(AG252=1,D251&amp;"_"&amp;D252,D252&amp;"_"&amp;D253))</f>
        <v>B_F</v>
      </c>
      <c r="AJ252" s="698">
        <f ca="1">IF(AI252=INDIRECT(AO252),0,1)     +     IF(AG252=1,  IF(B251+0.1=B252,0,1),  IF(B252+0.1=B253,0,1))     +     IF(AG252=1,  AD252,  AD253)</f>
        <v>0</v>
      </c>
      <c r="AK252" s="701">
        <f ca="1">IF(AG252=1,  F252+CLASSES*AF252*100000,  F253+CLASSES*AF253*100000)     +     IF(AI252="_",  0,  VLOOKUP(AI252,Cross_cat_sexe,AK$7,0))     +     IF(AG252=1,  IF(AND(B252&gt;0.1,F252=0),0.1,0),  IF(AND(B253&gt;0.1,F253=0),0.1,0))</f>
        <v>2100408</v>
      </c>
      <c r="AL252" s="290"/>
      <c r="AM252" s="698"/>
      <c r="AN252" s="698">
        <f t="shared" si="21"/>
        <v>1</v>
      </c>
      <c r="AO252" s="800" t="str">
        <f t="shared" ca="1" si="20"/>
        <v>$AI$237</v>
      </c>
    </row>
    <row r="253" spans="1:41" s="695" customFormat="1">
      <c r="A253" s="681">
        <v>7.1</v>
      </c>
      <c r="B253" s="682">
        <f>B252+0.1</f>
        <v>327.10000000000002</v>
      </c>
      <c r="C253" s="683" t="str">
        <f ca="1">IF($B252="","",VLOOKUP($B252,Athlètes,C$7,0))</f>
        <v>Amina</v>
      </c>
      <c r="D253" s="684" t="str">
        <f ca="1">IF($B252="","",VLOOKUP($B252,Athlètes,D$7,0))</f>
        <v>F</v>
      </c>
      <c r="E253" s="685"/>
      <c r="F253" s="710">
        <f ca="1">IF(AD253=0,MAX(I253:N253)+MAX(O253:Q253)+R253,NA())</f>
        <v>408</v>
      </c>
      <c r="G253" s="692">
        <f ca="1">IF(AD253=0,SUM(T253:AC253),NA())</f>
        <v>4</v>
      </c>
      <c r="H253" s="784">
        <f ca="1">IF(ISNA(VLOOKUP($B253,__Cross,H$7,0)),   0,   VLOOKUP($B253,__Cross,H$7,0))</f>
        <v>3</v>
      </c>
      <c r="I253" s="711">
        <f ca="1">IF($B252="","",VLOOKUP($B252,Indoor_max,I$7,0))</f>
        <v>143</v>
      </c>
      <c r="J253" s="712">
        <f ca="1">IF($B252="","",VLOOKUP($B252,Indoor_max,J$7,0))</f>
        <v>0</v>
      </c>
      <c r="K253" s="712">
        <f ca="1">IF($B252="","",VLOOKUP($B252,Indoor_max,K$7,0))</f>
        <v>0</v>
      </c>
      <c r="L253" s="712">
        <f ca="1">IF($B252="","",VLOOKUP($B252,Indoor_max,L$7,0))</f>
        <v>0</v>
      </c>
      <c r="M253" s="712">
        <f ca="1">IF($B252="","",VLOOKUP($B252,Indoor_max,M$7,0))</f>
        <v>0</v>
      </c>
      <c r="N253" s="713">
        <f ca="1">IF($B252="","",VLOOKUP($B252,Indoor_max,N$7,0))</f>
        <v>0</v>
      </c>
      <c r="O253" s="714">
        <f ca="1">IF($B252="","",VLOOKUP($B252,Indoor_max,O$7,0))</f>
        <v>28</v>
      </c>
      <c r="P253" s="712">
        <f ca="1">IF($B252="","",VLOOKUP($B252,Indoor_max,P$7,0))</f>
        <v>0</v>
      </c>
      <c r="Q253" s="713">
        <f ca="1">IF($B252="","",VLOOKUP($B252,Indoor_max,Q$7,0))</f>
        <v>0</v>
      </c>
      <c r="R253" s="715">
        <f ca="1">IF($B252="",0,VLOOKUP($B252,Indoor_max,R$7,0))</f>
        <v>237</v>
      </c>
      <c r="S253" s="716" t="str">
        <f ca="1">IF($B252="","",VLOOKUP($B252,Athlètes,S$7,0))</f>
        <v>Amina</v>
      </c>
      <c r="T253" s="710">
        <f ca="1">IF($B252="","",VLOOKUP($B252,Indoor_max,T$7,0))</f>
        <v>1</v>
      </c>
      <c r="U253" s="684">
        <f ca="1">IF($B252="","",VLOOKUP($B252,Indoor_max,U$7,0))</f>
        <v>1</v>
      </c>
      <c r="V253" s="684">
        <f ca="1">IF($B252="","",VLOOKUP($B252,Indoor_max,V$7,0))</f>
        <v>0</v>
      </c>
      <c r="W253" s="684">
        <f ca="1">IF($B252="","",VLOOKUP($B252,Indoor_max,W$7,0))</f>
        <v>0</v>
      </c>
      <c r="X253" s="684">
        <f ca="1">IF($B252="","",VLOOKUP($B252,Indoor_max,X$7,0))</f>
        <v>0</v>
      </c>
      <c r="Y253" s="684">
        <f ca="1">IF($B252="","",VLOOKUP($B252,Indoor_max,Y$7,0))</f>
        <v>0</v>
      </c>
      <c r="Z253" s="684">
        <f ca="1">IF($B252="","",VLOOKUP($B252,Indoor_max,Z$7,0))</f>
        <v>1</v>
      </c>
      <c r="AA253" s="684">
        <f ca="1">IF($B252="","",VLOOKUP($B252,Indoor_max,AA$7,0))</f>
        <v>1</v>
      </c>
      <c r="AB253" s="684">
        <f ca="1">IF($B252="","",VLOOKUP($B252,Indoor_max,AB$7,0))</f>
        <v>0</v>
      </c>
      <c r="AC253" s="684">
        <f ca="1">IF($B252="","",VLOOKUP($B252,Indoor_max,AC$7,0))</f>
        <v>0</v>
      </c>
      <c r="AD253" s="684">
        <f ca="1">IF(MAX(T253:AC253)&gt;1,1,0)</f>
        <v>0</v>
      </c>
      <c r="AE253" s="684">
        <f ca="1">IF(AND(SUM(I253:N253)&gt;0,SUM(O253:Q253)&gt;0,R253&gt;0),1,0)</f>
        <v>1</v>
      </c>
      <c r="AF253" s="692">
        <f ca="1">IF( OR(AND(G253&gt;=2,G253+H253&gt;=2),  F252=IF(D253="F","classée","classé")),  1,  0)</f>
        <v>1</v>
      </c>
      <c r="AG253" s="804">
        <f ca="1">IF(CELL("row",B253)=ODD(CELL("row",B253)),IF(ROUND(B253-B252,1)=0.1,1,NA()),IF(ROUND(B254-B253,1)=0.1,0,NA()))</f>
        <v>1</v>
      </c>
      <c r="AH253" s="689">
        <f>IF(B253&gt;99,B253,A253)</f>
        <v>327.10000000000002</v>
      </c>
      <c r="AI253" s="684" t="str">
        <f ca="1">IF(D253="",INDIRECT(AO253),IF(AG253=1,D252&amp;"_"&amp;D253,D253&amp;"_"&amp;D254))</f>
        <v>B_F</v>
      </c>
      <c r="AJ253" s="684">
        <f ca="1">IF(AI253=INDIRECT(AO253),0,1)     +     IF(AG253=1,  IF(B252+0.1=B253,0,1),  IF(B253+0.1=B254,0,1))     +     IF(AG253=1,  AD253,  AD254)</f>
        <v>0</v>
      </c>
      <c r="AK253" s="717">
        <f ca="1">IF(AG253=1,  F253+CLASSES*AF253*100000,  F254+CLASSES*AF254*100000)     +     IF(AI253="_",  0,  VLOOKUP(AI253,Cross_cat_sexe,AK$7,0))     +     IF(AG253=1,  IF(AND(B253&gt;0.1,F253=0),0.1,0),  IF(AND(B254&gt;0.1,F254=0),0.1,0))</f>
        <v>2100408</v>
      </c>
      <c r="AL253" s="291"/>
      <c r="AM253" s="684"/>
      <c r="AN253" s="684">
        <f t="shared" si="21"/>
        <v>1</v>
      </c>
      <c r="AO253" s="796" t="str">
        <f t="shared" ca="1" si="20"/>
        <v>$AI$237</v>
      </c>
    </row>
    <row r="254" spans="1:41" s="703" customFormat="1">
      <c r="A254" s="704">
        <v>8</v>
      </c>
      <c r="B254" s="705">
        <v>397</v>
      </c>
      <c r="C254" s="703" t="str">
        <f ca="1">IF($B254="","",VLOOKUP($B254,Athlètes,C$5,0))</f>
        <v>CHOISEZ</v>
      </c>
      <c r="D254" s="698" t="str">
        <f ca="1">IF($B254="","",VLOOKUP($B254,Athlètes,D$5,0))</f>
        <v>B</v>
      </c>
      <c r="E254" s="706" t="str">
        <f ca="1">IF($B254="","",VLOOKUP($B254,Athlètes,E$5,0))</f>
        <v/>
      </c>
      <c r="F254" s="718"/>
      <c r="G254" s="700"/>
      <c r="H254" s="783"/>
      <c r="I254" s="719">
        <f ca="1">IF($B254="","",VLOOKUP($B254,Indoor_max,I$5,0)/1000)</f>
        <v>9.0277777777777774E-5</v>
      </c>
      <c r="J254" s="720">
        <f ca="1">IF($B254="","",VLOOKUP($B254,Indoor_max,J$5,0)/1000)</f>
        <v>0</v>
      </c>
      <c r="K254" s="720">
        <f ca="1">IF($B254="","",VLOOKUP($B254,Indoor_max,K$5,0)/1000)</f>
        <v>0</v>
      </c>
      <c r="L254" s="720">
        <f ca="1">IF($B254="","",VLOOKUP($B254,Indoor_max,L$5,0)/1000)</f>
        <v>0</v>
      </c>
      <c r="M254" s="720">
        <f ca="1">IF($B254="","",VLOOKUP($B254,Indoor_max,M$5,0)/1000)</f>
        <v>0</v>
      </c>
      <c r="N254" s="721">
        <f ca="1">IF($B254="","",VLOOKUP($B254,Indoor_max,N$5,0)/1000)</f>
        <v>0</v>
      </c>
      <c r="O254" s="722">
        <f ca="1">IF($B254="","",VLOOKUP($B254,Indoor_max,O$5,0))</f>
        <v>0</v>
      </c>
      <c r="P254" s="723">
        <f ca="1">IF($B254="","",VLOOKUP($B254,Indoor_max,P$5,0))</f>
        <v>0</v>
      </c>
      <c r="Q254" s="724">
        <f ca="1">IF($B254="","",VLOOKUP($B254,Indoor_max,Q$5,0))</f>
        <v>0</v>
      </c>
      <c r="R254" s="725">
        <f ca="1">IF($B254="","",VLOOKUP($B254,Indoor_max,R$5,0))</f>
        <v>4.37</v>
      </c>
      <c r="S254" s="726" t="str">
        <f ca="1">IF($B254="","",VLOOKUP($B254,Athlètes,S$5,0))</f>
        <v>CHOISEZ</v>
      </c>
      <c r="T254" s="718"/>
      <c r="U254" s="698"/>
      <c r="V254" s="698"/>
      <c r="W254" s="698"/>
      <c r="X254" s="698"/>
      <c r="Y254" s="698"/>
      <c r="Z254" s="698"/>
      <c r="AA254" s="698"/>
      <c r="AB254" s="698"/>
      <c r="AC254" s="698"/>
      <c r="AD254" s="698"/>
      <c r="AE254" s="698"/>
      <c r="AF254" s="700"/>
      <c r="AG254" s="828">
        <f ca="1">IF(CELL("row",B254)=ODD(CELL("row",B254)),IF(ROUND(B254-B253,1)=0.1,1,NA()),IF(ROUND(B255-B254,1)=0.1,0,NA()))</f>
        <v>0</v>
      </c>
      <c r="AH254" s="697">
        <f>IF(B254&gt;99,B254,A254)</f>
        <v>397</v>
      </c>
      <c r="AI254" s="698" t="str">
        <f ca="1">IF(D254="",INDIRECT(AO254),IF(AG254=1,D253&amp;"_"&amp;D254,D254&amp;"_"&amp;D255))</f>
        <v>B_F</v>
      </c>
      <c r="AJ254" s="698">
        <f ca="1">IF(AI254=INDIRECT(AO254),0,1)     +     IF(AG254=1,  IF(B253+0.1=B254,0,1),  IF(B254+0.1=B255,0,1))     +     IF(AG254=1,  AD254,  AD255)</f>
        <v>0</v>
      </c>
      <c r="AK254" s="701">
        <f ca="1">IF(AG254=1,  F254+CLASSES*AF254*100000,  F255+CLASSES*AF255*100000)     +     IF(AI254="_",  0,  VLOOKUP(AI254,Cross_cat_sexe,AK$7,0))     +     IF(AG254=1,  IF(AND(B254&gt;0.1,F254=0),0.1,0),  IF(AND(B255&gt;0.1,F255=0),0.1,0))</f>
        <v>2100339</v>
      </c>
      <c r="AL254" s="290"/>
      <c r="AM254" s="698"/>
      <c r="AN254" s="698">
        <f t="shared" si="21"/>
        <v>1</v>
      </c>
      <c r="AO254" s="800" t="str">
        <f t="shared" ca="1" si="20"/>
        <v>$AI$237</v>
      </c>
    </row>
    <row r="255" spans="1:41" s="695" customFormat="1">
      <c r="A255" s="681">
        <v>8.1</v>
      </c>
      <c r="B255" s="682">
        <f>B254+0.1</f>
        <v>397.1</v>
      </c>
      <c r="C255" s="683" t="str">
        <f ca="1">IF($B254="","",VLOOKUP($B254,Athlètes,C$7,0))</f>
        <v>Lucie</v>
      </c>
      <c r="D255" s="684" t="str">
        <f ca="1">IF($B254="","",VLOOKUP($B254,Athlètes,D$7,0))</f>
        <v>F</v>
      </c>
      <c r="E255" s="685"/>
      <c r="F255" s="710">
        <f ca="1">IF(AD255=0,MAX(I255:N255)+MAX(O255:Q255)+R255,NA())</f>
        <v>339</v>
      </c>
      <c r="G255" s="692">
        <f ca="1">IF(AD255=0,SUM(T255:AC255),NA())</f>
        <v>3</v>
      </c>
      <c r="H255" s="784">
        <f ca="1">IF(ISNA(VLOOKUP($B255,__Cross,H$7,0)),   0,   VLOOKUP($B255,__Cross,H$7,0))</f>
        <v>1</v>
      </c>
      <c r="I255" s="711">
        <f ca="1">IF($B254="","",VLOOKUP($B254,Indoor_max,I$7,0))</f>
        <v>164</v>
      </c>
      <c r="J255" s="712">
        <f ca="1">IF($B254="","",VLOOKUP($B254,Indoor_max,J$7,0))</f>
        <v>0</v>
      </c>
      <c r="K255" s="712">
        <f ca="1">IF($B254="","",VLOOKUP($B254,Indoor_max,K$7,0))</f>
        <v>0</v>
      </c>
      <c r="L255" s="712">
        <f ca="1">IF($B254="","",VLOOKUP($B254,Indoor_max,L$7,0))</f>
        <v>0</v>
      </c>
      <c r="M255" s="712">
        <f ca="1">IF($B254="","",VLOOKUP($B254,Indoor_max,M$7,0))</f>
        <v>0</v>
      </c>
      <c r="N255" s="713">
        <f ca="1">IF($B254="","",VLOOKUP($B254,Indoor_max,N$7,0))</f>
        <v>0</v>
      </c>
      <c r="O255" s="714">
        <f ca="1">IF($B254="","",VLOOKUP($B254,Indoor_max,O$7,0))</f>
        <v>0</v>
      </c>
      <c r="P255" s="712">
        <f ca="1">IF($B254="","",VLOOKUP($B254,Indoor_max,P$7,0))</f>
        <v>0</v>
      </c>
      <c r="Q255" s="713">
        <f ca="1">IF($B254="","",VLOOKUP($B254,Indoor_max,Q$7,0))</f>
        <v>0</v>
      </c>
      <c r="R255" s="715">
        <f ca="1">IF($B254="",0,VLOOKUP($B254,Indoor_max,R$7,0))</f>
        <v>175</v>
      </c>
      <c r="S255" s="716" t="str">
        <f ca="1">IF($B254="","",VLOOKUP($B254,Athlètes,S$7,0))</f>
        <v>Lucie</v>
      </c>
      <c r="T255" s="710">
        <f ca="1">IF($B254="","",VLOOKUP($B254,Indoor_max,T$7,0))</f>
        <v>0</v>
      </c>
      <c r="U255" s="684">
        <f ca="1">IF($B254="","",VLOOKUP($B254,Indoor_max,U$7,0))</f>
        <v>1</v>
      </c>
      <c r="V255" s="684">
        <f ca="1">IF($B254="","",VLOOKUP($B254,Indoor_max,V$7,0))</f>
        <v>0</v>
      </c>
      <c r="W255" s="684">
        <f ca="1">IF($B254="","",VLOOKUP($B254,Indoor_max,W$7,0))</f>
        <v>0</v>
      </c>
      <c r="X255" s="684">
        <f ca="1">IF($B254="","",VLOOKUP($B254,Indoor_max,X$7,0))</f>
        <v>0</v>
      </c>
      <c r="Y255" s="684">
        <f ca="1">IF($B254="","",VLOOKUP($B254,Indoor_max,Y$7,0))</f>
        <v>0</v>
      </c>
      <c r="Z255" s="684">
        <f ca="1">IF($B254="","",VLOOKUP($B254,Indoor_max,Z$7,0))</f>
        <v>1</v>
      </c>
      <c r="AA255" s="684">
        <f ca="1">IF($B254="","",VLOOKUP($B254,Indoor_max,AA$7,0))</f>
        <v>1</v>
      </c>
      <c r="AB255" s="684">
        <f ca="1">IF($B254="","",VLOOKUP($B254,Indoor_max,AB$7,0))</f>
        <v>0</v>
      </c>
      <c r="AC255" s="684">
        <f ca="1">IF($B254="","",VLOOKUP($B254,Indoor_max,AC$7,0))</f>
        <v>0</v>
      </c>
      <c r="AD255" s="684">
        <f ca="1">IF(MAX(T255:AC255)&gt;1,1,0)</f>
        <v>0</v>
      </c>
      <c r="AE255" s="684">
        <f ca="1">IF(AND(SUM(I255:N255)&gt;0,SUM(O255:Q255)&gt;0,R255&gt;0),1,0)</f>
        <v>0</v>
      </c>
      <c r="AF255" s="692">
        <f ca="1">IF( OR(AND(G255&gt;=2,G255+H255&gt;=2),  F254=IF(D255="F","classée","classé")),  1,  0)</f>
        <v>1</v>
      </c>
      <c r="AG255" s="804">
        <f ca="1">IF(CELL("row",B255)=ODD(CELL("row",B255)),IF(ROUND(B255-B254,1)=0.1,1,NA()),IF(ROUND(B256-B255,1)=0.1,0,NA()))</f>
        <v>1</v>
      </c>
      <c r="AH255" s="689">
        <f>IF(B255&gt;99,B255,A255)</f>
        <v>397.1</v>
      </c>
      <c r="AI255" s="684" t="str">
        <f ca="1">IF(D255="",INDIRECT(AO255),IF(AG255=1,D254&amp;"_"&amp;D255,D255&amp;"_"&amp;D256))</f>
        <v>B_F</v>
      </c>
      <c r="AJ255" s="684">
        <f ca="1">IF(AI255=INDIRECT(AO255),0,1)     +     IF(AG255=1,  IF(B254+0.1=B255,0,1),  IF(B255+0.1=B256,0,1))     +     IF(AG255=1,  AD255,  AD256)</f>
        <v>0</v>
      </c>
      <c r="AK255" s="717">
        <f ca="1">IF(AG255=1,  F255+CLASSES*AF255*100000,  F256+CLASSES*AF256*100000)     +     IF(AI255="_",  0,  VLOOKUP(AI255,Cross_cat_sexe,AK$7,0))     +     IF(AG255=1,  IF(AND(B255&gt;0.1,F255=0),0.1,0),  IF(AND(B256&gt;0.1,F256=0),0.1,0))</f>
        <v>2100339</v>
      </c>
      <c r="AL255" s="291"/>
      <c r="AM255" s="684"/>
      <c r="AN255" s="684">
        <f t="shared" si="21"/>
        <v>1</v>
      </c>
      <c r="AO255" s="796" t="str">
        <f t="shared" ca="1" si="20"/>
        <v>$AI$237</v>
      </c>
    </row>
    <row r="256" spans="1:41" s="703" customFormat="1">
      <c r="A256" s="704">
        <v>9</v>
      </c>
      <c r="B256" s="705">
        <v>10</v>
      </c>
      <c r="C256" s="703" t="str">
        <f ca="1">IF($B256="","",VLOOKUP($B256,Athlètes,C$5,0))</f>
        <v>DEMOL</v>
      </c>
      <c r="D256" s="698" t="str">
        <f ca="1">IF($B256="","",VLOOKUP($B256,Athlètes,D$5,0))</f>
        <v>B</v>
      </c>
      <c r="E256" s="706" t="str">
        <f ca="1">IF($B256="","",VLOOKUP($B256,Athlètes,E$5,0))</f>
        <v/>
      </c>
      <c r="F256" s="718"/>
      <c r="G256" s="700"/>
      <c r="H256" s="783"/>
      <c r="I256" s="719">
        <f ca="1">IF($B256="","",VLOOKUP($B256,Indoor_max,I$5,0)/1000)</f>
        <v>9.5949074074074076E-5</v>
      </c>
      <c r="J256" s="720">
        <f ca="1">IF($B256="","",VLOOKUP($B256,Indoor_max,J$5,0)/1000)</f>
        <v>0</v>
      </c>
      <c r="K256" s="720">
        <f ca="1">IF($B256="","",VLOOKUP($B256,Indoor_max,K$5,0)/1000)</f>
        <v>0</v>
      </c>
      <c r="L256" s="720">
        <f ca="1">IF($B256="","",VLOOKUP($B256,Indoor_max,L$5,0)/1000)</f>
        <v>0</v>
      </c>
      <c r="M256" s="720">
        <f ca="1">IF($B256="","",VLOOKUP($B256,Indoor_max,M$5,0)/1000)</f>
        <v>0</v>
      </c>
      <c r="N256" s="721">
        <f ca="1">IF($B256="","",VLOOKUP($B256,Indoor_max,N$5,0)/1000)</f>
        <v>0</v>
      </c>
      <c r="O256" s="722">
        <f ca="1">IF($B256="","",VLOOKUP($B256,Indoor_max,O$5,0))</f>
        <v>75</v>
      </c>
      <c r="P256" s="723">
        <f ca="1">IF($B256="","",VLOOKUP($B256,Indoor_max,P$5,0))</f>
        <v>0</v>
      </c>
      <c r="Q256" s="724">
        <f ca="1">IF($B256="","",VLOOKUP($B256,Indoor_max,Q$5,0))</f>
        <v>0</v>
      </c>
      <c r="R256" s="725">
        <f ca="1">IF($B256="","",VLOOKUP($B256,Indoor_max,R$5,0))</f>
        <v>2.44</v>
      </c>
      <c r="S256" s="726" t="str">
        <f ca="1">IF($B256="","",VLOOKUP($B256,Athlètes,S$5,0))</f>
        <v>DEMOL</v>
      </c>
      <c r="T256" s="718"/>
      <c r="U256" s="698"/>
      <c r="V256" s="698"/>
      <c r="W256" s="698"/>
      <c r="X256" s="698"/>
      <c r="Y256" s="698"/>
      <c r="Z256" s="698"/>
      <c r="AA256" s="698"/>
      <c r="AB256" s="698"/>
      <c r="AC256" s="698"/>
      <c r="AD256" s="698"/>
      <c r="AE256" s="698"/>
      <c r="AF256" s="700"/>
      <c r="AG256" s="828">
        <f ca="1">IF(CELL("row",B256)=ODD(CELL("row",B256)),IF(ROUND(B256-B255,1)=0.1,1,NA()),IF(ROUND(B257-B256,1)=0.1,0,NA()))</f>
        <v>0</v>
      </c>
      <c r="AH256" s="697">
        <f>IF(B256&gt;99,B256,A256)</f>
        <v>9</v>
      </c>
      <c r="AI256" s="698" t="str">
        <f ca="1">IF(D256="",INDIRECT(AO256),IF(AG256=1,D255&amp;"_"&amp;D256,D256&amp;"_"&amp;D257))</f>
        <v>B_F</v>
      </c>
      <c r="AJ256" s="698">
        <f ca="1">IF(AI256=INDIRECT(AO256),0,1)     +     IF(AG256=1,  IF(B255+0.1=B256,0,1),  IF(B256+0.1=B257,0,1))     +     IF(AG256=1,  AD256,  AD257)</f>
        <v>0</v>
      </c>
      <c r="AK256" s="701">
        <f ca="1">IF(AG256=1,  F256+CLASSES*AF256*100000,  F257+CLASSES*AF257*100000)     +     IF(AI256="_",  0,  VLOOKUP(AI256,Cross_cat_sexe,AK$7,0))     +     IF(AG256=1,  IF(AND(B256&gt;0.1,F256=0),0.1,0),  IF(AND(B257&gt;0.1,F257=0),0.1,0))</f>
        <v>2100203</v>
      </c>
      <c r="AL256" s="290"/>
      <c r="AM256" s="698"/>
      <c r="AN256" s="698">
        <f t="shared" si="21"/>
        <v>1</v>
      </c>
      <c r="AO256" s="800" t="str">
        <f t="shared" ca="1" si="20"/>
        <v>$AI$237</v>
      </c>
    </row>
    <row r="257" spans="1:41" s="695" customFormat="1">
      <c r="A257" s="681">
        <v>9.1</v>
      </c>
      <c r="B257" s="682">
        <f>B256+0.1</f>
        <v>10.1</v>
      </c>
      <c r="C257" s="683" t="str">
        <f ca="1">IF($B256="","",VLOOKUP($B256,Athlètes,C$7,0))</f>
        <v>Rachel</v>
      </c>
      <c r="D257" s="684" t="str">
        <f ca="1">IF($B256="","",VLOOKUP($B256,Athlètes,D$7,0))</f>
        <v>F</v>
      </c>
      <c r="E257" s="685"/>
      <c r="F257" s="710">
        <f ca="1">IF(AD257=0,MAX(I257:N257)+MAX(O257:Q257)+R257,NA())</f>
        <v>203</v>
      </c>
      <c r="G257" s="692">
        <f ca="1">IF(AD257=0,SUM(T257:AC257),NA())</f>
        <v>2</v>
      </c>
      <c r="H257" s="784">
        <f ca="1">IF(ISNA(VLOOKUP($B257,__Cross,H$7,0)),   0,   VLOOKUP($B257,__Cross,H$7,0))</f>
        <v>2</v>
      </c>
      <c r="I257" s="711">
        <f ca="1">IF($B256="","",VLOOKUP($B256,Indoor_max,I$7,0))</f>
        <v>121</v>
      </c>
      <c r="J257" s="712">
        <f ca="1">IF($B256="","",VLOOKUP($B256,Indoor_max,J$7,0))</f>
        <v>0</v>
      </c>
      <c r="K257" s="712">
        <f ca="1">IF($B256="","",VLOOKUP($B256,Indoor_max,K$7,0))</f>
        <v>0</v>
      </c>
      <c r="L257" s="712">
        <f ca="1">IF($B256="","",VLOOKUP($B256,Indoor_max,L$7,0))</f>
        <v>0</v>
      </c>
      <c r="M257" s="712">
        <f ca="1">IF($B256="","",VLOOKUP($B256,Indoor_max,M$7,0))</f>
        <v>0</v>
      </c>
      <c r="N257" s="713">
        <f ca="1">IF($B256="","",VLOOKUP($B256,Indoor_max,N$7,0))</f>
        <v>0</v>
      </c>
      <c r="O257" s="714">
        <f ca="1">IF($B256="","",VLOOKUP($B256,Indoor_max,O$7,0))</f>
        <v>28</v>
      </c>
      <c r="P257" s="712">
        <f ca="1">IF($B256="","",VLOOKUP($B256,Indoor_max,P$7,0))</f>
        <v>0</v>
      </c>
      <c r="Q257" s="713">
        <f ca="1">IF($B256="","",VLOOKUP($B256,Indoor_max,Q$7,0))</f>
        <v>0</v>
      </c>
      <c r="R257" s="715">
        <f ca="1">IF($B256="",0,VLOOKUP($B256,Indoor_max,R$7,0))</f>
        <v>54</v>
      </c>
      <c r="S257" s="716" t="str">
        <f ca="1">IF($B256="","",VLOOKUP($B256,Athlètes,S$7,0))</f>
        <v>Rachel</v>
      </c>
      <c r="T257" s="710">
        <f ca="1">IF($B256="","",VLOOKUP($B256,Indoor_max,T$7,0))</f>
        <v>1</v>
      </c>
      <c r="U257" s="684">
        <f ca="1">IF($B256="","",VLOOKUP($B256,Indoor_max,U$7,0))</f>
        <v>1</v>
      </c>
      <c r="V257" s="684">
        <f ca="1">IF($B256="","",VLOOKUP($B256,Indoor_max,V$7,0))</f>
        <v>0</v>
      </c>
      <c r="W257" s="684">
        <f ca="1">IF($B256="","",VLOOKUP($B256,Indoor_max,W$7,0))</f>
        <v>0</v>
      </c>
      <c r="X257" s="684">
        <f ca="1">IF($B256="","",VLOOKUP($B256,Indoor_max,X$7,0))</f>
        <v>0</v>
      </c>
      <c r="Y257" s="684">
        <f ca="1">IF($B256="","",VLOOKUP($B256,Indoor_max,Y$7,0))</f>
        <v>0</v>
      </c>
      <c r="Z257" s="684">
        <f ca="1">IF($B256="","",VLOOKUP($B256,Indoor_max,Z$7,0))</f>
        <v>0</v>
      </c>
      <c r="AA257" s="684">
        <f ca="1">IF($B256="","",VLOOKUP($B256,Indoor_max,AA$7,0))</f>
        <v>0</v>
      </c>
      <c r="AB257" s="684">
        <f ca="1">IF($B256="","",VLOOKUP($B256,Indoor_max,AB$7,0))</f>
        <v>0</v>
      </c>
      <c r="AC257" s="684">
        <f ca="1">IF($B256="","",VLOOKUP($B256,Indoor_max,AC$7,0))</f>
        <v>0</v>
      </c>
      <c r="AD257" s="684">
        <f ca="1">IF(MAX(T257:AC257)&gt;1,1,0)</f>
        <v>0</v>
      </c>
      <c r="AE257" s="684">
        <f ca="1">IF(AND(SUM(I257:N257)&gt;0,SUM(O257:Q257)&gt;0,R257&gt;0),1,0)</f>
        <v>1</v>
      </c>
      <c r="AF257" s="692">
        <f ca="1">IF( OR(AND(G257&gt;=2,G257+H257&gt;=2),  F256=IF(D257="F","classée","classé")),  1,  0)</f>
        <v>1</v>
      </c>
      <c r="AG257" s="804">
        <f ca="1">IF(CELL("row",B257)=ODD(CELL("row",B257)),IF(ROUND(B257-B256,1)=0.1,1,NA()),IF(ROUND(B258-B257,1)=0.1,0,NA()))</f>
        <v>1</v>
      </c>
      <c r="AH257" s="689">
        <f>IF(B257&gt;99,B257,A257)</f>
        <v>9.1</v>
      </c>
      <c r="AI257" s="684" t="str">
        <f ca="1">IF(D257="",INDIRECT(AO257),IF(AG257=1,D256&amp;"_"&amp;D257,D257&amp;"_"&amp;D258))</f>
        <v>B_F</v>
      </c>
      <c r="AJ257" s="684">
        <f ca="1">IF(AI257=INDIRECT(AO257),0,1)     +     IF(AG257=1,  IF(B256+0.1=B257,0,1),  IF(B257+0.1=B258,0,1))     +     IF(AG257=1,  AD257,  AD258)</f>
        <v>0</v>
      </c>
      <c r="AK257" s="717">
        <f ca="1">IF(AG257=1,  F257+CLASSES*AF257*100000,  F258+CLASSES*AF258*100000)     +     IF(AI257="_",  0,  VLOOKUP(AI257,Cross_cat_sexe,AK$7,0))     +     IF(AG257=1,  IF(AND(B257&gt;0.1,F257=0),0.1,0),  IF(AND(B258&gt;0.1,F258=0),0.1,0))</f>
        <v>2100203</v>
      </c>
      <c r="AL257" s="291"/>
      <c r="AM257" s="684"/>
      <c r="AN257" s="684">
        <f t="shared" si="21"/>
        <v>1</v>
      </c>
      <c r="AO257" s="796" t="str">
        <f t="shared" ca="1" si="20"/>
        <v>$AI$237</v>
      </c>
    </row>
    <row r="258" spans="1:41" s="703" customFormat="1">
      <c r="A258" s="704">
        <v>10</v>
      </c>
      <c r="B258" s="705">
        <v>570</v>
      </c>
      <c r="C258" s="703" t="str">
        <f ca="1">IF($B258="","",VLOOKUP($B258,Athlètes,C$5,0))</f>
        <v>DUJARDIN</v>
      </c>
      <c r="D258" s="698" t="str">
        <f ca="1">IF($B258="","",VLOOKUP($B258,Athlètes,D$5,0))</f>
        <v>B</v>
      </c>
      <c r="E258" s="706" t="str">
        <f ca="1">IF($B258="","",VLOOKUP($B258,Athlètes,E$5,0))</f>
        <v/>
      </c>
      <c r="F258" s="718"/>
      <c r="G258" s="700"/>
      <c r="H258" s="783"/>
      <c r="I258" s="719">
        <f ca="1">IF($B258="","",VLOOKUP($B258,Indoor_max,I$5,0)/1000)</f>
        <v>1.0069444444444443E-4</v>
      </c>
      <c r="J258" s="720">
        <f ca="1">IF($B258="","",VLOOKUP($B258,Indoor_max,J$5,0)/1000)</f>
        <v>0</v>
      </c>
      <c r="K258" s="720">
        <f ca="1">IF($B258="","",VLOOKUP($B258,Indoor_max,K$5,0)/1000)</f>
        <v>0</v>
      </c>
      <c r="L258" s="720">
        <f ca="1">IF($B258="","",VLOOKUP($B258,Indoor_max,L$5,0)/1000)</f>
        <v>0</v>
      </c>
      <c r="M258" s="720">
        <f ca="1">IF($B258="","",VLOOKUP($B258,Indoor_max,M$5,0)/1000)</f>
        <v>0</v>
      </c>
      <c r="N258" s="721">
        <f ca="1">IF($B258="","",VLOOKUP($B258,Indoor_max,N$5,0)/1000)</f>
        <v>0</v>
      </c>
      <c r="O258" s="722">
        <f ca="1">IF($B258="","",VLOOKUP($B258,Indoor_max,O$5,0))</f>
        <v>0</v>
      </c>
      <c r="P258" s="723">
        <f ca="1">IF($B258="","",VLOOKUP($B258,Indoor_max,P$5,0))</f>
        <v>0</v>
      </c>
      <c r="Q258" s="724">
        <f ca="1">IF($B258="","",VLOOKUP($B258,Indoor_max,Q$5,0))</f>
        <v>0</v>
      </c>
      <c r="R258" s="725">
        <f ca="1">IF($B258="","",VLOOKUP($B258,Indoor_max,R$5,0))</f>
        <v>3.06</v>
      </c>
      <c r="S258" s="726" t="str">
        <f ca="1">IF($B258="","",VLOOKUP($B258,Athlètes,S$5,0))</f>
        <v>DUJARDIN</v>
      </c>
      <c r="T258" s="718"/>
      <c r="U258" s="698"/>
      <c r="V258" s="698"/>
      <c r="W258" s="698"/>
      <c r="X258" s="698"/>
      <c r="Y258" s="698"/>
      <c r="Z258" s="698"/>
      <c r="AA258" s="698"/>
      <c r="AB258" s="698"/>
      <c r="AC258" s="698"/>
      <c r="AD258" s="698"/>
      <c r="AE258" s="698"/>
      <c r="AF258" s="700"/>
      <c r="AG258" s="828">
        <f ca="1">IF(CELL("row",B258)=ODD(CELL("row",B258)),IF(ROUND(B258-B257,1)=0.1,1,NA()),IF(ROUND(B259-B258,1)=0.1,0,NA()))</f>
        <v>0</v>
      </c>
      <c r="AH258" s="697">
        <f>IF(B258&gt;99,B258,A258)</f>
        <v>570</v>
      </c>
      <c r="AI258" s="698" t="str">
        <f ca="1">IF(D258="",INDIRECT(AO258),IF(AG258=1,D257&amp;"_"&amp;D258,D258&amp;"_"&amp;D259))</f>
        <v>B_F</v>
      </c>
      <c r="AJ258" s="698">
        <f ca="1">IF(AI258=INDIRECT(AO258),0,1)     +     IF(AG258=1,  IF(B257+0.1=B258,0,1),  IF(B258+0.1=B259,0,1))     +     IF(AG258=1,  AD258,  AD259)</f>
        <v>0</v>
      </c>
      <c r="AK258" s="701">
        <f ca="1">IF(AG258=1,  F258+CLASSES*AF258*100000,  F259+CLASSES*AF259*100000)     +     IF(AI258="_",  0,  VLOOKUP(AI258,Cross_cat_sexe,AK$7,0))     +     IF(AG258=1,  IF(AND(B258&gt;0.1,F258=0),0.1,0),  IF(AND(B259&gt;0.1,F259=0),0.1,0))</f>
        <v>2100137</v>
      </c>
      <c r="AL258" s="290"/>
      <c r="AM258" s="698"/>
      <c r="AN258" s="698">
        <f t="shared" si="21"/>
        <v>1</v>
      </c>
      <c r="AO258" s="800" t="str">
        <f t="shared" ca="1" si="20"/>
        <v>$AI$237</v>
      </c>
    </row>
    <row r="259" spans="1:41" s="695" customFormat="1">
      <c r="A259" s="681">
        <v>10.1</v>
      </c>
      <c r="B259" s="682">
        <f>B258+0.1</f>
        <v>570.1</v>
      </c>
      <c r="C259" s="683" t="str">
        <f ca="1">IF($B258="","",VLOOKUP($B258,Athlètes,C$7,0))</f>
        <v>Louise</v>
      </c>
      <c r="D259" s="684" t="str">
        <f ca="1">IF($B258="","",VLOOKUP($B258,Athlètes,D$7,0))</f>
        <v>F</v>
      </c>
      <c r="E259" s="685"/>
      <c r="F259" s="710">
        <f ca="1">IF(AD259=0,MAX(I259:N259)+MAX(O259:Q259)+R259,NA())</f>
        <v>137</v>
      </c>
      <c r="G259" s="692">
        <f ca="1">IF(AD259=0,SUM(T259:AC259),NA())</f>
        <v>2</v>
      </c>
      <c r="H259" s="784">
        <f>IF(ISNA(VLOOKUP($B259,__Cross,H$7,0)),   0,   VLOOKUP($B259,__Cross,H$7,0))</f>
        <v>0</v>
      </c>
      <c r="I259" s="711">
        <f ca="1">IF($B258="","",VLOOKUP($B258,Indoor_max,I$7,0))</f>
        <v>45</v>
      </c>
      <c r="J259" s="712">
        <f ca="1">IF($B258="","",VLOOKUP($B258,Indoor_max,J$7,0))</f>
        <v>0</v>
      </c>
      <c r="K259" s="712">
        <f ca="1">IF($B258="","",VLOOKUP($B258,Indoor_max,K$7,0))</f>
        <v>0</v>
      </c>
      <c r="L259" s="712">
        <f ca="1">IF($B258="","",VLOOKUP($B258,Indoor_max,L$7,0))</f>
        <v>0</v>
      </c>
      <c r="M259" s="712">
        <f ca="1">IF($B258="","",VLOOKUP($B258,Indoor_max,M$7,0))</f>
        <v>0</v>
      </c>
      <c r="N259" s="713">
        <f ca="1">IF($B258="","",VLOOKUP($B258,Indoor_max,N$7,0))</f>
        <v>0</v>
      </c>
      <c r="O259" s="714">
        <f ca="1">IF($B258="","",VLOOKUP($B258,Indoor_max,O$7,0))</f>
        <v>0</v>
      </c>
      <c r="P259" s="712">
        <f ca="1">IF($B258="","",VLOOKUP($B258,Indoor_max,P$7,0))</f>
        <v>0</v>
      </c>
      <c r="Q259" s="713">
        <f ca="1">IF($B258="","",VLOOKUP($B258,Indoor_max,Q$7,0))</f>
        <v>0</v>
      </c>
      <c r="R259" s="715">
        <f ca="1">IF($B258="",0,VLOOKUP($B258,Indoor_max,R$7,0))</f>
        <v>92</v>
      </c>
      <c r="S259" s="716" t="str">
        <f ca="1">IF($B258="","",VLOOKUP($B258,Athlètes,S$7,0))</f>
        <v>Louise</v>
      </c>
      <c r="T259" s="710">
        <f ca="1">IF($B258="","",VLOOKUP($B258,Indoor_max,T$7,0))</f>
        <v>0</v>
      </c>
      <c r="U259" s="684">
        <f ca="1">IF($B258="","",VLOOKUP($B258,Indoor_max,U$7,0))</f>
        <v>1</v>
      </c>
      <c r="V259" s="684">
        <f ca="1">IF($B258="","",VLOOKUP($B258,Indoor_max,V$7,0))</f>
        <v>0</v>
      </c>
      <c r="W259" s="684">
        <f ca="1">IF($B258="","",VLOOKUP($B258,Indoor_max,W$7,0))</f>
        <v>0</v>
      </c>
      <c r="X259" s="684">
        <f ca="1">IF($B258="","",VLOOKUP($B258,Indoor_max,X$7,0))</f>
        <v>0</v>
      </c>
      <c r="Y259" s="684">
        <f ca="1">IF($B258="","",VLOOKUP($B258,Indoor_max,Y$7,0))</f>
        <v>0</v>
      </c>
      <c r="Z259" s="684">
        <f ca="1">IF($B258="","",VLOOKUP($B258,Indoor_max,Z$7,0))</f>
        <v>1</v>
      </c>
      <c r="AA259" s="684">
        <f ca="1">IF($B258="","",VLOOKUP($B258,Indoor_max,AA$7,0))</f>
        <v>0</v>
      </c>
      <c r="AB259" s="684">
        <f ca="1">IF($B258="","",VLOOKUP($B258,Indoor_max,AB$7,0))</f>
        <v>0</v>
      </c>
      <c r="AC259" s="684">
        <f ca="1">IF($B258="","",VLOOKUP($B258,Indoor_max,AC$7,0))</f>
        <v>0</v>
      </c>
      <c r="AD259" s="684">
        <f ca="1">IF(MAX(T259:AC259)&gt;1,1,0)</f>
        <v>0</v>
      </c>
      <c r="AE259" s="684">
        <f ca="1">IF(AND(SUM(I259:N259)&gt;0,SUM(O259:Q259)&gt;0,R259&gt;0),1,0)</f>
        <v>0</v>
      </c>
      <c r="AF259" s="692">
        <f ca="1">IF( OR(AND(G259&gt;=2,G259+H259&gt;=2),  F258=IF(D259="F","classée","classé")),  1,  0)</f>
        <v>1</v>
      </c>
      <c r="AG259" s="804">
        <f ca="1">IF(CELL("row",B259)=ODD(CELL("row",B259)),IF(ROUND(B259-B258,1)=0.1,1,NA()),IF(ROUND(B260-B259,1)=0.1,0,NA()))</f>
        <v>1</v>
      </c>
      <c r="AH259" s="689">
        <f>IF(B259&gt;99,B259,A259)</f>
        <v>570.1</v>
      </c>
      <c r="AI259" s="684" t="str">
        <f ca="1">IF(D259="",INDIRECT(AO259),IF(AG259=1,D258&amp;"_"&amp;D259,D259&amp;"_"&amp;D260))</f>
        <v>B_F</v>
      </c>
      <c r="AJ259" s="684">
        <f ca="1">IF(AI259=INDIRECT(AO259),0,1)     +     IF(AG259=1,  IF(B258+0.1=B259,0,1),  IF(B259+0.1=B260,0,1))     +     IF(AG259=1,  AD259,  AD260)</f>
        <v>0</v>
      </c>
      <c r="AK259" s="717">
        <f ca="1">IF(AG259=1,  F259+CLASSES*AF259*100000,  F260+CLASSES*AF260*100000)     +     IF(AI259="_",  0,  VLOOKUP(AI259,Cross_cat_sexe,AK$7,0))     +     IF(AG259=1,  IF(AND(B259&gt;0.1,F259=0),0.1,0),  IF(AND(B260&gt;0.1,F260=0),0.1,0))</f>
        <v>2100137</v>
      </c>
      <c r="AL259" s="291"/>
      <c r="AM259" s="684"/>
      <c r="AN259" s="684">
        <f t="shared" si="21"/>
        <v>1</v>
      </c>
      <c r="AO259" s="796" t="str">
        <f t="shared" ca="1" si="20"/>
        <v>$AI$237</v>
      </c>
    </row>
    <row r="260" spans="1:41" s="703" customFormat="1">
      <c r="A260" s="704">
        <v>11</v>
      </c>
      <c r="B260" s="705">
        <v>362</v>
      </c>
      <c r="C260" s="703" t="str">
        <f ca="1">IF($B260="","",VLOOKUP($B260,Athlètes,C$5,0))</f>
        <v>VOLKAERT</v>
      </c>
      <c r="D260" s="698" t="str">
        <f ca="1">IF($B260="","",VLOOKUP($B260,Athlètes,D$5,0))</f>
        <v>B</v>
      </c>
      <c r="E260" s="706">
        <f ca="1">IF($B260="","",VLOOKUP($B260,Athlètes,E$5,0))</f>
        <v>2003</v>
      </c>
      <c r="F260" s="718"/>
      <c r="G260" s="700"/>
      <c r="H260" s="783"/>
      <c r="I260" s="719">
        <f ca="1">IF($B260="","",VLOOKUP($B260,Indoor_max,I$5,0)/1000)</f>
        <v>1.0416666666666667E-4</v>
      </c>
      <c r="J260" s="720">
        <f ca="1">IF($B260="","",VLOOKUP($B260,Indoor_max,J$5,0)/1000)</f>
        <v>0</v>
      </c>
      <c r="K260" s="720">
        <f ca="1">IF($B260="","",VLOOKUP($B260,Indoor_max,K$5,0)/1000)</f>
        <v>0</v>
      </c>
      <c r="L260" s="720">
        <f ca="1">IF($B260="","",VLOOKUP($B260,Indoor_max,L$5,0)/1000)</f>
        <v>0</v>
      </c>
      <c r="M260" s="720">
        <f ca="1">IF($B260="","",VLOOKUP($B260,Indoor_max,M$5,0)/1000)</f>
        <v>0</v>
      </c>
      <c r="N260" s="721">
        <f ca="1">IF($B260="","",VLOOKUP($B260,Indoor_max,N$5,0)/1000)</f>
        <v>0</v>
      </c>
      <c r="O260" s="722">
        <f ca="1">IF($B260="","",VLOOKUP($B260,Indoor_max,O$5,0))</f>
        <v>0</v>
      </c>
      <c r="P260" s="723">
        <f ca="1">IF($B260="","",VLOOKUP($B260,Indoor_max,P$5,0))</f>
        <v>0</v>
      </c>
      <c r="Q260" s="724">
        <f ca="1">IF($B260="","",VLOOKUP($B260,Indoor_max,Q$5,0))</f>
        <v>0</v>
      </c>
      <c r="R260" s="725">
        <f ca="1">IF($B260="","",VLOOKUP($B260,Indoor_max,R$5,0))</f>
        <v>3.31</v>
      </c>
      <c r="S260" s="726" t="str">
        <f ca="1">IF($B260="","",VLOOKUP($B260,Athlètes,S$5,0))</f>
        <v>VOLKAERT</v>
      </c>
      <c r="T260" s="718"/>
      <c r="U260" s="698"/>
      <c r="V260" s="698"/>
      <c r="W260" s="698"/>
      <c r="X260" s="698"/>
      <c r="Y260" s="698"/>
      <c r="Z260" s="698"/>
      <c r="AA260" s="698"/>
      <c r="AB260" s="698"/>
      <c r="AC260" s="698"/>
      <c r="AD260" s="698"/>
      <c r="AE260" s="698"/>
      <c r="AF260" s="700"/>
      <c r="AG260" s="828">
        <f ca="1">IF(CELL("row",B260)=ODD(CELL("row",B260)),IF(ROUND(B260-B259,1)=0.1,1,NA()),IF(ROUND(B261-B260,1)=0.1,0,NA()))</f>
        <v>0</v>
      </c>
      <c r="AH260" s="697">
        <f>IF(B260&gt;99,B260,A260)</f>
        <v>362</v>
      </c>
      <c r="AI260" s="698" t="str">
        <f ca="1">IF(D260="",INDIRECT(AO260),IF(AG260=1,D259&amp;"_"&amp;D260,D260&amp;"_"&amp;D261))</f>
        <v>B_F</v>
      </c>
      <c r="AJ260" s="698">
        <f ca="1">IF(AI260=INDIRECT(AO260),0,1)     +     IF(AG260=1,  IF(B259+0.1=B260,0,1),  IF(B260+0.1=B261,0,1))     +     IF(AG260=1,  AD260,  AD261)</f>
        <v>0</v>
      </c>
      <c r="AK260" s="701">
        <f ca="1">IF(AG260=1,  F260+CLASSES*AF260*100000,  F261+CLASSES*AF261*100000)     +     IF(AI260="_",  0,  VLOOKUP(AI260,Cross_cat_sexe,AK$7,0))     +     IF(AG260=1,  IF(AND(B260&gt;0.1,F260=0),0.1,0),  IF(AND(B261&gt;0.1,F261=0),0.1,0))</f>
        <v>2100129</v>
      </c>
      <c r="AL260" s="290"/>
      <c r="AM260" s="698"/>
      <c r="AN260" s="698">
        <f t="shared" si="21"/>
        <v>1</v>
      </c>
      <c r="AO260" s="800" t="str">
        <f t="shared" ca="1" si="20"/>
        <v>$AI$237</v>
      </c>
    </row>
    <row r="261" spans="1:41" s="695" customFormat="1">
      <c r="A261" s="681">
        <v>11.1</v>
      </c>
      <c r="B261" s="682">
        <f>B260+0.1</f>
        <v>362.1</v>
      </c>
      <c r="C261" s="683" t="str">
        <f ca="1">IF($B260="","",VLOOKUP($B260,Athlètes,C$7,0))</f>
        <v>Lucie</v>
      </c>
      <c r="D261" s="684" t="str">
        <f ca="1">IF($B260="","",VLOOKUP($B260,Athlètes,D$7,0))</f>
        <v>F</v>
      </c>
      <c r="E261" s="685"/>
      <c r="F261" s="710">
        <f ca="1">IF(AD261=0,MAX(I261:N261)+MAX(O261:Q261)+R261,NA())</f>
        <v>129</v>
      </c>
      <c r="G261" s="692">
        <f ca="1">IF(AD261=0,SUM(T261:AC261),NA())</f>
        <v>2</v>
      </c>
      <c r="H261" s="784">
        <f ca="1">IF(ISNA(VLOOKUP($B261,__Cross,H$7,0)),   0,   VLOOKUP($B261,__Cross,H$7,0))</f>
        <v>4</v>
      </c>
      <c r="I261" s="711">
        <f ca="1">IF($B260="","",VLOOKUP($B260,Indoor_max,I$7,0))</f>
        <v>21</v>
      </c>
      <c r="J261" s="712">
        <f ca="1">IF($B260="","",VLOOKUP($B260,Indoor_max,J$7,0))</f>
        <v>0</v>
      </c>
      <c r="K261" s="712">
        <f ca="1">IF($B260="","",VLOOKUP($B260,Indoor_max,K$7,0))</f>
        <v>0</v>
      </c>
      <c r="L261" s="712">
        <f ca="1">IF($B260="","",VLOOKUP($B260,Indoor_max,L$7,0))</f>
        <v>0</v>
      </c>
      <c r="M261" s="712">
        <f ca="1">IF($B260="","",VLOOKUP($B260,Indoor_max,M$7,0))</f>
        <v>0</v>
      </c>
      <c r="N261" s="713">
        <f ca="1">IF($B260="","",VLOOKUP($B260,Indoor_max,N$7,0))</f>
        <v>0</v>
      </c>
      <c r="O261" s="714">
        <f ca="1">IF($B260="","",VLOOKUP($B260,Indoor_max,O$7,0))</f>
        <v>0</v>
      </c>
      <c r="P261" s="712">
        <f ca="1">IF($B260="","",VLOOKUP($B260,Indoor_max,P$7,0))</f>
        <v>0</v>
      </c>
      <c r="Q261" s="713">
        <f ca="1">IF($B260="","",VLOOKUP($B260,Indoor_max,Q$7,0))</f>
        <v>0</v>
      </c>
      <c r="R261" s="715">
        <f ca="1">IF($B260="",0,VLOOKUP($B260,Indoor_max,R$7,0))</f>
        <v>108</v>
      </c>
      <c r="S261" s="716" t="str">
        <f ca="1">IF($B260="","",VLOOKUP($B260,Athlètes,S$7,0))</f>
        <v>Lucie</v>
      </c>
      <c r="T261" s="710">
        <f ca="1">IF($B260="","",VLOOKUP($B260,Indoor_max,T$7,0))</f>
        <v>1</v>
      </c>
      <c r="U261" s="684">
        <f ca="1">IF($B260="","",VLOOKUP($B260,Indoor_max,U$7,0))</f>
        <v>0</v>
      </c>
      <c r="V261" s="684">
        <f ca="1">IF($B260="","",VLOOKUP($B260,Indoor_max,V$7,0))</f>
        <v>0</v>
      </c>
      <c r="W261" s="684">
        <f ca="1">IF($B260="","",VLOOKUP($B260,Indoor_max,W$7,0))</f>
        <v>0</v>
      </c>
      <c r="X261" s="684">
        <f ca="1">IF($B260="","",VLOOKUP($B260,Indoor_max,X$7,0))</f>
        <v>0</v>
      </c>
      <c r="Y261" s="684">
        <f ca="1">IF($B260="","",VLOOKUP($B260,Indoor_max,Y$7,0))</f>
        <v>0</v>
      </c>
      <c r="Z261" s="684">
        <f ca="1">IF($B260="","",VLOOKUP($B260,Indoor_max,Z$7,0))</f>
        <v>0</v>
      </c>
      <c r="AA261" s="684">
        <f ca="1">IF($B260="","",VLOOKUP($B260,Indoor_max,AA$7,0))</f>
        <v>1</v>
      </c>
      <c r="AB261" s="684">
        <f ca="1">IF($B260="","",VLOOKUP($B260,Indoor_max,AB$7,0))</f>
        <v>0</v>
      </c>
      <c r="AC261" s="684">
        <f ca="1">IF($B260="","",VLOOKUP($B260,Indoor_max,AC$7,0))</f>
        <v>0</v>
      </c>
      <c r="AD261" s="684">
        <f ca="1">IF(MAX(T261:AC261)&gt;1,1,0)</f>
        <v>0</v>
      </c>
      <c r="AE261" s="684">
        <f ca="1">IF(AND(SUM(I261:N261)&gt;0,SUM(O261:Q261)&gt;0,R261&gt;0),1,0)</f>
        <v>0</v>
      </c>
      <c r="AF261" s="692">
        <f ca="1">IF( OR(AND(G261&gt;=2,G261+H261&gt;=2),  F260=IF(D261="F","classée","classé")),  1,  0)</f>
        <v>1</v>
      </c>
      <c r="AG261" s="804">
        <f ca="1">IF(CELL("row",B261)=ODD(CELL("row",B261)),IF(ROUND(B261-B260,1)=0.1,1,NA()),IF(ROUND(B262-B261,1)=0.1,0,NA()))</f>
        <v>1</v>
      </c>
      <c r="AH261" s="689">
        <f>IF(B261&gt;99,B261,A261)</f>
        <v>362.1</v>
      </c>
      <c r="AI261" s="684" t="str">
        <f ca="1">IF(D261="",INDIRECT(AO261),IF(AG261=1,D260&amp;"_"&amp;D261,D261&amp;"_"&amp;D262))</f>
        <v>B_F</v>
      </c>
      <c r="AJ261" s="684">
        <f ca="1">IF(AI261=INDIRECT(AO261),0,1)     +     IF(AG261=1,  IF(B260+0.1=B261,0,1),  IF(B261+0.1=B262,0,1))     +     IF(AG261=1,  AD261,  AD262)</f>
        <v>0</v>
      </c>
      <c r="AK261" s="717">
        <f ca="1">IF(AG261=1,  F261+CLASSES*AF261*100000,  F262+CLASSES*AF262*100000)     +     IF(AI261="_",  0,  VLOOKUP(AI261,Cross_cat_sexe,AK$7,0))     +     IF(AG261=1,  IF(AND(B261&gt;0.1,F261=0),0.1,0),  IF(AND(B262&gt;0.1,F262=0),0.1,0))</f>
        <v>2100129</v>
      </c>
      <c r="AL261" s="291"/>
      <c r="AM261" s="684"/>
      <c r="AN261" s="684">
        <f t="shared" si="21"/>
        <v>1</v>
      </c>
      <c r="AO261" s="796" t="str">
        <f t="shared" ca="1" si="20"/>
        <v>$AI$237</v>
      </c>
    </row>
    <row r="262" spans="1:41" s="703" customFormat="1">
      <c r="A262" s="704">
        <v>12</v>
      </c>
      <c r="B262" s="705">
        <v>9637</v>
      </c>
      <c r="C262" s="703" t="str">
        <f ca="1">IF($B262="","",VLOOKUP($B262,Athlètes,C$5,0))</f>
        <v>DE BOCK</v>
      </c>
      <c r="D262" s="698" t="str">
        <f ca="1">IF($B262="","",VLOOKUP($B262,Athlètes,D$5,0))</f>
        <v>B</v>
      </c>
      <c r="E262" s="706">
        <f ca="1">IF($B262="","",VLOOKUP($B262,Athlètes,E$5,0))</f>
        <v>0</v>
      </c>
      <c r="F262" s="718"/>
      <c r="G262" s="700"/>
      <c r="H262" s="783"/>
      <c r="I262" s="719">
        <f ca="1">IF($B262="","",VLOOKUP($B262,Indoor_max,I$5,0)/1000)</f>
        <v>1.111111111111111E-4</v>
      </c>
      <c r="J262" s="720">
        <f ca="1">IF($B262="","",VLOOKUP($B262,Indoor_max,J$5,0)/1000)</f>
        <v>0</v>
      </c>
      <c r="K262" s="720">
        <f ca="1">IF($B262="","",VLOOKUP($B262,Indoor_max,K$5,0)/1000)</f>
        <v>0</v>
      </c>
      <c r="L262" s="720">
        <f ca="1">IF($B262="","",VLOOKUP($B262,Indoor_max,L$5,0)/1000)</f>
        <v>0</v>
      </c>
      <c r="M262" s="720">
        <f ca="1">IF($B262="","",VLOOKUP($B262,Indoor_max,M$5,0)/1000)</f>
        <v>0</v>
      </c>
      <c r="N262" s="721">
        <f ca="1">IF($B262="","",VLOOKUP($B262,Indoor_max,N$5,0)/1000)</f>
        <v>0</v>
      </c>
      <c r="O262" s="722">
        <f ca="1">IF($B262="","",VLOOKUP($B262,Indoor_max,O$5,0))</f>
        <v>0</v>
      </c>
      <c r="P262" s="723">
        <f ca="1">IF($B262="","",VLOOKUP($B262,Indoor_max,P$5,0))</f>
        <v>0</v>
      </c>
      <c r="Q262" s="724">
        <f ca="1">IF($B262="","",VLOOKUP($B262,Indoor_max,Q$5,0))</f>
        <v>0</v>
      </c>
      <c r="R262" s="725">
        <f ca="1">IF($B262="","",VLOOKUP($B262,Indoor_max,R$5,0))</f>
        <v>2.93</v>
      </c>
      <c r="S262" s="726" t="str">
        <f ca="1">IF($B262="","",VLOOKUP($B262,Athlètes,S$5,0))</f>
        <v>DE BOCK</v>
      </c>
      <c r="T262" s="718"/>
      <c r="U262" s="698"/>
      <c r="V262" s="698"/>
      <c r="W262" s="698"/>
      <c r="X262" s="698"/>
      <c r="Y262" s="698"/>
      <c r="Z262" s="698"/>
      <c r="AA262" s="698"/>
      <c r="AB262" s="698"/>
      <c r="AC262" s="698"/>
      <c r="AD262" s="698"/>
      <c r="AE262" s="698"/>
      <c r="AF262" s="700"/>
      <c r="AG262" s="828">
        <f ca="1">IF(CELL("row",B262)=ODD(CELL("row",B262)),IF(ROUND(B262-B261,1)=0.1,1,NA()),IF(ROUND(B263-B262,1)=0.1,0,NA()))</f>
        <v>0</v>
      </c>
      <c r="AH262" s="697">
        <f>IF(B262&gt;99,B262,A262)</f>
        <v>9637</v>
      </c>
      <c r="AI262" s="698" t="str">
        <f ca="1">IF(D262="",INDIRECT(AO262),IF(AG262=1,D261&amp;"_"&amp;D262,D262&amp;"_"&amp;D263))</f>
        <v>B_F</v>
      </c>
      <c r="AJ262" s="698">
        <f ca="1">IF(AI262=INDIRECT(AO262),0,1)     +     IF(AG262=1,  IF(B261+0.1=B262,0,1),  IF(B262+0.1=B263,0,1))     +     IF(AG262=1,  AD262,  AD263)</f>
        <v>0</v>
      </c>
      <c r="AK262" s="701">
        <f ca="1">IF(AG262=1,  F262+CLASSES*AF262*100000,  F263+CLASSES*AF263*100000)     +     IF(AI262="_",  0,  VLOOKUP(AI262,Cross_cat_sexe,AK$7,0))     +     IF(AG262=1,  IF(AND(B262&gt;0.1,F262=0),0.1,0),  IF(AND(B263&gt;0.1,F263=0),0.1,0))</f>
        <v>2100084</v>
      </c>
      <c r="AL262" s="290"/>
      <c r="AM262" s="698"/>
      <c r="AN262" s="698">
        <f t="shared" si="21"/>
        <v>1</v>
      </c>
      <c r="AO262" s="800" t="str">
        <f t="shared" ca="1" si="20"/>
        <v>$AI$237</v>
      </c>
    </row>
    <row r="263" spans="1:41" s="695" customFormat="1">
      <c r="A263" s="681">
        <v>12.1</v>
      </c>
      <c r="B263" s="682">
        <f>B262+0.1</f>
        <v>9637.1</v>
      </c>
      <c r="C263" s="683" t="str">
        <f ca="1">IF($B262="","",VLOOKUP($B262,Athlètes,C$7,0))</f>
        <v>Virginie</v>
      </c>
      <c r="D263" s="684" t="str">
        <f ca="1">IF($B262="","",VLOOKUP($B262,Athlètes,D$7,0))</f>
        <v>F</v>
      </c>
      <c r="E263" s="685"/>
      <c r="F263" s="710">
        <f ca="1">IF(AD263=0,MAX(I263:N263)+MAX(O263:Q263)+R263,NA())</f>
        <v>84</v>
      </c>
      <c r="G263" s="692">
        <f ca="1">IF(AD263=0,SUM(T263:AC263),NA())</f>
        <v>2</v>
      </c>
      <c r="H263" s="784">
        <f>IF(ISNA(VLOOKUP($B263,__Cross,H$7,0)),   0,   VLOOKUP($B263,__Cross,H$7,0))</f>
        <v>0</v>
      </c>
      <c r="I263" s="711">
        <f ca="1">IF($B262="","",VLOOKUP($B262,Indoor_max,I$7,0))</f>
        <v>0</v>
      </c>
      <c r="J263" s="712">
        <f ca="1">IF($B262="","",VLOOKUP($B262,Indoor_max,J$7,0))</f>
        <v>0</v>
      </c>
      <c r="K263" s="712">
        <f ca="1">IF($B262="","",VLOOKUP($B262,Indoor_max,K$7,0))</f>
        <v>0</v>
      </c>
      <c r="L263" s="712">
        <f ca="1">IF($B262="","",VLOOKUP($B262,Indoor_max,L$7,0))</f>
        <v>0</v>
      </c>
      <c r="M263" s="712">
        <f ca="1">IF($B262="","",VLOOKUP($B262,Indoor_max,M$7,0))</f>
        <v>0</v>
      </c>
      <c r="N263" s="713">
        <f ca="1">IF($B262="","",VLOOKUP($B262,Indoor_max,N$7,0))</f>
        <v>0</v>
      </c>
      <c r="O263" s="714">
        <f ca="1">IF($B262="","",VLOOKUP($B262,Indoor_max,O$7,0))</f>
        <v>0</v>
      </c>
      <c r="P263" s="712">
        <f ca="1">IF($B262="","",VLOOKUP($B262,Indoor_max,P$7,0))</f>
        <v>0</v>
      </c>
      <c r="Q263" s="713">
        <f ca="1">IF($B262="","",VLOOKUP($B262,Indoor_max,Q$7,0))</f>
        <v>0</v>
      </c>
      <c r="R263" s="715">
        <f ca="1">IF($B262="",0,VLOOKUP($B262,Indoor_max,R$7,0))</f>
        <v>84</v>
      </c>
      <c r="S263" s="716" t="str">
        <f ca="1">IF($B262="","",VLOOKUP($B262,Athlètes,S$7,0))</f>
        <v>Virginie</v>
      </c>
      <c r="T263" s="710">
        <f ca="1">IF($B262="","",VLOOKUP($B262,Indoor_max,T$7,0))</f>
        <v>0</v>
      </c>
      <c r="U263" s="684">
        <f ca="1">IF($B262="","",VLOOKUP($B262,Indoor_max,U$7,0))</f>
        <v>1</v>
      </c>
      <c r="V263" s="684">
        <f ca="1">IF($B262="","",VLOOKUP($B262,Indoor_max,V$7,0))</f>
        <v>0</v>
      </c>
      <c r="W263" s="684">
        <f ca="1">IF($B262="","",VLOOKUP($B262,Indoor_max,W$7,0))</f>
        <v>0</v>
      </c>
      <c r="X263" s="684">
        <f ca="1">IF($B262="","",VLOOKUP($B262,Indoor_max,X$7,0))</f>
        <v>0</v>
      </c>
      <c r="Y263" s="684">
        <f ca="1">IF($B262="","",VLOOKUP($B262,Indoor_max,Y$7,0))</f>
        <v>0</v>
      </c>
      <c r="Z263" s="684">
        <f ca="1">IF($B262="","",VLOOKUP($B262,Indoor_max,Z$7,0))</f>
        <v>1</v>
      </c>
      <c r="AA263" s="684">
        <f ca="1">IF($B262="","",VLOOKUP($B262,Indoor_max,AA$7,0))</f>
        <v>0</v>
      </c>
      <c r="AB263" s="684">
        <f ca="1">IF($B262="","",VLOOKUP($B262,Indoor_max,AB$7,0))</f>
        <v>0</v>
      </c>
      <c r="AC263" s="684">
        <f ca="1">IF($B262="","",VLOOKUP($B262,Indoor_max,AC$7,0))</f>
        <v>0</v>
      </c>
      <c r="AD263" s="684">
        <f ca="1">IF(MAX(T263:AC263)&gt;1,1,0)</f>
        <v>0</v>
      </c>
      <c r="AE263" s="684">
        <f ca="1">IF(AND(SUM(I263:N263)&gt;0,SUM(O263:Q263)&gt;0,R263&gt;0),1,0)</f>
        <v>0</v>
      </c>
      <c r="AF263" s="692">
        <f ca="1">IF( OR(AND(G263&gt;=2,G263+H263&gt;=2),  F262=IF(D263="F","classée","classé")),  1,  0)</f>
        <v>1</v>
      </c>
      <c r="AG263" s="804">
        <f ca="1">IF(CELL("row",B263)=ODD(CELL("row",B263)),IF(ROUND(B263-B262,1)=0.1,1,NA()),IF(ROUND(B264-B263,1)=0.1,0,NA()))</f>
        <v>1</v>
      </c>
      <c r="AH263" s="689">
        <f>IF(B263&gt;99,B263,A263)</f>
        <v>9637.1</v>
      </c>
      <c r="AI263" s="684" t="str">
        <f ca="1">IF(D263="",INDIRECT(AO263),IF(AG263=1,D262&amp;"_"&amp;D263,D263&amp;"_"&amp;D264))</f>
        <v>B_F</v>
      </c>
      <c r="AJ263" s="684">
        <f ca="1">IF(AI263=INDIRECT(AO263),0,1)     +     IF(AG263=1,  IF(B262+0.1=B263,0,1),  IF(B263+0.1=B264,0,1))     +     IF(AG263=1,  AD263,  AD264)</f>
        <v>0</v>
      </c>
      <c r="AK263" s="717">
        <f ca="1">IF(AG263=1,  F263+CLASSES*AF263*100000,  F264+CLASSES*AF264*100000)     +     IF(AI263="_",  0,  VLOOKUP(AI263,Cross_cat_sexe,AK$7,0))     +     IF(AG263=1,  IF(AND(B263&gt;0.1,F263=0),0.1,0),  IF(AND(B264&gt;0.1,F264=0),0.1,0))</f>
        <v>2100084</v>
      </c>
      <c r="AL263" s="291"/>
      <c r="AM263" s="684"/>
      <c r="AN263" s="684">
        <f t="shared" si="21"/>
        <v>1</v>
      </c>
      <c r="AO263" s="796" t="str">
        <f t="shared" ca="1" si="20"/>
        <v>$AI$237</v>
      </c>
    </row>
    <row r="264" spans="1:41" s="703" customFormat="1">
      <c r="A264" s="704">
        <v>13</v>
      </c>
      <c r="B264" s="705">
        <v>500</v>
      </c>
      <c r="C264" s="703" t="str">
        <f ca="1">IF($B264="","",VLOOKUP($B264,Athlètes,C$5,0))</f>
        <v>GREGOIRE</v>
      </c>
      <c r="D264" s="698" t="str">
        <f ca="1">IF($B264="","",VLOOKUP($B264,Athlètes,D$5,0))</f>
        <v>B</v>
      </c>
      <c r="E264" s="706">
        <f ca="1">IF($B264="","",VLOOKUP($B264,Athlètes,E$5,0))</f>
        <v>2002</v>
      </c>
      <c r="F264" s="718"/>
      <c r="G264" s="700"/>
      <c r="H264" s="783"/>
      <c r="I264" s="719">
        <f ca="1">IF($B264="","",VLOOKUP($B264,Indoor_max,I$5,0)/1000)</f>
        <v>8.8078703703703699E-5</v>
      </c>
      <c r="J264" s="720">
        <f ca="1">IF($B264="","",VLOOKUP($B264,Indoor_max,J$5,0)/1000)</f>
        <v>0</v>
      </c>
      <c r="K264" s="720">
        <f ca="1">IF($B264="","",VLOOKUP($B264,Indoor_max,K$5,0)/1000)</f>
        <v>0</v>
      </c>
      <c r="L264" s="720">
        <f ca="1">IF($B264="","",VLOOKUP($B264,Indoor_max,L$5,0)/1000)</f>
        <v>0</v>
      </c>
      <c r="M264" s="720">
        <f ca="1">IF($B264="","",VLOOKUP($B264,Indoor_max,M$5,0)/1000)</f>
        <v>0</v>
      </c>
      <c r="N264" s="721">
        <f ca="1">IF($B264="","",VLOOKUP($B264,Indoor_max,N$5,0)/1000)</f>
        <v>0</v>
      </c>
      <c r="O264" s="722">
        <f ca="1">IF($B264="","",VLOOKUP($B264,Indoor_max,O$5,0))</f>
        <v>85</v>
      </c>
      <c r="P264" s="723">
        <f ca="1">IF($B264="","",VLOOKUP($B264,Indoor_max,P$5,0))</f>
        <v>0</v>
      </c>
      <c r="Q264" s="724">
        <f ca="1">IF($B264="","",VLOOKUP($B264,Indoor_max,Q$5,0))</f>
        <v>0</v>
      </c>
      <c r="R264" s="725">
        <f ca="1">IF($B264="","",VLOOKUP($B264,Indoor_max,R$5,0))</f>
        <v>4.66</v>
      </c>
      <c r="S264" s="726" t="str">
        <f ca="1">IF($B264="","",VLOOKUP($B264,Athlètes,S$5,0))</f>
        <v>GREGOIRE</v>
      </c>
      <c r="T264" s="718"/>
      <c r="U264" s="698"/>
      <c r="V264" s="698"/>
      <c r="W264" s="698"/>
      <c r="X264" s="698"/>
      <c r="Y264" s="698"/>
      <c r="Z264" s="698"/>
      <c r="AA264" s="698"/>
      <c r="AB264" s="698"/>
      <c r="AC264" s="698"/>
      <c r="AD264" s="698"/>
      <c r="AE264" s="698"/>
      <c r="AF264" s="700"/>
      <c r="AG264" s="828">
        <f ca="1">IF(CELL("row",B264)=ODD(CELL("row",B264)),IF(ROUND(B264-B263,1)=0.1,1,NA()),IF(ROUND(B265-B264,1)=0.1,0,NA()))</f>
        <v>0</v>
      </c>
      <c r="AH264" s="697">
        <f>IF(B264&gt;99,B264,A264)</f>
        <v>500</v>
      </c>
      <c r="AI264" s="698" t="str">
        <f ca="1">IF(D264="",INDIRECT(AO264),IF(AG264=1,D263&amp;"_"&amp;D264,D264&amp;"_"&amp;D265))</f>
        <v>B_F</v>
      </c>
      <c r="AJ264" s="698">
        <f ca="1">IF(AI264=INDIRECT(AO264),0,1)     +     IF(AG264=1,  IF(B263+0.1=B264,0,1),  IF(B264+0.1=B265,0,1))     +     IF(AG264=1,  AD264,  AD265)</f>
        <v>0</v>
      </c>
      <c r="AK264" s="701">
        <f ca="1">IF(AG264=1,  F264+CLASSES*AF264*100000,  F265+CLASSES*AF265*100000)     +     IF(AI264="_",  0,  VLOOKUP(AI264,Cross_cat_sexe,AK$7,0))     +     IF(AG264=1,  IF(AND(B264&gt;0.1,F264=0),0.1,0),  IF(AND(B265&gt;0.1,F265=0),0.1,0))</f>
        <v>2000514</v>
      </c>
      <c r="AL264" s="290"/>
      <c r="AM264" s="698"/>
      <c r="AN264" s="698">
        <f t="shared" si="21"/>
        <v>1</v>
      </c>
      <c r="AO264" s="800" t="str">
        <f t="shared" ca="1" si="20"/>
        <v>$AI$237</v>
      </c>
    </row>
    <row r="265" spans="1:41" s="695" customFormat="1">
      <c r="A265" s="681">
        <v>13.1</v>
      </c>
      <c r="B265" s="682">
        <f>B264+0.1</f>
        <v>500.1</v>
      </c>
      <c r="C265" s="683" t="str">
        <f ca="1">IF($B264="","",VLOOKUP($B264,Athlètes,C$7,0))</f>
        <v>Marie</v>
      </c>
      <c r="D265" s="684" t="str">
        <f ca="1">IF($B264="","",VLOOKUP($B264,Athlètes,D$7,0))</f>
        <v>F</v>
      </c>
      <c r="E265" s="685"/>
      <c r="F265" s="710">
        <f ca="1">IF(AD265=0,MAX(I265:N265)+MAX(O265:Q265)+R265,NA())</f>
        <v>514</v>
      </c>
      <c r="G265" s="692">
        <f ca="1">IF(AD265=0,SUM(T265:AC265),NA())</f>
        <v>1</v>
      </c>
      <c r="H265" s="784">
        <f ca="1">IF(ISNA(VLOOKUP($B265,__Cross,H$7,0)),   0,   VLOOKUP($B265,__Cross,H$7,0))</f>
        <v>3</v>
      </c>
      <c r="I265" s="711">
        <f ca="1">IF($B264="","",VLOOKUP($B264,Indoor_max,I$7,0))</f>
        <v>234</v>
      </c>
      <c r="J265" s="712">
        <f ca="1">IF($B264="","",VLOOKUP($B264,Indoor_max,J$7,0))</f>
        <v>0</v>
      </c>
      <c r="K265" s="712">
        <f ca="1">IF($B264="","",VLOOKUP($B264,Indoor_max,K$7,0))</f>
        <v>0</v>
      </c>
      <c r="L265" s="712">
        <f ca="1">IF($B264="","",VLOOKUP($B264,Indoor_max,L$7,0))</f>
        <v>0</v>
      </c>
      <c r="M265" s="712">
        <f ca="1">IF($B264="","",VLOOKUP($B264,Indoor_max,M$7,0))</f>
        <v>0</v>
      </c>
      <c r="N265" s="713">
        <f ca="1">IF($B264="","",VLOOKUP($B264,Indoor_max,N$7,0))</f>
        <v>0</v>
      </c>
      <c r="O265" s="714">
        <f ca="1">IF($B264="","",VLOOKUP($B264,Indoor_max,O$7,0))</f>
        <v>86</v>
      </c>
      <c r="P265" s="712">
        <f ca="1">IF($B264="","",VLOOKUP($B264,Indoor_max,P$7,0))</f>
        <v>0</v>
      </c>
      <c r="Q265" s="713">
        <f ca="1">IF($B264="","",VLOOKUP($B264,Indoor_max,Q$7,0))</f>
        <v>0</v>
      </c>
      <c r="R265" s="715">
        <f ca="1">IF($B264="",0,VLOOKUP($B264,Indoor_max,R$7,0))</f>
        <v>194</v>
      </c>
      <c r="S265" s="716" t="str">
        <f ca="1">IF($B264="","",VLOOKUP($B264,Athlètes,S$7,0))</f>
        <v>Marie</v>
      </c>
      <c r="T265" s="710">
        <f ca="1">IF($B264="","",VLOOKUP($B264,Indoor_max,T$7,0))</f>
        <v>0</v>
      </c>
      <c r="U265" s="684">
        <f ca="1">IF($B264="","",VLOOKUP($B264,Indoor_max,U$7,0))</f>
        <v>1</v>
      </c>
      <c r="V265" s="684">
        <f ca="1">IF($B264="","",VLOOKUP($B264,Indoor_max,V$7,0))</f>
        <v>0</v>
      </c>
      <c r="W265" s="684">
        <f ca="1">IF($B264="","",VLOOKUP($B264,Indoor_max,W$7,0))</f>
        <v>0</v>
      </c>
      <c r="X265" s="684">
        <f ca="1">IF($B264="","",VLOOKUP($B264,Indoor_max,X$7,0))</f>
        <v>0</v>
      </c>
      <c r="Y265" s="684">
        <f ca="1">IF($B264="","",VLOOKUP($B264,Indoor_max,Y$7,0))</f>
        <v>0</v>
      </c>
      <c r="Z265" s="684">
        <f ca="1">IF($B264="","",VLOOKUP($B264,Indoor_max,Z$7,0))</f>
        <v>0</v>
      </c>
      <c r="AA265" s="684">
        <f ca="1">IF($B264="","",VLOOKUP($B264,Indoor_max,AA$7,0))</f>
        <v>0</v>
      </c>
      <c r="AB265" s="684">
        <f ca="1">IF($B264="","",VLOOKUP($B264,Indoor_max,AB$7,0))</f>
        <v>0</v>
      </c>
      <c r="AC265" s="684">
        <f ca="1">IF($B264="","",VLOOKUP($B264,Indoor_max,AC$7,0))</f>
        <v>0</v>
      </c>
      <c r="AD265" s="684">
        <f ca="1">IF(MAX(T265:AC265)&gt;1,1,0)</f>
        <v>0</v>
      </c>
      <c r="AE265" s="684">
        <f ca="1">IF(AND(SUM(I265:N265)&gt;0,SUM(O265:Q265)&gt;0,R265&gt;0),1,0)</f>
        <v>1</v>
      </c>
      <c r="AF265" s="692">
        <f ca="1">IF( OR(AND(G265&gt;=2,G265+H265&gt;=2),  F264=IF(D265="F","classée","classé")),  1,  0)</f>
        <v>0</v>
      </c>
      <c r="AG265" s="804">
        <f ca="1">IF(CELL("row",B265)=ODD(CELL("row",B265)),IF(ROUND(B265-B264,1)=0.1,1,NA()),IF(ROUND(B266-B265,1)=0.1,0,NA()))</f>
        <v>1</v>
      </c>
      <c r="AH265" s="689">
        <f>IF(B265&gt;99,B265,A265)</f>
        <v>500.1</v>
      </c>
      <c r="AI265" s="684" t="str">
        <f ca="1">IF(D265="",INDIRECT(AO265),IF(AG265=1,D264&amp;"_"&amp;D265,D265&amp;"_"&amp;D266))</f>
        <v>B_F</v>
      </c>
      <c r="AJ265" s="684">
        <f ca="1">IF(AI265=INDIRECT(AO265),0,1)     +     IF(AG265=1,  IF(B264+0.1=B265,0,1),  IF(B265+0.1=B266,0,1))     +     IF(AG265=1,  AD265,  AD266)</f>
        <v>0</v>
      </c>
      <c r="AK265" s="717">
        <f ca="1">IF(AG265=1,  F265+CLASSES*AF265*100000,  F266+CLASSES*AF266*100000)     +     IF(AI265="_",  0,  VLOOKUP(AI265,Cross_cat_sexe,AK$7,0))     +     IF(AG265=1,  IF(AND(B265&gt;0.1,F265=0),0.1,0),  IF(AND(B266&gt;0.1,F266=0),0.1,0))</f>
        <v>2000514</v>
      </c>
      <c r="AL265" s="291"/>
      <c r="AM265" s="684"/>
      <c r="AN265" s="684">
        <f t="shared" si="21"/>
        <v>1</v>
      </c>
      <c r="AO265" s="796" t="str">
        <f t="shared" ca="1" si="20"/>
        <v>$AI$237</v>
      </c>
    </row>
    <row r="266" spans="1:41" s="703" customFormat="1">
      <c r="A266" s="704">
        <v>14</v>
      </c>
      <c r="B266" s="705">
        <v>380</v>
      </c>
      <c r="C266" s="703" t="str">
        <f ca="1">IF($B266="","",VLOOKUP($B266,Athlètes,C$5,0))</f>
        <v>GERVY</v>
      </c>
      <c r="D266" s="698" t="str">
        <f ca="1">IF($B266="","",VLOOKUP($B266,Athlètes,D$5,0))</f>
        <v>B</v>
      </c>
      <c r="E266" s="706" t="str">
        <f ca="1">IF($B266="","",VLOOKUP($B266,Athlètes,E$5,0))</f>
        <v/>
      </c>
      <c r="F266" s="718"/>
      <c r="G266" s="700"/>
      <c r="H266" s="783"/>
      <c r="I266" s="719">
        <f ca="1">IF($B266="","",VLOOKUP($B266,Indoor_max,I$5,0)/1000)</f>
        <v>9.0856481481481474E-5</v>
      </c>
      <c r="J266" s="720">
        <f ca="1">IF($B266="","",VLOOKUP($B266,Indoor_max,J$5,0)/1000)</f>
        <v>0</v>
      </c>
      <c r="K266" s="720">
        <f ca="1">IF($B266="","",VLOOKUP($B266,Indoor_max,K$5,0)/1000)</f>
        <v>0</v>
      </c>
      <c r="L266" s="720">
        <f ca="1">IF($B266="","",VLOOKUP($B266,Indoor_max,L$5,0)/1000)</f>
        <v>0</v>
      </c>
      <c r="M266" s="720">
        <f ca="1">IF($B266="","",VLOOKUP($B266,Indoor_max,M$5,0)/1000)</f>
        <v>0</v>
      </c>
      <c r="N266" s="721">
        <f ca="1">IF($B266="","",VLOOKUP($B266,Indoor_max,N$5,0)/1000)</f>
        <v>0</v>
      </c>
      <c r="O266" s="722">
        <f ca="1">IF($B266="","",VLOOKUP($B266,Indoor_max,O$5,0))</f>
        <v>0</v>
      </c>
      <c r="P266" s="723">
        <f ca="1">IF($B266="","",VLOOKUP($B266,Indoor_max,P$5,0))</f>
        <v>0</v>
      </c>
      <c r="Q266" s="724">
        <f ca="1">IF($B266="","",VLOOKUP($B266,Indoor_max,Q$5,0))</f>
        <v>0</v>
      </c>
      <c r="R266" s="725">
        <f ca="1">IF($B266="","",VLOOKUP($B266,Indoor_max,R$5,0))</f>
        <v>4.1399999999999997</v>
      </c>
      <c r="S266" s="726" t="str">
        <f ca="1">IF($B266="","",VLOOKUP($B266,Athlètes,S$5,0))</f>
        <v>GERVY</v>
      </c>
      <c r="T266" s="718"/>
      <c r="U266" s="698"/>
      <c r="V266" s="698"/>
      <c r="W266" s="698"/>
      <c r="X266" s="698"/>
      <c r="Y266" s="698"/>
      <c r="Z266" s="698"/>
      <c r="AA266" s="698"/>
      <c r="AB266" s="698"/>
      <c r="AC266" s="698"/>
      <c r="AD266" s="698"/>
      <c r="AE266" s="698"/>
      <c r="AF266" s="700"/>
      <c r="AG266" s="828">
        <f ca="1">IF(CELL("row",B266)=ODD(CELL("row",B266)),IF(ROUND(B266-B265,1)=0.1,1,NA()),IF(ROUND(B267-B266,1)=0.1,0,NA()))</f>
        <v>0</v>
      </c>
      <c r="AH266" s="697">
        <f>IF(B266&gt;99,B266,A266)</f>
        <v>380</v>
      </c>
      <c r="AI266" s="698" t="str">
        <f ca="1">IF(D266="",INDIRECT(AO266),IF(AG266=1,D265&amp;"_"&amp;D266,D266&amp;"_"&amp;D267))</f>
        <v>B_F</v>
      </c>
      <c r="AJ266" s="698">
        <f ca="1">IF(AI266=INDIRECT(AO266),0,1)     +     IF(AG266=1,  IF(B265+0.1=B266,0,1),  IF(B266+0.1=B267,0,1))     +     IF(AG266=1,  AD266,  AD267)</f>
        <v>0</v>
      </c>
      <c r="AK266" s="701">
        <f ca="1">IF(AG266=1,  F266+CLASSES*AF266*100000,  F267+CLASSES*AF267*100000)     +     IF(AI266="_",  0,  VLOOKUP(AI266,Cross_cat_sexe,AK$7,0))     +     IF(AG266=1,  IF(AND(B266&gt;0.1,F266=0),0.1,0),  IF(AND(B267&gt;0.1,F267=0),0.1,0))</f>
        <v>2000351</v>
      </c>
      <c r="AL266" s="290"/>
      <c r="AM266" s="698"/>
      <c r="AN266" s="698">
        <f t="shared" si="21"/>
        <v>1</v>
      </c>
      <c r="AO266" s="800" t="str">
        <f t="shared" ca="1" si="20"/>
        <v>$AI$237</v>
      </c>
    </row>
    <row r="267" spans="1:41" s="695" customFormat="1">
      <c r="A267" s="681">
        <v>14.1</v>
      </c>
      <c r="B267" s="682">
        <f>B266+0.1</f>
        <v>380.1</v>
      </c>
      <c r="C267" s="683" t="str">
        <f ca="1">IF($B266="","",VLOOKUP($B266,Athlètes,C$7,0))</f>
        <v>Zoe</v>
      </c>
      <c r="D267" s="684" t="str">
        <f ca="1">IF($B266="","",VLOOKUP($B266,Athlètes,D$7,0))</f>
        <v>F</v>
      </c>
      <c r="E267" s="685"/>
      <c r="F267" s="710">
        <f ca="1">IF(AD267=0,MAX(I267:N267)+MAX(O267:Q267)+R267,NA())</f>
        <v>351</v>
      </c>
      <c r="G267" s="692">
        <f ca="1">IF(AD267=0,SUM(T267:AC267),NA())</f>
        <v>1</v>
      </c>
      <c r="H267" s="784">
        <f>IF(ISNA(VLOOKUP($B267,__Cross,H$7,0)),   0,   VLOOKUP($B267,__Cross,H$7,0))</f>
        <v>0</v>
      </c>
      <c r="I267" s="711">
        <f ca="1">IF($B266="","",VLOOKUP($B266,Indoor_max,I$7,0))</f>
        <v>191</v>
      </c>
      <c r="J267" s="712">
        <f ca="1">IF($B266="","",VLOOKUP($B266,Indoor_max,J$7,0))</f>
        <v>0</v>
      </c>
      <c r="K267" s="712">
        <f ca="1">IF($B266="","",VLOOKUP($B266,Indoor_max,K$7,0))</f>
        <v>0</v>
      </c>
      <c r="L267" s="712">
        <f ca="1">IF($B266="","",VLOOKUP($B266,Indoor_max,L$7,0))</f>
        <v>0</v>
      </c>
      <c r="M267" s="712">
        <f ca="1">IF($B266="","",VLOOKUP($B266,Indoor_max,M$7,0))</f>
        <v>0</v>
      </c>
      <c r="N267" s="713">
        <f ca="1">IF($B266="","",VLOOKUP($B266,Indoor_max,N$7,0))</f>
        <v>0</v>
      </c>
      <c r="O267" s="714">
        <f ca="1">IF($B266="","",VLOOKUP($B266,Indoor_max,O$7,0))</f>
        <v>0</v>
      </c>
      <c r="P267" s="712">
        <f ca="1">IF($B266="","",VLOOKUP($B266,Indoor_max,P$7,0))</f>
        <v>0</v>
      </c>
      <c r="Q267" s="713">
        <f ca="1">IF($B266="","",VLOOKUP($B266,Indoor_max,Q$7,0))</f>
        <v>0</v>
      </c>
      <c r="R267" s="715">
        <f ca="1">IF($B266="",0,VLOOKUP($B266,Indoor_max,R$7,0))</f>
        <v>160</v>
      </c>
      <c r="S267" s="716" t="str">
        <f ca="1">IF($B266="","",VLOOKUP($B266,Athlètes,S$7,0))</f>
        <v>Zoe</v>
      </c>
      <c r="T267" s="710">
        <f ca="1">IF($B266="","",VLOOKUP($B266,Indoor_max,T$7,0))</f>
        <v>0</v>
      </c>
      <c r="U267" s="684">
        <f ca="1">IF($B266="","",VLOOKUP($B266,Indoor_max,U$7,0))</f>
        <v>1</v>
      </c>
      <c r="V267" s="684">
        <f ca="1">IF($B266="","",VLOOKUP($B266,Indoor_max,V$7,0))</f>
        <v>0</v>
      </c>
      <c r="W267" s="684">
        <f ca="1">IF($B266="","",VLOOKUP($B266,Indoor_max,W$7,0))</f>
        <v>0</v>
      </c>
      <c r="X267" s="684">
        <f ca="1">IF($B266="","",VLOOKUP($B266,Indoor_max,X$7,0))</f>
        <v>0</v>
      </c>
      <c r="Y267" s="684">
        <f ca="1">IF($B266="","",VLOOKUP($B266,Indoor_max,Y$7,0))</f>
        <v>0</v>
      </c>
      <c r="Z267" s="684">
        <f ca="1">IF($B266="","",VLOOKUP($B266,Indoor_max,Z$7,0))</f>
        <v>0</v>
      </c>
      <c r="AA267" s="684">
        <f ca="1">IF($B266="","",VLOOKUP($B266,Indoor_max,AA$7,0))</f>
        <v>0</v>
      </c>
      <c r="AB267" s="684">
        <f ca="1">IF($B266="","",VLOOKUP($B266,Indoor_max,AB$7,0))</f>
        <v>0</v>
      </c>
      <c r="AC267" s="684">
        <f ca="1">IF($B266="","",VLOOKUP($B266,Indoor_max,AC$7,0))</f>
        <v>0</v>
      </c>
      <c r="AD267" s="684">
        <f ca="1">IF(MAX(T267:AC267)&gt;1,1,0)</f>
        <v>0</v>
      </c>
      <c r="AE267" s="684">
        <f ca="1">IF(AND(SUM(I267:N267)&gt;0,SUM(O267:Q267)&gt;0,R267&gt;0),1,0)</f>
        <v>0</v>
      </c>
      <c r="AF267" s="692">
        <f ca="1">IF( OR(AND(G267&gt;=2,G267+H267&gt;=2),  F266=IF(D267="F","classée","classé")),  1,  0)</f>
        <v>0</v>
      </c>
      <c r="AG267" s="804">
        <f ca="1">IF(CELL("row",B267)=ODD(CELL("row",B267)),IF(ROUND(B267-B266,1)=0.1,1,NA()),IF(ROUND(B268-B267,1)=0.1,0,NA()))</f>
        <v>1</v>
      </c>
      <c r="AH267" s="689">
        <f>IF(B267&gt;99,B267,A267)</f>
        <v>380.1</v>
      </c>
      <c r="AI267" s="684" t="str">
        <f ca="1">IF(D267="",INDIRECT(AO267),IF(AG267=1,D266&amp;"_"&amp;D267,D267&amp;"_"&amp;D268))</f>
        <v>B_F</v>
      </c>
      <c r="AJ267" s="684">
        <f ca="1">IF(AI267=INDIRECT(AO267),0,1)     +     IF(AG267=1,  IF(B266+0.1=B267,0,1),  IF(B267+0.1=B268,0,1))     +     IF(AG267=1,  AD267,  AD268)</f>
        <v>0</v>
      </c>
      <c r="AK267" s="717">
        <f ca="1">IF(AG267=1,  F267+CLASSES*AF267*100000,  F268+CLASSES*AF268*100000)     +     IF(AI267="_",  0,  VLOOKUP(AI267,Cross_cat_sexe,AK$7,0))     +     IF(AG267=1,  IF(AND(B267&gt;0.1,F267=0),0.1,0),  IF(AND(B268&gt;0.1,F268=0),0.1,0))</f>
        <v>2000351</v>
      </c>
      <c r="AL267" s="291"/>
      <c r="AM267" s="684"/>
      <c r="AN267" s="684">
        <f t="shared" si="21"/>
        <v>1</v>
      </c>
      <c r="AO267" s="796" t="str">
        <f t="shared" ca="1" si="20"/>
        <v>$AI$237</v>
      </c>
    </row>
    <row r="268" spans="1:41" s="703" customFormat="1">
      <c r="A268" s="704">
        <v>15</v>
      </c>
      <c r="B268" s="705">
        <v>287</v>
      </c>
      <c r="C268" s="703" t="str">
        <f ca="1">IF($B268="","",VLOOKUP($B268,Athlètes,C$5,0))</f>
        <v>BAUDSON</v>
      </c>
      <c r="D268" s="698" t="str">
        <f ca="1">IF($B268="","",VLOOKUP($B268,Athlètes,D$5,0))</f>
        <v>B</v>
      </c>
      <c r="E268" s="706">
        <f ca="1">IF($B268="","",VLOOKUP($B268,Athlètes,E$5,0))</f>
        <v>2003</v>
      </c>
      <c r="F268" s="718"/>
      <c r="G268" s="700"/>
      <c r="H268" s="783"/>
      <c r="I268" s="719">
        <f ca="1">IF($B268="","",VLOOKUP($B268,Indoor_max,I$5,0)/1000)</f>
        <v>9.3749999999999988E-5</v>
      </c>
      <c r="J268" s="720">
        <f ca="1">IF($B268="","",VLOOKUP($B268,Indoor_max,J$5,0)/1000)</f>
        <v>0</v>
      </c>
      <c r="K268" s="720">
        <f ca="1">IF($B268="","",VLOOKUP($B268,Indoor_max,K$5,0)/1000)</f>
        <v>0</v>
      </c>
      <c r="L268" s="720">
        <f ca="1">IF($B268="","",VLOOKUP($B268,Indoor_max,L$5,0)/1000)</f>
        <v>0</v>
      </c>
      <c r="M268" s="720">
        <f ca="1">IF($B268="","",VLOOKUP($B268,Indoor_max,M$5,0)/1000)</f>
        <v>0</v>
      </c>
      <c r="N268" s="721">
        <f ca="1">IF($B268="","",VLOOKUP($B268,Indoor_max,N$5,0)/1000)</f>
        <v>0</v>
      </c>
      <c r="O268" s="722">
        <f ca="1">IF($B268="","",VLOOKUP($B268,Indoor_max,O$5,0))</f>
        <v>75</v>
      </c>
      <c r="P268" s="723">
        <f ca="1">IF($B268="","",VLOOKUP($B268,Indoor_max,P$5,0))</f>
        <v>0</v>
      </c>
      <c r="Q268" s="724">
        <f ca="1">IF($B268="","",VLOOKUP($B268,Indoor_max,Q$5,0))</f>
        <v>0</v>
      </c>
      <c r="R268" s="725">
        <f ca="1">IF($B268="","",VLOOKUP($B268,Indoor_max,R$5,0))</f>
        <v>3.96</v>
      </c>
      <c r="S268" s="726" t="str">
        <f ca="1">IF($B268="","",VLOOKUP($B268,Athlètes,S$5,0))</f>
        <v>BAUDSON</v>
      </c>
      <c r="T268" s="718"/>
      <c r="U268" s="698"/>
      <c r="V268" s="698"/>
      <c r="W268" s="698"/>
      <c r="X268" s="698"/>
      <c r="Y268" s="698"/>
      <c r="Z268" s="698"/>
      <c r="AA268" s="698"/>
      <c r="AB268" s="698"/>
      <c r="AC268" s="698"/>
      <c r="AD268" s="698"/>
      <c r="AE268" s="698"/>
      <c r="AF268" s="700"/>
      <c r="AG268" s="828">
        <f ca="1">IF(CELL("row",B268)=ODD(CELL("row",B268)),IF(ROUND(B268-B267,1)=0.1,1,NA()),IF(ROUND(B269-B268,1)=0.1,0,NA()))</f>
        <v>0</v>
      </c>
      <c r="AH268" s="697">
        <f>IF(B268&gt;99,B268,A268)</f>
        <v>287</v>
      </c>
      <c r="AI268" s="698" t="str">
        <f ca="1">IF(D268="",INDIRECT(AO268),IF(AG268=1,D267&amp;"_"&amp;D268,D268&amp;"_"&amp;D269))</f>
        <v>B_F</v>
      </c>
      <c r="AJ268" s="698">
        <f ca="1">IF(AI268=INDIRECT(AO268),0,1)     +     IF(AG268=1,  IF(B267+0.1=B268,0,1),  IF(B268+0.1=B269,0,1))     +     IF(AG268=1,  AD268,  AD269)</f>
        <v>0</v>
      </c>
      <c r="AK268" s="701">
        <f ca="1">IF(AG268=1,  F268+CLASSES*AF268*100000,  F269+CLASSES*AF269*100000)     +     IF(AI268="_",  0,  VLOOKUP(AI268,Cross_cat_sexe,AK$7,0))     +     IF(AG268=1,  IF(AND(B268&gt;0.1,F268=0),0.1,0),  IF(AND(B269&gt;0.1,F269=0),0.1,0))</f>
        <v>2000326</v>
      </c>
      <c r="AL268" s="290"/>
      <c r="AM268" s="698"/>
      <c r="AN268" s="698">
        <f t="shared" si="21"/>
        <v>1</v>
      </c>
      <c r="AO268" s="800" t="str">
        <f t="shared" ca="1" si="20"/>
        <v>$AI$237</v>
      </c>
    </row>
    <row r="269" spans="1:41" s="695" customFormat="1">
      <c r="A269" s="681">
        <v>15.1</v>
      </c>
      <c r="B269" s="682">
        <f>B268+0.1</f>
        <v>287.10000000000002</v>
      </c>
      <c r="C269" s="683" t="str">
        <f ca="1">IF($B268="","",VLOOKUP($B268,Athlètes,C$7,0))</f>
        <v>Elsa</v>
      </c>
      <c r="D269" s="684" t="str">
        <f ca="1">IF($B268="","",VLOOKUP($B268,Athlètes,D$7,0))</f>
        <v>F</v>
      </c>
      <c r="E269" s="685"/>
      <c r="F269" s="710">
        <f ca="1">IF(AD269=0,MAX(I269:N269)+MAX(O269:Q269)+R269,NA())</f>
        <v>326</v>
      </c>
      <c r="G269" s="692">
        <f ca="1">IF(AD269=0,SUM(T269:AC269),NA())</f>
        <v>1</v>
      </c>
      <c r="H269" s="784">
        <f ca="1">IF(ISNA(VLOOKUP($B269,__Cross,H$7,0)),   0,   VLOOKUP($B269,__Cross,H$7,0))</f>
        <v>3</v>
      </c>
      <c r="I269" s="711">
        <f ca="1">IF($B268="","",VLOOKUP($B268,Indoor_max,I$7,0))</f>
        <v>149</v>
      </c>
      <c r="J269" s="712">
        <f ca="1">IF($B268="","",VLOOKUP($B268,Indoor_max,J$7,0))</f>
        <v>0</v>
      </c>
      <c r="K269" s="712">
        <f ca="1">IF($B268="","",VLOOKUP($B268,Indoor_max,K$7,0))</f>
        <v>0</v>
      </c>
      <c r="L269" s="712">
        <f ca="1">IF($B268="","",VLOOKUP($B268,Indoor_max,L$7,0))</f>
        <v>0</v>
      </c>
      <c r="M269" s="712">
        <f ca="1">IF($B268="","",VLOOKUP($B268,Indoor_max,M$7,0))</f>
        <v>0</v>
      </c>
      <c r="N269" s="713">
        <f ca="1">IF($B268="","",VLOOKUP($B268,Indoor_max,N$7,0))</f>
        <v>0</v>
      </c>
      <c r="O269" s="714">
        <f ca="1">IF($B268="","",VLOOKUP($B268,Indoor_max,O$7,0))</f>
        <v>28</v>
      </c>
      <c r="P269" s="712">
        <f ca="1">IF($B268="","",VLOOKUP($B268,Indoor_max,P$7,0))</f>
        <v>0</v>
      </c>
      <c r="Q269" s="713">
        <f ca="1">IF($B268="","",VLOOKUP($B268,Indoor_max,Q$7,0))</f>
        <v>0</v>
      </c>
      <c r="R269" s="715">
        <f ca="1">IF($B268="",0,VLOOKUP($B268,Indoor_max,R$7,0))</f>
        <v>149</v>
      </c>
      <c r="S269" s="716" t="str">
        <f ca="1">IF($B268="","",VLOOKUP($B268,Athlètes,S$7,0))</f>
        <v>Elsa</v>
      </c>
      <c r="T269" s="710">
        <f ca="1">IF($B268="","",VLOOKUP($B268,Indoor_max,T$7,0))</f>
        <v>0</v>
      </c>
      <c r="U269" s="684">
        <f ca="1">IF($B268="","",VLOOKUP($B268,Indoor_max,U$7,0))</f>
        <v>1</v>
      </c>
      <c r="V269" s="684">
        <f ca="1">IF($B268="","",VLOOKUP($B268,Indoor_max,V$7,0))</f>
        <v>0</v>
      </c>
      <c r="W269" s="684">
        <f ca="1">IF($B268="","",VLOOKUP($B268,Indoor_max,W$7,0))</f>
        <v>0</v>
      </c>
      <c r="X269" s="684">
        <f ca="1">IF($B268="","",VLOOKUP($B268,Indoor_max,X$7,0))</f>
        <v>0</v>
      </c>
      <c r="Y269" s="684">
        <f ca="1">IF($B268="","",VLOOKUP($B268,Indoor_max,Y$7,0))</f>
        <v>0</v>
      </c>
      <c r="Z269" s="684">
        <f ca="1">IF($B268="","",VLOOKUP($B268,Indoor_max,Z$7,0))</f>
        <v>0</v>
      </c>
      <c r="AA269" s="684">
        <f ca="1">IF($B268="","",VLOOKUP($B268,Indoor_max,AA$7,0))</f>
        <v>0</v>
      </c>
      <c r="AB269" s="684">
        <f ca="1">IF($B268="","",VLOOKUP($B268,Indoor_max,AB$7,0))</f>
        <v>0</v>
      </c>
      <c r="AC269" s="684">
        <f ca="1">IF($B268="","",VLOOKUP($B268,Indoor_max,AC$7,0))</f>
        <v>0</v>
      </c>
      <c r="AD269" s="684">
        <f ca="1">IF(MAX(T269:AC269)&gt;1,1,0)</f>
        <v>0</v>
      </c>
      <c r="AE269" s="684">
        <f ca="1">IF(AND(SUM(I269:N269)&gt;0,SUM(O269:Q269)&gt;0,R269&gt;0),1,0)</f>
        <v>1</v>
      </c>
      <c r="AF269" s="692">
        <f ca="1">IF( OR(AND(G269&gt;=2,G269+H269&gt;=2),  F268=IF(D269="F","classée","classé")),  1,  0)</f>
        <v>0</v>
      </c>
      <c r="AG269" s="804">
        <f ca="1">IF(CELL("row",B269)=ODD(CELL("row",B269)),IF(ROUND(B269-B268,1)=0.1,1,NA()),IF(ROUND(B270-B269,1)=0.1,0,NA()))</f>
        <v>1</v>
      </c>
      <c r="AH269" s="689">
        <f>IF(B269&gt;99,B269,A269)</f>
        <v>287.10000000000002</v>
      </c>
      <c r="AI269" s="684" t="str">
        <f ca="1">IF(D269="",INDIRECT(AO269),IF(AG269=1,D268&amp;"_"&amp;D269,D269&amp;"_"&amp;D270))</f>
        <v>B_F</v>
      </c>
      <c r="AJ269" s="684">
        <f ca="1">IF(AI269=INDIRECT(AO269),0,1)     +     IF(AG269=1,  IF(B268+0.1=B269,0,1),  IF(B269+0.1=B270,0,1))     +     IF(AG269=1,  AD269,  AD270)</f>
        <v>0</v>
      </c>
      <c r="AK269" s="717">
        <f ca="1">IF(AG269=1,  F269+CLASSES*AF269*100000,  F270+CLASSES*AF270*100000)     +     IF(AI269="_",  0,  VLOOKUP(AI269,Cross_cat_sexe,AK$7,0))     +     IF(AG269=1,  IF(AND(B269&gt;0.1,F269=0),0.1,0),  IF(AND(B270&gt;0.1,F270=0),0.1,0))</f>
        <v>2000326</v>
      </c>
      <c r="AL269" s="291"/>
      <c r="AM269" s="684"/>
      <c r="AN269" s="684">
        <f t="shared" si="21"/>
        <v>1</v>
      </c>
      <c r="AO269" s="796" t="str">
        <f t="shared" ca="1" si="20"/>
        <v>$AI$237</v>
      </c>
    </row>
    <row r="270" spans="1:41" s="703" customFormat="1">
      <c r="A270" s="704">
        <v>16</v>
      </c>
      <c r="B270" s="705">
        <v>448</v>
      </c>
      <c r="C270" s="703" t="str">
        <f ca="1">IF($B270="","",VLOOKUP($B270,Athlètes,C$5,0))</f>
        <v>GODEAUX</v>
      </c>
      <c r="D270" s="698" t="str">
        <f ca="1">IF($B270="","",VLOOKUP($B270,Athlètes,D$5,0))</f>
        <v>B</v>
      </c>
      <c r="E270" s="706" t="str">
        <f ca="1">IF($B270="","",VLOOKUP($B270,Athlètes,E$5,0))</f>
        <v/>
      </c>
      <c r="F270" s="718"/>
      <c r="G270" s="700"/>
      <c r="H270" s="783"/>
      <c r="I270" s="719">
        <f ca="1">IF($B270="","",VLOOKUP($B270,Indoor_max,I$5,0)/1000)</f>
        <v>9.9768518518518511E-5</v>
      </c>
      <c r="J270" s="720">
        <f ca="1">IF($B270="","",VLOOKUP($B270,Indoor_max,J$5,0)/1000)</f>
        <v>0</v>
      </c>
      <c r="K270" s="720">
        <f ca="1">IF($B270="","",VLOOKUP($B270,Indoor_max,K$5,0)/1000)</f>
        <v>0</v>
      </c>
      <c r="L270" s="720">
        <f ca="1">IF($B270="","",VLOOKUP($B270,Indoor_max,L$5,0)/1000)</f>
        <v>0</v>
      </c>
      <c r="M270" s="720">
        <f ca="1">IF($B270="","",VLOOKUP($B270,Indoor_max,M$5,0)/1000)</f>
        <v>0</v>
      </c>
      <c r="N270" s="721">
        <f ca="1">IF($B270="","",VLOOKUP($B270,Indoor_max,N$5,0)/1000)</f>
        <v>0</v>
      </c>
      <c r="O270" s="722">
        <f ca="1">IF($B270="","",VLOOKUP($B270,Indoor_max,O$5,0))</f>
        <v>0</v>
      </c>
      <c r="P270" s="723">
        <f ca="1">IF($B270="","",VLOOKUP($B270,Indoor_max,P$5,0))</f>
        <v>0</v>
      </c>
      <c r="Q270" s="724">
        <f ca="1">IF($B270="","",VLOOKUP($B270,Indoor_max,Q$5,0))</f>
        <v>0</v>
      </c>
      <c r="R270" s="725">
        <f ca="1">IF($B270="","",VLOOKUP($B270,Indoor_max,R$5,0))</f>
        <v>3.33</v>
      </c>
      <c r="S270" s="726" t="str">
        <f ca="1">IF($B270="","",VLOOKUP($B270,Athlètes,S$5,0))</f>
        <v>GODEAUX</v>
      </c>
      <c r="T270" s="718"/>
      <c r="U270" s="698"/>
      <c r="V270" s="698"/>
      <c r="W270" s="698"/>
      <c r="X270" s="698"/>
      <c r="Y270" s="698"/>
      <c r="Z270" s="698"/>
      <c r="AA270" s="698"/>
      <c r="AB270" s="698"/>
      <c r="AC270" s="698"/>
      <c r="AD270" s="698"/>
      <c r="AE270" s="698"/>
      <c r="AF270" s="700"/>
      <c r="AG270" s="828">
        <f ca="1">IF(CELL("row",B270)=ODD(CELL("row",B270)),IF(ROUND(B270-B269,1)=0.1,1,NA()),IF(ROUND(B271-B270,1)=0.1,0,NA()))</f>
        <v>0</v>
      </c>
      <c r="AH270" s="697">
        <f>IF(B270&gt;99,B270,A270)</f>
        <v>448</v>
      </c>
      <c r="AI270" s="698" t="str">
        <f ca="1">IF(D270="",INDIRECT(AO270),IF(AG270=1,D269&amp;"_"&amp;D270,D270&amp;"_"&amp;D271))</f>
        <v>B_F</v>
      </c>
      <c r="AJ270" s="698">
        <f ca="1">IF(AI270=INDIRECT(AO270),0,1)     +     IF(AG270=1,  IF(B269+0.1=B270,0,1),  IF(B270+0.1=B271,0,1))     +     IF(AG270=1,  AD270,  AD271)</f>
        <v>0</v>
      </c>
      <c r="AK270" s="701">
        <f ca="1">IF(AG270=1,  F270+CLASSES*AF270*100000,  F271+CLASSES*AF271*100000)     +     IF(AI270="_",  0,  VLOOKUP(AI270,Cross_cat_sexe,AK$7,0))     +     IF(AG270=1,  IF(AND(B270&gt;0.1,F270=0),0.1,0),  IF(AND(B271&gt;0.1,F271=0),0.1,0))</f>
        <v>2000187</v>
      </c>
      <c r="AL270" s="290"/>
      <c r="AM270" s="698"/>
      <c r="AN270" s="698">
        <f t="shared" si="21"/>
        <v>1</v>
      </c>
      <c r="AO270" s="800" t="str">
        <f t="shared" ref="AO270:AO289" ca="1" si="22">CELL("address",$AI$237)</f>
        <v>$AI$237</v>
      </c>
    </row>
    <row r="271" spans="1:41" s="695" customFormat="1">
      <c r="A271" s="681">
        <v>16.100000000000001</v>
      </c>
      <c r="B271" s="682">
        <f>B270+0.1</f>
        <v>448.1</v>
      </c>
      <c r="C271" s="683" t="str">
        <f ca="1">IF($B270="","",VLOOKUP($B270,Athlètes,C$7,0))</f>
        <v>Camille</v>
      </c>
      <c r="D271" s="684" t="str">
        <f ca="1">IF($B270="","",VLOOKUP($B270,Athlètes,D$7,0))</f>
        <v>F</v>
      </c>
      <c r="E271" s="685"/>
      <c r="F271" s="710">
        <f ca="1">IF(AD271=0,MAX(I271:N271)+MAX(O271:Q271)+R271,NA())</f>
        <v>187</v>
      </c>
      <c r="G271" s="692">
        <f ca="1">IF(AD271=0,SUM(T271:AC271),NA())</f>
        <v>1</v>
      </c>
      <c r="H271" s="784">
        <f>IF(ISNA(VLOOKUP($B271,__Cross,H$7,0)),   0,   VLOOKUP($B271,__Cross,H$7,0))</f>
        <v>0</v>
      </c>
      <c r="I271" s="711">
        <f ca="1">IF($B270="","",VLOOKUP($B270,Indoor_max,I$7,0))</f>
        <v>78</v>
      </c>
      <c r="J271" s="712">
        <f ca="1">IF($B270="","",VLOOKUP($B270,Indoor_max,J$7,0))</f>
        <v>0</v>
      </c>
      <c r="K271" s="712">
        <f ca="1">IF($B270="","",VLOOKUP($B270,Indoor_max,K$7,0))</f>
        <v>0</v>
      </c>
      <c r="L271" s="712">
        <f ca="1">IF($B270="","",VLOOKUP($B270,Indoor_max,L$7,0))</f>
        <v>0</v>
      </c>
      <c r="M271" s="712">
        <f ca="1">IF($B270="","",VLOOKUP($B270,Indoor_max,M$7,0))</f>
        <v>0</v>
      </c>
      <c r="N271" s="713">
        <f ca="1">IF($B270="","",VLOOKUP($B270,Indoor_max,N$7,0))</f>
        <v>0</v>
      </c>
      <c r="O271" s="714">
        <f ca="1">IF($B270="","",VLOOKUP($B270,Indoor_max,O$7,0))</f>
        <v>0</v>
      </c>
      <c r="P271" s="712">
        <f ca="1">IF($B270="","",VLOOKUP($B270,Indoor_max,P$7,0))</f>
        <v>0</v>
      </c>
      <c r="Q271" s="713">
        <f ca="1">IF($B270="","",VLOOKUP($B270,Indoor_max,Q$7,0))</f>
        <v>0</v>
      </c>
      <c r="R271" s="715">
        <f ca="1">IF($B270="",0,VLOOKUP($B270,Indoor_max,R$7,0))</f>
        <v>109</v>
      </c>
      <c r="S271" s="716" t="str">
        <f ca="1">IF($B270="","",VLOOKUP($B270,Athlètes,S$7,0))</f>
        <v>Camille</v>
      </c>
      <c r="T271" s="710">
        <f ca="1">IF($B270="","",VLOOKUP($B270,Indoor_max,T$7,0))</f>
        <v>0</v>
      </c>
      <c r="U271" s="684">
        <f ca="1">IF($B270="","",VLOOKUP($B270,Indoor_max,U$7,0))</f>
        <v>1</v>
      </c>
      <c r="V271" s="684">
        <f ca="1">IF($B270="","",VLOOKUP($B270,Indoor_max,V$7,0))</f>
        <v>0</v>
      </c>
      <c r="W271" s="684">
        <f ca="1">IF($B270="","",VLOOKUP($B270,Indoor_max,W$7,0))</f>
        <v>0</v>
      </c>
      <c r="X271" s="684">
        <f ca="1">IF($B270="","",VLOOKUP($B270,Indoor_max,X$7,0))</f>
        <v>0</v>
      </c>
      <c r="Y271" s="684">
        <f ca="1">IF($B270="","",VLOOKUP($B270,Indoor_max,Y$7,0))</f>
        <v>0</v>
      </c>
      <c r="Z271" s="684">
        <f ca="1">IF($B270="","",VLOOKUP($B270,Indoor_max,Z$7,0))</f>
        <v>0</v>
      </c>
      <c r="AA271" s="684">
        <f ca="1">IF($B270="","",VLOOKUP($B270,Indoor_max,AA$7,0))</f>
        <v>0</v>
      </c>
      <c r="AB271" s="684">
        <f ca="1">IF($B270="","",VLOOKUP($B270,Indoor_max,AB$7,0))</f>
        <v>0</v>
      </c>
      <c r="AC271" s="684">
        <f ca="1">IF($B270="","",VLOOKUP($B270,Indoor_max,AC$7,0))</f>
        <v>0</v>
      </c>
      <c r="AD271" s="684">
        <f ca="1">IF(MAX(T271:AC271)&gt;1,1,0)</f>
        <v>0</v>
      </c>
      <c r="AE271" s="684">
        <f ca="1">IF(AND(SUM(I271:N271)&gt;0,SUM(O271:Q271)&gt;0,R271&gt;0),1,0)</f>
        <v>0</v>
      </c>
      <c r="AF271" s="692">
        <f ca="1">IF( OR(AND(G271&gt;=2,G271+H271&gt;=2),  F270=IF(D271="F","classée","classé")),  1,  0)</f>
        <v>0</v>
      </c>
      <c r="AG271" s="804">
        <f ca="1">IF(CELL("row",B271)=ODD(CELL("row",B271)),IF(ROUND(B271-B270,1)=0.1,1,NA()),IF(ROUND(B272-B271,1)=0.1,0,NA()))</f>
        <v>1</v>
      </c>
      <c r="AH271" s="689">
        <f>IF(B271&gt;99,B271,A271)</f>
        <v>448.1</v>
      </c>
      <c r="AI271" s="684" t="str">
        <f ca="1">IF(D271="",INDIRECT(AO271),IF(AG271=1,D270&amp;"_"&amp;D271,D271&amp;"_"&amp;D272))</f>
        <v>B_F</v>
      </c>
      <c r="AJ271" s="684">
        <f ca="1">IF(AI271=INDIRECT(AO271),0,1)     +     IF(AG271=1,  IF(B270+0.1=B271,0,1),  IF(B271+0.1=B272,0,1))     +     IF(AG271=1,  AD271,  AD272)</f>
        <v>0</v>
      </c>
      <c r="AK271" s="717">
        <f ca="1">IF(AG271=1,  F271+CLASSES*AF271*100000,  F272+CLASSES*AF272*100000)     +     IF(AI271="_",  0,  VLOOKUP(AI271,Cross_cat_sexe,AK$7,0))     +     IF(AG271=1,  IF(AND(B271&gt;0.1,F271=0),0.1,0),  IF(AND(B272&gt;0.1,F272=0),0.1,0))</f>
        <v>2000187</v>
      </c>
      <c r="AL271" s="291"/>
      <c r="AM271" s="684"/>
      <c r="AN271" s="684">
        <f t="shared" si="21"/>
        <v>1</v>
      </c>
      <c r="AO271" s="796" t="str">
        <f t="shared" ca="1" si="22"/>
        <v>$AI$237</v>
      </c>
    </row>
    <row r="272" spans="1:41" s="703" customFormat="1">
      <c r="A272" s="704">
        <v>17</v>
      </c>
      <c r="B272" s="705">
        <v>9628</v>
      </c>
      <c r="C272" s="703" t="str">
        <f ca="1">IF($B272="","",VLOOKUP($B272,Athlètes,C$5,0))</f>
        <v>LANCELLE</v>
      </c>
      <c r="D272" s="698" t="str">
        <f ca="1">IF($B272="","",VLOOKUP($B272,Athlètes,D$5,0))</f>
        <v>B</v>
      </c>
      <c r="E272" s="706" t="str">
        <f ca="1">IF($B272="","",VLOOKUP($B272,Athlètes,E$5,0))</f>
        <v/>
      </c>
      <c r="F272" s="718"/>
      <c r="G272" s="700"/>
      <c r="H272" s="783"/>
      <c r="I272" s="719">
        <f ca="1">IF($B272="","",VLOOKUP($B272,Indoor_max,I$5,0)/1000)</f>
        <v>9.8842592592592577E-5</v>
      </c>
      <c r="J272" s="720">
        <f ca="1">IF($B272="","",VLOOKUP($B272,Indoor_max,J$5,0)/1000)</f>
        <v>0</v>
      </c>
      <c r="K272" s="720">
        <f ca="1">IF($B272="","",VLOOKUP($B272,Indoor_max,K$5,0)/1000)</f>
        <v>0</v>
      </c>
      <c r="L272" s="720">
        <f ca="1">IF($B272="","",VLOOKUP($B272,Indoor_max,L$5,0)/1000)</f>
        <v>0</v>
      </c>
      <c r="M272" s="720">
        <f ca="1">IF($B272="","",VLOOKUP($B272,Indoor_max,M$5,0)/1000)</f>
        <v>0</v>
      </c>
      <c r="N272" s="721">
        <f ca="1">IF($B272="","",VLOOKUP($B272,Indoor_max,N$5,0)/1000)</f>
        <v>0</v>
      </c>
      <c r="O272" s="722">
        <f ca="1">IF($B272="","",VLOOKUP($B272,Indoor_max,O$5,0))</f>
        <v>0</v>
      </c>
      <c r="P272" s="723">
        <f ca="1">IF($B272="","",VLOOKUP($B272,Indoor_max,P$5,0))</f>
        <v>0</v>
      </c>
      <c r="Q272" s="724">
        <f ca="1">IF($B272="","",VLOOKUP($B272,Indoor_max,Q$5,0))</f>
        <v>0</v>
      </c>
      <c r="R272" s="725">
        <f ca="1">IF($B272="","",VLOOKUP($B272,Indoor_max,R$5,0))</f>
        <v>2.89</v>
      </c>
      <c r="S272" s="726" t="str">
        <f ca="1">IF($B272="","",VLOOKUP($B272,Athlètes,S$5,0))</f>
        <v>LANCELLE</v>
      </c>
      <c r="T272" s="718"/>
      <c r="U272" s="698"/>
      <c r="V272" s="698"/>
      <c r="W272" s="698"/>
      <c r="X272" s="698"/>
      <c r="Y272" s="698"/>
      <c r="Z272" s="698"/>
      <c r="AA272" s="698"/>
      <c r="AB272" s="698"/>
      <c r="AC272" s="698"/>
      <c r="AD272" s="698"/>
      <c r="AE272" s="698"/>
      <c r="AF272" s="700"/>
      <c r="AG272" s="828">
        <f ca="1">IF(CELL("row",B272)=ODD(CELL("row",B272)),IF(ROUND(B272-B271,1)=0.1,1,NA()),IF(ROUND(B273-B272,1)=0.1,0,NA()))</f>
        <v>0</v>
      </c>
      <c r="AH272" s="697">
        <f>IF(B272&gt;99,B272,A272)</f>
        <v>9628</v>
      </c>
      <c r="AI272" s="698" t="str">
        <f ca="1">IF(D272="",INDIRECT(AO272),IF(AG272=1,D271&amp;"_"&amp;D272,D272&amp;"_"&amp;D273))</f>
        <v>B_F</v>
      </c>
      <c r="AJ272" s="698">
        <f ca="1">IF(AI272=INDIRECT(AO272),0,1)     +     IF(AG272=1,  IF(B271+0.1=B272,0,1),  IF(B272+0.1=B273,0,1))     +     IF(AG272=1,  AD272,  AD273)</f>
        <v>0</v>
      </c>
      <c r="AK272" s="701">
        <f ca="1">IF(AG272=1,  F272+CLASSES*AF272*100000,  F273+CLASSES*AF273*100000)     +     IF(AI272="_",  0,  VLOOKUP(AI272,Cross_cat_sexe,AK$7,0))     +     IF(AG272=1,  IF(AND(B272&gt;0.1,F272=0),0.1,0),  IF(AND(B273&gt;0.1,F273=0),0.1,0))</f>
        <v>2000169</v>
      </c>
      <c r="AL272" s="290"/>
      <c r="AM272" s="698"/>
      <c r="AN272" s="698">
        <f t="shared" si="21"/>
        <v>1</v>
      </c>
      <c r="AO272" s="800" t="str">
        <f t="shared" ca="1" si="22"/>
        <v>$AI$237</v>
      </c>
    </row>
    <row r="273" spans="1:41" s="695" customFormat="1">
      <c r="A273" s="681">
        <v>17.100000000000001</v>
      </c>
      <c r="B273" s="682">
        <f>B272+0.1</f>
        <v>9628.1</v>
      </c>
      <c r="C273" s="683" t="str">
        <f ca="1">IF($B272="","",VLOOKUP($B272,Athlètes,C$7,0))</f>
        <v>Victoria</v>
      </c>
      <c r="D273" s="684" t="str">
        <f ca="1">IF($B272="","",VLOOKUP($B272,Athlètes,D$7,0))</f>
        <v>F</v>
      </c>
      <c r="E273" s="685"/>
      <c r="F273" s="710">
        <f ca="1">IF(AD273=0,MAX(I273:N273)+MAX(O273:Q273)+R273,NA())</f>
        <v>169</v>
      </c>
      <c r="G273" s="692">
        <f ca="1">IF(AD273=0,SUM(T273:AC273),NA())</f>
        <v>1</v>
      </c>
      <c r="H273" s="784">
        <f ca="1">IF(ISNA(VLOOKUP($B273,__Cross,H$7,0)),   0,   VLOOKUP($B273,__Cross,H$7,0))</f>
        <v>1</v>
      </c>
      <c r="I273" s="711">
        <f ca="1">IF($B272="","",VLOOKUP($B272,Indoor_max,I$7,0))</f>
        <v>88</v>
      </c>
      <c r="J273" s="712">
        <f ca="1">IF($B272="","",VLOOKUP($B272,Indoor_max,J$7,0))</f>
        <v>0</v>
      </c>
      <c r="K273" s="712">
        <f ca="1">IF($B272="","",VLOOKUP($B272,Indoor_max,K$7,0))</f>
        <v>0</v>
      </c>
      <c r="L273" s="712">
        <f ca="1">IF($B272="","",VLOOKUP($B272,Indoor_max,L$7,0))</f>
        <v>0</v>
      </c>
      <c r="M273" s="712">
        <f ca="1">IF($B272="","",VLOOKUP($B272,Indoor_max,M$7,0))</f>
        <v>0</v>
      </c>
      <c r="N273" s="713">
        <f ca="1">IF($B272="","",VLOOKUP($B272,Indoor_max,N$7,0))</f>
        <v>0</v>
      </c>
      <c r="O273" s="714">
        <f ca="1">IF($B272="","",VLOOKUP($B272,Indoor_max,O$7,0))</f>
        <v>0</v>
      </c>
      <c r="P273" s="712">
        <f ca="1">IF($B272="","",VLOOKUP($B272,Indoor_max,P$7,0))</f>
        <v>0</v>
      </c>
      <c r="Q273" s="713">
        <f ca="1">IF($B272="","",VLOOKUP($B272,Indoor_max,Q$7,0))</f>
        <v>0</v>
      </c>
      <c r="R273" s="715">
        <f ca="1">IF($B272="",0,VLOOKUP($B272,Indoor_max,R$7,0))</f>
        <v>81</v>
      </c>
      <c r="S273" s="716" t="str">
        <f ca="1">IF($B272="","",VLOOKUP($B272,Athlètes,S$7,0))</f>
        <v>Victoria</v>
      </c>
      <c r="T273" s="710">
        <f ca="1">IF($B272="","",VLOOKUP($B272,Indoor_max,T$7,0))</f>
        <v>0</v>
      </c>
      <c r="U273" s="684">
        <f ca="1">IF($B272="","",VLOOKUP($B272,Indoor_max,U$7,0))</f>
        <v>1</v>
      </c>
      <c r="V273" s="684">
        <f ca="1">IF($B272="","",VLOOKUP($B272,Indoor_max,V$7,0))</f>
        <v>0</v>
      </c>
      <c r="W273" s="684">
        <f ca="1">IF($B272="","",VLOOKUP($B272,Indoor_max,W$7,0))</f>
        <v>0</v>
      </c>
      <c r="X273" s="684">
        <f ca="1">IF($B272="","",VLOOKUP($B272,Indoor_max,X$7,0))</f>
        <v>0</v>
      </c>
      <c r="Y273" s="684">
        <f ca="1">IF($B272="","",VLOOKUP($B272,Indoor_max,Y$7,0))</f>
        <v>0</v>
      </c>
      <c r="Z273" s="684">
        <f ca="1">IF($B272="","",VLOOKUP($B272,Indoor_max,Z$7,0))</f>
        <v>0</v>
      </c>
      <c r="AA273" s="684">
        <f ca="1">IF($B272="","",VLOOKUP($B272,Indoor_max,AA$7,0))</f>
        <v>0</v>
      </c>
      <c r="AB273" s="684">
        <f ca="1">IF($B272="","",VLOOKUP($B272,Indoor_max,AB$7,0))</f>
        <v>0</v>
      </c>
      <c r="AC273" s="684">
        <f ca="1">IF($B272="","",VLOOKUP($B272,Indoor_max,AC$7,0))</f>
        <v>0</v>
      </c>
      <c r="AD273" s="684">
        <f ca="1">IF(MAX(T273:AC273)&gt;1,1,0)</f>
        <v>0</v>
      </c>
      <c r="AE273" s="684">
        <f ca="1">IF(AND(SUM(I273:N273)&gt;0,SUM(O273:Q273)&gt;0,R273&gt;0),1,0)</f>
        <v>0</v>
      </c>
      <c r="AF273" s="692">
        <f ca="1">IF( OR(AND(G273&gt;=2,G273+H273&gt;=2),  F272=IF(D273="F","classée","classé")),  1,  0)</f>
        <v>0</v>
      </c>
      <c r="AG273" s="804">
        <f ca="1">IF(CELL("row",B273)=ODD(CELL("row",B273)),IF(ROUND(B273-B272,1)=0.1,1,NA()),IF(ROUND(B274-B273,1)=0.1,0,NA()))</f>
        <v>1</v>
      </c>
      <c r="AH273" s="689">
        <f>IF(B273&gt;99,B273,A273)</f>
        <v>9628.1</v>
      </c>
      <c r="AI273" s="684" t="str">
        <f ca="1">IF(D273="",INDIRECT(AO273),IF(AG273=1,D272&amp;"_"&amp;D273,D273&amp;"_"&amp;D274))</f>
        <v>B_F</v>
      </c>
      <c r="AJ273" s="684">
        <f ca="1">IF(AI273=INDIRECT(AO273),0,1)     +     IF(AG273=1,  IF(B272+0.1=B273,0,1),  IF(B273+0.1=B274,0,1))     +     IF(AG273=1,  AD273,  AD274)</f>
        <v>0</v>
      </c>
      <c r="AK273" s="717">
        <f ca="1">IF(AG273=1,  F273+CLASSES*AF273*100000,  F274+CLASSES*AF274*100000)     +     IF(AI273="_",  0,  VLOOKUP(AI273,Cross_cat_sexe,AK$7,0))     +     IF(AG273=1,  IF(AND(B273&gt;0.1,F273=0),0.1,0),  IF(AND(B274&gt;0.1,F274=0),0.1,0))</f>
        <v>2000169</v>
      </c>
      <c r="AL273" s="291"/>
      <c r="AM273" s="684"/>
      <c r="AN273" s="684">
        <f t="shared" si="21"/>
        <v>1</v>
      </c>
      <c r="AO273" s="796" t="str">
        <f t="shared" ca="1" si="22"/>
        <v>$AI$237</v>
      </c>
    </row>
    <row r="274" spans="1:41" s="703" customFormat="1">
      <c r="A274" s="704">
        <v>18</v>
      </c>
      <c r="B274" s="705">
        <v>9646</v>
      </c>
      <c r="C274" s="703" t="str">
        <f ca="1">IF($B274="","",VLOOKUP($B274,Athlètes,C$5,0))</f>
        <v>KHALADAOUI</v>
      </c>
      <c r="D274" s="698" t="str">
        <f ca="1">IF($B274="","",VLOOKUP($B274,Athlètes,D$5,0))</f>
        <v>B</v>
      </c>
      <c r="E274" s="706" t="str">
        <f ca="1">IF($B274="","",VLOOKUP($B274,Athlètes,E$5,0))</f>
        <v/>
      </c>
      <c r="F274" s="718"/>
      <c r="G274" s="700"/>
      <c r="H274" s="783"/>
      <c r="I274" s="719">
        <f ca="1">IF($B274="","",VLOOKUP($B274,Indoor_max,I$5,0)/1000)</f>
        <v>9.8032407407407424E-5</v>
      </c>
      <c r="J274" s="720">
        <f ca="1">IF($B274="","",VLOOKUP($B274,Indoor_max,J$5,0)/1000)</f>
        <v>0</v>
      </c>
      <c r="K274" s="720">
        <f ca="1">IF($B274="","",VLOOKUP($B274,Indoor_max,K$5,0)/1000)</f>
        <v>0</v>
      </c>
      <c r="L274" s="720">
        <f ca="1">IF($B274="","",VLOOKUP($B274,Indoor_max,L$5,0)/1000)</f>
        <v>0</v>
      </c>
      <c r="M274" s="720">
        <f ca="1">IF($B274="","",VLOOKUP($B274,Indoor_max,M$5,0)/1000)</f>
        <v>0</v>
      </c>
      <c r="N274" s="721">
        <f ca="1">IF($B274="","",VLOOKUP($B274,Indoor_max,N$5,0)/1000)</f>
        <v>0</v>
      </c>
      <c r="O274" s="722">
        <f ca="1">IF($B274="","",VLOOKUP($B274,Indoor_max,O$5,0))</f>
        <v>0</v>
      </c>
      <c r="P274" s="723">
        <f ca="1">IF($B274="","",VLOOKUP($B274,Indoor_max,P$5,0))</f>
        <v>0</v>
      </c>
      <c r="Q274" s="724">
        <f ca="1">IF($B274="","",VLOOKUP($B274,Indoor_max,Q$5,0))</f>
        <v>0</v>
      </c>
      <c r="R274" s="725">
        <f ca="1">IF($B274="","",VLOOKUP($B274,Indoor_max,R$5,0))</f>
        <v>2.68</v>
      </c>
      <c r="S274" s="726" t="str">
        <f ca="1">IF($B274="","",VLOOKUP($B274,Athlètes,S$5,0))</f>
        <v>KHALADAOUI</v>
      </c>
      <c r="T274" s="718"/>
      <c r="U274" s="698"/>
      <c r="V274" s="698"/>
      <c r="W274" s="698"/>
      <c r="X274" s="698"/>
      <c r="Y274" s="698"/>
      <c r="Z274" s="698"/>
      <c r="AA274" s="698"/>
      <c r="AB274" s="698"/>
      <c r="AC274" s="698"/>
      <c r="AD274" s="698"/>
      <c r="AE274" s="698"/>
      <c r="AF274" s="700"/>
      <c r="AG274" s="828">
        <f ca="1">IF(CELL("row",B274)=ODD(CELL("row",B274)),IF(ROUND(B274-B273,1)=0.1,1,NA()),IF(ROUND(B275-B274,1)=0.1,0,NA()))</f>
        <v>0</v>
      </c>
      <c r="AH274" s="697">
        <f>IF(B274&gt;99,B274,A274)</f>
        <v>9646</v>
      </c>
      <c r="AI274" s="698" t="str">
        <f ca="1">IF(D274="",INDIRECT(AO274),IF(AG274=1,D273&amp;"_"&amp;D274,D274&amp;"_"&amp;D275))</f>
        <v>B_F</v>
      </c>
      <c r="AJ274" s="698">
        <f ca="1">IF(AI274=INDIRECT(AO274),0,1)     +     IF(AG274=1,  IF(B273+0.1=B274,0,1),  IF(B274+0.1=B275,0,1))     +     IF(AG274=1,  AD274,  AD275)</f>
        <v>0</v>
      </c>
      <c r="AK274" s="701">
        <f ca="1">IF(AG274=1,  F274+CLASSES*AF274*100000,  F275+CLASSES*AF275*100000)     +     IF(AI274="_",  0,  VLOOKUP(AI274,Cross_cat_sexe,AK$7,0))     +     IF(AG274=1,  IF(AND(B274&gt;0.1,F274=0),0.1,0),  IF(AND(B275&gt;0.1,F275=0),0.1,0))</f>
        <v>2000166</v>
      </c>
      <c r="AL274" s="290"/>
      <c r="AM274" s="698"/>
      <c r="AN274" s="698">
        <f t="shared" si="21"/>
        <v>1</v>
      </c>
      <c r="AO274" s="800" t="str">
        <f t="shared" ca="1" si="22"/>
        <v>$AI$237</v>
      </c>
    </row>
    <row r="275" spans="1:41" s="695" customFormat="1">
      <c r="A275" s="681">
        <v>18.100000000000001</v>
      </c>
      <c r="B275" s="682">
        <f>B274+0.1</f>
        <v>9646.1</v>
      </c>
      <c r="C275" s="683" t="str">
        <f ca="1">IF($B274="","",VLOOKUP($B274,Athlètes,C$7,0))</f>
        <v>Agath</v>
      </c>
      <c r="D275" s="684" t="str">
        <f ca="1">IF($B274="","",VLOOKUP($B274,Athlètes,D$7,0))</f>
        <v>F</v>
      </c>
      <c r="E275" s="685"/>
      <c r="F275" s="710">
        <f ca="1">IF(AD275=0,MAX(I275:N275)+MAX(O275:Q275)+R275,NA())</f>
        <v>166</v>
      </c>
      <c r="G275" s="692">
        <f ca="1">IF(AD275=0,SUM(T275:AC275),NA())</f>
        <v>1</v>
      </c>
      <c r="H275" s="784">
        <f>IF(ISNA(VLOOKUP($B275,__Cross,H$7,0)),   0,   VLOOKUP($B275,__Cross,H$7,0))</f>
        <v>0</v>
      </c>
      <c r="I275" s="711">
        <f ca="1">IF($B274="","",VLOOKUP($B274,Indoor_max,I$7,0))</f>
        <v>97</v>
      </c>
      <c r="J275" s="712">
        <f ca="1">IF($B274="","",VLOOKUP($B274,Indoor_max,J$7,0))</f>
        <v>0</v>
      </c>
      <c r="K275" s="712">
        <f ca="1">IF($B274="","",VLOOKUP($B274,Indoor_max,K$7,0))</f>
        <v>0</v>
      </c>
      <c r="L275" s="712">
        <f ca="1">IF($B274="","",VLOOKUP($B274,Indoor_max,L$7,0))</f>
        <v>0</v>
      </c>
      <c r="M275" s="712">
        <f ca="1">IF($B274="","",VLOOKUP($B274,Indoor_max,M$7,0))</f>
        <v>0</v>
      </c>
      <c r="N275" s="713">
        <f ca="1">IF($B274="","",VLOOKUP($B274,Indoor_max,N$7,0))</f>
        <v>0</v>
      </c>
      <c r="O275" s="714">
        <f ca="1">IF($B274="","",VLOOKUP($B274,Indoor_max,O$7,0))</f>
        <v>0</v>
      </c>
      <c r="P275" s="712">
        <f ca="1">IF($B274="","",VLOOKUP($B274,Indoor_max,P$7,0))</f>
        <v>0</v>
      </c>
      <c r="Q275" s="713">
        <f ca="1">IF($B274="","",VLOOKUP($B274,Indoor_max,Q$7,0))</f>
        <v>0</v>
      </c>
      <c r="R275" s="715">
        <f ca="1">IF($B274="",0,VLOOKUP($B274,Indoor_max,R$7,0))</f>
        <v>69</v>
      </c>
      <c r="S275" s="716" t="str">
        <f ca="1">IF($B274="","",VLOOKUP($B274,Athlètes,S$7,0))</f>
        <v>Agath</v>
      </c>
      <c r="T275" s="710">
        <f ca="1">IF($B274="","",VLOOKUP($B274,Indoor_max,T$7,0))</f>
        <v>0</v>
      </c>
      <c r="U275" s="684">
        <f ca="1">IF($B274="","",VLOOKUP($B274,Indoor_max,U$7,0))</f>
        <v>1</v>
      </c>
      <c r="V275" s="684">
        <f ca="1">IF($B274="","",VLOOKUP($B274,Indoor_max,V$7,0))</f>
        <v>0</v>
      </c>
      <c r="W275" s="684">
        <f ca="1">IF($B274="","",VLOOKUP($B274,Indoor_max,W$7,0))</f>
        <v>0</v>
      </c>
      <c r="X275" s="684">
        <f ca="1">IF($B274="","",VLOOKUP($B274,Indoor_max,X$7,0))</f>
        <v>0</v>
      </c>
      <c r="Y275" s="684">
        <f ca="1">IF($B274="","",VLOOKUP($B274,Indoor_max,Y$7,0))</f>
        <v>0</v>
      </c>
      <c r="Z275" s="684">
        <f ca="1">IF($B274="","",VLOOKUP($B274,Indoor_max,Z$7,0))</f>
        <v>0</v>
      </c>
      <c r="AA275" s="684">
        <f ca="1">IF($B274="","",VLOOKUP($B274,Indoor_max,AA$7,0))</f>
        <v>0</v>
      </c>
      <c r="AB275" s="684">
        <f ca="1">IF($B274="","",VLOOKUP($B274,Indoor_max,AB$7,0))</f>
        <v>0</v>
      </c>
      <c r="AC275" s="684">
        <f ca="1">IF($B274="","",VLOOKUP($B274,Indoor_max,AC$7,0))</f>
        <v>0</v>
      </c>
      <c r="AD275" s="684">
        <f ca="1">IF(MAX(T275:AC275)&gt;1,1,0)</f>
        <v>0</v>
      </c>
      <c r="AE275" s="684">
        <f ca="1">IF(AND(SUM(I275:N275)&gt;0,SUM(O275:Q275)&gt;0,R275&gt;0),1,0)</f>
        <v>0</v>
      </c>
      <c r="AF275" s="692">
        <f ca="1">IF( OR(AND(G275&gt;=2,G275+H275&gt;=2),  F274=IF(D275="F","classée","classé")),  1,  0)</f>
        <v>0</v>
      </c>
      <c r="AG275" s="804">
        <f ca="1">IF(CELL("row",B275)=ODD(CELL("row",B275)),IF(ROUND(B275-B274,1)=0.1,1,NA()),IF(ROUND(B276-B275,1)=0.1,0,NA()))</f>
        <v>1</v>
      </c>
      <c r="AH275" s="689">
        <f>IF(B275&gt;99,B275,A275)</f>
        <v>9646.1</v>
      </c>
      <c r="AI275" s="684" t="str">
        <f ca="1">IF(D275="",INDIRECT(AO275),IF(AG275=1,D274&amp;"_"&amp;D275,D275&amp;"_"&amp;D276))</f>
        <v>B_F</v>
      </c>
      <c r="AJ275" s="684">
        <f ca="1">IF(AI275=INDIRECT(AO275),0,1)     +     IF(AG275=1,  IF(B274+0.1=B275,0,1),  IF(B275+0.1=B276,0,1))     +     IF(AG275=1,  AD275,  AD276)</f>
        <v>0</v>
      </c>
      <c r="AK275" s="717">
        <f ca="1">IF(AG275=1,  F275+CLASSES*AF275*100000,  F276+CLASSES*AF276*100000)     +     IF(AI275="_",  0,  VLOOKUP(AI275,Cross_cat_sexe,AK$7,0))     +     IF(AG275=1,  IF(AND(B275&gt;0.1,F275=0),0.1,0),  IF(AND(B276&gt;0.1,F276=0),0.1,0))</f>
        <v>2000166</v>
      </c>
      <c r="AL275" s="291"/>
      <c r="AM275" s="684"/>
      <c r="AN275" s="684">
        <f t="shared" si="21"/>
        <v>1</v>
      </c>
      <c r="AO275" s="796" t="str">
        <f t="shared" ca="1" si="22"/>
        <v>$AI$237</v>
      </c>
    </row>
    <row r="276" spans="1:41" s="703" customFormat="1">
      <c r="A276" s="704">
        <v>19</v>
      </c>
      <c r="B276" s="705">
        <v>1</v>
      </c>
      <c r="C276" s="703" t="str">
        <f ca="1">IF($B276="","",VLOOKUP($B276,Athlètes,C$5,0))</f>
        <v>BOULANGER</v>
      </c>
      <c r="D276" s="698" t="str">
        <f ca="1">IF($B276="","",VLOOKUP($B276,Athlètes,D$5,0))</f>
        <v>B</v>
      </c>
      <c r="E276" s="706" t="str">
        <f ca="1">IF($B276="","",VLOOKUP($B276,Athlètes,E$5,0))</f>
        <v/>
      </c>
      <c r="F276" s="718"/>
      <c r="G276" s="700"/>
      <c r="H276" s="783"/>
      <c r="I276" s="719">
        <f ca="1">IF($B276="","",VLOOKUP($B276,Indoor_max,I$5,0)/1000)</f>
        <v>1.0752314814814815E-4</v>
      </c>
      <c r="J276" s="720">
        <f ca="1">IF($B276="","",VLOOKUP($B276,Indoor_max,J$5,0)/1000)</f>
        <v>0</v>
      </c>
      <c r="K276" s="720">
        <f ca="1">IF($B276="","",VLOOKUP($B276,Indoor_max,K$5,0)/1000)</f>
        <v>0</v>
      </c>
      <c r="L276" s="720">
        <f ca="1">IF($B276="","",VLOOKUP($B276,Indoor_max,L$5,0)/1000)</f>
        <v>0</v>
      </c>
      <c r="M276" s="720">
        <f ca="1">IF($B276="","",VLOOKUP($B276,Indoor_max,M$5,0)/1000)</f>
        <v>0</v>
      </c>
      <c r="N276" s="721">
        <f ca="1">IF($B276="","",VLOOKUP($B276,Indoor_max,N$5,0)/1000)</f>
        <v>0</v>
      </c>
      <c r="O276" s="722">
        <f ca="1">IF($B276="","",VLOOKUP($B276,Indoor_max,O$5,0))</f>
        <v>75</v>
      </c>
      <c r="P276" s="723">
        <f ca="1">IF($B276="","",VLOOKUP($B276,Indoor_max,P$5,0))</f>
        <v>0</v>
      </c>
      <c r="Q276" s="724">
        <f ca="1">IF($B276="","",VLOOKUP($B276,Indoor_max,Q$5,0))</f>
        <v>0</v>
      </c>
      <c r="R276" s="725">
        <f ca="1">IF($B276="","",VLOOKUP($B276,Indoor_max,R$5,0))</f>
        <v>2.98</v>
      </c>
      <c r="S276" s="726" t="str">
        <f ca="1">IF($B276="","",VLOOKUP($B276,Athlètes,S$5,0))</f>
        <v>BOULANGER</v>
      </c>
      <c r="T276" s="718"/>
      <c r="U276" s="698"/>
      <c r="V276" s="698"/>
      <c r="W276" s="698"/>
      <c r="X276" s="698"/>
      <c r="Y276" s="698"/>
      <c r="Z276" s="698"/>
      <c r="AA276" s="698"/>
      <c r="AB276" s="698"/>
      <c r="AC276" s="698"/>
      <c r="AD276" s="698"/>
      <c r="AE276" s="698"/>
      <c r="AF276" s="700"/>
      <c r="AG276" s="828">
        <f ca="1">IF(CELL("row",B276)=ODD(CELL("row",B276)),IF(ROUND(B276-B275,1)=0.1,1,NA()),IF(ROUND(B277-B276,1)=0.1,0,NA()))</f>
        <v>0</v>
      </c>
      <c r="AH276" s="697">
        <f>IF(B276&gt;99,B276,A276)</f>
        <v>19</v>
      </c>
      <c r="AI276" s="698" t="str">
        <f ca="1">IF(D276="",INDIRECT(AO276),IF(AG276=1,D275&amp;"_"&amp;D276,D276&amp;"_"&amp;D277))</f>
        <v>B_F</v>
      </c>
      <c r="AJ276" s="698">
        <f ca="1">IF(AI276=INDIRECT(AO276),0,1)     +     IF(AG276=1,  IF(B275+0.1=B276,0,1),  IF(B276+0.1=B277,0,1))     +     IF(AG276=1,  AD276,  AD277)</f>
        <v>0</v>
      </c>
      <c r="AK276" s="701">
        <f ca="1">IF(AG276=1,  F276+CLASSES*AF276*100000,  F277+CLASSES*AF277*100000)     +     IF(AI276="_",  0,  VLOOKUP(AI276,Cross_cat_sexe,AK$7,0))     +     IF(AG276=1,  IF(AND(B276&gt;0.1,F276=0),0.1,0),  IF(AND(B277&gt;0.1,F277=0),0.1,0))</f>
        <v>2000133</v>
      </c>
      <c r="AL276" s="290"/>
      <c r="AM276" s="698"/>
      <c r="AN276" s="698">
        <f t="shared" si="21"/>
        <v>1</v>
      </c>
      <c r="AO276" s="800" t="str">
        <f t="shared" ca="1" si="22"/>
        <v>$AI$237</v>
      </c>
    </row>
    <row r="277" spans="1:41" s="695" customFormat="1">
      <c r="A277" s="681">
        <v>19.100000000000001</v>
      </c>
      <c r="B277" s="682">
        <f>B276+0.1</f>
        <v>1.1000000000000001</v>
      </c>
      <c r="C277" s="683" t="str">
        <f ca="1">IF($B276="","",VLOOKUP($B276,Athlètes,C$7,0))</f>
        <v>Elisa</v>
      </c>
      <c r="D277" s="684" t="str">
        <f ca="1">IF($B276="","",VLOOKUP($B276,Athlètes,D$7,0))</f>
        <v>F</v>
      </c>
      <c r="E277" s="685"/>
      <c r="F277" s="710">
        <f ca="1">IF(AD277=0,MAX(I277:N277)+MAX(O277:Q277)+R277,NA())</f>
        <v>133</v>
      </c>
      <c r="G277" s="692">
        <f ca="1">IF(AD277=0,SUM(T277:AC277),NA())</f>
        <v>1</v>
      </c>
      <c r="H277" s="784">
        <f>IF(ISNA(VLOOKUP($B277,__Cross,H$7,0)),   0,   VLOOKUP($B277,__Cross,H$7,0))</f>
        <v>0</v>
      </c>
      <c r="I277" s="711">
        <f ca="1">IF($B276="","",VLOOKUP($B276,Indoor_max,I$7,0))</f>
        <v>18</v>
      </c>
      <c r="J277" s="712">
        <f ca="1">IF($B276="","",VLOOKUP($B276,Indoor_max,J$7,0))</f>
        <v>0</v>
      </c>
      <c r="K277" s="712">
        <f ca="1">IF($B276="","",VLOOKUP($B276,Indoor_max,K$7,0))</f>
        <v>0</v>
      </c>
      <c r="L277" s="712">
        <f ca="1">IF($B276="","",VLOOKUP($B276,Indoor_max,L$7,0))</f>
        <v>0</v>
      </c>
      <c r="M277" s="712">
        <f ca="1">IF($B276="","",VLOOKUP($B276,Indoor_max,M$7,0))</f>
        <v>0</v>
      </c>
      <c r="N277" s="713">
        <f ca="1">IF($B276="","",VLOOKUP($B276,Indoor_max,N$7,0))</f>
        <v>0</v>
      </c>
      <c r="O277" s="714">
        <f ca="1">IF($B276="","",VLOOKUP($B276,Indoor_max,O$7,0))</f>
        <v>28</v>
      </c>
      <c r="P277" s="712">
        <f ca="1">IF($B276="","",VLOOKUP($B276,Indoor_max,P$7,0))</f>
        <v>0</v>
      </c>
      <c r="Q277" s="713">
        <f ca="1">IF($B276="","",VLOOKUP($B276,Indoor_max,Q$7,0))</f>
        <v>0</v>
      </c>
      <c r="R277" s="715">
        <f ca="1">IF($B276="",0,VLOOKUP($B276,Indoor_max,R$7,0))</f>
        <v>87</v>
      </c>
      <c r="S277" s="716" t="str">
        <f ca="1">IF($B276="","",VLOOKUP($B276,Athlètes,S$7,0))</f>
        <v>Elisa</v>
      </c>
      <c r="T277" s="710">
        <f ca="1">IF($B276="","",VLOOKUP($B276,Indoor_max,T$7,0))</f>
        <v>0</v>
      </c>
      <c r="U277" s="684">
        <f ca="1">IF($B276="","",VLOOKUP($B276,Indoor_max,U$7,0))</f>
        <v>1</v>
      </c>
      <c r="V277" s="684">
        <f ca="1">IF($B276="","",VLOOKUP($B276,Indoor_max,V$7,0))</f>
        <v>0</v>
      </c>
      <c r="W277" s="684">
        <f ca="1">IF($B276="","",VLOOKUP($B276,Indoor_max,W$7,0))</f>
        <v>0</v>
      </c>
      <c r="X277" s="684">
        <f ca="1">IF($B276="","",VLOOKUP($B276,Indoor_max,X$7,0))</f>
        <v>0</v>
      </c>
      <c r="Y277" s="684">
        <f ca="1">IF($B276="","",VLOOKUP($B276,Indoor_max,Y$7,0))</f>
        <v>0</v>
      </c>
      <c r="Z277" s="684">
        <f ca="1">IF($B276="","",VLOOKUP($B276,Indoor_max,Z$7,0))</f>
        <v>0</v>
      </c>
      <c r="AA277" s="684">
        <f ca="1">IF($B276="","",VLOOKUP($B276,Indoor_max,AA$7,0))</f>
        <v>0</v>
      </c>
      <c r="AB277" s="684">
        <f ca="1">IF($B276="","",VLOOKUP($B276,Indoor_max,AB$7,0))</f>
        <v>0</v>
      </c>
      <c r="AC277" s="684">
        <f ca="1">IF($B276="","",VLOOKUP($B276,Indoor_max,AC$7,0))</f>
        <v>0</v>
      </c>
      <c r="AD277" s="684">
        <f ca="1">IF(MAX(T277:AC277)&gt;1,1,0)</f>
        <v>0</v>
      </c>
      <c r="AE277" s="684">
        <f ca="1">IF(AND(SUM(I277:N277)&gt;0,SUM(O277:Q277)&gt;0,R277&gt;0),1,0)</f>
        <v>1</v>
      </c>
      <c r="AF277" s="692">
        <f ca="1">IF( OR(AND(G277&gt;=2,G277+H277&gt;=2),  F276=IF(D277="F","classée","classé")),  1,  0)</f>
        <v>0</v>
      </c>
      <c r="AG277" s="804">
        <f ca="1">IF(CELL("row",B277)=ODD(CELL("row",B277)),IF(ROUND(B277-B276,1)=0.1,1,NA()),IF(ROUND(B278-B277,1)=0.1,0,NA()))</f>
        <v>1</v>
      </c>
      <c r="AH277" s="689">
        <f>IF(B277&gt;99,B277,A277)</f>
        <v>19.100000000000001</v>
      </c>
      <c r="AI277" s="684" t="str">
        <f ca="1">IF(D277="",INDIRECT(AO277),IF(AG277=1,D276&amp;"_"&amp;D277,D277&amp;"_"&amp;D278))</f>
        <v>B_F</v>
      </c>
      <c r="AJ277" s="684">
        <f ca="1">IF(AI277=INDIRECT(AO277),0,1)     +     IF(AG277=1,  IF(B276+0.1=B277,0,1),  IF(B277+0.1=B278,0,1))     +     IF(AG277=1,  AD277,  AD278)</f>
        <v>0</v>
      </c>
      <c r="AK277" s="717">
        <f ca="1">IF(AG277=1,  F277+CLASSES*AF277*100000,  F278+CLASSES*AF278*100000)     +     IF(AI277="_",  0,  VLOOKUP(AI277,Cross_cat_sexe,AK$7,0))     +     IF(AG277=1,  IF(AND(B277&gt;0.1,F277=0),0.1,0),  IF(AND(B278&gt;0.1,F278=0),0.1,0))</f>
        <v>2000133</v>
      </c>
      <c r="AL277" s="291"/>
      <c r="AM277" s="684"/>
      <c r="AN277" s="684">
        <f t="shared" si="21"/>
        <v>1</v>
      </c>
      <c r="AO277" s="796" t="str">
        <f t="shared" ca="1" si="22"/>
        <v>$AI$237</v>
      </c>
    </row>
    <row r="278" spans="1:41" s="703" customFormat="1">
      <c r="A278" s="704">
        <v>20</v>
      </c>
      <c r="B278" s="705">
        <v>590</v>
      </c>
      <c r="C278" s="703" t="str">
        <f ca="1">IF($B278="","",VLOOKUP($B278,Athlètes,C$5,0))</f>
        <v>DEBOCK</v>
      </c>
      <c r="D278" s="698" t="str">
        <f ca="1">IF($B278="","",VLOOKUP($B278,Athlètes,D$5,0))</f>
        <v>B</v>
      </c>
      <c r="E278" s="706">
        <f ca="1">IF($B278="","",VLOOKUP($B278,Athlètes,E$5,0))</f>
        <v>2004</v>
      </c>
      <c r="F278" s="718"/>
      <c r="G278" s="700"/>
      <c r="H278" s="783"/>
      <c r="I278" s="719">
        <f ca="1">IF($B278="","",VLOOKUP($B278,Indoor_max,I$5,0)/1000)</f>
        <v>1.122685185185185E-4</v>
      </c>
      <c r="J278" s="720">
        <f ca="1">IF($B278="","",VLOOKUP($B278,Indoor_max,J$5,0)/1000)</f>
        <v>0</v>
      </c>
      <c r="K278" s="720">
        <f ca="1">IF($B278="","",VLOOKUP($B278,Indoor_max,K$5,0)/1000)</f>
        <v>0</v>
      </c>
      <c r="L278" s="720">
        <f ca="1">IF($B278="","",VLOOKUP($B278,Indoor_max,L$5,0)/1000)</f>
        <v>0</v>
      </c>
      <c r="M278" s="720">
        <f ca="1">IF($B278="","",VLOOKUP($B278,Indoor_max,M$5,0)/1000)</f>
        <v>0</v>
      </c>
      <c r="N278" s="721">
        <f ca="1">IF($B278="","",VLOOKUP($B278,Indoor_max,N$5,0)/1000)</f>
        <v>0</v>
      </c>
      <c r="O278" s="722">
        <f ca="1">IF($B278="","",VLOOKUP($B278,Indoor_max,O$5,0))</f>
        <v>0</v>
      </c>
      <c r="P278" s="723">
        <f ca="1">IF($B278="","",VLOOKUP($B278,Indoor_max,P$5,0))</f>
        <v>0</v>
      </c>
      <c r="Q278" s="724">
        <f ca="1">IF($B278="","",VLOOKUP($B278,Indoor_max,Q$5,0))</f>
        <v>0</v>
      </c>
      <c r="R278" s="725">
        <f ca="1">IF($B278="","",VLOOKUP($B278,Indoor_max,R$5,0))</f>
        <v>2.5099999999999998</v>
      </c>
      <c r="S278" s="726" t="str">
        <f ca="1">IF($B278="","",VLOOKUP($B278,Athlètes,S$5,0))</f>
        <v>DEBOCK</v>
      </c>
      <c r="T278" s="718"/>
      <c r="U278" s="698"/>
      <c r="V278" s="698"/>
      <c r="W278" s="698"/>
      <c r="X278" s="698"/>
      <c r="Y278" s="698"/>
      <c r="Z278" s="698"/>
      <c r="AA278" s="698"/>
      <c r="AB278" s="698"/>
      <c r="AC278" s="698"/>
      <c r="AD278" s="698"/>
      <c r="AE278" s="698"/>
      <c r="AF278" s="700"/>
      <c r="AG278" s="828">
        <f ca="1">IF(CELL("row",B278)=ODD(CELL("row",B278)),IF(ROUND(B278-B277,1)=0.1,1,NA()),IF(ROUND(B279-B278,1)=0.1,0,NA()))</f>
        <v>0</v>
      </c>
      <c r="AH278" s="697">
        <f>IF(B278&gt;99,B278,A278)</f>
        <v>590</v>
      </c>
      <c r="AI278" s="698" t="str">
        <f ca="1">IF(D278="",INDIRECT(AO278),IF(AG278=1,D277&amp;"_"&amp;D278,D278&amp;"_"&amp;D279))</f>
        <v>B_F</v>
      </c>
      <c r="AJ278" s="698">
        <f ca="1">IF(AI278=INDIRECT(AO278),0,1)     +     IF(AG278=1,  IF(B277+0.1=B278,0,1),  IF(B278+0.1=B279,0,1))     +     IF(AG278=1,  AD278,  AD279)</f>
        <v>0</v>
      </c>
      <c r="AK278" s="701">
        <f ca="1">IF(AG278=1,  F278+CLASSES*AF278*100000,  F279+CLASSES*AF279*100000)     +     IF(AI278="_",  0,  VLOOKUP(AI278,Cross_cat_sexe,AK$7,0))     +     IF(AG278=1,  IF(AND(B278&gt;0.1,F278=0),0.1,0),  IF(AND(B279&gt;0.1,F279=0),0.1,0))</f>
        <v>2000058</v>
      </c>
      <c r="AL278" s="290"/>
      <c r="AM278" s="698"/>
      <c r="AN278" s="698">
        <f t="shared" si="21"/>
        <v>1</v>
      </c>
      <c r="AO278" s="800" t="str">
        <f t="shared" ca="1" si="22"/>
        <v>$AI$237</v>
      </c>
    </row>
    <row r="279" spans="1:41" s="695" customFormat="1">
      <c r="A279" s="681">
        <v>20.100000000000001</v>
      </c>
      <c r="B279" s="682">
        <f>B278+0.1</f>
        <v>590.1</v>
      </c>
      <c r="C279" s="683" t="str">
        <f ca="1">IF($B278="","",VLOOKUP($B278,Athlètes,C$7,0))</f>
        <v>Virginie</v>
      </c>
      <c r="D279" s="684" t="str">
        <f ca="1">IF($B278="","",VLOOKUP($B278,Athlètes,D$7,0))</f>
        <v>F</v>
      </c>
      <c r="E279" s="685"/>
      <c r="F279" s="710">
        <f ca="1">IF(AD279=0,MAX(I279:N279)+MAX(O279:Q279)+R279,NA())</f>
        <v>58</v>
      </c>
      <c r="G279" s="692">
        <f ca="1">IF(AD279=0,SUM(T279:AC279),NA())</f>
        <v>1</v>
      </c>
      <c r="H279" s="784">
        <f>IF(ISNA(VLOOKUP($B279,__Cross,H$7,0)),   0,   VLOOKUP($B279,__Cross,H$7,0))</f>
        <v>0</v>
      </c>
      <c r="I279" s="711">
        <f ca="1">IF($B278="","",VLOOKUP($B278,Indoor_max,I$7,0))</f>
        <v>0</v>
      </c>
      <c r="J279" s="712">
        <f ca="1">IF($B278="","",VLOOKUP($B278,Indoor_max,J$7,0))</f>
        <v>0</v>
      </c>
      <c r="K279" s="712">
        <f ca="1">IF($B278="","",VLOOKUP($B278,Indoor_max,K$7,0))</f>
        <v>0</v>
      </c>
      <c r="L279" s="712">
        <f ca="1">IF($B278="","",VLOOKUP($B278,Indoor_max,L$7,0))</f>
        <v>0</v>
      </c>
      <c r="M279" s="712">
        <f ca="1">IF($B278="","",VLOOKUP($B278,Indoor_max,M$7,0))</f>
        <v>0</v>
      </c>
      <c r="N279" s="713">
        <f ca="1">IF($B278="","",VLOOKUP($B278,Indoor_max,N$7,0))</f>
        <v>0</v>
      </c>
      <c r="O279" s="714">
        <f ca="1">IF($B278="","",VLOOKUP($B278,Indoor_max,O$7,0))</f>
        <v>0</v>
      </c>
      <c r="P279" s="712">
        <f ca="1">IF($B278="","",VLOOKUP($B278,Indoor_max,P$7,0))</f>
        <v>0</v>
      </c>
      <c r="Q279" s="713">
        <f ca="1">IF($B278="","",VLOOKUP($B278,Indoor_max,Q$7,0))</f>
        <v>0</v>
      </c>
      <c r="R279" s="715">
        <f ca="1">IF($B278="",0,VLOOKUP($B278,Indoor_max,R$7,0))</f>
        <v>58</v>
      </c>
      <c r="S279" s="716" t="str">
        <f ca="1">IF($B278="","",VLOOKUP($B278,Athlètes,S$7,0))</f>
        <v>Virginie</v>
      </c>
      <c r="T279" s="710">
        <f ca="1">IF($B278="","",VLOOKUP($B278,Indoor_max,T$7,0))</f>
        <v>0</v>
      </c>
      <c r="U279" s="684">
        <f ca="1">IF($B278="","",VLOOKUP($B278,Indoor_max,U$7,0))</f>
        <v>0</v>
      </c>
      <c r="V279" s="684">
        <f ca="1">IF($B278="","",VLOOKUP($B278,Indoor_max,V$7,0))</f>
        <v>0</v>
      </c>
      <c r="W279" s="684">
        <f ca="1">IF($B278="","",VLOOKUP($B278,Indoor_max,W$7,0))</f>
        <v>0</v>
      </c>
      <c r="X279" s="684">
        <f ca="1">IF($B278="","",VLOOKUP($B278,Indoor_max,X$7,0))</f>
        <v>0</v>
      </c>
      <c r="Y279" s="684">
        <f ca="1">IF($B278="","",VLOOKUP($B278,Indoor_max,Y$7,0))</f>
        <v>0</v>
      </c>
      <c r="Z279" s="684">
        <f ca="1">IF($B278="","",VLOOKUP($B278,Indoor_max,Z$7,0))</f>
        <v>0</v>
      </c>
      <c r="AA279" s="684">
        <f ca="1">IF($B278="","",VLOOKUP($B278,Indoor_max,AA$7,0))</f>
        <v>1</v>
      </c>
      <c r="AB279" s="684">
        <f ca="1">IF($B278="","",VLOOKUP($B278,Indoor_max,AB$7,0))</f>
        <v>0</v>
      </c>
      <c r="AC279" s="684">
        <f ca="1">IF($B278="","",VLOOKUP($B278,Indoor_max,AC$7,0))</f>
        <v>0</v>
      </c>
      <c r="AD279" s="684">
        <f ca="1">IF(MAX(T279:AC279)&gt;1,1,0)</f>
        <v>0</v>
      </c>
      <c r="AE279" s="684">
        <f ca="1">IF(AND(SUM(I279:N279)&gt;0,SUM(O279:Q279)&gt;0,R279&gt;0),1,0)</f>
        <v>0</v>
      </c>
      <c r="AF279" s="692">
        <f ca="1">IF( OR(AND(G279&gt;=2,G279+H279&gt;=2),  F278=IF(D279="F","classée","classé")),  1,  0)</f>
        <v>0</v>
      </c>
      <c r="AG279" s="804">
        <f ca="1">IF(CELL("row",B279)=ODD(CELL("row",B279)),IF(ROUND(B279-B278,1)=0.1,1,NA()),IF(ROUND(B280-B279,1)=0.1,0,NA()))</f>
        <v>1</v>
      </c>
      <c r="AH279" s="689">
        <f>IF(B279&gt;99,B279,A279)</f>
        <v>590.1</v>
      </c>
      <c r="AI279" s="684" t="str">
        <f ca="1">IF(D279="",INDIRECT(AO279),IF(AG279=1,D278&amp;"_"&amp;D279,D279&amp;"_"&amp;D280))</f>
        <v>B_F</v>
      </c>
      <c r="AJ279" s="684">
        <f ca="1">IF(AI279=INDIRECT(AO279),0,1)     +     IF(AG279=1,  IF(B278+0.1=B279,0,1),  IF(B279+0.1=B280,0,1))     +     IF(AG279=1,  AD279,  AD280)</f>
        <v>0</v>
      </c>
      <c r="AK279" s="717">
        <f ca="1">IF(AG279=1,  F279+CLASSES*AF279*100000,  F280+CLASSES*AF280*100000)     +     IF(AI279="_",  0,  VLOOKUP(AI279,Cross_cat_sexe,AK$7,0))     +     IF(AG279=1,  IF(AND(B279&gt;0.1,F279=0),0.1,0),  IF(AND(B280&gt;0.1,F280=0),0.1,0))</f>
        <v>2000058</v>
      </c>
      <c r="AL279" s="291"/>
      <c r="AM279" s="684"/>
      <c r="AN279" s="684">
        <f t="shared" si="21"/>
        <v>1</v>
      </c>
      <c r="AO279" s="796" t="str">
        <f t="shared" ca="1" si="22"/>
        <v>$AI$237</v>
      </c>
    </row>
    <row r="280" spans="1:41" s="703" customFormat="1" hidden="1">
      <c r="A280" s="704">
        <v>21</v>
      </c>
      <c r="B280" s="705"/>
      <c r="C280" s="703" t="str">
        <f>IF($B280="","",VLOOKUP($B280,Athlètes,C$5,0))</f>
        <v/>
      </c>
      <c r="D280" s="698" t="str">
        <f>IF($B280="","",VLOOKUP($B280,Athlètes,D$5,0))</f>
        <v/>
      </c>
      <c r="E280" s="706" t="str">
        <f>IF($B280="","",VLOOKUP($B280,Athlètes,E$5,0))</f>
        <v/>
      </c>
      <c r="F280" s="718"/>
      <c r="G280" s="700"/>
      <c r="H280" s="783"/>
      <c r="I280" s="719" t="str">
        <f>IF($B280="","",VLOOKUP($B280,Indoor_max,I$5,0)/1000)</f>
        <v/>
      </c>
      <c r="J280" s="720" t="str">
        <f>IF($B280="","",VLOOKUP($B280,Indoor_max,J$5,0)/1000)</f>
        <v/>
      </c>
      <c r="K280" s="720" t="str">
        <f>IF($B280="","",VLOOKUP($B280,Indoor_max,K$5,0)/1000)</f>
        <v/>
      </c>
      <c r="L280" s="720" t="str">
        <f>IF($B280="","",VLOOKUP($B280,Indoor_max,L$5,0)/1000)</f>
        <v/>
      </c>
      <c r="M280" s="720" t="str">
        <f>IF($B280="","",VLOOKUP($B280,Indoor_max,M$5,0)/1000)</f>
        <v/>
      </c>
      <c r="N280" s="721" t="str">
        <f>IF($B280="","",VLOOKUP($B280,Indoor_max,N$5,0)/1000)</f>
        <v/>
      </c>
      <c r="O280" s="722" t="str">
        <f>IF($B280="","",VLOOKUP($B280,Indoor_max,O$5,0))</f>
        <v/>
      </c>
      <c r="P280" s="723" t="str">
        <f>IF($B280="","",VLOOKUP($B280,Indoor_max,P$5,0))</f>
        <v/>
      </c>
      <c r="Q280" s="724" t="str">
        <f>IF($B280="","",VLOOKUP($B280,Indoor_max,Q$5,0))</f>
        <v/>
      </c>
      <c r="R280" s="725" t="str">
        <f>IF($B280="","",VLOOKUP($B280,Indoor_max,R$5,0))</f>
        <v/>
      </c>
      <c r="S280" s="726" t="str">
        <f>IF($B280="","",VLOOKUP($B280,Athlètes,S$5,0))</f>
        <v/>
      </c>
      <c r="T280" s="718"/>
      <c r="U280" s="698"/>
      <c r="V280" s="698"/>
      <c r="W280" s="698"/>
      <c r="X280" s="698"/>
      <c r="Y280" s="698"/>
      <c r="Z280" s="698"/>
      <c r="AA280" s="698"/>
      <c r="AB280" s="698"/>
      <c r="AC280" s="698"/>
      <c r="AD280" s="698"/>
      <c r="AE280" s="698"/>
      <c r="AF280" s="700"/>
      <c r="AG280" s="828">
        <f ca="1">IF(CELL("row",B280)=ODD(CELL("row",B280)),IF(ROUND(B280-B279,1)=0.1,1,NA()),IF(ROUND(B281-B280,1)=0.1,0,NA()))</f>
        <v>0</v>
      </c>
      <c r="AH280" s="697">
        <f>IF(B280&gt;99,B280,A280)</f>
        <v>21</v>
      </c>
      <c r="AI280" s="698" t="str">
        <f ca="1">IF(D280="",INDIRECT(AO280),IF(AG280=1,D279&amp;"_"&amp;D280,D280&amp;"_"&amp;D281))</f>
        <v>B_F</v>
      </c>
      <c r="AJ280" s="698">
        <f ca="1">IF(AI280=INDIRECT(AO280),0,1)     +     IF(AG280=1,  IF(B279+0.1=B280,0,1),  IF(B280+0.1=B281,0,1))     +     IF(AG280=1,  AD280,  AD281)</f>
        <v>0</v>
      </c>
      <c r="AK280" s="701">
        <f ca="1">IF(AG280=1,  F280+CLASSES*AF280*100000,  F281+CLASSES*AF281*100000)     +     IF(AI280="_",  0,  VLOOKUP(AI280,Cross_cat_sexe,AK$7,0))     +     IF(AG280=1,  IF(AND(B280&gt;0.1,F280=0),0.1,0),  IF(AND(B281&gt;0.1,F281=0),0.1,0))</f>
        <v>2000000</v>
      </c>
      <c r="AL280" s="290"/>
      <c r="AM280" s="698"/>
      <c r="AN280" s="698">
        <f t="shared" si="21"/>
        <v>0</v>
      </c>
      <c r="AO280" s="800" t="str">
        <f t="shared" ca="1" si="22"/>
        <v>$AI$237</v>
      </c>
    </row>
    <row r="281" spans="1:41" s="695" customFormat="1" hidden="1">
      <c r="A281" s="681">
        <v>21.1</v>
      </c>
      <c r="B281" s="682">
        <f>B280+0.1</f>
        <v>0.1</v>
      </c>
      <c r="C281" s="683" t="str">
        <f>IF($B280="","",VLOOKUP($B280,Athlètes,C$7,0))</f>
        <v/>
      </c>
      <c r="D281" s="684" t="str">
        <f>IF($B280="","",VLOOKUP($B280,Athlètes,D$7,0))</f>
        <v/>
      </c>
      <c r="E281" s="685"/>
      <c r="F281" s="710">
        <f>IF(AD281=0,MAX(I281:N281)+MAX(O281:Q281)+R281,NA())</f>
        <v>0</v>
      </c>
      <c r="G281" s="692">
        <f>IF(AD281=0,SUM(T281:AC281),NA())</f>
        <v>0</v>
      </c>
      <c r="H281" s="784">
        <f ca="1">IF(ISNA(VLOOKUP($B281,__Cross,H$7,0)),   0,   VLOOKUP($B281,__Cross,H$7,0))</f>
        <v>0</v>
      </c>
      <c r="I281" s="711" t="str">
        <f>IF($B280="","",VLOOKUP($B280,Indoor_max,I$7,0))</f>
        <v/>
      </c>
      <c r="J281" s="712" t="str">
        <f>IF($B280="","",VLOOKUP($B280,Indoor_max,J$7,0))</f>
        <v/>
      </c>
      <c r="K281" s="712" t="str">
        <f>IF($B280="","",VLOOKUP($B280,Indoor_max,K$7,0))</f>
        <v/>
      </c>
      <c r="L281" s="712" t="str">
        <f>IF($B280="","",VLOOKUP($B280,Indoor_max,L$7,0))</f>
        <v/>
      </c>
      <c r="M281" s="712" t="str">
        <f>IF($B280="","",VLOOKUP($B280,Indoor_max,M$7,0))</f>
        <v/>
      </c>
      <c r="N281" s="713" t="str">
        <f>IF($B280="","",VLOOKUP($B280,Indoor_max,N$7,0))</f>
        <v/>
      </c>
      <c r="O281" s="714" t="str">
        <f>IF($B280="","",VLOOKUP($B280,Indoor_max,O$7,0))</f>
        <v/>
      </c>
      <c r="P281" s="712" t="str">
        <f>IF($B280="","",VLOOKUP($B280,Indoor_max,P$7,0))</f>
        <v/>
      </c>
      <c r="Q281" s="713" t="str">
        <f>IF($B280="","",VLOOKUP($B280,Indoor_max,Q$7,0))</f>
        <v/>
      </c>
      <c r="R281" s="715">
        <f>IF($B280="",0,VLOOKUP($B280,Indoor_max,R$7,0))</f>
        <v>0</v>
      </c>
      <c r="S281" s="716" t="str">
        <f>IF($B280="","",VLOOKUP($B280,Athlètes,S$7,0))</f>
        <v/>
      </c>
      <c r="T281" s="710" t="str">
        <f>IF($B280="","",VLOOKUP($B280,Indoor_max,T$7,0))</f>
        <v/>
      </c>
      <c r="U281" s="684" t="str">
        <f>IF($B280="","",VLOOKUP($B280,Indoor_max,U$7,0))</f>
        <v/>
      </c>
      <c r="V281" s="684" t="str">
        <f>IF($B280="","",VLOOKUP($B280,Indoor_max,V$7,0))</f>
        <v/>
      </c>
      <c r="W281" s="684" t="str">
        <f>IF($B280="","",VLOOKUP($B280,Indoor_max,W$7,0))</f>
        <v/>
      </c>
      <c r="X281" s="684" t="str">
        <f>IF($B280="","",VLOOKUP($B280,Indoor_max,X$7,0))</f>
        <v/>
      </c>
      <c r="Y281" s="684" t="str">
        <f>IF($B280="","",VLOOKUP($B280,Indoor_max,Y$7,0))</f>
        <v/>
      </c>
      <c r="Z281" s="684" t="str">
        <f>IF($B280="","",VLOOKUP($B280,Indoor_max,Z$7,0))</f>
        <v/>
      </c>
      <c r="AA281" s="684" t="str">
        <f>IF($B280="","",VLOOKUP($B280,Indoor_max,AA$7,0))</f>
        <v/>
      </c>
      <c r="AB281" s="684" t="str">
        <f>IF($B280="","",VLOOKUP($B280,Indoor_max,AB$7,0))</f>
        <v/>
      </c>
      <c r="AC281" s="684" t="str">
        <f>IF($B280="","",VLOOKUP($B280,Indoor_max,AC$7,0))</f>
        <v/>
      </c>
      <c r="AD281" s="684">
        <f>IF(MAX(T281:AC281)&gt;1,1,0)</f>
        <v>0</v>
      </c>
      <c r="AE281" s="684">
        <f>IF(AND(SUM(I281:N281)&gt;0,SUM(O281:Q281)&gt;0,R281&gt;0),1,0)</f>
        <v>0</v>
      </c>
      <c r="AF281" s="692">
        <f ca="1">IF( OR(AND(G281&gt;=2,G281+H281&gt;=2),  F280=IF(D281="F","classée","classé")),  1,  0)</f>
        <v>0</v>
      </c>
      <c r="AG281" s="804">
        <f ca="1">IF(CELL("row",B281)=ODD(CELL("row",B281)),IF(ROUND(B281-B280,1)=0.1,1,NA()),IF(ROUND(B282-B281,1)=0.1,0,NA()))</f>
        <v>1</v>
      </c>
      <c r="AH281" s="689">
        <f>IF(B281&gt;99,B281,A281)</f>
        <v>21.1</v>
      </c>
      <c r="AI281" s="684" t="str">
        <f ca="1">IF(D281="",INDIRECT(AO281),IF(AG281=1,D280&amp;"_"&amp;D281,D281&amp;"_"&amp;D282))</f>
        <v>B_F</v>
      </c>
      <c r="AJ281" s="684">
        <f ca="1">IF(AI281=INDIRECT(AO281),0,1)     +     IF(AG281=1,  IF(B280+0.1=B281,0,1),  IF(B281+0.1=B282,0,1))     +     IF(AG281=1,  AD281,  AD282)</f>
        <v>0</v>
      </c>
      <c r="AK281" s="717">
        <f ca="1">IF(AG281=1,  F281+CLASSES*AF281*100000,  F282+CLASSES*AF282*100000)     +     IF(AI281="_",  0,  VLOOKUP(AI281,Cross_cat_sexe,AK$7,0))     +     IF(AG281=1,  IF(AND(B281&gt;0.1,F281=0),0.1,0),  IF(AND(B282&gt;0.1,F282=0),0.1,0))</f>
        <v>2000000</v>
      </c>
      <c r="AL281" s="291"/>
      <c r="AM281" s="684"/>
      <c r="AN281" s="684">
        <f t="shared" si="21"/>
        <v>0</v>
      </c>
      <c r="AO281" s="796" t="str">
        <f t="shared" ca="1" si="22"/>
        <v>$AI$237</v>
      </c>
    </row>
    <row r="282" spans="1:41" s="703" customFormat="1" hidden="1">
      <c r="A282" s="704">
        <v>22</v>
      </c>
      <c r="B282" s="705"/>
      <c r="C282" s="703" t="str">
        <f>IF($B282="","",VLOOKUP($B282,Athlètes,C$5,0))</f>
        <v/>
      </c>
      <c r="D282" s="698" t="str">
        <f>IF($B282="","",VLOOKUP($B282,Athlètes,D$5,0))</f>
        <v/>
      </c>
      <c r="E282" s="706" t="str">
        <f>IF($B282="","",VLOOKUP($B282,Athlètes,E$5,0))</f>
        <v/>
      </c>
      <c r="F282" s="718"/>
      <c r="G282" s="700"/>
      <c r="H282" s="783"/>
      <c r="I282" s="719" t="str">
        <f>IF($B282="","",VLOOKUP($B282,Indoor_max,I$5,0)/1000)</f>
        <v/>
      </c>
      <c r="J282" s="720" t="str">
        <f>IF($B282="","",VLOOKUP($B282,Indoor_max,J$5,0)/1000)</f>
        <v/>
      </c>
      <c r="K282" s="720" t="str">
        <f>IF($B282="","",VLOOKUP($B282,Indoor_max,K$5,0)/1000)</f>
        <v/>
      </c>
      <c r="L282" s="720" t="str">
        <f>IF($B282="","",VLOOKUP($B282,Indoor_max,L$5,0)/1000)</f>
        <v/>
      </c>
      <c r="M282" s="720" t="str">
        <f>IF($B282="","",VLOOKUP($B282,Indoor_max,M$5,0)/1000)</f>
        <v/>
      </c>
      <c r="N282" s="721" t="str">
        <f>IF($B282="","",VLOOKUP($B282,Indoor_max,N$5,0)/1000)</f>
        <v/>
      </c>
      <c r="O282" s="722" t="str">
        <f>IF($B282="","",VLOOKUP($B282,Indoor_max,O$5,0))</f>
        <v/>
      </c>
      <c r="P282" s="723" t="str">
        <f>IF($B282="","",VLOOKUP($B282,Indoor_max,P$5,0))</f>
        <v/>
      </c>
      <c r="Q282" s="724" t="str">
        <f>IF($B282="","",VLOOKUP($B282,Indoor_max,Q$5,0))</f>
        <v/>
      </c>
      <c r="R282" s="725" t="str">
        <f>IF($B282="","",VLOOKUP($B282,Indoor_max,R$5,0))</f>
        <v/>
      </c>
      <c r="S282" s="726" t="str">
        <f>IF($B282="","",VLOOKUP($B282,Athlètes,S$5,0))</f>
        <v/>
      </c>
      <c r="T282" s="718"/>
      <c r="U282" s="698"/>
      <c r="V282" s="698"/>
      <c r="W282" s="698"/>
      <c r="X282" s="698"/>
      <c r="Y282" s="698"/>
      <c r="Z282" s="698"/>
      <c r="AA282" s="698"/>
      <c r="AB282" s="698"/>
      <c r="AC282" s="698"/>
      <c r="AD282" s="698"/>
      <c r="AE282" s="698"/>
      <c r="AF282" s="700"/>
      <c r="AG282" s="828">
        <f ca="1">IF(CELL("row",B282)=ODD(CELL("row",B282)),IF(ROUND(B282-B281,1)=0.1,1,NA()),IF(ROUND(B283-B282,1)=0.1,0,NA()))</f>
        <v>0</v>
      </c>
      <c r="AH282" s="697">
        <f>IF(B282&gt;99,B282,A282)</f>
        <v>22</v>
      </c>
      <c r="AI282" s="698" t="str">
        <f ca="1">IF(D282="",INDIRECT(AO282),IF(AG282=1,D281&amp;"_"&amp;D282,D282&amp;"_"&amp;D283))</f>
        <v>B_F</v>
      </c>
      <c r="AJ282" s="698">
        <f ca="1">IF(AI282=INDIRECT(AO282),0,1)     +     IF(AG282=1,  IF(B281+0.1=B282,0,1),  IF(B282+0.1=B283,0,1))     +     IF(AG282=1,  AD282,  AD283)</f>
        <v>0</v>
      </c>
      <c r="AK282" s="701">
        <f ca="1">IF(AG282=1,  F282+CLASSES*AF282*100000,  F283+CLASSES*AF283*100000)     +     IF(AI282="_",  0,  VLOOKUP(AI282,Cross_cat_sexe,AK$7,0))     +     IF(AG282=1,  IF(AND(B282&gt;0.1,F282=0),0.1,0),  IF(AND(B283&gt;0.1,F283=0),0.1,0))</f>
        <v>2000000</v>
      </c>
      <c r="AL282" s="290"/>
      <c r="AM282" s="698"/>
      <c r="AN282" s="698">
        <f t="shared" si="21"/>
        <v>0</v>
      </c>
      <c r="AO282" s="800" t="str">
        <f t="shared" ca="1" si="22"/>
        <v>$AI$237</v>
      </c>
    </row>
    <row r="283" spans="1:41" s="695" customFormat="1" hidden="1">
      <c r="A283" s="681">
        <v>22.1</v>
      </c>
      <c r="B283" s="682">
        <f>B282+0.1</f>
        <v>0.1</v>
      </c>
      <c r="C283" s="683" t="str">
        <f>IF($B282="","",VLOOKUP($B282,Athlètes,C$7,0))</f>
        <v/>
      </c>
      <c r="D283" s="684" t="str">
        <f>IF($B282="","",VLOOKUP($B282,Athlètes,D$7,0))</f>
        <v/>
      </c>
      <c r="E283" s="685"/>
      <c r="F283" s="710">
        <f>IF(AD283=0,MAX(I283:N283)+MAX(O283:Q283)+R283,NA())</f>
        <v>0</v>
      </c>
      <c r="G283" s="692">
        <f>IF(AD283=0,SUM(T283:AC283),NA())</f>
        <v>0</v>
      </c>
      <c r="H283" s="784">
        <f ca="1">IF(ISNA(VLOOKUP($B283,__Cross,H$7,0)),   0,   VLOOKUP($B283,__Cross,H$7,0))</f>
        <v>0</v>
      </c>
      <c r="I283" s="711" t="str">
        <f>IF($B282="","",VLOOKUP($B282,Indoor_max,I$7,0))</f>
        <v/>
      </c>
      <c r="J283" s="712" t="str">
        <f>IF($B282="","",VLOOKUP($B282,Indoor_max,J$7,0))</f>
        <v/>
      </c>
      <c r="K283" s="712" t="str">
        <f>IF($B282="","",VLOOKUP($B282,Indoor_max,K$7,0))</f>
        <v/>
      </c>
      <c r="L283" s="712" t="str">
        <f>IF($B282="","",VLOOKUP($B282,Indoor_max,L$7,0))</f>
        <v/>
      </c>
      <c r="M283" s="712" t="str">
        <f>IF($B282="","",VLOOKUP($B282,Indoor_max,M$7,0))</f>
        <v/>
      </c>
      <c r="N283" s="713" t="str">
        <f>IF($B282="","",VLOOKUP($B282,Indoor_max,N$7,0))</f>
        <v/>
      </c>
      <c r="O283" s="714" t="str">
        <f>IF($B282="","",VLOOKUP($B282,Indoor_max,O$7,0))</f>
        <v/>
      </c>
      <c r="P283" s="712" t="str">
        <f>IF($B282="","",VLOOKUP($B282,Indoor_max,P$7,0))</f>
        <v/>
      </c>
      <c r="Q283" s="713" t="str">
        <f>IF($B282="","",VLOOKUP($B282,Indoor_max,Q$7,0))</f>
        <v/>
      </c>
      <c r="R283" s="715">
        <f>IF($B282="",0,VLOOKUP($B282,Indoor_max,R$7,0))</f>
        <v>0</v>
      </c>
      <c r="S283" s="716" t="str">
        <f>IF($B282="","",VLOOKUP($B282,Athlètes,S$7,0))</f>
        <v/>
      </c>
      <c r="T283" s="710" t="str">
        <f>IF($B282="","",VLOOKUP($B282,Indoor_max,T$7,0))</f>
        <v/>
      </c>
      <c r="U283" s="684" t="str">
        <f>IF($B282="","",VLOOKUP($B282,Indoor_max,U$7,0))</f>
        <v/>
      </c>
      <c r="V283" s="684" t="str">
        <f>IF($B282="","",VLOOKUP($B282,Indoor_max,V$7,0))</f>
        <v/>
      </c>
      <c r="W283" s="684" t="str">
        <f>IF($B282="","",VLOOKUP($B282,Indoor_max,W$7,0))</f>
        <v/>
      </c>
      <c r="X283" s="684" t="str">
        <f>IF($B282="","",VLOOKUP($B282,Indoor_max,X$7,0))</f>
        <v/>
      </c>
      <c r="Y283" s="684" t="str">
        <f>IF($B282="","",VLOOKUP($B282,Indoor_max,Y$7,0))</f>
        <v/>
      </c>
      <c r="Z283" s="684" t="str">
        <f>IF($B282="","",VLOOKUP($B282,Indoor_max,Z$7,0))</f>
        <v/>
      </c>
      <c r="AA283" s="684" t="str">
        <f>IF($B282="","",VLOOKUP($B282,Indoor_max,AA$7,0))</f>
        <v/>
      </c>
      <c r="AB283" s="684" t="str">
        <f>IF($B282="","",VLOOKUP($B282,Indoor_max,AB$7,0))</f>
        <v/>
      </c>
      <c r="AC283" s="684" t="str">
        <f>IF($B282="","",VLOOKUP($B282,Indoor_max,AC$7,0))</f>
        <v/>
      </c>
      <c r="AD283" s="684">
        <f>IF(MAX(T283:AC283)&gt;1,1,0)</f>
        <v>0</v>
      </c>
      <c r="AE283" s="684">
        <f>IF(AND(SUM(I283:N283)&gt;0,SUM(O283:Q283)&gt;0,R283&gt;0),1,0)</f>
        <v>0</v>
      </c>
      <c r="AF283" s="692">
        <f ca="1">IF( OR(AND(G283&gt;=2,G283+H283&gt;=2),  F282=IF(D283="F","classée","classé")),  1,  0)</f>
        <v>0</v>
      </c>
      <c r="AG283" s="804">
        <f ca="1">IF(CELL("row",B283)=ODD(CELL("row",B283)),IF(ROUND(B283-B282,1)=0.1,1,NA()),IF(ROUND(B284-B283,1)=0.1,0,NA()))</f>
        <v>1</v>
      </c>
      <c r="AH283" s="689">
        <f>IF(B283&gt;99,B283,A283)</f>
        <v>22.1</v>
      </c>
      <c r="AI283" s="684" t="str">
        <f ca="1">IF(D283="",INDIRECT(AO283),IF(AG283=1,D282&amp;"_"&amp;D283,D283&amp;"_"&amp;D284))</f>
        <v>B_F</v>
      </c>
      <c r="AJ283" s="684">
        <f ca="1">IF(AI283=INDIRECT(AO283),0,1)     +     IF(AG283=1,  IF(B282+0.1=B283,0,1),  IF(B283+0.1=B284,0,1))     +     IF(AG283=1,  AD283,  AD284)</f>
        <v>0</v>
      </c>
      <c r="AK283" s="717">
        <f ca="1">IF(AG283=1,  F283+CLASSES*AF283*100000,  F284+CLASSES*AF284*100000)     +     IF(AI283="_",  0,  VLOOKUP(AI283,Cross_cat_sexe,AK$7,0))     +     IF(AG283=1,  IF(AND(B283&gt;0.1,F283=0),0.1,0),  IF(AND(B284&gt;0.1,F284=0),0.1,0))</f>
        <v>2000000</v>
      </c>
      <c r="AL283" s="291"/>
      <c r="AM283" s="684"/>
      <c r="AN283" s="684">
        <f t="shared" si="21"/>
        <v>0</v>
      </c>
      <c r="AO283" s="796" t="str">
        <f t="shared" ca="1" si="22"/>
        <v>$AI$237</v>
      </c>
    </row>
    <row r="284" spans="1:41" s="703" customFormat="1" hidden="1">
      <c r="A284" s="704">
        <v>23</v>
      </c>
      <c r="B284" s="705"/>
      <c r="C284" s="703" t="str">
        <f>IF($B284="","",VLOOKUP($B284,Athlètes,C$5,0))</f>
        <v/>
      </c>
      <c r="D284" s="698" t="str">
        <f>IF($B284="","",VLOOKUP($B284,Athlètes,D$5,0))</f>
        <v/>
      </c>
      <c r="E284" s="706" t="str">
        <f>IF($B284="","",VLOOKUP($B284,Athlètes,E$5,0))</f>
        <v/>
      </c>
      <c r="F284" s="718"/>
      <c r="G284" s="700"/>
      <c r="H284" s="783"/>
      <c r="I284" s="719" t="str">
        <f>IF($B284="","",VLOOKUP($B284,Indoor_max,I$5,0)/1000)</f>
        <v/>
      </c>
      <c r="J284" s="720" t="str">
        <f>IF($B284="","",VLOOKUP($B284,Indoor_max,J$5,0)/1000)</f>
        <v/>
      </c>
      <c r="K284" s="720" t="str">
        <f>IF($B284="","",VLOOKUP($B284,Indoor_max,K$5,0)/1000)</f>
        <v/>
      </c>
      <c r="L284" s="720" t="str">
        <f>IF($B284="","",VLOOKUP($B284,Indoor_max,L$5,0)/1000)</f>
        <v/>
      </c>
      <c r="M284" s="720" t="str">
        <f>IF($B284="","",VLOOKUP($B284,Indoor_max,M$5,0)/1000)</f>
        <v/>
      </c>
      <c r="N284" s="721" t="str">
        <f>IF($B284="","",VLOOKUP($B284,Indoor_max,N$5,0)/1000)</f>
        <v/>
      </c>
      <c r="O284" s="722" t="str">
        <f>IF($B284="","",VLOOKUP($B284,Indoor_max,O$5,0))</f>
        <v/>
      </c>
      <c r="P284" s="723" t="str">
        <f>IF($B284="","",VLOOKUP($B284,Indoor_max,P$5,0))</f>
        <v/>
      </c>
      <c r="Q284" s="724" t="str">
        <f>IF($B284="","",VLOOKUP($B284,Indoor_max,Q$5,0))</f>
        <v/>
      </c>
      <c r="R284" s="725" t="str">
        <f>IF($B284="","",VLOOKUP($B284,Indoor_max,R$5,0))</f>
        <v/>
      </c>
      <c r="S284" s="726" t="str">
        <f>IF($B284="","",VLOOKUP($B284,Athlètes,S$5,0))</f>
        <v/>
      </c>
      <c r="T284" s="718"/>
      <c r="U284" s="698"/>
      <c r="V284" s="698"/>
      <c r="W284" s="698"/>
      <c r="X284" s="698"/>
      <c r="Y284" s="698"/>
      <c r="Z284" s="698"/>
      <c r="AA284" s="698"/>
      <c r="AB284" s="698"/>
      <c r="AC284" s="698"/>
      <c r="AD284" s="698"/>
      <c r="AE284" s="698"/>
      <c r="AF284" s="700"/>
      <c r="AG284" s="828">
        <f ca="1">IF(CELL("row",B284)=ODD(CELL("row",B284)),IF(ROUND(B284-B283,1)=0.1,1,NA()),IF(ROUND(B285-B284,1)=0.1,0,NA()))</f>
        <v>0</v>
      </c>
      <c r="AH284" s="697">
        <f>IF(B284&gt;99,B284,A284)</f>
        <v>23</v>
      </c>
      <c r="AI284" s="698" t="str">
        <f ca="1">IF(D284="",INDIRECT(AO284),IF(AG284=1,D283&amp;"_"&amp;D284,D284&amp;"_"&amp;D285))</f>
        <v>B_F</v>
      </c>
      <c r="AJ284" s="698">
        <f ca="1">IF(AI284=INDIRECT(AO284),0,1)     +     IF(AG284=1,  IF(B283+0.1=B284,0,1),  IF(B284+0.1=B285,0,1))     +     IF(AG284=1,  AD284,  AD285)</f>
        <v>0</v>
      </c>
      <c r="AK284" s="701">
        <f ca="1">IF(AG284=1,  F284+CLASSES*AF284*100000,  F285+CLASSES*AF285*100000)     +     IF(AI284="_",  0,  VLOOKUP(AI284,Cross_cat_sexe,AK$7,0))     +     IF(AG284=1,  IF(AND(B284&gt;0.1,F284=0),0.1,0),  IF(AND(B285&gt;0.1,F285=0),0.1,0))</f>
        <v>2000000</v>
      </c>
      <c r="AL284" s="290"/>
      <c r="AM284" s="698"/>
      <c r="AN284" s="698">
        <f t="shared" ref="AN284:AN289" si="23">IF(B284&gt;0.1,1,0)</f>
        <v>0</v>
      </c>
      <c r="AO284" s="800" t="str">
        <f t="shared" ca="1" si="22"/>
        <v>$AI$237</v>
      </c>
    </row>
    <row r="285" spans="1:41" s="695" customFormat="1" hidden="1">
      <c r="A285" s="681">
        <v>23.1</v>
      </c>
      <c r="B285" s="682">
        <f>B284+0.1</f>
        <v>0.1</v>
      </c>
      <c r="C285" s="683" t="str">
        <f>IF($B284="","",VLOOKUP($B284,Athlètes,C$7,0))</f>
        <v/>
      </c>
      <c r="D285" s="684" t="str">
        <f>IF($B284="","",VLOOKUP($B284,Athlètes,D$7,0))</f>
        <v/>
      </c>
      <c r="E285" s="685"/>
      <c r="F285" s="710">
        <f>IF(AD285=0,MAX(I285:N285)+MAX(O285:Q285)+R285,NA())</f>
        <v>0</v>
      </c>
      <c r="G285" s="692">
        <f>IF(AD285=0,SUM(T285:AC285),NA())</f>
        <v>0</v>
      </c>
      <c r="H285" s="784">
        <f ca="1">IF(ISNA(VLOOKUP($B285,__Cross,H$7,0)),   0,   VLOOKUP($B285,__Cross,H$7,0))</f>
        <v>0</v>
      </c>
      <c r="I285" s="711" t="str">
        <f>IF($B284="","",VLOOKUP($B284,Indoor_max,I$7,0))</f>
        <v/>
      </c>
      <c r="J285" s="712" t="str">
        <f>IF($B284="","",VLOOKUP($B284,Indoor_max,J$7,0))</f>
        <v/>
      </c>
      <c r="K285" s="712" t="str">
        <f>IF($B284="","",VLOOKUP($B284,Indoor_max,K$7,0))</f>
        <v/>
      </c>
      <c r="L285" s="712" t="str">
        <f>IF($B284="","",VLOOKUP($B284,Indoor_max,L$7,0))</f>
        <v/>
      </c>
      <c r="M285" s="712" t="str">
        <f>IF($B284="","",VLOOKUP($B284,Indoor_max,M$7,0))</f>
        <v/>
      </c>
      <c r="N285" s="713" t="str">
        <f>IF($B284="","",VLOOKUP($B284,Indoor_max,N$7,0))</f>
        <v/>
      </c>
      <c r="O285" s="714" t="str">
        <f>IF($B284="","",VLOOKUP($B284,Indoor_max,O$7,0))</f>
        <v/>
      </c>
      <c r="P285" s="712" t="str">
        <f>IF($B284="","",VLOOKUP($B284,Indoor_max,P$7,0))</f>
        <v/>
      </c>
      <c r="Q285" s="713" t="str">
        <f>IF($B284="","",VLOOKUP($B284,Indoor_max,Q$7,0))</f>
        <v/>
      </c>
      <c r="R285" s="715">
        <f>IF($B284="",0,VLOOKUP($B284,Indoor_max,R$7,0))</f>
        <v>0</v>
      </c>
      <c r="S285" s="716" t="str">
        <f>IF($B284="","",VLOOKUP($B284,Athlètes,S$7,0))</f>
        <v/>
      </c>
      <c r="T285" s="710" t="str">
        <f>IF($B284="","",VLOOKUP($B284,Indoor_max,T$7,0))</f>
        <v/>
      </c>
      <c r="U285" s="684" t="str">
        <f>IF($B284="","",VLOOKUP($B284,Indoor_max,U$7,0))</f>
        <v/>
      </c>
      <c r="V285" s="684" t="str">
        <f>IF($B284="","",VLOOKUP($B284,Indoor_max,V$7,0))</f>
        <v/>
      </c>
      <c r="W285" s="684" t="str">
        <f>IF($B284="","",VLOOKUP($B284,Indoor_max,W$7,0))</f>
        <v/>
      </c>
      <c r="X285" s="684" t="str">
        <f>IF($B284="","",VLOOKUP($B284,Indoor_max,X$7,0))</f>
        <v/>
      </c>
      <c r="Y285" s="684" t="str">
        <f>IF($B284="","",VLOOKUP($B284,Indoor_max,Y$7,0))</f>
        <v/>
      </c>
      <c r="Z285" s="684" t="str">
        <f>IF($B284="","",VLOOKUP($B284,Indoor_max,Z$7,0))</f>
        <v/>
      </c>
      <c r="AA285" s="684" t="str">
        <f>IF($B284="","",VLOOKUP($B284,Indoor_max,AA$7,0))</f>
        <v/>
      </c>
      <c r="AB285" s="684" t="str">
        <f>IF($B284="","",VLOOKUP($B284,Indoor_max,AB$7,0))</f>
        <v/>
      </c>
      <c r="AC285" s="684" t="str">
        <f>IF($B284="","",VLOOKUP($B284,Indoor_max,AC$7,0))</f>
        <v/>
      </c>
      <c r="AD285" s="684">
        <f>IF(MAX(T285:AC285)&gt;1,1,0)</f>
        <v>0</v>
      </c>
      <c r="AE285" s="684">
        <f>IF(AND(SUM(I285:N285)&gt;0,SUM(O285:Q285)&gt;0,R285&gt;0),1,0)</f>
        <v>0</v>
      </c>
      <c r="AF285" s="692">
        <f ca="1">IF( OR(AND(G285&gt;=2,G285+H285&gt;=2),  F284=IF(D285="F","classée","classé")),  1,  0)</f>
        <v>0</v>
      </c>
      <c r="AG285" s="804">
        <f ca="1">IF(CELL("row",B285)=ODD(CELL("row",B285)),IF(ROUND(B285-B284,1)=0.1,1,NA()),IF(ROUND(B286-B285,1)=0.1,0,NA()))</f>
        <v>1</v>
      </c>
      <c r="AH285" s="689">
        <f>IF(B285&gt;99,B285,A285)</f>
        <v>23.1</v>
      </c>
      <c r="AI285" s="684" t="str">
        <f ca="1">IF(D285="",INDIRECT(AO285),IF(AG285=1,D284&amp;"_"&amp;D285,D285&amp;"_"&amp;D286))</f>
        <v>B_F</v>
      </c>
      <c r="AJ285" s="684">
        <f ca="1">IF(AI285=INDIRECT(AO285),0,1)     +     IF(AG285=1,  IF(B284+0.1=B285,0,1),  IF(B285+0.1=B286,0,1))     +     IF(AG285=1,  AD285,  AD286)</f>
        <v>0</v>
      </c>
      <c r="AK285" s="717">
        <f ca="1">IF(AG285=1,  F285+CLASSES*AF285*100000,  F286+CLASSES*AF286*100000)     +     IF(AI285="_",  0,  VLOOKUP(AI285,Cross_cat_sexe,AK$7,0))     +     IF(AG285=1,  IF(AND(B285&gt;0.1,F285=0),0.1,0),  IF(AND(B286&gt;0.1,F286=0),0.1,0))</f>
        <v>2000000</v>
      </c>
      <c r="AL285" s="291"/>
      <c r="AM285" s="684"/>
      <c r="AN285" s="684">
        <f t="shared" si="23"/>
        <v>0</v>
      </c>
      <c r="AO285" s="796" t="str">
        <f t="shared" ca="1" si="22"/>
        <v>$AI$237</v>
      </c>
    </row>
    <row r="286" spans="1:41" s="703" customFormat="1" hidden="1">
      <c r="A286" s="704">
        <v>24</v>
      </c>
      <c r="B286" s="705"/>
      <c r="C286" s="703" t="str">
        <f>IF($B286="","",VLOOKUP($B286,Athlètes,C$5,0))</f>
        <v/>
      </c>
      <c r="D286" s="698" t="str">
        <f>IF($B286="","",VLOOKUP($B286,Athlètes,D$5,0))</f>
        <v/>
      </c>
      <c r="E286" s="706" t="str">
        <f>IF($B286="","",VLOOKUP($B286,Athlètes,E$5,0))</f>
        <v/>
      </c>
      <c r="F286" s="718"/>
      <c r="G286" s="700"/>
      <c r="H286" s="783"/>
      <c r="I286" s="719" t="str">
        <f>IF($B286="","",VLOOKUP($B286,Indoor_max,I$5,0)/1000)</f>
        <v/>
      </c>
      <c r="J286" s="720" t="str">
        <f>IF($B286="","",VLOOKUP($B286,Indoor_max,J$5,0)/1000)</f>
        <v/>
      </c>
      <c r="K286" s="720" t="str">
        <f>IF($B286="","",VLOOKUP($B286,Indoor_max,K$5,0)/1000)</f>
        <v/>
      </c>
      <c r="L286" s="720" t="str">
        <f>IF($B286="","",VLOOKUP($B286,Indoor_max,L$5,0)/1000)</f>
        <v/>
      </c>
      <c r="M286" s="720" t="str">
        <f>IF($B286="","",VLOOKUP($B286,Indoor_max,M$5,0)/1000)</f>
        <v/>
      </c>
      <c r="N286" s="721" t="str">
        <f>IF($B286="","",VLOOKUP($B286,Indoor_max,N$5,0)/1000)</f>
        <v/>
      </c>
      <c r="O286" s="722" t="str">
        <f>IF($B286="","",VLOOKUP($B286,Indoor_max,O$5,0))</f>
        <v/>
      </c>
      <c r="P286" s="723" t="str">
        <f>IF($B286="","",VLOOKUP($B286,Indoor_max,P$5,0))</f>
        <v/>
      </c>
      <c r="Q286" s="724" t="str">
        <f>IF($B286="","",VLOOKUP($B286,Indoor_max,Q$5,0))</f>
        <v/>
      </c>
      <c r="R286" s="725" t="str">
        <f>IF($B286="","",VLOOKUP($B286,Indoor_max,R$5,0))</f>
        <v/>
      </c>
      <c r="S286" s="726" t="str">
        <f>IF($B286="","",VLOOKUP($B286,Athlètes,S$5,0))</f>
        <v/>
      </c>
      <c r="T286" s="718"/>
      <c r="U286" s="698"/>
      <c r="V286" s="698"/>
      <c r="W286" s="698"/>
      <c r="X286" s="698"/>
      <c r="Y286" s="698"/>
      <c r="Z286" s="698"/>
      <c r="AA286" s="698"/>
      <c r="AB286" s="698"/>
      <c r="AC286" s="698"/>
      <c r="AD286" s="698"/>
      <c r="AE286" s="698"/>
      <c r="AF286" s="700"/>
      <c r="AG286" s="828">
        <f ca="1">IF(CELL("row",B286)=ODD(CELL("row",B286)),IF(ROUND(B286-B285,1)=0.1,1,NA()),IF(ROUND(B287-B286,1)=0.1,0,NA()))</f>
        <v>0</v>
      </c>
      <c r="AH286" s="697">
        <f>IF(B286&gt;99,B286,A286)</f>
        <v>24</v>
      </c>
      <c r="AI286" s="698" t="str">
        <f ca="1">IF(D286="",INDIRECT(AO286),IF(AG286=1,D285&amp;"_"&amp;D286,D286&amp;"_"&amp;D287))</f>
        <v>B_F</v>
      </c>
      <c r="AJ286" s="698">
        <f ca="1">IF(AI286=INDIRECT(AO286),0,1)     +     IF(AG286=1,  IF(B285+0.1=B286,0,1),  IF(B286+0.1=B287,0,1))     +     IF(AG286=1,  AD286,  AD287)</f>
        <v>0</v>
      </c>
      <c r="AK286" s="701">
        <f ca="1">IF(AG286=1,  F286+CLASSES*AF286*100000,  F287+CLASSES*AF287*100000)     +     IF(AI286="_",  0,  VLOOKUP(AI286,Cross_cat_sexe,AK$7,0))     +     IF(AG286=1,  IF(AND(B286&gt;0.1,F286=0),0.1,0),  IF(AND(B287&gt;0.1,F287=0),0.1,0))</f>
        <v>2000000</v>
      </c>
      <c r="AL286" s="290"/>
      <c r="AM286" s="698"/>
      <c r="AN286" s="698">
        <f t="shared" si="23"/>
        <v>0</v>
      </c>
      <c r="AO286" s="800" t="str">
        <f t="shared" ca="1" si="22"/>
        <v>$AI$237</v>
      </c>
    </row>
    <row r="287" spans="1:41" s="695" customFormat="1" hidden="1">
      <c r="A287" s="681">
        <v>24.1</v>
      </c>
      <c r="B287" s="682">
        <f>B286+0.1</f>
        <v>0.1</v>
      </c>
      <c r="C287" s="683" t="str">
        <f>IF($B286="","",VLOOKUP($B286,Athlètes,C$7,0))</f>
        <v/>
      </c>
      <c r="D287" s="684" t="str">
        <f>IF($B286="","",VLOOKUP($B286,Athlètes,D$7,0))</f>
        <v/>
      </c>
      <c r="E287" s="685"/>
      <c r="F287" s="710">
        <f>IF(AD287=0,MAX(I287:N287)+MAX(O287:Q287)+R287,NA())</f>
        <v>0</v>
      </c>
      <c r="G287" s="692">
        <f>IF(AD287=0,SUM(T287:AC287),NA())</f>
        <v>0</v>
      </c>
      <c r="H287" s="784">
        <f ca="1">IF(ISNA(VLOOKUP($B287,__Cross,H$7,0)),   0,   VLOOKUP($B287,__Cross,H$7,0))</f>
        <v>0</v>
      </c>
      <c r="I287" s="711" t="str">
        <f>IF($B286="","",VLOOKUP($B286,Indoor_max,I$7,0))</f>
        <v/>
      </c>
      <c r="J287" s="712" t="str">
        <f>IF($B286="","",VLOOKUP($B286,Indoor_max,J$7,0))</f>
        <v/>
      </c>
      <c r="K287" s="712" t="str">
        <f>IF($B286="","",VLOOKUP($B286,Indoor_max,K$7,0))</f>
        <v/>
      </c>
      <c r="L287" s="712" t="str">
        <f>IF($B286="","",VLOOKUP($B286,Indoor_max,L$7,0))</f>
        <v/>
      </c>
      <c r="M287" s="712" t="str">
        <f>IF($B286="","",VLOOKUP($B286,Indoor_max,M$7,0))</f>
        <v/>
      </c>
      <c r="N287" s="713" t="str">
        <f>IF($B286="","",VLOOKUP($B286,Indoor_max,N$7,0))</f>
        <v/>
      </c>
      <c r="O287" s="714" t="str">
        <f>IF($B286="","",VLOOKUP($B286,Indoor_max,O$7,0))</f>
        <v/>
      </c>
      <c r="P287" s="712" t="str">
        <f>IF($B286="","",VLOOKUP($B286,Indoor_max,P$7,0))</f>
        <v/>
      </c>
      <c r="Q287" s="713" t="str">
        <f>IF($B286="","",VLOOKUP($B286,Indoor_max,Q$7,0))</f>
        <v/>
      </c>
      <c r="R287" s="715">
        <f>IF($B286="",0,VLOOKUP($B286,Indoor_max,R$7,0))</f>
        <v>0</v>
      </c>
      <c r="S287" s="716" t="str">
        <f>IF($B286="","",VLOOKUP($B286,Athlètes,S$7,0))</f>
        <v/>
      </c>
      <c r="T287" s="710" t="str">
        <f>IF($B286="","",VLOOKUP($B286,Indoor_max,T$7,0))</f>
        <v/>
      </c>
      <c r="U287" s="684" t="str">
        <f>IF($B286="","",VLOOKUP($B286,Indoor_max,U$7,0))</f>
        <v/>
      </c>
      <c r="V287" s="684" t="str">
        <f>IF($B286="","",VLOOKUP($B286,Indoor_max,V$7,0))</f>
        <v/>
      </c>
      <c r="W287" s="684" t="str">
        <f>IF($B286="","",VLOOKUP($B286,Indoor_max,W$7,0))</f>
        <v/>
      </c>
      <c r="X287" s="684" t="str">
        <f>IF($B286="","",VLOOKUP($B286,Indoor_max,X$7,0))</f>
        <v/>
      </c>
      <c r="Y287" s="684" t="str">
        <f>IF($B286="","",VLOOKUP($B286,Indoor_max,Y$7,0))</f>
        <v/>
      </c>
      <c r="Z287" s="684" t="str">
        <f>IF($B286="","",VLOOKUP($B286,Indoor_max,Z$7,0))</f>
        <v/>
      </c>
      <c r="AA287" s="684" t="str">
        <f>IF($B286="","",VLOOKUP($B286,Indoor_max,AA$7,0))</f>
        <v/>
      </c>
      <c r="AB287" s="684" t="str">
        <f>IF($B286="","",VLOOKUP($B286,Indoor_max,AB$7,0))</f>
        <v/>
      </c>
      <c r="AC287" s="684" t="str">
        <f>IF($B286="","",VLOOKUP($B286,Indoor_max,AC$7,0))</f>
        <v/>
      </c>
      <c r="AD287" s="684">
        <f>IF(MAX(T287:AC287)&gt;1,1,0)</f>
        <v>0</v>
      </c>
      <c r="AE287" s="684">
        <f>IF(AND(SUM(I287:N287)&gt;0,SUM(O287:Q287)&gt;0,R287&gt;0),1,0)</f>
        <v>0</v>
      </c>
      <c r="AF287" s="692">
        <f ca="1">IF( OR(AND(G287&gt;=2,G287+H287&gt;=2),  F286=IF(D287="F","classée","classé")),  1,  0)</f>
        <v>0</v>
      </c>
      <c r="AG287" s="804">
        <f ca="1">IF(CELL("row",B287)=ODD(CELL("row",B287)),IF(ROUND(B287-B286,1)=0.1,1,NA()),IF(ROUND(B288-B287,1)=0.1,0,NA()))</f>
        <v>1</v>
      </c>
      <c r="AH287" s="689">
        <f>IF(B287&gt;99,B287,A287)</f>
        <v>24.1</v>
      </c>
      <c r="AI287" s="684" t="str">
        <f ca="1">IF(D287="",INDIRECT(AO287),IF(AG287=1,D286&amp;"_"&amp;D287,D287&amp;"_"&amp;D288))</f>
        <v>B_F</v>
      </c>
      <c r="AJ287" s="684">
        <f ca="1">IF(AI287=INDIRECT(AO287),0,1)     +     IF(AG287=1,  IF(B286+0.1=B287,0,1),  IF(B287+0.1=B288,0,1))     +     IF(AG287=1,  AD287,  AD288)</f>
        <v>0</v>
      </c>
      <c r="AK287" s="717">
        <f ca="1">IF(AG287=1,  F287+CLASSES*AF287*100000,  F288+CLASSES*AF288*100000)     +     IF(AI287="_",  0,  VLOOKUP(AI287,Cross_cat_sexe,AK$7,0))     +     IF(AG287=1,  IF(AND(B287&gt;0.1,F287=0),0.1,0),  IF(AND(B288&gt;0.1,F288=0),0.1,0))</f>
        <v>2000000</v>
      </c>
      <c r="AL287" s="291"/>
      <c r="AM287" s="684"/>
      <c r="AN287" s="684">
        <f t="shared" si="23"/>
        <v>0</v>
      </c>
      <c r="AO287" s="796" t="str">
        <f t="shared" ca="1" si="22"/>
        <v>$AI$237</v>
      </c>
    </row>
    <row r="288" spans="1:41" s="703" customFormat="1" hidden="1">
      <c r="A288" s="704">
        <v>25</v>
      </c>
      <c r="B288" s="705"/>
      <c r="C288" s="703" t="str">
        <f>IF($B288="","",VLOOKUP($B288,Athlètes,C$5,0))</f>
        <v/>
      </c>
      <c r="D288" s="698" t="str">
        <f>IF($B288="","",VLOOKUP($B288,Athlètes,D$5,0))</f>
        <v/>
      </c>
      <c r="E288" s="706" t="str">
        <f>IF($B288="","",VLOOKUP($B288,Athlètes,E$5,0))</f>
        <v/>
      </c>
      <c r="F288" s="718"/>
      <c r="G288" s="700"/>
      <c r="H288" s="783"/>
      <c r="I288" s="719" t="str">
        <f>IF($B288="","",VLOOKUP($B288,Indoor_max,I$5,0)/1000)</f>
        <v/>
      </c>
      <c r="J288" s="720" t="str">
        <f>IF($B288="","",VLOOKUP($B288,Indoor_max,J$5,0)/1000)</f>
        <v/>
      </c>
      <c r="K288" s="720" t="str">
        <f>IF($B288="","",VLOOKUP($B288,Indoor_max,K$5,0)/1000)</f>
        <v/>
      </c>
      <c r="L288" s="720" t="str">
        <f>IF($B288="","",VLOOKUP($B288,Indoor_max,L$5,0)/1000)</f>
        <v/>
      </c>
      <c r="M288" s="720" t="str">
        <f>IF($B288="","",VLOOKUP($B288,Indoor_max,M$5,0)/1000)</f>
        <v/>
      </c>
      <c r="N288" s="721" t="str">
        <f>IF($B288="","",VLOOKUP($B288,Indoor_max,N$5,0)/1000)</f>
        <v/>
      </c>
      <c r="O288" s="722" t="str">
        <f>IF($B288="","",VLOOKUP($B288,Indoor_max,O$5,0))</f>
        <v/>
      </c>
      <c r="P288" s="723" t="str">
        <f>IF($B288="","",VLOOKUP($B288,Indoor_max,P$5,0))</f>
        <v/>
      </c>
      <c r="Q288" s="724" t="str">
        <f>IF($B288="","",VLOOKUP($B288,Indoor_max,Q$5,0))</f>
        <v/>
      </c>
      <c r="R288" s="725" t="str">
        <f>IF($B288="","",VLOOKUP($B288,Indoor_max,R$5,0))</f>
        <v/>
      </c>
      <c r="S288" s="726" t="str">
        <f>IF($B288="","",VLOOKUP($B288,Athlètes,S$5,0))</f>
        <v/>
      </c>
      <c r="T288" s="718"/>
      <c r="U288" s="698"/>
      <c r="V288" s="698"/>
      <c r="W288" s="698"/>
      <c r="X288" s="698"/>
      <c r="Y288" s="698"/>
      <c r="Z288" s="698"/>
      <c r="AA288" s="698"/>
      <c r="AB288" s="698"/>
      <c r="AC288" s="698"/>
      <c r="AD288" s="698"/>
      <c r="AE288" s="698"/>
      <c r="AF288" s="700"/>
      <c r="AG288" s="828">
        <f ca="1">IF(CELL("row",B288)=ODD(CELL("row",B288)),IF(ROUND(B288-B287,1)=0.1,1,NA()),IF(ROUND(B289-B288,1)=0.1,0,NA()))</f>
        <v>0</v>
      </c>
      <c r="AH288" s="697">
        <f>IF(B288&gt;99,B288,A288)</f>
        <v>25</v>
      </c>
      <c r="AI288" s="698" t="str">
        <f ca="1">IF(D288="",INDIRECT(AO288),IF(AG288=1,D287&amp;"_"&amp;D288,D288&amp;"_"&amp;D289))</f>
        <v>B_F</v>
      </c>
      <c r="AJ288" s="698">
        <f ca="1">IF(AI288=INDIRECT(AO288),0,1)     +     IF(AG288=1,  IF(B287+0.1=B288,0,1),  IF(B288+0.1=B289,0,1))     +     IF(AG288=1,  AD288,  AD289)</f>
        <v>0</v>
      </c>
      <c r="AK288" s="701">
        <f ca="1">IF(AG288=1,  F288+CLASSES*AF288*100000,  F289+CLASSES*AF289*100000)     +     IF(AI288="_",  0,  VLOOKUP(AI288,Cross_cat_sexe,AK$7,0))     +     IF(AG288=1,  IF(AND(B288&gt;0.1,F288=0),0.1,0),  IF(AND(B289&gt;0.1,F289=0),0.1,0))</f>
        <v>2000000</v>
      </c>
      <c r="AL288" s="290"/>
      <c r="AM288" s="698"/>
      <c r="AN288" s="698">
        <f t="shared" si="23"/>
        <v>0</v>
      </c>
      <c r="AO288" s="800" t="str">
        <f t="shared" ca="1" si="22"/>
        <v>$AI$237</v>
      </c>
    </row>
    <row r="289" spans="1:41" s="695" customFormat="1" hidden="1">
      <c r="A289" s="681">
        <v>25.1</v>
      </c>
      <c r="B289" s="682">
        <f>B288+0.1</f>
        <v>0.1</v>
      </c>
      <c r="C289" s="683" t="str">
        <f>IF($B288="","",VLOOKUP($B288,Athlètes,C$7,0))</f>
        <v/>
      </c>
      <c r="D289" s="684" t="str">
        <f>IF($B288="","",VLOOKUP($B288,Athlètes,D$7,0))</f>
        <v/>
      </c>
      <c r="E289" s="685"/>
      <c r="F289" s="710">
        <f>IF(AD289=0,MAX(I289:N289)+MAX(O289:Q289)+R289,NA())</f>
        <v>0</v>
      </c>
      <c r="G289" s="692">
        <f>IF(AD289=0,SUM(T289:AC289),NA())</f>
        <v>0</v>
      </c>
      <c r="H289" s="784">
        <f ca="1">IF(ISNA(VLOOKUP($B289,__Cross,H$7,0)),   0,   VLOOKUP($B289,__Cross,H$7,0))</f>
        <v>0</v>
      </c>
      <c r="I289" s="711" t="str">
        <f>IF($B288="","",VLOOKUP($B288,Indoor_max,I$7,0))</f>
        <v/>
      </c>
      <c r="J289" s="712" t="str">
        <f>IF($B288="","",VLOOKUP($B288,Indoor_max,J$7,0))</f>
        <v/>
      </c>
      <c r="K289" s="712" t="str">
        <f>IF($B288="","",VLOOKUP($B288,Indoor_max,K$7,0))</f>
        <v/>
      </c>
      <c r="L289" s="712" t="str">
        <f>IF($B288="","",VLOOKUP($B288,Indoor_max,L$7,0))</f>
        <v/>
      </c>
      <c r="M289" s="712" t="str">
        <f>IF($B288="","",VLOOKUP($B288,Indoor_max,M$7,0))</f>
        <v/>
      </c>
      <c r="N289" s="713" t="str">
        <f>IF($B288="","",VLOOKUP($B288,Indoor_max,N$7,0))</f>
        <v/>
      </c>
      <c r="O289" s="714" t="str">
        <f>IF($B288="","",VLOOKUP($B288,Indoor_max,O$7,0))</f>
        <v/>
      </c>
      <c r="P289" s="712" t="str">
        <f>IF($B288="","",VLOOKUP($B288,Indoor_max,P$7,0))</f>
        <v/>
      </c>
      <c r="Q289" s="713" t="str">
        <f>IF($B288="","",VLOOKUP($B288,Indoor_max,Q$7,0))</f>
        <v/>
      </c>
      <c r="R289" s="715">
        <f>IF($B288="",0,VLOOKUP($B288,Indoor_max,R$7,0))</f>
        <v>0</v>
      </c>
      <c r="S289" s="716" t="str">
        <f>IF($B288="","",VLOOKUP($B288,Athlètes,S$7,0))</f>
        <v/>
      </c>
      <c r="T289" s="710" t="str">
        <f>IF($B288="","",VLOOKUP($B288,Indoor_max,T$7,0))</f>
        <v/>
      </c>
      <c r="U289" s="684" t="str">
        <f>IF($B288="","",VLOOKUP($B288,Indoor_max,U$7,0))</f>
        <v/>
      </c>
      <c r="V289" s="684" t="str">
        <f>IF($B288="","",VLOOKUP($B288,Indoor_max,V$7,0))</f>
        <v/>
      </c>
      <c r="W289" s="684" t="str">
        <f>IF($B288="","",VLOOKUP($B288,Indoor_max,W$7,0))</f>
        <v/>
      </c>
      <c r="X289" s="684" t="str">
        <f>IF($B288="","",VLOOKUP($B288,Indoor_max,X$7,0))</f>
        <v/>
      </c>
      <c r="Y289" s="684" t="str">
        <f>IF($B288="","",VLOOKUP($B288,Indoor_max,Y$7,0))</f>
        <v/>
      </c>
      <c r="Z289" s="684" t="str">
        <f>IF($B288="","",VLOOKUP($B288,Indoor_max,Z$7,0))</f>
        <v/>
      </c>
      <c r="AA289" s="684" t="str">
        <f>IF($B288="","",VLOOKUP($B288,Indoor_max,AA$7,0))</f>
        <v/>
      </c>
      <c r="AB289" s="684" t="str">
        <f>IF($B288="","",VLOOKUP($B288,Indoor_max,AB$7,0))</f>
        <v/>
      </c>
      <c r="AC289" s="684" t="str">
        <f>IF($B288="","",VLOOKUP($B288,Indoor_max,AC$7,0))</f>
        <v/>
      </c>
      <c r="AD289" s="684">
        <f>IF(MAX(T289:AC289)&gt;1,1,0)</f>
        <v>0</v>
      </c>
      <c r="AE289" s="684">
        <f>IF(AND(SUM(I289:N289)&gt;0,SUM(O289:Q289)&gt;0,R289&gt;0),1,0)</f>
        <v>0</v>
      </c>
      <c r="AF289" s="692">
        <f ca="1">IF( OR(AND(G289&gt;=2,G289+H289&gt;=2),  F288=IF(D289="F","classée","classé")),  1,  0)</f>
        <v>0</v>
      </c>
      <c r="AG289" s="804">
        <f ca="1">IF(CELL("row",B289)=ODD(CELL("row",B289)),IF(ROUND(B289-B288,1)=0.1,1,NA()),IF(ROUND(B290-B289,1)=0.1,0,NA()))</f>
        <v>1</v>
      </c>
      <c r="AH289" s="689">
        <f>IF(B289&gt;99,B289,A289)</f>
        <v>25.1</v>
      </c>
      <c r="AI289" s="684" t="str">
        <f ca="1">IF(D289="",INDIRECT(AO289),IF(AG289=1,D288&amp;"_"&amp;D289,D289&amp;"_"&amp;D290))</f>
        <v>B_F</v>
      </c>
      <c r="AJ289" s="684">
        <f ca="1">IF(AI289=INDIRECT(AO289),0,1)     +     IF(AG289=1,  IF(B288+0.1=B289,0,1),  IF(B289+0.1=B290,0,1))     +     IF(AG289=1,  AD289,  AD290)</f>
        <v>0</v>
      </c>
      <c r="AK289" s="717">
        <f ca="1">IF(AG289=1,  F289+CLASSES*AF289*100000,  F290+CLASSES*AF290*100000)     +     IF(AI289="_",  0,  VLOOKUP(AI289,Cross_cat_sexe,AK$7,0))     +     IF(AG289=1,  IF(AND(B289&gt;0.1,F289=0),0.1,0),  IF(AND(B290&gt;0.1,F290=0),0.1,0))</f>
        <v>2000000</v>
      </c>
      <c r="AL289" s="291"/>
      <c r="AM289" s="684"/>
      <c r="AN289" s="684">
        <f t="shared" si="23"/>
        <v>0</v>
      </c>
      <c r="AO289" s="796" t="str">
        <f t="shared" ca="1" si="22"/>
        <v>$AI$237</v>
      </c>
    </row>
    <row r="290" spans="1:41" s="779" customFormat="1" ht="5.0999999999999996" customHeight="1">
      <c r="A290" s="834"/>
      <c r="B290" s="776"/>
      <c r="C290" s="776"/>
      <c r="D290" s="774"/>
      <c r="E290" s="776"/>
      <c r="F290" s="776"/>
      <c r="G290" s="776"/>
      <c r="H290" s="776"/>
      <c r="I290" s="776"/>
      <c r="J290" s="776"/>
      <c r="K290" s="776"/>
      <c r="L290" s="776"/>
      <c r="M290" s="776"/>
      <c r="N290" s="776"/>
      <c r="O290" s="776"/>
      <c r="P290" s="776"/>
      <c r="Q290" s="776"/>
      <c r="R290" s="775"/>
      <c r="S290" s="561"/>
      <c r="T290" s="527"/>
      <c r="U290" s="527"/>
      <c r="V290" s="527"/>
      <c r="W290" s="527"/>
      <c r="X290" s="527"/>
      <c r="Y290" s="527"/>
      <c r="Z290" s="527"/>
      <c r="AA290" s="527"/>
      <c r="AB290" s="527"/>
      <c r="AC290" s="527"/>
      <c r="AD290" s="527"/>
      <c r="AE290" s="527"/>
      <c r="AF290" s="527"/>
      <c r="AG290" s="527"/>
      <c r="AH290" s="527"/>
      <c r="AI290" s="527"/>
      <c r="AJ290" s="527"/>
      <c r="AK290" s="777">
        <f ca="1">VLOOKUP(AI289,Cross_cat_sexe,AK$7,0)-1</f>
        <v>1999999</v>
      </c>
      <c r="AL290" s="528"/>
      <c r="AM290" s="778"/>
      <c r="AN290" s="580">
        <v>3</v>
      </c>
      <c r="AO290" s="803" t="s">
        <v>266</v>
      </c>
    </row>
    <row r="291" spans="1:41" s="912" customFormat="1" ht="25.5" customHeight="1">
      <c r="A291" s="861" t="s">
        <v>355</v>
      </c>
      <c r="B291" s="862"/>
      <c r="C291" s="901"/>
      <c r="D291" s="864" t="str">
        <f>AI291</f>
        <v>B_H</v>
      </c>
      <c r="E291" s="902"/>
      <c r="F291" s="902"/>
      <c r="G291" s="902"/>
      <c r="H291" s="902"/>
      <c r="I291" s="903"/>
      <c r="J291" s="903"/>
      <c r="K291" s="903"/>
      <c r="L291" s="903"/>
      <c r="M291" s="903"/>
      <c r="N291" s="903"/>
      <c r="O291" s="903"/>
      <c r="P291" s="903"/>
      <c r="Q291" s="901"/>
      <c r="R291" s="904"/>
      <c r="S291" s="904"/>
      <c r="T291" s="905"/>
      <c r="U291" s="902"/>
      <c r="V291" s="902"/>
      <c r="W291" s="902"/>
      <c r="X291" s="902"/>
      <c r="Y291" s="902"/>
      <c r="Z291" s="902"/>
      <c r="AA291" s="902"/>
      <c r="AB291" s="902"/>
      <c r="AC291" s="906"/>
      <c r="AD291" s="907"/>
      <c r="AE291" s="907"/>
      <c r="AF291" s="908"/>
      <c r="AG291" s="902"/>
      <c r="AH291" s="906"/>
      <c r="AI291" s="909" t="str">
        <f>pts_Cross!$A$13</f>
        <v>B_H</v>
      </c>
      <c r="AJ291" s="907"/>
      <c r="AK291" s="910">
        <f ca="1">VLOOKUP(AI291,Cross_cat_sexe,AK$7,0)+900004</f>
        <v>1900004</v>
      </c>
      <c r="AL291" s="766"/>
      <c r="AM291" s="911"/>
      <c r="AN291" s="875">
        <v>3</v>
      </c>
      <c r="AO291" s="876" t="s">
        <v>266</v>
      </c>
    </row>
    <row r="292" spans="1:41" s="94" customFormat="1">
      <c r="A292" s="459" t="s">
        <v>201</v>
      </c>
      <c r="B292" s="200" t="s">
        <v>0</v>
      </c>
      <c r="C292" s="94" t="s">
        <v>1</v>
      </c>
      <c r="D292" s="93" t="s">
        <v>26</v>
      </c>
      <c r="E292" s="209" t="s">
        <v>4</v>
      </c>
      <c r="F292" s="207" t="s">
        <v>200</v>
      </c>
      <c r="G292" s="212" t="s">
        <v>144</v>
      </c>
      <c r="H292" s="781" t="s">
        <v>144</v>
      </c>
      <c r="I292" s="109" t="s">
        <v>125</v>
      </c>
      <c r="J292" s="107"/>
      <c r="K292" s="107"/>
      <c r="L292" s="107"/>
      <c r="M292" s="107"/>
      <c r="N292" s="110"/>
      <c r="O292" s="109" t="s">
        <v>126</v>
      </c>
      <c r="P292" s="107"/>
      <c r="Q292" s="110"/>
      <c r="R292" s="460" t="s">
        <v>127</v>
      </c>
      <c r="S292" s="439" t="s">
        <v>1</v>
      </c>
      <c r="T292" s="380" t="s">
        <v>198</v>
      </c>
      <c r="U292" s="381"/>
      <c r="V292" s="381"/>
      <c r="W292" s="381"/>
      <c r="X292" s="381"/>
      <c r="Y292" s="381"/>
      <c r="Z292" s="381"/>
      <c r="AA292" s="381"/>
      <c r="AB292" s="381"/>
      <c r="AC292" s="382"/>
      <c r="AD292" s="383" t="s">
        <v>142</v>
      </c>
      <c r="AE292" s="383" t="s">
        <v>194</v>
      </c>
      <c r="AF292" s="523" t="s">
        <v>195</v>
      </c>
      <c r="AG292" s="599" t="s">
        <v>466</v>
      </c>
      <c r="AH292" s="525" t="s">
        <v>0</v>
      </c>
      <c r="AI292" s="383" t="s">
        <v>170</v>
      </c>
      <c r="AJ292" s="383" t="s">
        <v>196</v>
      </c>
      <c r="AK292" s="522">
        <f ca="1">VLOOKUP(AI291,Cross_cat_sexe,AK$7,0)+900002</f>
        <v>1900002</v>
      </c>
      <c r="AL292" s="289"/>
      <c r="AM292" s="93"/>
      <c r="AN292" s="93">
        <v>2</v>
      </c>
      <c r="AO292" s="795" t="str">
        <f t="shared" ref="AO292:AO323" ca="1" si="24">CELL("address",$AI$291)</f>
        <v>$AI$291</v>
      </c>
    </row>
    <row r="293" spans="1:41" s="94" customFormat="1">
      <c r="A293" s="461">
        <v>0</v>
      </c>
      <c r="B293" s="201"/>
      <c r="C293" s="95" t="s">
        <v>123</v>
      </c>
      <c r="D293" s="93" t="s">
        <v>7</v>
      </c>
      <c r="E293" s="209"/>
      <c r="F293" s="208" t="s">
        <v>12</v>
      </c>
      <c r="G293" s="213" t="s">
        <v>12</v>
      </c>
      <c r="H293" s="782" t="s">
        <v>154</v>
      </c>
      <c r="I293" s="111" t="s">
        <v>28</v>
      </c>
      <c r="J293" s="578" t="s">
        <v>78</v>
      </c>
      <c r="K293" s="578" t="s">
        <v>85</v>
      </c>
      <c r="L293" s="97" t="s">
        <v>87</v>
      </c>
      <c r="M293" s="97" t="s">
        <v>89</v>
      </c>
      <c r="N293" s="112" t="s">
        <v>91</v>
      </c>
      <c r="O293" s="108" t="s">
        <v>32</v>
      </c>
      <c r="P293" s="97" t="s">
        <v>35</v>
      </c>
      <c r="Q293" s="112" t="s">
        <v>34</v>
      </c>
      <c r="R293" s="462" t="s">
        <v>36</v>
      </c>
      <c r="S293" s="440" t="s">
        <v>123</v>
      </c>
      <c r="T293" s="385" t="s">
        <v>13</v>
      </c>
      <c r="U293" s="384" t="s">
        <v>14</v>
      </c>
      <c r="V293" s="384" t="s">
        <v>15</v>
      </c>
      <c r="W293" s="384" t="s">
        <v>16</v>
      </c>
      <c r="X293" s="384" t="s">
        <v>17</v>
      </c>
      <c r="Y293" s="384" t="s">
        <v>18</v>
      </c>
      <c r="Z293" s="384" t="s">
        <v>19</v>
      </c>
      <c r="AA293" s="384" t="s">
        <v>20</v>
      </c>
      <c r="AB293" s="384" t="s">
        <v>21</v>
      </c>
      <c r="AC293" s="384" t="s">
        <v>22</v>
      </c>
      <c r="AD293" s="386" t="s">
        <v>143</v>
      </c>
      <c r="AE293" s="386" t="s">
        <v>193</v>
      </c>
      <c r="AF293" s="524" t="s">
        <v>23</v>
      </c>
      <c r="AG293" s="600"/>
      <c r="AH293" s="526" t="s">
        <v>342</v>
      </c>
      <c r="AI293" s="386"/>
      <c r="AJ293" s="386" t="s">
        <v>197</v>
      </c>
      <c r="AK293" s="522">
        <f ca="1">VLOOKUP(AI291,Cross_cat_sexe,AK$7,0)+900001</f>
        <v>1900001</v>
      </c>
      <c r="AL293" s="289"/>
      <c r="AM293" s="93"/>
      <c r="AN293" s="93">
        <v>2</v>
      </c>
      <c r="AO293" s="795" t="str">
        <f t="shared" ca="1" si="24"/>
        <v>$AI$291</v>
      </c>
    </row>
    <row r="294" spans="1:41" s="703" customFormat="1">
      <c r="A294" s="704">
        <v>1</v>
      </c>
      <c r="B294" s="705">
        <v>36</v>
      </c>
      <c r="C294" s="703" t="str">
        <f ca="1">IF($B294="","",VLOOKUP($B294,Athlètes,C$5,0))</f>
        <v>VERMYLEN</v>
      </c>
      <c r="D294" s="698" t="str">
        <f ca="1">IF($B294="","",VLOOKUP($B294,Athlètes,D$5,0))</f>
        <v>B</v>
      </c>
      <c r="E294" s="706">
        <f ca="1">IF($B294="","",VLOOKUP($B294,Athlètes,E$5,0))</f>
        <v>2002</v>
      </c>
      <c r="F294" s="718"/>
      <c r="G294" s="700"/>
      <c r="H294" s="783"/>
      <c r="I294" s="719">
        <f ca="1">IF($B294="","",VLOOKUP($B294,Indoor_max,I$5,0)/1000)</f>
        <v>8.1018518518518516E-5</v>
      </c>
      <c r="J294" s="720">
        <f ca="1">IF($B294="","",VLOOKUP($B294,Indoor_max,J$5,0)/1000)</f>
        <v>0</v>
      </c>
      <c r="K294" s="720">
        <f ca="1">IF($B294="","",VLOOKUP($B294,Indoor_max,K$5,0)/1000)</f>
        <v>0</v>
      </c>
      <c r="L294" s="720">
        <f ca="1">IF($B294="","",VLOOKUP($B294,Indoor_max,L$5,0)/1000)</f>
        <v>0</v>
      </c>
      <c r="M294" s="720">
        <f ca="1">IF($B294="","",VLOOKUP($B294,Indoor_max,M$5,0)/1000)</f>
        <v>0</v>
      </c>
      <c r="N294" s="721">
        <f ca="1">IF($B294="","",VLOOKUP($B294,Indoor_max,N$5,0)/1000)</f>
        <v>0</v>
      </c>
      <c r="O294" s="722">
        <f ca="1">IF($B294="","",VLOOKUP($B294,Indoor_max,O$5,0))</f>
        <v>100</v>
      </c>
      <c r="P294" s="723">
        <f ca="1">IF($B294="","",VLOOKUP($B294,Indoor_max,P$5,0))</f>
        <v>0</v>
      </c>
      <c r="Q294" s="724">
        <f ca="1">IF($B294="","",VLOOKUP($B294,Indoor_max,Q$5,0))</f>
        <v>0</v>
      </c>
      <c r="R294" s="725">
        <f ca="1">IF($B294="","",VLOOKUP($B294,Indoor_max,R$5,0))</f>
        <v>7.99</v>
      </c>
      <c r="S294" s="726" t="str">
        <f ca="1">IF($B294="","",VLOOKUP($B294,Athlètes,S$5,0))</f>
        <v>VERMYLEN</v>
      </c>
      <c r="T294" s="718"/>
      <c r="U294" s="698"/>
      <c r="V294" s="698"/>
      <c r="W294" s="698"/>
      <c r="X294" s="698"/>
      <c r="Y294" s="698"/>
      <c r="Z294" s="698"/>
      <c r="AA294" s="698"/>
      <c r="AB294" s="698"/>
      <c r="AC294" s="698"/>
      <c r="AD294" s="698"/>
      <c r="AE294" s="698"/>
      <c r="AF294" s="700"/>
      <c r="AG294" s="828">
        <f ca="1">IF(CELL("row",B294)=ODD(CELL("row",B294)),IF(ROUND(B294-B293,1)=0.1,1,NA()),IF(ROUND(B295-B294,1)=0.1,0,NA()))</f>
        <v>0</v>
      </c>
      <c r="AH294" s="697">
        <f>IF(B294&gt;99,B294,A294)</f>
        <v>1</v>
      </c>
      <c r="AI294" s="698" t="str">
        <f ca="1">IF(D294="",INDIRECT(AO294),IF(AG294=1,D293&amp;"_"&amp;D294,D294&amp;"_"&amp;D295))</f>
        <v>B_H</v>
      </c>
      <c r="AJ294" s="698">
        <f ca="1">IF(AI294=INDIRECT(AO294),0,1)     +     IF(AG294=1,  IF(B293+0.1=B294,0,1),  IF(B294+0.1=B295,0,1))     +     IF(AG294=1,  AD294,  AD295)</f>
        <v>0</v>
      </c>
      <c r="AK294" s="701">
        <f ca="1">IF(AG294=1,  F294+CLASSES*AF294*100000,  F295+CLASSES*AF295*100000)     +     IF(AI294="_",  0,  VLOOKUP(AI294,Cross_cat_sexe,AK$7,0))     +     IF(AG294=1,  IF(AND(B294&gt;0.1,F294=0),0.1,0),  IF(AND(B295&gt;0.1,F295=0),0.1,0))</f>
        <v>1100930</v>
      </c>
      <c r="AL294" s="290"/>
      <c r="AM294" s="698"/>
      <c r="AN294" s="698">
        <f>IF(B294&gt;0.1,1,0)</f>
        <v>1</v>
      </c>
      <c r="AO294" s="800" t="str">
        <f t="shared" ca="1" si="24"/>
        <v>$AI$291</v>
      </c>
    </row>
    <row r="295" spans="1:41" s="695" customFormat="1">
      <c r="A295" s="681">
        <v>1.1000000000000001</v>
      </c>
      <c r="B295" s="682">
        <f>B294+0.1</f>
        <v>36.1</v>
      </c>
      <c r="C295" s="683" t="str">
        <f ca="1">IF($B294="","",VLOOKUP($B294,Athlètes,C$7,0))</f>
        <v>Marius</v>
      </c>
      <c r="D295" s="684" t="str">
        <f ca="1">IF($B294="","",VLOOKUP($B294,Athlètes,D$7,0))</f>
        <v>H</v>
      </c>
      <c r="E295" s="685"/>
      <c r="F295" s="710">
        <f ca="1">IF(AD295=0,MAX(I295:N295)+MAX(O295:Q295)+R295,NA())</f>
        <v>930</v>
      </c>
      <c r="G295" s="692">
        <f ca="1">IF(AD295=0,SUM(T295:AC295),NA())</f>
        <v>3</v>
      </c>
      <c r="H295" s="784">
        <f ca="1">IF(ISNA(VLOOKUP($B295,__Cross,H$7,0)),   0,   VLOOKUP($B295,__Cross,H$7,0))</f>
        <v>4</v>
      </c>
      <c r="I295" s="711">
        <f ca="1">IF($B294="","",VLOOKUP($B294,Indoor_max,I$7,0))</f>
        <v>323</v>
      </c>
      <c r="J295" s="712">
        <f ca="1">IF($B294="","",VLOOKUP($B294,Indoor_max,J$7,0))</f>
        <v>0</v>
      </c>
      <c r="K295" s="712">
        <f ca="1">IF($B294="","",VLOOKUP($B294,Indoor_max,K$7,0))</f>
        <v>0</v>
      </c>
      <c r="L295" s="712">
        <f ca="1">IF($B294="","",VLOOKUP($B294,Indoor_max,L$7,0))</f>
        <v>0</v>
      </c>
      <c r="M295" s="712">
        <f ca="1">IF($B294="","",VLOOKUP($B294,Indoor_max,M$7,0))</f>
        <v>0</v>
      </c>
      <c r="N295" s="713">
        <f ca="1">IF($B294="","",VLOOKUP($B294,Indoor_max,N$7,0))</f>
        <v>0</v>
      </c>
      <c r="O295" s="714">
        <f ca="1">IF($B294="","",VLOOKUP($B294,Indoor_max,O$7,0))</f>
        <v>194</v>
      </c>
      <c r="P295" s="712">
        <f ca="1">IF($B294="","",VLOOKUP($B294,Indoor_max,P$7,0))</f>
        <v>0</v>
      </c>
      <c r="Q295" s="713">
        <f ca="1">IF($B294="","",VLOOKUP($B294,Indoor_max,Q$7,0))</f>
        <v>0</v>
      </c>
      <c r="R295" s="715">
        <f ca="1">IF($B294="",0,VLOOKUP($B294,Indoor_max,R$7,0))</f>
        <v>413</v>
      </c>
      <c r="S295" s="716" t="str">
        <f ca="1">IF($B294="","",VLOOKUP($B294,Athlètes,S$7,0))</f>
        <v>Marius</v>
      </c>
      <c r="T295" s="710">
        <f ca="1">IF($B294="","",VLOOKUP($B294,Indoor_max,T$7,0))</f>
        <v>0</v>
      </c>
      <c r="U295" s="684">
        <f ca="1">IF($B294="","",VLOOKUP($B294,Indoor_max,U$7,0))</f>
        <v>1</v>
      </c>
      <c r="V295" s="684">
        <f ca="1">IF($B294="","",VLOOKUP($B294,Indoor_max,V$7,0))</f>
        <v>0</v>
      </c>
      <c r="W295" s="684">
        <f ca="1">IF($B294="","",VLOOKUP($B294,Indoor_max,W$7,0))</f>
        <v>0</v>
      </c>
      <c r="X295" s="684">
        <f ca="1">IF($B294="","",VLOOKUP($B294,Indoor_max,X$7,0))</f>
        <v>0</v>
      </c>
      <c r="Y295" s="684">
        <f ca="1">IF($B294="","",VLOOKUP($B294,Indoor_max,Y$7,0))</f>
        <v>0</v>
      </c>
      <c r="Z295" s="684">
        <f ca="1">IF($B294="","",VLOOKUP($B294,Indoor_max,Z$7,0))</f>
        <v>1</v>
      </c>
      <c r="AA295" s="684">
        <f ca="1">IF($B294="","",VLOOKUP($B294,Indoor_max,AA$7,0))</f>
        <v>1</v>
      </c>
      <c r="AB295" s="684">
        <f ca="1">IF($B294="","",VLOOKUP($B294,Indoor_max,AB$7,0))</f>
        <v>0</v>
      </c>
      <c r="AC295" s="684">
        <f ca="1">IF($B294="","",VLOOKUP($B294,Indoor_max,AC$7,0))</f>
        <v>0</v>
      </c>
      <c r="AD295" s="684">
        <f ca="1">IF(MAX(T295:AC295)&gt;1,1,0)</f>
        <v>0</v>
      </c>
      <c r="AE295" s="684">
        <f ca="1">IF(AND(SUM(I295:N295)&gt;0,SUM(O295:Q295)&gt;0,R295&gt;0),1,0)</f>
        <v>1</v>
      </c>
      <c r="AF295" s="692">
        <f ca="1">IF( OR(AND(G295&gt;=2,G295+H295&gt;=2),  F294=IF(D295="F","classée","classé")),  1,  0)</f>
        <v>1</v>
      </c>
      <c r="AG295" s="804">
        <f ca="1">IF(CELL("row",B295)=ODD(CELL("row",B295)),IF(ROUND(B295-B294,1)=0.1,1,NA()),IF(ROUND(B296-B295,1)=0.1,0,NA()))</f>
        <v>1</v>
      </c>
      <c r="AH295" s="689">
        <f>IF(B295&gt;99,B295,A295)</f>
        <v>1.1000000000000001</v>
      </c>
      <c r="AI295" s="684" t="str">
        <f ca="1">IF(D295="",INDIRECT(AO295),IF(AG295=1,D294&amp;"_"&amp;D295,D295&amp;"_"&amp;D296))</f>
        <v>B_H</v>
      </c>
      <c r="AJ295" s="684">
        <f ca="1">IF(AI295=INDIRECT(AO295),0,1)     +     IF(AG295=1,  IF(B294+0.1=B295,0,1),  IF(B295+0.1=B296,0,1))     +     IF(AG295=1,  AD295,  AD296)</f>
        <v>0</v>
      </c>
      <c r="AK295" s="717">
        <f ca="1">IF(AG295=1,  F295+CLASSES*AF295*100000,  F296+CLASSES*AF296*100000)     +     IF(AI295="_",  0,  VLOOKUP(AI295,Cross_cat_sexe,AK$7,0))     +     IF(AG295=1,  IF(AND(B295&gt;0.1,F295=0),0.1,0),  IF(AND(B296&gt;0.1,F296=0),0.1,0))</f>
        <v>1100930</v>
      </c>
      <c r="AL295" s="291"/>
      <c r="AM295" s="684"/>
      <c r="AN295" s="684">
        <f t="shared" ref="AN295:AN337" si="25">IF(B295&gt;0.1,1,0)</f>
        <v>1</v>
      </c>
      <c r="AO295" s="796" t="str">
        <f t="shared" ca="1" si="24"/>
        <v>$AI$291</v>
      </c>
    </row>
    <row r="296" spans="1:41" s="703" customFormat="1">
      <c r="A296" s="704">
        <v>2</v>
      </c>
      <c r="B296" s="705">
        <v>29</v>
      </c>
      <c r="C296" s="703" t="str">
        <f ca="1">IF($B296="","",VLOOKUP($B296,Athlètes,C$5,0))</f>
        <v xml:space="preserve">DAMMAN </v>
      </c>
      <c r="D296" s="698" t="str">
        <f ca="1">IF($B296="","",VLOOKUP($B296,Athlètes,D$5,0))</f>
        <v>B</v>
      </c>
      <c r="E296" s="706">
        <f ca="1">IF($B296="","",VLOOKUP($B296,Athlètes,E$5,0))</f>
        <v>2002</v>
      </c>
      <c r="F296" s="718"/>
      <c r="G296" s="700"/>
      <c r="H296" s="783"/>
      <c r="I296" s="719">
        <f ca="1">IF($B296="","",VLOOKUP($B296,Indoor_max,I$5,0)/1000)</f>
        <v>8.1018518518518516E-5</v>
      </c>
      <c r="J296" s="720">
        <f ca="1">IF($B296="","",VLOOKUP($B296,Indoor_max,J$5,0)/1000)</f>
        <v>0</v>
      </c>
      <c r="K296" s="720">
        <f ca="1">IF($B296="","",VLOOKUP($B296,Indoor_max,K$5,0)/1000)</f>
        <v>0</v>
      </c>
      <c r="L296" s="720">
        <f ca="1">IF($B296="","",VLOOKUP($B296,Indoor_max,L$5,0)/1000)</f>
        <v>0</v>
      </c>
      <c r="M296" s="720">
        <f ca="1">IF($B296="","",VLOOKUP($B296,Indoor_max,M$5,0)/1000)</f>
        <v>0</v>
      </c>
      <c r="N296" s="721">
        <f ca="1">IF($B296="","",VLOOKUP($B296,Indoor_max,N$5,0)/1000)</f>
        <v>0</v>
      </c>
      <c r="O296" s="722">
        <f ca="1">IF($B296="","",VLOOKUP($B296,Indoor_max,O$5,0))</f>
        <v>80</v>
      </c>
      <c r="P296" s="723">
        <f ca="1">IF($B296="","",VLOOKUP($B296,Indoor_max,P$5,0))</f>
        <v>0</v>
      </c>
      <c r="Q296" s="724">
        <f ca="1">IF($B296="","",VLOOKUP($B296,Indoor_max,Q$5,0))</f>
        <v>0</v>
      </c>
      <c r="R296" s="725">
        <f ca="1">IF($B296="","",VLOOKUP($B296,Indoor_max,R$5,0))</f>
        <v>5.14</v>
      </c>
      <c r="S296" s="726" t="str">
        <f ca="1">IF($B296="","",VLOOKUP($B296,Athlètes,S$5,0))</f>
        <v xml:space="preserve">DAMMAN </v>
      </c>
      <c r="T296" s="718"/>
      <c r="U296" s="698"/>
      <c r="V296" s="698"/>
      <c r="W296" s="698"/>
      <c r="X296" s="698"/>
      <c r="Y296" s="698"/>
      <c r="Z296" s="698"/>
      <c r="AA296" s="698"/>
      <c r="AB296" s="698"/>
      <c r="AC296" s="698"/>
      <c r="AD296" s="698"/>
      <c r="AE296" s="698"/>
      <c r="AF296" s="700"/>
      <c r="AG296" s="828">
        <f ca="1">IF(CELL("row",B296)=ODD(CELL("row",B296)),IF(ROUND(B296-B295,1)=0.1,1,NA()),IF(ROUND(B297-B296,1)=0.1,0,NA()))</f>
        <v>0</v>
      </c>
      <c r="AH296" s="697">
        <f>IF(B296&gt;99,B296,A296)</f>
        <v>2</v>
      </c>
      <c r="AI296" s="698" t="str">
        <f ca="1">IF(D296="",INDIRECT(AO296),IF(AG296=1,D295&amp;"_"&amp;D296,D296&amp;"_"&amp;D297))</f>
        <v>B_H</v>
      </c>
      <c r="AJ296" s="698">
        <f ca="1">IF(AI296=INDIRECT(AO296),0,1)     +     IF(AG296=1,  IF(B295+0.1=B296,0,1),  IF(B296+0.1=B297,0,1))     +     IF(AG296=1,  AD296,  AD297)</f>
        <v>0</v>
      </c>
      <c r="AK296" s="701">
        <f ca="1">IF(AG296=1,  F296+CLASSES*AF296*100000,  F297+CLASSES*AF297*100000)     +     IF(AI296="_",  0,  VLOOKUP(AI296,Cross_cat_sexe,AK$7,0))     +     IF(AG296=1,  IF(AND(B296&gt;0.1,F296=0),0.1,0),  IF(AND(B297&gt;0.1,F297=0),0.1,0))</f>
        <v>1100590</v>
      </c>
      <c r="AL296" s="290"/>
      <c r="AM296" s="698"/>
      <c r="AN296" s="698">
        <f t="shared" si="25"/>
        <v>1</v>
      </c>
      <c r="AO296" s="800" t="str">
        <f t="shared" ca="1" si="24"/>
        <v>$AI$291</v>
      </c>
    </row>
    <row r="297" spans="1:41" s="695" customFormat="1">
      <c r="A297" s="681">
        <v>2.1</v>
      </c>
      <c r="B297" s="682">
        <f>B296+0.1</f>
        <v>29.1</v>
      </c>
      <c r="C297" s="683" t="str">
        <f ca="1">IF($B296="","",VLOOKUP($B296,Athlètes,C$7,0))</f>
        <v>Benjamin</v>
      </c>
      <c r="D297" s="684" t="str">
        <f ca="1">IF($B296="","",VLOOKUP($B296,Athlètes,D$7,0))</f>
        <v>H</v>
      </c>
      <c r="E297" s="685"/>
      <c r="F297" s="710">
        <f ca="1">IF(AD297=0,MAX(I297:N297)+MAX(O297:Q297)+R297,NA())</f>
        <v>590</v>
      </c>
      <c r="G297" s="692">
        <f ca="1">IF(AD297=0,SUM(T297:AC297),NA())</f>
        <v>4</v>
      </c>
      <c r="H297" s="784">
        <f ca="1">IF(ISNA(VLOOKUP($B297,__Cross,H$7,0)),   0,   VLOOKUP($B297,__Cross,H$7,0))</f>
        <v>4</v>
      </c>
      <c r="I297" s="711">
        <f ca="1">IF($B296="","",VLOOKUP($B296,Indoor_max,I$7,0))</f>
        <v>310</v>
      </c>
      <c r="J297" s="712">
        <f ca="1">IF($B296="","",VLOOKUP($B296,Indoor_max,J$7,0))</f>
        <v>0</v>
      </c>
      <c r="K297" s="712">
        <f ca="1">IF($B296="","",VLOOKUP($B296,Indoor_max,K$7,0))</f>
        <v>0</v>
      </c>
      <c r="L297" s="712">
        <f ca="1">IF($B296="","",VLOOKUP($B296,Indoor_max,L$7,0))</f>
        <v>0</v>
      </c>
      <c r="M297" s="712">
        <f ca="1">IF($B296="","",VLOOKUP($B296,Indoor_max,M$7,0))</f>
        <v>0</v>
      </c>
      <c r="N297" s="713">
        <f ca="1">IF($B296="","",VLOOKUP($B296,Indoor_max,N$7,0))</f>
        <v>0</v>
      </c>
      <c r="O297" s="714">
        <f ca="1">IF($B296="","",VLOOKUP($B296,Indoor_max,O$7,0))</f>
        <v>55</v>
      </c>
      <c r="P297" s="712">
        <f ca="1">IF($B296="","",VLOOKUP($B296,Indoor_max,P$7,0))</f>
        <v>0</v>
      </c>
      <c r="Q297" s="713">
        <f ca="1">IF($B296="","",VLOOKUP($B296,Indoor_max,Q$7,0))</f>
        <v>0</v>
      </c>
      <c r="R297" s="715">
        <f ca="1">IF($B296="",0,VLOOKUP($B296,Indoor_max,R$7,0))</f>
        <v>225</v>
      </c>
      <c r="S297" s="716" t="str">
        <f ca="1">IF($B296="","",VLOOKUP($B296,Athlètes,S$7,0))</f>
        <v>Benjamin</v>
      </c>
      <c r="T297" s="710">
        <f ca="1">IF($B296="","",VLOOKUP($B296,Indoor_max,T$7,0))</f>
        <v>1</v>
      </c>
      <c r="U297" s="684">
        <f ca="1">IF($B296="","",VLOOKUP($B296,Indoor_max,U$7,0))</f>
        <v>1</v>
      </c>
      <c r="V297" s="684">
        <f ca="1">IF($B296="","",VLOOKUP($B296,Indoor_max,V$7,0))</f>
        <v>0</v>
      </c>
      <c r="W297" s="684">
        <f ca="1">IF($B296="","",VLOOKUP($B296,Indoor_max,W$7,0))</f>
        <v>0</v>
      </c>
      <c r="X297" s="684">
        <f ca="1">IF($B296="","",VLOOKUP($B296,Indoor_max,X$7,0))</f>
        <v>0</v>
      </c>
      <c r="Y297" s="684">
        <f ca="1">IF($B296="","",VLOOKUP($B296,Indoor_max,Y$7,0))</f>
        <v>0</v>
      </c>
      <c r="Z297" s="684">
        <f ca="1">IF($B296="","",VLOOKUP($B296,Indoor_max,Z$7,0))</f>
        <v>1</v>
      </c>
      <c r="AA297" s="684">
        <f ca="1">IF($B296="","",VLOOKUP($B296,Indoor_max,AA$7,0))</f>
        <v>1</v>
      </c>
      <c r="AB297" s="684">
        <f ca="1">IF($B296="","",VLOOKUP($B296,Indoor_max,AB$7,0))</f>
        <v>0</v>
      </c>
      <c r="AC297" s="684">
        <f ca="1">IF($B296="","",VLOOKUP($B296,Indoor_max,AC$7,0))</f>
        <v>0</v>
      </c>
      <c r="AD297" s="684">
        <f ca="1">IF(MAX(T297:AC297)&gt;1,1,0)</f>
        <v>0</v>
      </c>
      <c r="AE297" s="684">
        <f ca="1">IF(AND(SUM(I297:N297)&gt;0,SUM(O297:Q297)&gt;0,R297&gt;0),1,0)</f>
        <v>1</v>
      </c>
      <c r="AF297" s="692">
        <f ca="1">IF( OR(AND(G297&gt;=2,G297+H297&gt;=2),  F296=IF(D297="F","classée","classé")),  1,  0)</f>
        <v>1</v>
      </c>
      <c r="AG297" s="804">
        <f ca="1">IF(CELL("row",B297)=ODD(CELL("row",B297)),IF(ROUND(B297-B296,1)=0.1,1,NA()),IF(ROUND(B298-B297,1)=0.1,0,NA()))</f>
        <v>1</v>
      </c>
      <c r="AH297" s="689">
        <f>IF(B297&gt;99,B297,A297)</f>
        <v>2.1</v>
      </c>
      <c r="AI297" s="684" t="str">
        <f ca="1">IF(D297="",INDIRECT(AO297),IF(AG297=1,D296&amp;"_"&amp;D297,D297&amp;"_"&amp;D298))</f>
        <v>B_H</v>
      </c>
      <c r="AJ297" s="684">
        <f ca="1">IF(AI297=INDIRECT(AO297),0,1)     +     IF(AG297=1,  IF(B296+0.1=B297,0,1),  IF(B297+0.1=B298,0,1))     +     IF(AG297=1,  AD297,  AD298)</f>
        <v>0</v>
      </c>
      <c r="AK297" s="717">
        <f ca="1">IF(AG297=1,  F297+CLASSES*AF297*100000,  F298+CLASSES*AF298*100000)     +     IF(AI297="_",  0,  VLOOKUP(AI297,Cross_cat_sexe,AK$7,0))     +     IF(AG297=1,  IF(AND(B297&gt;0.1,F297=0),0.1,0),  IF(AND(B298&gt;0.1,F298=0),0.1,0))</f>
        <v>1100590</v>
      </c>
      <c r="AL297" s="291"/>
      <c r="AM297" s="684"/>
      <c r="AN297" s="684">
        <f t="shared" si="25"/>
        <v>1</v>
      </c>
      <c r="AO297" s="796" t="str">
        <f t="shared" ca="1" si="24"/>
        <v>$AI$291</v>
      </c>
    </row>
    <row r="298" spans="1:41" s="703" customFormat="1">
      <c r="A298" s="704">
        <v>3</v>
      </c>
      <c r="B298" s="705">
        <v>1040</v>
      </c>
      <c r="C298" s="703" t="str">
        <f ca="1">IF($B298="","",VLOOKUP($B298,Athlètes,C$5,0))</f>
        <v>DUMONT</v>
      </c>
      <c r="D298" s="698" t="str">
        <f ca="1">IF($B298="","",VLOOKUP($B298,Athlètes,D$5,0))</f>
        <v>B</v>
      </c>
      <c r="E298" s="706" t="str">
        <f ca="1">IF($B298="","",VLOOKUP($B298,Athlètes,E$5,0))</f>
        <v/>
      </c>
      <c r="F298" s="718"/>
      <c r="G298" s="700"/>
      <c r="H298" s="783"/>
      <c r="I298" s="719">
        <f ca="1">IF($B298="","",VLOOKUP($B298,Indoor_max,I$5,0)/1000)</f>
        <v>9.2592592592592588E-5</v>
      </c>
      <c r="J298" s="720">
        <f ca="1">IF($B298="","",VLOOKUP($B298,Indoor_max,J$5,0)/1000)</f>
        <v>0</v>
      </c>
      <c r="K298" s="720">
        <f ca="1">IF($B298="","",VLOOKUP($B298,Indoor_max,K$5,0)/1000)</f>
        <v>0</v>
      </c>
      <c r="L298" s="720">
        <f ca="1">IF($B298="","",VLOOKUP($B298,Indoor_max,L$5,0)/1000)</f>
        <v>0</v>
      </c>
      <c r="M298" s="720">
        <f ca="1">IF($B298="","",VLOOKUP($B298,Indoor_max,M$5,0)/1000)</f>
        <v>0</v>
      </c>
      <c r="N298" s="721">
        <f ca="1">IF($B298="","",VLOOKUP($B298,Indoor_max,N$5,0)/1000)</f>
        <v>0</v>
      </c>
      <c r="O298" s="722">
        <f ca="1">IF($B298="","",VLOOKUP($B298,Indoor_max,O$5,0))</f>
        <v>80</v>
      </c>
      <c r="P298" s="723">
        <f ca="1">IF($B298="","",VLOOKUP($B298,Indoor_max,P$5,0))</f>
        <v>0</v>
      </c>
      <c r="Q298" s="724">
        <f ca="1">IF($B298="","",VLOOKUP($B298,Indoor_max,Q$5,0))</f>
        <v>0</v>
      </c>
      <c r="R298" s="725">
        <f ca="1">IF($B298="","",VLOOKUP($B298,Indoor_max,R$5,0))</f>
        <v>5.68</v>
      </c>
      <c r="S298" s="726" t="str">
        <f ca="1">IF($B298="","",VLOOKUP($B298,Athlètes,S$5,0))</f>
        <v>DUMONT</v>
      </c>
      <c r="T298" s="718"/>
      <c r="U298" s="698"/>
      <c r="V298" s="698"/>
      <c r="W298" s="698"/>
      <c r="X298" s="698"/>
      <c r="Y298" s="698"/>
      <c r="Z298" s="698"/>
      <c r="AA298" s="698"/>
      <c r="AB298" s="698"/>
      <c r="AC298" s="698"/>
      <c r="AD298" s="698"/>
      <c r="AE298" s="698"/>
      <c r="AF298" s="700"/>
      <c r="AG298" s="828">
        <f ca="1">IF(CELL("row",B298)=ODD(CELL("row",B298)),IF(ROUND(B298-B297,1)=0.1,1,NA()),IF(ROUND(B299-B298,1)=0.1,0,NA()))</f>
        <v>0</v>
      </c>
      <c r="AH298" s="697">
        <f>IF(B298&gt;99,B298,A298)</f>
        <v>1040</v>
      </c>
      <c r="AI298" s="698" t="str">
        <f ca="1">IF(D298="",INDIRECT(AO298),IF(AG298=1,D297&amp;"_"&amp;D298,D298&amp;"_"&amp;D299))</f>
        <v>B_H</v>
      </c>
      <c r="AJ298" s="698">
        <f ca="1">IF(AI298=INDIRECT(AO298),0,1)     +     IF(AG298=1,  IF(B297+0.1=B298,0,1),  IF(B298+0.1=B299,0,1))     +     IF(AG298=1,  AD298,  AD299)</f>
        <v>0</v>
      </c>
      <c r="AK298" s="701">
        <f ca="1">IF(AG298=1,  F298+CLASSES*AF298*100000,  F299+CLASSES*AF299*100000)     +     IF(AI298="_",  0,  VLOOKUP(AI298,Cross_cat_sexe,AK$7,0))     +     IF(AG298=1,  IF(AND(B298&gt;0.1,F298=0),0.1,0),  IF(AND(B299&gt;0.1,F299=0),0.1,0))</f>
        <v>1100443</v>
      </c>
      <c r="AL298" s="290"/>
      <c r="AM298" s="698"/>
      <c r="AN298" s="698">
        <f t="shared" si="25"/>
        <v>1</v>
      </c>
      <c r="AO298" s="800" t="str">
        <f t="shared" ca="1" si="24"/>
        <v>$AI$291</v>
      </c>
    </row>
    <row r="299" spans="1:41" s="695" customFormat="1">
      <c r="A299" s="681">
        <v>3.1</v>
      </c>
      <c r="B299" s="682">
        <f>B298+0.1</f>
        <v>1040.0999999999999</v>
      </c>
      <c r="C299" s="683" t="str">
        <f ca="1">IF($B298="","",VLOOKUP($B298,Athlètes,C$7,0))</f>
        <v>Tom</v>
      </c>
      <c r="D299" s="684" t="str">
        <f ca="1">IF($B298="","",VLOOKUP($B298,Athlètes,D$7,0))</f>
        <v>H</v>
      </c>
      <c r="E299" s="685"/>
      <c r="F299" s="710">
        <f ca="1">IF(AD299=0,MAX(I299:N299)+MAX(O299:Q299)+R299,NA())</f>
        <v>443</v>
      </c>
      <c r="G299" s="692">
        <f ca="1">IF(AD299=0,SUM(T299:AC299),NA())</f>
        <v>3</v>
      </c>
      <c r="H299" s="784">
        <f ca="1">IF(ISNA(VLOOKUP($B299,__Cross,H$7,0)),   0,   VLOOKUP($B299,__Cross,H$7,0))</f>
        <v>3</v>
      </c>
      <c r="I299" s="711">
        <f ca="1">IF($B298="","",VLOOKUP($B298,Indoor_max,I$7,0))</f>
        <v>128</v>
      </c>
      <c r="J299" s="712">
        <f ca="1">IF($B298="","",VLOOKUP($B298,Indoor_max,J$7,0))</f>
        <v>0</v>
      </c>
      <c r="K299" s="712">
        <f ca="1">IF($B298="","",VLOOKUP($B298,Indoor_max,K$7,0))</f>
        <v>0</v>
      </c>
      <c r="L299" s="712">
        <f ca="1">IF($B298="","",VLOOKUP($B298,Indoor_max,L$7,0))</f>
        <v>0</v>
      </c>
      <c r="M299" s="712">
        <f ca="1">IF($B298="","",VLOOKUP($B298,Indoor_max,M$7,0))</f>
        <v>0</v>
      </c>
      <c r="N299" s="713">
        <f ca="1">IF($B298="","",VLOOKUP($B298,Indoor_max,N$7,0))</f>
        <v>0</v>
      </c>
      <c r="O299" s="714">
        <f ca="1">IF($B298="","",VLOOKUP($B298,Indoor_max,O$7,0))</f>
        <v>55</v>
      </c>
      <c r="P299" s="712">
        <f ca="1">IF($B298="","",VLOOKUP($B298,Indoor_max,P$7,0))</f>
        <v>0</v>
      </c>
      <c r="Q299" s="713">
        <f ca="1">IF($B298="","",VLOOKUP($B298,Indoor_max,Q$7,0))</f>
        <v>0</v>
      </c>
      <c r="R299" s="715">
        <f ca="1">IF($B298="",0,VLOOKUP($B298,Indoor_max,R$7,0))</f>
        <v>260</v>
      </c>
      <c r="S299" s="716" t="str">
        <f ca="1">IF($B298="","",VLOOKUP($B298,Athlètes,S$7,0))</f>
        <v>Tom</v>
      </c>
      <c r="T299" s="710">
        <f ca="1">IF($B298="","",VLOOKUP($B298,Indoor_max,T$7,0))</f>
        <v>1</v>
      </c>
      <c r="U299" s="684">
        <f ca="1">IF($B298="","",VLOOKUP($B298,Indoor_max,U$7,0))</f>
        <v>1</v>
      </c>
      <c r="V299" s="684">
        <f ca="1">IF($B298="","",VLOOKUP($B298,Indoor_max,V$7,0))</f>
        <v>0</v>
      </c>
      <c r="W299" s="684">
        <f ca="1">IF($B298="","",VLOOKUP($B298,Indoor_max,W$7,0))</f>
        <v>0</v>
      </c>
      <c r="X299" s="684">
        <f ca="1">IF($B298="","",VLOOKUP($B298,Indoor_max,X$7,0))</f>
        <v>0</v>
      </c>
      <c r="Y299" s="684">
        <f ca="1">IF($B298="","",VLOOKUP($B298,Indoor_max,Y$7,0))</f>
        <v>0</v>
      </c>
      <c r="Z299" s="684">
        <f ca="1">IF($B298="","",VLOOKUP($B298,Indoor_max,Z$7,0))</f>
        <v>1</v>
      </c>
      <c r="AA299" s="684">
        <f ca="1">IF($B298="","",VLOOKUP($B298,Indoor_max,AA$7,0))</f>
        <v>0</v>
      </c>
      <c r="AB299" s="684">
        <f ca="1">IF($B298="","",VLOOKUP($B298,Indoor_max,AB$7,0))</f>
        <v>0</v>
      </c>
      <c r="AC299" s="684">
        <f ca="1">IF($B298="","",VLOOKUP($B298,Indoor_max,AC$7,0))</f>
        <v>0</v>
      </c>
      <c r="AD299" s="684">
        <f ca="1">IF(MAX(T299:AC299)&gt;1,1,0)</f>
        <v>0</v>
      </c>
      <c r="AE299" s="684">
        <f ca="1">IF(AND(SUM(I299:N299)&gt;0,SUM(O299:Q299)&gt;0,R299&gt;0),1,0)</f>
        <v>1</v>
      </c>
      <c r="AF299" s="692">
        <f ca="1">IF( OR(AND(G299&gt;=2,G299+H299&gt;=2),  F298=IF(D299="F","classée","classé")),  1,  0)</f>
        <v>1</v>
      </c>
      <c r="AG299" s="804">
        <f ca="1">IF(CELL("row",B299)=ODD(CELL("row",B299)),IF(ROUND(B299-B298,1)=0.1,1,NA()),IF(ROUND(B300-B299,1)=0.1,0,NA()))</f>
        <v>1</v>
      </c>
      <c r="AH299" s="689">
        <f>IF(B299&gt;99,B299,A299)</f>
        <v>1040.0999999999999</v>
      </c>
      <c r="AI299" s="684" t="str">
        <f ca="1">IF(D299="",INDIRECT(AO299),IF(AG299=1,D298&amp;"_"&amp;D299,D299&amp;"_"&amp;D300))</f>
        <v>B_H</v>
      </c>
      <c r="AJ299" s="684">
        <f ca="1">IF(AI299=INDIRECT(AO299),0,1)     +     IF(AG299=1,  IF(B298+0.1=B299,0,1),  IF(B299+0.1=B300,0,1))     +     IF(AG299=1,  AD299,  AD300)</f>
        <v>0</v>
      </c>
      <c r="AK299" s="717">
        <f ca="1">IF(AG299=1,  F299+CLASSES*AF299*100000,  F300+CLASSES*AF300*100000)     +     IF(AI299="_",  0,  VLOOKUP(AI299,Cross_cat_sexe,AK$7,0))     +     IF(AG299=1,  IF(AND(B299&gt;0.1,F299=0),0.1,0),  IF(AND(B300&gt;0.1,F300=0),0.1,0))</f>
        <v>1100443</v>
      </c>
      <c r="AL299" s="291"/>
      <c r="AM299" s="684"/>
      <c r="AN299" s="684">
        <f t="shared" si="25"/>
        <v>1</v>
      </c>
      <c r="AO299" s="796" t="str">
        <f t="shared" ca="1" si="24"/>
        <v>$AI$291</v>
      </c>
    </row>
    <row r="300" spans="1:41" s="703" customFormat="1">
      <c r="A300" s="704">
        <v>4</v>
      </c>
      <c r="B300" s="705">
        <v>9622</v>
      </c>
      <c r="C300" s="703" t="str">
        <f ca="1">IF($B300="","",VLOOKUP($B300,Athlètes,C$5,0))</f>
        <v>DE LISSNYDER</v>
      </c>
      <c r="D300" s="698" t="str">
        <f ca="1">IF($B300="","",VLOOKUP($B300,Athlètes,D$5,0))</f>
        <v>B</v>
      </c>
      <c r="E300" s="706">
        <f ca="1">IF($B300="","",VLOOKUP($B300,Athlètes,E$5,0))</f>
        <v>2003</v>
      </c>
      <c r="F300" s="718"/>
      <c r="G300" s="700"/>
      <c r="H300" s="783"/>
      <c r="I300" s="719">
        <f ca="1">IF($B300="","",VLOOKUP($B300,Indoor_max,I$5,0)/1000)</f>
        <v>9.1550925925925928E-5</v>
      </c>
      <c r="J300" s="720">
        <f ca="1">IF($B300="","",VLOOKUP($B300,Indoor_max,J$5,0)/1000)</f>
        <v>0</v>
      </c>
      <c r="K300" s="720">
        <f ca="1">IF($B300="","",VLOOKUP($B300,Indoor_max,K$5,0)/1000)</f>
        <v>0</v>
      </c>
      <c r="L300" s="720">
        <f ca="1">IF($B300="","",VLOOKUP($B300,Indoor_max,L$5,0)/1000)</f>
        <v>0</v>
      </c>
      <c r="M300" s="720">
        <f ca="1">IF($B300="","",VLOOKUP($B300,Indoor_max,M$5,0)/1000)</f>
        <v>0</v>
      </c>
      <c r="N300" s="721">
        <f ca="1">IF($B300="","",VLOOKUP($B300,Indoor_max,N$5,0)/1000)</f>
        <v>0</v>
      </c>
      <c r="O300" s="722">
        <f ca="1">IF($B300="","",VLOOKUP($B300,Indoor_max,O$5,0))</f>
        <v>80</v>
      </c>
      <c r="P300" s="723">
        <f ca="1">IF($B300="","",VLOOKUP($B300,Indoor_max,P$5,0))</f>
        <v>0</v>
      </c>
      <c r="Q300" s="724">
        <f ca="1">IF($B300="","",VLOOKUP($B300,Indoor_max,Q$5,0))</f>
        <v>0</v>
      </c>
      <c r="R300" s="725">
        <f ca="1">IF($B300="","",VLOOKUP($B300,Indoor_max,R$5,0))</f>
        <v>4.53</v>
      </c>
      <c r="S300" s="726" t="str">
        <f ca="1">IF($B300="","",VLOOKUP($B300,Athlètes,S$5,0))</f>
        <v>DE LISSNYDER</v>
      </c>
      <c r="T300" s="718"/>
      <c r="U300" s="698"/>
      <c r="V300" s="698"/>
      <c r="W300" s="698"/>
      <c r="X300" s="698"/>
      <c r="Y300" s="698"/>
      <c r="Z300" s="698"/>
      <c r="AA300" s="698"/>
      <c r="AB300" s="698"/>
      <c r="AC300" s="698"/>
      <c r="AD300" s="698"/>
      <c r="AE300" s="698"/>
      <c r="AF300" s="700"/>
      <c r="AG300" s="828">
        <f ca="1">IF(CELL("row",B300)=ODD(CELL("row",B300)),IF(ROUND(B300-B299,1)=0.1,1,NA()),IF(ROUND(B301-B300,1)=0.1,0,NA()))</f>
        <v>0</v>
      </c>
      <c r="AH300" s="697">
        <f>IF(B300&gt;99,B300,A300)</f>
        <v>9622</v>
      </c>
      <c r="AI300" s="698" t="str">
        <f ca="1">IF(D300="",INDIRECT(AO300),IF(AG300=1,D299&amp;"_"&amp;D300,D300&amp;"_"&amp;D301))</f>
        <v>B_H</v>
      </c>
      <c r="AJ300" s="698">
        <f ca="1">IF(AI300=INDIRECT(AO300),0,1)     +     IF(AG300=1,  IF(B299+0.1=B300,0,1),  IF(B300+0.1=B301,0,1))     +     IF(AG300=1,  AD300,  AD301)</f>
        <v>0</v>
      </c>
      <c r="AK300" s="701">
        <f ca="1">IF(AG300=1,  F300+CLASSES*AF300*100000,  F301+CLASSES*AF301*100000)     +     IF(AI300="_",  0,  VLOOKUP(AI300,Cross_cat_sexe,AK$7,0))     +     IF(AG300=1,  IF(AND(B300&gt;0.1,F300=0),0.1,0),  IF(AND(B301&gt;0.1,F301=0),0.1,0))</f>
        <v>1100420</v>
      </c>
      <c r="AL300" s="290"/>
      <c r="AM300" s="698"/>
      <c r="AN300" s="698">
        <f t="shared" si="25"/>
        <v>1</v>
      </c>
      <c r="AO300" s="800" t="str">
        <f t="shared" ca="1" si="24"/>
        <v>$AI$291</v>
      </c>
    </row>
    <row r="301" spans="1:41" s="695" customFormat="1">
      <c r="A301" s="681">
        <v>4.0999999999999996</v>
      </c>
      <c r="B301" s="682">
        <f>B300+0.1</f>
        <v>9622.1</v>
      </c>
      <c r="C301" s="683" t="str">
        <f ca="1">IF($B300="","",VLOOKUP($B300,Athlètes,C$7,0))</f>
        <v>Robin</v>
      </c>
      <c r="D301" s="684" t="str">
        <f ca="1">IF($B300="","",VLOOKUP($B300,Athlètes,D$7,0))</f>
        <v>H</v>
      </c>
      <c r="E301" s="685"/>
      <c r="F301" s="710">
        <f ca="1">IF(AD301=0,MAX(I301:N301)+MAX(O301:Q301)+R301,NA())</f>
        <v>420</v>
      </c>
      <c r="G301" s="692">
        <f ca="1">IF(AD301=0,SUM(T301:AC301),NA())</f>
        <v>2</v>
      </c>
      <c r="H301" s="784">
        <f ca="1">IF(ISNA(VLOOKUP($B301,__Cross,H$7,0)),   0,   VLOOKUP($B301,__Cross,H$7,0))</f>
        <v>2</v>
      </c>
      <c r="I301" s="711">
        <f ca="1">IF($B300="","",VLOOKUP($B300,Indoor_max,I$7,0))</f>
        <v>180</v>
      </c>
      <c r="J301" s="712">
        <f ca="1">IF($B300="","",VLOOKUP($B300,Indoor_max,J$7,0))</f>
        <v>0</v>
      </c>
      <c r="K301" s="712">
        <f ca="1">IF($B300="","",VLOOKUP($B300,Indoor_max,K$7,0))</f>
        <v>0</v>
      </c>
      <c r="L301" s="712">
        <f ca="1">IF($B300="","",VLOOKUP($B300,Indoor_max,L$7,0))</f>
        <v>0</v>
      </c>
      <c r="M301" s="712">
        <f ca="1">IF($B300="","",VLOOKUP($B300,Indoor_max,M$7,0))</f>
        <v>0</v>
      </c>
      <c r="N301" s="713">
        <f ca="1">IF($B300="","",VLOOKUP($B300,Indoor_max,N$7,0))</f>
        <v>0</v>
      </c>
      <c r="O301" s="714">
        <f ca="1">IF($B300="","",VLOOKUP($B300,Indoor_max,O$7,0))</f>
        <v>55</v>
      </c>
      <c r="P301" s="712">
        <f ca="1">IF($B300="","",VLOOKUP($B300,Indoor_max,P$7,0))</f>
        <v>0</v>
      </c>
      <c r="Q301" s="713">
        <f ca="1">IF($B300="","",VLOOKUP($B300,Indoor_max,Q$7,0))</f>
        <v>0</v>
      </c>
      <c r="R301" s="715">
        <f ca="1">IF($B300="",0,VLOOKUP($B300,Indoor_max,R$7,0))</f>
        <v>185</v>
      </c>
      <c r="S301" s="716" t="str">
        <f ca="1">IF($B300="","",VLOOKUP($B300,Athlètes,S$7,0))</f>
        <v>Robin</v>
      </c>
      <c r="T301" s="710">
        <f ca="1">IF($B300="","",VLOOKUP($B300,Indoor_max,T$7,0))</f>
        <v>1</v>
      </c>
      <c r="U301" s="684">
        <f ca="1">IF($B300="","",VLOOKUP($B300,Indoor_max,U$7,0))</f>
        <v>1</v>
      </c>
      <c r="V301" s="684">
        <f ca="1">IF($B300="","",VLOOKUP($B300,Indoor_max,V$7,0))</f>
        <v>0</v>
      </c>
      <c r="W301" s="684">
        <f ca="1">IF($B300="","",VLOOKUP($B300,Indoor_max,W$7,0))</f>
        <v>0</v>
      </c>
      <c r="X301" s="684">
        <f ca="1">IF($B300="","",VLOOKUP($B300,Indoor_max,X$7,0))</f>
        <v>0</v>
      </c>
      <c r="Y301" s="684">
        <f ca="1">IF($B300="","",VLOOKUP($B300,Indoor_max,Y$7,0))</f>
        <v>0</v>
      </c>
      <c r="Z301" s="684">
        <f ca="1">IF($B300="","",VLOOKUP($B300,Indoor_max,Z$7,0))</f>
        <v>0</v>
      </c>
      <c r="AA301" s="684">
        <f ca="1">IF($B300="","",VLOOKUP($B300,Indoor_max,AA$7,0))</f>
        <v>0</v>
      </c>
      <c r="AB301" s="684">
        <f ca="1">IF($B300="","",VLOOKUP($B300,Indoor_max,AB$7,0))</f>
        <v>0</v>
      </c>
      <c r="AC301" s="684">
        <f ca="1">IF($B300="","",VLOOKUP($B300,Indoor_max,AC$7,0))</f>
        <v>0</v>
      </c>
      <c r="AD301" s="684">
        <f ca="1">IF(MAX(T301:AC301)&gt;1,1,0)</f>
        <v>0</v>
      </c>
      <c r="AE301" s="684">
        <f ca="1">IF(AND(SUM(I301:N301)&gt;0,SUM(O301:Q301)&gt;0,R301&gt;0),1,0)</f>
        <v>1</v>
      </c>
      <c r="AF301" s="692">
        <f ca="1">IF( OR(AND(G301&gt;=2,G301+H301&gt;=2),  F300=IF(D301="F","classée","classé")),  1,  0)</f>
        <v>1</v>
      </c>
      <c r="AG301" s="804">
        <f ca="1">IF(CELL("row",B301)=ODD(CELL("row",B301)),IF(ROUND(B301-B300,1)=0.1,1,NA()),IF(ROUND(B302-B301,1)=0.1,0,NA()))</f>
        <v>1</v>
      </c>
      <c r="AH301" s="689">
        <f>IF(B301&gt;99,B301,A301)</f>
        <v>9622.1</v>
      </c>
      <c r="AI301" s="684" t="str">
        <f ca="1">IF(D301="",INDIRECT(AO301),IF(AG301=1,D300&amp;"_"&amp;D301,D301&amp;"_"&amp;D302))</f>
        <v>B_H</v>
      </c>
      <c r="AJ301" s="684">
        <f ca="1">IF(AI301=INDIRECT(AO301),0,1)     +     IF(AG301=1,  IF(B300+0.1=B301,0,1),  IF(B301+0.1=B302,0,1))     +     IF(AG301=1,  AD301,  AD302)</f>
        <v>0</v>
      </c>
      <c r="AK301" s="717">
        <f ca="1">IF(AG301=1,  F301+CLASSES*AF301*100000,  F302+CLASSES*AF302*100000)     +     IF(AI301="_",  0,  VLOOKUP(AI301,Cross_cat_sexe,AK$7,0))     +     IF(AG301=1,  IF(AND(B301&gt;0.1,F301=0),0.1,0),  IF(AND(B302&gt;0.1,F302=0),0.1,0))</f>
        <v>1100420</v>
      </c>
      <c r="AL301" s="291"/>
      <c r="AM301" s="684"/>
      <c r="AN301" s="684">
        <f t="shared" si="25"/>
        <v>1</v>
      </c>
      <c r="AO301" s="796" t="str">
        <f t="shared" ca="1" si="24"/>
        <v>$AI$291</v>
      </c>
    </row>
    <row r="302" spans="1:41" s="703" customFormat="1">
      <c r="A302" s="704">
        <v>5</v>
      </c>
      <c r="B302" s="705">
        <v>35</v>
      </c>
      <c r="C302" s="703" t="str">
        <f ca="1">IF($B302="","",VLOOKUP($B302,Athlètes,C$5,0))</f>
        <v>SOLBREUX</v>
      </c>
      <c r="D302" s="698" t="str">
        <f ca="1">IF($B302="","",VLOOKUP($B302,Athlètes,D$5,0))</f>
        <v>B</v>
      </c>
      <c r="E302" s="706">
        <f ca="1">IF($B302="","",VLOOKUP($B302,Athlètes,E$5,0))</f>
        <v>2004</v>
      </c>
      <c r="F302" s="718"/>
      <c r="G302" s="700"/>
      <c r="H302" s="783"/>
      <c r="I302" s="719">
        <f ca="1">IF($B302="","",VLOOKUP($B302,Indoor_max,I$5,0)/1000)</f>
        <v>9.7569444444444437E-5</v>
      </c>
      <c r="J302" s="720">
        <f ca="1">IF($B302="","",VLOOKUP($B302,Indoor_max,J$5,0)/1000)</f>
        <v>0</v>
      </c>
      <c r="K302" s="720">
        <f ca="1">IF($B302="","",VLOOKUP($B302,Indoor_max,K$5,0)/1000)</f>
        <v>0</v>
      </c>
      <c r="L302" s="720">
        <f ca="1">IF($B302="","",VLOOKUP($B302,Indoor_max,L$5,0)/1000)</f>
        <v>0</v>
      </c>
      <c r="M302" s="720">
        <f ca="1">IF($B302="","",VLOOKUP($B302,Indoor_max,M$5,0)/1000)</f>
        <v>0</v>
      </c>
      <c r="N302" s="721">
        <f ca="1">IF($B302="","",VLOOKUP($B302,Indoor_max,N$5,0)/1000)</f>
        <v>0</v>
      </c>
      <c r="O302" s="722">
        <f ca="1">IF($B302="","",VLOOKUP($B302,Indoor_max,O$5,0))</f>
        <v>90</v>
      </c>
      <c r="P302" s="723">
        <f ca="1">IF($B302="","",VLOOKUP($B302,Indoor_max,P$5,0))</f>
        <v>0</v>
      </c>
      <c r="Q302" s="724">
        <f ca="1">IF($B302="","",VLOOKUP($B302,Indoor_max,Q$5,0))</f>
        <v>0</v>
      </c>
      <c r="R302" s="725">
        <f ca="1">IF($B302="","",VLOOKUP($B302,Indoor_max,R$5,0))</f>
        <v>4.24</v>
      </c>
      <c r="S302" s="726" t="str">
        <f ca="1">IF($B302="","",VLOOKUP($B302,Athlètes,S$5,0))</f>
        <v>SOLBREUX</v>
      </c>
      <c r="T302" s="718"/>
      <c r="U302" s="698"/>
      <c r="V302" s="698"/>
      <c r="W302" s="698"/>
      <c r="X302" s="698"/>
      <c r="Y302" s="698"/>
      <c r="Z302" s="698"/>
      <c r="AA302" s="698"/>
      <c r="AB302" s="698"/>
      <c r="AC302" s="698"/>
      <c r="AD302" s="698"/>
      <c r="AE302" s="698"/>
      <c r="AF302" s="700"/>
      <c r="AG302" s="828">
        <f ca="1">IF(CELL("row",B302)=ODD(CELL("row",B302)),IF(ROUND(B302-B301,1)=0.1,1,NA()),IF(ROUND(B303-B302,1)=0.1,0,NA()))</f>
        <v>0</v>
      </c>
      <c r="AH302" s="697">
        <f>IF(B302&gt;99,B302,A302)</f>
        <v>5</v>
      </c>
      <c r="AI302" s="698" t="str">
        <f ca="1">IF(D302="",INDIRECT(AO302),IF(AG302=1,D301&amp;"_"&amp;D302,D302&amp;"_"&amp;D303))</f>
        <v>B_H</v>
      </c>
      <c r="AJ302" s="698">
        <f ca="1">IF(AI302=INDIRECT(AO302),0,1)     +     IF(AG302=1,  IF(B301+0.1=B302,0,1),  IF(B302+0.1=B303,0,1))     +     IF(AG302=1,  AD302,  AD303)</f>
        <v>0</v>
      </c>
      <c r="AK302" s="701">
        <f ca="1">IF(AG302=1,  F302+CLASSES*AF302*100000,  F303+CLASSES*AF303*100000)     +     IF(AI302="_",  0,  VLOOKUP(AI302,Cross_cat_sexe,AK$7,0))     +     IF(AG302=1,  IF(AND(B302&gt;0.1,F302=0),0.1,0),  IF(AND(B303&gt;0.1,F303=0),0.1,0))</f>
        <v>1100388</v>
      </c>
      <c r="AL302" s="290"/>
      <c r="AM302" s="698"/>
      <c r="AN302" s="698">
        <f t="shared" si="25"/>
        <v>1</v>
      </c>
      <c r="AO302" s="800" t="str">
        <f t="shared" ca="1" si="24"/>
        <v>$AI$291</v>
      </c>
    </row>
    <row r="303" spans="1:41" s="695" customFormat="1">
      <c r="A303" s="681">
        <v>5.0999999999999996</v>
      </c>
      <c r="B303" s="682">
        <f>B302+0.1</f>
        <v>35.1</v>
      </c>
      <c r="C303" s="683" t="str">
        <f ca="1">IF($B302="","",VLOOKUP($B302,Athlètes,C$7,0))</f>
        <v>Thibaud</v>
      </c>
      <c r="D303" s="684" t="str">
        <f ca="1">IF($B302="","",VLOOKUP($B302,Athlètes,D$7,0))</f>
        <v>H</v>
      </c>
      <c r="E303" s="685"/>
      <c r="F303" s="710">
        <f ca="1">IF(AD303=0,MAX(I303:N303)+MAX(O303:Q303)+R303,NA())</f>
        <v>388</v>
      </c>
      <c r="G303" s="692">
        <f ca="1">IF(AD303=0,SUM(T303:AC303),NA())</f>
        <v>3</v>
      </c>
      <c r="H303" s="784">
        <f ca="1">IF(ISNA(VLOOKUP($B303,__Cross,H$7,0)),   0,   VLOOKUP($B303,__Cross,H$7,0))</f>
        <v>4</v>
      </c>
      <c r="I303" s="711">
        <f ca="1">IF($B302="","",VLOOKUP($B302,Indoor_max,I$7,0))</f>
        <v>102</v>
      </c>
      <c r="J303" s="712">
        <f ca="1">IF($B302="","",VLOOKUP($B302,Indoor_max,J$7,0))</f>
        <v>0</v>
      </c>
      <c r="K303" s="712">
        <f ca="1">IF($B302="","",VLOOKUP($B302,Indoor_max,K$7,0))</f>
        <v>0</v>
      </c>
      <c r="L303" s="712">
        <f ca="1">IF($B302="","",VLOOKUP($B302,Indoor_max,L$7,0))</f>
        <v>0</v>
      </c>
      <c r="M303" s="712">
        <f ca="1">IF($B302="","",VLOOKUP($B302,Indoor_max,M$7,0))</f>
        <v>0</v>
      </c>
      <c r="N303" s="713">
        <f ca="1">IF($B302="","",VLOOKUP($B302,Indoor_max,N$7,0))</f>
        <v>0</v>
      </c>
      <c r="O303" s="714">
        <f ca="1">IF($B302="","",VLOOKUP($B302,Indoor_max,O$7,0))</f>
        <v>119</v>
      </c>
      <c r="P303" s="712">
        <f ca="1">IF($B302="","",VLOOKUP($B302,Indoor_max,P$7,0))</f>
        <v>0</v>
      </c>
      <c r="Q303" s="713">
        <f ca="1">IF($B302="","",VLOOKUP($B302,Indoor_max,Q$7,0))</f>
        <v>0</v>
      </c>
      <c r="R303" s="715">
        <f ca="1">IF($B302="",0,VLOOKUP($B302,Indoor_max,R$7,0))</f>
        <v>167</v>
      </c>
      <c r="S303" s="716" t="str">
        <f ca="1">IF($B302="","",VLOOKUP($B302,Athlètes,S$7,0))</f>
        <v>Thibaud</v>
      </c>
      <c r="T303" s="710">
        <f ca="1">IF($B302="","",VLOOKUP($B302,Indoor_max,T$7,0))</f>
        <v>1</v>
      </c>
      <c r="U303" s="684">
        <f ca="1">IF($B302="","",VLOOKUP($B302,Indoor_max,U$7,0))</f>
        <v>1</v>
      </c>
      <c r="V303" s="684">
        <f ca="1">IF($B302="","",VLOOKUP($B302,Indoor_max,V$7,0))</f>
        <v>0</v>
      </c>
      <c r="W303" s="684">
        <f ca="1">IF($B302="","",VLOOKUP($B302,Indoor_max,W$7,0))</f>
        <v>0</v>
      </c>
      <c r="X303" s="684">
        <f ca="1">IF($B302="","",VLOOKUP($B302,Indoor_max,X$7,0))</f>
        <v>0</v>
      </c>
      <c r="Y303" s="684">
        <f ca="1">IF($B302="","",VLOOKUP($B302,Indoor_max,Y$7,0))</f>
        <v>0</v>
      </c>
      <c r="Z303" s="684">
        <f ca="1">IF($B302="","",VLOOKUP($B302,Indoor_max,Z$7,0))</f>
        <v>1</v>
      </c>
      <c r="AA303" s="684">
        <f ca="1">IF($B302="","",VLOOKUP($B302,Indoor_max,AA$7,0))</f>
        <v>0</v>
      </c>
      <c r="AB303" s="684">
        <f ca="1">IF($B302="","",VLOOKUP($B302,Indoor_max,AB$7,0))</f>
        <v>0</v>
      </c>
      <c r="AC303" s="684">
        <f ca="1">IF($B302="","",VLOOKUP($B302,Indoor_max,AC$7,0))</f>
        <v>0</v>
      </c>
      <c r="AD303" s="684">
        <f ca="1">IF(MAX(T303:AC303)&gt;1,1,0)</f>
        <v>0</v>
      </c>
      <c r="AE303" s="684">
        <f ca="1">IF(AND(SUM(I303:N303)&gt;0,SUM(O303:Q303)&gt;0,R303&gt;0),1,0)</f>
        <v>1</v>
      </c>
      <c r="AF303" s="692">
        <f ca="1">IF( OR(AND(G303&gt;=2,G303+H303&gt;=2),  F302=IF(D303="F","classée","classé")),  1,  0)</f>
        <v>1</v>
      </c>
      <c r="AG303" s="804">
        <f ca="1">IF(CELL("row",B303)=ODD(CELL("row",B303)),IF(ROUND(B303-B302,1)=0.1,1,NA()),IF(ROUND(B304-B303,1)=0.1,0,NA()))</f>
        <v>1</v>
      </c>
      <c r="AH303" s="689">
        <f>IF(B303&gt;99,B303,A303)</f>
        <v>5.0999999999999996</v>
      </c>
      <c r="AI303" s="684" t="str">
        <f ca="1">IF(D303="",INDIRECT(AO303),IF(AG303=1,D302&amp;"_"&amp;D303,D303&amp;"_"&amp;D304))</f>
        <v>B_H</v>
      </c>
      <c r="AJ303" s="684">
        <f ca="1">IF(AI303=INDIRECT(AO303),0,1)     +     IF(AG303=1,  IF(B302+0.1=B303,0,1),  IF(B303+0.1=B304,0,1))     +     IF(AG303=1,  AD303,  AD304)</f>
        <v>0</v>
      </c>
      <c r="AK303" s="717">
        <f ca="1">IF(AG303=1,  F303+CLASSES*AF303*100000,  F304+CLASSES*AF304*100000)     +     IF(AI303="_",  0,  VLOOKUP(AI303,Cross_cat_sexe,AK$7,0))     +     IF(AG303=1,  IF(AND(B303&gt;0.1,F303=0),0.1,0),  IF(AND(B304&gt;0.1,F304=0),0.1,0))</f>
        <v>1100388</v>
      </c>
      <c r="AL303" s="291"/>
      <c r="AM303" s="684"/>
      <c r="AN303" s="684">
        <f t="shared" si="25"/>
        <v>1</v>
      </c>
      <c r="AO303" s="796" t="str">
        <f t="shared" ca="1" si="24"/>
        <v>$AI$291</v>
      </c>
    </row>
    <row r="304" spans="1:41" s="703" customFormat="1">
      <c r="A304" s="704">
        <v>6</v>
      </c>
      <c r="B304" s="705">
        <v>415</v>
      </c>
      <c r="C304" s="703" t="str">
        <f ca="1">IF($B304="","",VLOOKUP($B304,Athlètes,C$5,0))</f>
        <v>DEBIERE</v>
      </c>
      <c r="D304" s="698" t="str">
        <f ca="1">IF($B304="","",VLOOKUP($B304,Athlètes,D$5,0))</f>
        <v>B</v>
      </c>
      <c r="E304" s="706">
        <f ca="1">IF($B304="","",VLOOKUP($B304,Athlètes,E$5,0))</f>
        <v>2004</v>
      </c>
      <c r="F304" s="718"/>
      <c r="G304" s="700"/>
      <c r="H304" s="783"/>
      <c r="I304" s="719">
        <f ca="1">IF($B304="","",VLOOKUP($B304,Indoor_max,I$5,0)/1000)</f>
        <v>9.2592592592592588E-5</v>
      </c>
      <c r="J304" s="720">
        <f ca="1">IF($B304="","",VLOOKUP($B304,Indoor_max,J$5,0)/1000)</f>
        <v>0</v>
      </c>
      <c r="K304" s="720">
        <f ca="1">IF($B304="","",VLOOKUP($B304,Indoor_max,K$5,0)/1000)</f>
        <v>0</v>
      </c>
      <c r="L304" s="720">
        <f ca="1">IF($B304="","",VLOOKUP($B304,Indoor_max,L$5,0)/1000)</f>
        <v>0</v>
      </c>
      <c r="M304" s="720">
        <f ca="1">IF($B304="","",VLOOKUP($B304,Indoor_max,M$5,0)/1000)</f>
        <v>0</v>
      </c>
      <c r="N304" s="721">
        <f ca="1">IF($B304="","",VLOOKUP($B304,Indoor_max,N$5,0)/1000)</f>
        <v>0</v>
      </c>
      <c r="O304" s="722">
        <f ca="1">IF($B304="","",VLOOKUP($B304,Indoor_max,O$5,0))</f>
        <v>0</v>
      </c>
      <c r="P304" s="723">
        <f ca="1">IF($B304="","",VLOOKUP($B304,Indoor_max,P$5,0))</f>
        <v>0</v>
      </c>
      <c r="Q304" s="724">
        <f ca="1">IF($B304="","",VLOOKUP($B304,Indoor_max,Q$5,0))</f>
        <v>0</v>
      </c>
      <c r="R304" s="725">
        <f ca="1">IF($B304="","",VLOOKUP($B304,Indoor_max,R$5,0))</f>
        <v>5.14</v>
      </c>
      <c r="S304" s="726" t="str">
        <f ca="1">IF($B304="","",VLOOKUP($B304,Athlètes,S$5,0))</f>
        <v>DEBIERE</v>
      </c>
      <c r="T304" s="718"/>
      <c r="U304" s="698"/>
      <c r="V304" s="698"/>
      <c r="W304" s="698"/>
      <c r="X304" s="698"/>
      <c r="Y304" s="698"/>
      <c r="Z304" s="698"/>
      <c r="AA304" s="698"/>
      <c r="AB304" s="698"/>
      <c r="AC304" s="698"/>
      <c r="AD304" s="698"/>
      <c r="AE304" s="698"/>
      <c r="AF304" s="700"/>
      <c r="AG304" s="828">
        <f ca="1">IF(CELL("row",B304)=ODD(CELL("row",B304)),IF(ROUND(B304-B303,1)=0.1,1,NA()),IF(ROUND(B305-B304,1)=0.1,0,NA()))</f>
        <v>0</v>
      </c>
      <c r="AH304" s="697">
        <f>IF(B304&gt;99,B304,A304)</f>
        <v>415</v>
      </c>
      <c r="AI304" s="698" t="str">
        <f ca="1">IF(D304="",INDIRECT(AO304),IF(AG304=1,D303&amp;"_"&amp;D304,D304&amp;"_"&amp;D305))</f>
        <v>B_H</v>
      </c>
      <c r="AJ304" s="698">
        <f ca="1">IF(AI304=INDIRECT(AO304),0,1)     +     IF(AG304=1,  IF(B303+0.1=B304,0,1),  IF(B304+0.1=B305,0,1))     +     IF(AG304=1,  AD304,  AD305)</f>
        <v>0</v>
      </c>
      <c r="AK304" s="701">
        <f ca="1">IF(AG304=1,  F304+CLASSES*AF304*100000,  F305+CLASSES*AF305*100000)     +     IF(AI304="_",  0,  VLOOKUP(AI304,Cross_cat_sexe,AK$7,0))     +     IF(AG304=1,  IF(AND(B304&gt;0.1,F304=0),0.1,0),  IF(AND(B305&gt;0.1,F305=0),0.1,0))</f>
        <v>1100353</v>
      </c>
      <c r="AL304" s="290"/>
      <c r="AM304" s="698"/>
      <c r="AN304" s="698">
        <f t="shared" si="25"/>
        <v>1</v>
      </c>
      <c r="AO304" s="800" t="str">
        <f t="shared" ca="1" si="24"/>
        <v>$AI$291</v>
      </c>
    </row>
    <row r="305" spans="1:41" s="695" customFormat="1">
      <c r="A305" s="681">
        <v>6.1</v>
      </c>
      <c r="B305" s="682">
        <f>B304+0.1</f>
        <v>415.1</v>
      </c>
      <c r="C305" s="683" t="str">
        <f ca="1">IF($B304="","",VLOOKUP($B304,Athlètes,C$7,0))</f>
        <v>Milan</v>
      </c>
      <c r="D305" s="684" t="str">
        <f ca="1">IF($B304="","",VLOOKUP($B304,Athlètes,D$7,0))</f>
        <v>H</v>
      </c>
      <c r="E305" s="685"/>
      <c r="F305" s="710">
        <f ca="1">IF(AD305=0,MAX(I305:N305)+MAX(O305:Q305)+R305,NA())</f>
        <v>353</v>
      </c>
      <c r="G305" s="692">
        <f ca="1">IF(AD305=0,SUM(T305:AC305),NA())</f>
        <v>3</v>
      </c>
      <c r="H305" s="784">
        <f ca="1">IF(ISNA(VLOOKUP($B305,__Cross,H$7,0)),   0,   VLOOKUP($B305,__Cross,H$7,0))</f>
        <v>3</v>
      </c>
      <c r="I305" s="711">
        <f ca="1">IF($B304="","",VLOOKUP($B304,Indoor_max,I$7,0))</f>
        <v>128</v>
      </c>
      <c r="J305" s="712">
        <f ca="1">IF($B304="","",VLOOKUP($B304,Indoor_max,J$7,0))</f>
        <v>0</v>
      </c>
      <c r="K305" s="712">
        <f ca="1">IF($B304="","",VLOOKUP($B304,Indoor_max,K$7,0))</f>
        <v>0</v>
      </c>
      <c r="L305" s="712">
        <f ca="1">IF($B304="","",VLOOKUP($B304,Indoor_max,L$7,0))</f>
        <v>0</v>
      </c>
      <c r="M305" s="712">
        <f ca="1">IF($B304="","",VLOOKUP($B304,Indoor_max,M$7,0))</f>
        <v>0</v>
      </c>
      <c r="N305" s="713">
        <f ca="1">IF($B304="","",VLOOKUP($B304,Indoor_max,N$7,0))</f>
        <v>0</v>
      </c>
      <c r="O305" s="714">
        <f ca="1">IF($B304="","",VLOOKUP($B304,Indoor_max,O$7,0))</f>
        <v>0</v>
      </c>
      <c r="P305" s="712">
        <f ca="1">IF($B304="","",VLOOKUP($B304,Indoor_max,P$7,0))</f>
        <v>0</v>
      </c>
      <c r="Q305" s="713">
        <f ca="1">IF($B304="","",VLOOKUP($B304,Indoor_max,Q$7,0))</f>
        <v>0</v>
      </c>
      <c r="R305" s="715">
        <f ca="1">IF($B304="",0,VLOOKUP($B304,Indoor_max,R$7,0))</f>
        <v>225</v>
      </c>
      <c r="S305" s="716" t="str">
        <f ca="1">IF($B304="","",VLOOKUP($B304,Athlètes,S$7,0))</f>
        <v>Milan</v>
      </c>
      <c r="T305" s="710">
        <f ca="1">IF($B304="","",VLOOKUP($B304,Indoor_max,T$7,0))</f>
        <v>1</v>
      </c>
      <c r="U305" s="684">
        <f ca="1">IF($B304="","",VLOOKUP($B304,Indoor_max,U$7,0))</f>
        <v>1</v>
      </c>
      <c r="V305" s="684">
        <f ca="1">IF($B304="","",VLOOKUP($B304,Indoor_max,V$7,0))</f>
        <v>0</v>
      </c>
      <c r="W305" s="684">
        <f ca="1">IF($B304="","",VLOOKUP($B304,Indoor_max,W$7,0))</f>
        <v>0</v>
      </c>
      <c r="X305" s="684">
        <f ca="1">IF($B304="","",VLOOKUP($B304,Indoor_max,X$7,0))</f>
        <v>0</v>
      </c>
      <c r="Y305" s="684">
        <f ca="1">IF($B304="","",VLOOKUP($B304,Indoor_max,Y$7,0))</f>
        <v>0</v>
      </c>
      <c r="Z305" s="684">
        <f ca="1">IF($B304="","",VLOOKUP($B304,Indoor_max,Z$7,0))</f>
        <v>0</v>
      </c>
      <c r="AA305" s="684">
        <f ca="1">IF($B304="","",VLOOKUP($B304,Indoor_max,AA$7,0))</f>
        <v>1</v>
      </c>
      <c r="AB305" s="684">
        <f ca="1">IF($B304="","",VLOOKUP($B304,Indoor_max,AB$7,0))</f>
        <v>0</v>
      </c>
      <c r="AC305" s="684">
        <f ca="1">IF($B304="","",VLOOKUP($B304,Indoor_max,AC$7,0))</f>
        <v>0</v>
      </c>
      <c r="AD305" s="684">
        <f ca="1">IF(MAX(T305:AC305)&gt;1,1,0)</f>
        <v>0</v>
      </c>
      <c r="AE305" s="684">
        <f ca="1">IF(AND(SUM(I305:N305)&gt;0,SUM(O305:Q305)&gt;0,R305&gt;0),1,0)</f>
        <v>0</v>
      </c>
      <c r="AF305" s="692">
        <f ca="1">IF( OR(AND(G305&gt;=2,G305+H305&gt;=2),  F304=IF(D305="F","classée","classé")),  1,  0)</f>
        <v>1</v>
      </c>
      <c r="AG305" s="804">
        <f ca="1">IF(CELL("row",B305)=ODD(CELL("row",B305)),IF(ROUND(B305-B304,1)=0.1,1,NA()),IF(ROUND(B306-B305,1)=0.1,0,NA()))</f>
        <v>1</v>
      </c>
      <c r="AH305" s="689">
        <f>IF(B305&gt;99,B305,A305)</f>
        <v>415.1</v>
      </c>
      <c r="AI305" s="684" t="str">
        <f ca="1">IF(D305="",INDIRECT(AO305),IF(AG305=1,D304&amp;"_"&amp;D305,D305&amp;"_"&amp;D306))</f>
        <v>B_H</v>
      </c>
      <c r="AJ305" s="684">
        <f ca="1">IF(AI305=INDIRECT(AO305),0,1)     +     IF(AG305=1,  IF(B304+0.1=B305,0,1),  IF(B305+0.1=B306,0,1))     +     IF(AG305=1,  AD305,  AD306)</f>
        <v>0</v>
      </c>
      <c r="AK305" s="717">
        <f ca="1">IF(AG305=1,  F305+CLASSES*AF305*100000,  F306+CLASSES*AF306*100000)     +     IF(AI305="_",  0,  VLOOKUP(AI305,Cross_cat_sexe,AK$7,0))     +     IF(AG305=1,  IF(AND(B305&gt;0.1,F305=0),0.1,0),  IF(AND(B306&gt;0.1,F306=0),0.1,0))</f>
        <v>1100353</v>
      </c>
      <c r="AL305" s="291"/>
      <c r="AM305" s="684"/>
      <c r="AN305" s="684">
        <f t="shared" si="25"/>
        <v>1</v>
      </c>
      <c r="AO305" s="796" t="str">
        <f t="shared" ca="1" si="24"/>
        <v>$AI$291</v>
      </c>
    </row>
    <row r="306" spans="1:41" s="703" customFormat="1">
      <c r="A306" s="704">
        <v>7</v>
      </c>
      <c r="B306" s="705">
        <v>221</v>
      </c>
      <c r="C306" s="703" t="str">
        <f ca="1">IF($B306="","",VLOOKUP($B306,Athlètes,C$5,0))</f>
        <v>NAVEAU</v>
      </c>
      <c r="D306" s="698" t="str">
        <f ca="1">IF($B306="","",VLOOKUP($B306,Athlètes,D$5,0))</f>
        <v>B</v>
      </c>
      <c r="E306" s="706" t="str">
        <f ca="1">IF($B306="","",VLOOKUP($B306,Athlètes,E$5,0))</f>
        <v/>
      </c>
      <c r="F306" s="718"/>
      <c r="G306" s="700"/>
      <c r="H306" s="783"/>
      <c r="I306" s="719">
        <f ca="1">IF($B306="","",VLOOKUP($B306,Indoor_max,I$5,0)/1000)</f>
        <v>8.9120370370370373E-5</v>
      </c>
      <c r="J306" s="720">
        <f ca="1">IF($B306="","",VLOOKUP($B306,Indoor_max,J$5,0)/1000)</f>
        <v>0</v>
      </c>
      <c r="K306" s="720">
        <f ca="1">IF($B306="","",VLOOKUP($B306,Indoor_max,K$5,0)/1000)</f>
        <v>0</v>
      </c>
      <c r="L306" s="720">
        <f ca="1">IF($B306="","",VLOOKUP($B306,Indoor_max,L$5,0)/1000)</f>
        <v>0</v>
      </c>
      <c r="M306" s="720">
        <f ca="1">IF($B306="","",VLOOKUP($B306,Indoor_max,M$5,0)/1000)</f>
        <v>0</v>
      </c>
      <c r="N306" s="721">
        <f ca="1">IF($B306="","",VLOOKUP($B306,Indoor_max,N$5,0)/1000)</f>
        <v>0</v>
      </c>
      <c r="O306" s="722">
        <f ca="1">IF($B306="","",VLOOKUP($B306,Indoor_max,O$5,0))</f>
        <v>0</v>
      </c>
      <c r="P306" s="723">
        <f ca="1">IF($B306="","",VLOOKUP($B306,Indoor_max,P$5,0))</f>
        <v>0</v>
      </c>
      <c r="Q306" s="724">
        <f ca="1">IF($B306="","",VLOOKUP($B306,Indoor_max,Q$5,0))</f>
        <v>0</v>
      </c>
      <c r="R306" s="725">
        <f ca="1">IF($B306="","",VLOOKUP($B306,Indoor_max,R$5,0))</f>
        <v>3.96</v>
      </c>
      <c r="S306" s="726" t="str">
        <f ca="1">IF($B306="","",VLOOKUP($B306,Athlètes,S$5,0))</f>
        <v>NAVEAU</v>
      </c>
      <c r="T306" s="718"/>
      <c r="U306" s="698"/>
      <c r="V306" s="698"/>
      <c r="W306" s="698"/>
      <c r="X306" s="698"/>
      <c r="Y306" s="698"/>
      <c r="Z306" s="698"/>
      <c r="AA306" s="698"/>
      <c r="AB306" s="698"/>
      <c r="AC306" s="698"/>
      <c r="AD306" s="698"/>
      <c r="AE306" s="698"/>
      <c r="AF306" s="700"/>
      <c r="AG306" s="828">
        <f ca="1">IF(CELL("row",B306)=ODD(CELL("row",B306)),IF(ROUND(B306-B305,1)=0.1,1,NA()),IF(ROUND(B307-B306,1)=0.1,0,NA()))</f>
        <v>0</v>
      </c>
      <c r="AH306" s="697">
        <f>IF(B306&gt;99,B306,A306)</f>
        <v>221</v>
      </c>
      <c r="AI306" s="698" t="str">
        <f ca="1">IF(D306="",INDIRECT(AO306),IF(AG306=1,D305&amp;"_"&amp;D306,D306&amp;"_"&amp;D307))</f>
        <v>B_H</v>
      </c>
      <c r="AJ306" s="698">
        <f ca="1">IF(AI306=INDIRECT(AO306),0,1)     +     IF(AG306=1,  IF(B305+0.1=B306,0,1),  IF(B306+0.1=B307,0,1))     +     IF(AG306=1,  AD306,  AD307)</f>
        <v>0</v>
      </c>
      <c r="AK306" s="701">
        <f ca="1">IF(AG306=1,  F306+CLASSES*AF306*100000,  F307+CLASSES*AF307*100000)     +     IF(AI306="_",  0,  VLOOKUP(AI306,Cross_cat_sexe,AK$7,0))     +     IF(AG306=1,  IF(AND(B306&gt;0.1,F306=0),0.1,0),  IF(AND(B307&gt;0.1,F307=0),0.1,0))</f>
        <v>1100324</v>
      </c>
      <c r="AL306" s="290"/>
      <c r="AM306" s="698"/>
      <c r="AN306" s="698">
        <f t="shared" si="25"/>
        <v>1</v>
      </c>
      <c r="AO306" s="800" t="str">
        <f t="shared" ca="1" si="24"/>
        <v>$AI$291</v>
      </c>
    </row>
    <row r="307" spans="1:41" s="695" customFormat="1">
      <c r="A307" s="681">
        <v>7.1</v>
      </c>
      <c r="B307" s="682">
        <f>B306+0.1</f>
        <v>221.1</v>
      </c>
      <c r="C307" s="683" t="str">
        <f ca="1">IF($B306="","",VLOOKUP($B306,Athlètes,C$7,0))</f>
        <v>Thomas</v>
      </c>
      <c r="D307" s="684" t="str">
        <f ca="1">IF($B306="","",VLOOKUP($B306,Athlètes,D$7,0))</f>
        <v>H</v>
      </c>
      <c r="E307" s="685"/>
      <c r="F307" s="710">
        <f ca="1">IF(AD307=0,MAX(I307:N307)+MAX(O307:Q307)+R307,NA())</f>
        <v>324</v>
      </c>
      <c r="G307" s="692">
        <f ca="1">IF(AD307=0,SUM(T307:AC307),NA())</f>
        <v>4</v>
      </c>
      <c r="H307" s="784">
        <f>IF(ISNA(VLOOKUP($B307,__Cross,H$7,0)),   0,   VLOOKUP($B307,__Cross,H$7,0))</f>
        <v>0</v>
      </c>
      <c r="I307" s="711">
        <f ca="1">IF($B306="","",VLOOKUP($B306,Indoor_max,I$7,0))</f>
        <v>175</v>
      </c>
      <c r="J307" s="712">
        <f ca="1">IF($B306="","",VLOOKUP($B306,Indoor_max,J$7,0))</f>
        <v>0</v>
      </c>
      <c r="K307" s="712">
        <f ca="1">IF($B306="","",VLOOKUP($B306,Indoor_max,K$7,0))</f>
        <v>0</v>
      </c>
      <c r="L307" s="712">
        <f ca="1">IF($B306="","",VLOOKUP($B306,Indoor_max,L$7,0))</f>
        <v>0</v>
      </c>
      <c r="M307" s="712">
        <f ca="1">IF($B306="","",VLOOKUP($B306,Indoor_max,M$7,0))</f>
        <v>0</v>
      </c>
      <c r="N307" s="713">
        <f ca="1">IF($B306="","",VLOOKUP($B306,Indoor_max,N$7,0))</f>
        <v>0</v>
      </c>
      <c r="O307" s="714">
        <f ca="1">IF($B306="","",VLOOKUP($B306,Indoor_max,O$7,0))</f>
        <v>0</v>
      </c>
      <c r="P307" s="712">
        <f ca="1">IF($B306="","",VLOOKUP($B306,Indoor_max,P$7,0))</f>
        <v>0</v>
      </c>
      <c r="Q307" s="713">
        <f ca="1">IF($B306="","",VLOOKUP($B306,Indoor_max,Q$7,0))</f>
        <v>0</v>
      </c>
      <c r="R307" s="715">
        <f ca="1">IF($B306="",0,VLOOKUP($B306,Indoor_max,R$7,0))</f>
        <v>149</v>
      </c>
      <c r="S307" s="716" t="str">
        <f ca="1">IF($B306="","",VLOOKUP($B306,Athlètes,S$7,0))</f>
        <v>Thomas</v>
      </c>
      <c r="T307" s="710">
        <f ca="1">IF($B306="","",VLOOKUP($B306,Indoor_max,T$7,0))</f>
        <v>1</v>
      </c>
      <c r="U307" s="684">
        <f ca="1">IF($B306="","",VLOOKUP($B306,Indoor_max,U$7,0))</f>
        <v>1</v>
      </c>
      <c r="V307" s="684">
        <f ca="1">IF($B306="","",VLOOKUP($B306,Indoor_max,V$7,0))</f>
        <v>0</v>
      </c>
      <c r="W307" s="684">
        <f ca="1">IF($B306="","",VLOOKUP($B306,Indoor_max,W$7,0))</f>
        <v>0</v>
      </c>
      <c r="X307" s="684">
        <f ca="1">IF($B306="","",VLOOKUP($B306,Indoor_max,X$7,0))</f>
        <v>0</v>
      </c>
      <c r="Y307" s="684">
        <f ca="1">IF($B306="","",VLOOKUP($B306,Indoor_max,Y$7,0))</f>
        <v>0</v>
      </c>
      <c r="Z307" s="684">
        <f ca="1">IF($B306="","",VLOOKUP($B306,Indoor_max,Z$7,0))</f>
        <v>1</v>
      </c>
      <c r="AA307" s="684">
        <f ca="1">IF($B306="","",VLOOKUP($B306,Indoor_max,AA$7,0))</f>
        <v>1</v>
      </c>
      <c r="AB307" s="684">
        <f ca="1">IF($B306="","",VLOOKUP($B306,Indoor_max,AB$7,0))</f>
        <v>0</v>
      </c>
      <c r="AC307" s="684">
        <f ca="1">IF($B306="","",VLOOKUP($B306,Indoor_max,AC$7,0))</f>
        <v>0</v>
      </c>
      <c r="AD307" s="684">
        <f ca="1">IF(MAX(T307:AC307)&gt;1,1,0)</f>
        <v>0</v>
      </c>
      <c r="AE307" s="684">
        <f ca="1">IF(AND(SUM(I307:N307)&gt;0,SUM(O307:Q307)&gt;0,R307&gt;0),1,0)</f>
        <v>0</v>
      </c>
      <c r="AF307" s="692">
        <f ca="1">IF( OR(AND(G307&gt;=2,G307+H307&gt;=2),  F306=IF(D307="F","classée","classé")),  1,  0)</f>
        <v>1</v>
      </c>
      <c r="AG307" s="804">
        <f ca="1">IF(CELL("row",B307)=ODD(CELL("row",B307)),IF(ROUND(B307-B306,1)=0.1,1,NA()),IF(ROUND(B308-B307,1)=0.1,0,NA()))</f>
        <v>1</v>
      </c>
      <c r="AH307" s="689">
        <f>IF(B307&gt;99,B307,A307)</f>
        <v>221.1</v>
      </c>
      <c r="AI307" s="684" t="str">
        <f ca="1">IF(D307="",INDIRECT(AO307),IF(AG307=1,D306&amp;"_"&amp;D307,D307&amp;"_"&amp;D308))</f>
        <v>B_H</v>
      </c>
      <c r="AJ307" s="684">
        <f ca="1">IF(AI307=INDIRECT(AO307),0,1)     +     IF(AG307=1,  IF(B306+0.1=B307,0,1),  IF(B307+0.1=B308,0,1))     +     IF(AG307=1,  AD307,  AD308)</f>
        <v>0</v>
      </c>
      <c r="AK307" s="717">
        <f ca="1">IF(AG307=1,  F307+CLASSES*AF307*100000,  F308+CLASSES*AF308*100000)     +     IF(AI307="_",  0,  VLOOKUP(AI307,Cross_cat_sexe,AK$7,0))     +     IF(AG307=1,  IF(AND(B307&gt;0.1,F307=0),0.1,0),  IF(AND(B308&gt;0.1,F308=0),0.1,0))</f>
        <v>1100324</v>
      </c>
      <c r="AL307" s="291"/>
      <c r="AM307" s="684"/>
      <c r="AN307" s="684">
        <f t="shared" si="25"/>
        <v>1</v>
      </c>
      <c r="AO307" s="796" t="str">
        <f t="shared" ca="1" si="24"/>
        <v>$AI$291</v>
      </c>
    </row>
    <row r="308" spans="1:41" s="703" customFormat="1">
      <c r="A308" s="704">
        <v>8</v>
      </c>
      <c r="B308" s="705">
        <v>367</v>
      </c>
      <c r="C308" s="703" t="str">
        <f ca="1">IF($B308="","",VLOOKUP($B308,Athlètes,C$5,0))</f>
        <v>CALLEEUWE</v>
      </c>
      <c r="D308" s="698" t="str">
        <f ca="1">IF($B308="","",VLOOKUP($B308,Athlètes,D$5,0))</f>
        <v>B</v>
      </c>
      <c r="E308" s="706" t="str">
        <f ca="1">IF($B308="","",VLOOKUP($B308,Athlètes,E$5,0))</f>
        <v/>
      </c>
      <c r="F308" s="718"/>
      <c r="G308" s="700"/>
      <c r="H308" s="783"/>
      <c r="I308" s="719">
        <f ca="1">IF($B308="","",VLOOKUP($B308,Indoor_max,I$5,0)/1000)</f>
        <v>9.1435185185185188E-5</v>
      </c>
      <c r="J308" s="720">
        <f ca="1">IF($B308="","",VLOOKUP($B308,Indoor_max,J$5,0)/1000)</f>
        <v>0</v>
      </c>
      <c r="K308" s="720">
        <f ca="1">IF($B308="","",VLOOKUP($B308,Indoor_max,K$5,0)/1000)</f>
        <v>0</v>
      </c>
      <c r="L308" s="720">
        <f ca="1">IF($B308="","",VLOOKUP($B308,Indoor_max,L$5,0)/1000)</f>
        <v>0</v>
      </c>
      <c r="M308" s="720">
        <f ca="1">IF($B308="","",VLOOKUP($B308,Indoor_max,M$5,0)/1000)</f>
        <v>0</v>
      </c>
      <c r="N308" s="721">
        <f ca="1">IF($B308="","",VLOOKUP($B308,Indoor_max,N$5,0)/1000)</f>
        <v>0</v>
      </c>
      <c r="O308" s="722">
        <f ca="1">IF($B308="","",VLOOKUP($B308,Indoor_max,O$5,0))</f>
        <v>0</v>
      </c>
      <c r="P308" s="723">
        <f ca="1">IF($B308="","",VLOOKUP($B308,Indoor_max,P$5,0))</f>
        <v>0</v>
      </c>
      <c r="Q308" s="724">
        <f ca="1">IF($B308="","",VLOOKUP($B308,Indoor_max,Q$5,0))</f>
        <v>0</v>
      </c>
      <c r="R308" s="725">
        <f ca="1">IF($B308="","",VLOOKUP($B308,Indoor_max,R$5,0))</f>
        <v>4.47</v>
      </c>
      <c r="S308" s="726" t="str">
        <f ca="1">IF($B308="","",VLOOKUP($B308,Athlètes,S$5,0))</f>
        <v>CALLEEUWE</v>
      </c>
      <c r="T308" s="718"/>
      <c r="U308" s="698"/>
      <c r="V308" s="698"/>
      <c r="W308" s="698"/>
      <c r="X308" s="698"/>
      <c r="Y308" s="698"/>
      <c r="Z308" s="698"/>
      <c r="AA308" s="698"/>
      <c r="AB308" s="698"/>
      <c r="AC308" s="698"/>
      <c r="AD308" s="698"/>
      <c r="AE308" s="698"/>
      <c r="AF308" s="700"/>
      <c r="AG308" s="828">
        <f ca="1">IF(CELL("row",B308)=ODD(CELL("row",B308)),IF(ROUND(B308-B307,1)=0.1,1,NA()),IF(ROUND(B309-B308,1)=0.1,0,NA()))</f>
        <v>0</v>
      </c>
      <c r="AH308" s="697">
        <f>IF(B308&gt;99,B308,A308)</f>
        <v>367</v>
      </c>
      <c r="AI308" s="698" t="str">
        <f ca="1">IF(D308="",INDIRECT(AO308),IF(AG308=1,D307&amp;"_"&amp;D308,D308&amp;"_"&amp;D309))</f>
        <v>B_H</v>
      </c>
      <c r="AJ308" s="698">
        <f ca="1">IF(AI308=INDIRECT(AO308),0,1)     +     IF(AG308=1,  IF(B307+0.1=B308,0,1),  IF(B308+0.1=B309,0,1))     +     IF(AG308=1,  AD308,  AD309)</f>
        <v>0</v>
      </c>
      <c r="AK308" s="701">
        <f ca="1">IF(AG308=1,  F308+CLASSES*AF308*100000,  F309+CLASSES*AF309*100000)     +     IF(AI308="_",  0,  VLOOKUP(AI308,Cross_cat_sexe,AK$7,0))     +     IF(AG308=1,  IF(AND(B308&gt;0.1,F308=0),0.1,0),  IF(AND(B309&gt;0.1,F309=0),0.1,0))</f>
        <v>1100324</v>
      </c>
      <c r="AL308" s="290"/>
      <c r="AM308" s="698"/>
      <c r="AN308" s="698">
        <f t="shared" si="25"/>
        <v>1</v>
      </c>
      <c r="AO308" s="800" t="str">
        <f t="shared" ca="1" si="24"/>
        <v>$AI$291</v>
      </c>
    </row>
    <row r="309" spans="1:41" s="695" customFormat="1">
      <c r="A309" s="681">
        <v>8.1</v>
      </c>
      <c r="B309" s="682">
        <f>B308+0.1</f>
        <v>367.1</v>
      </c>
      <c r="C309" s="683" t="str">
        <f ca="1">IF($B308="","",VLOOKUP($B308,Athlètes,C$7,0))</f>
        <v>Theo</v>
      </c>
      <c r="D309" s="684" t="str">
        <f ca="1">IF($B308="","",VLOOKUP($B308,Athlètes,D$7,0))</f>
        <v>H</v>
      </c>
      <c r="E309" s="685"/>
      <c r="F309" s="710">
        <f ca="1">IF(AD309=0,MAX(I309:N309)+MAX(O309:Q309)+R309,NA())</f>
        <v>324</v>
      </c>
      <c r="G309" s="692">
        <f ca="1">IF(AD309=0,SUM(T309:AC309),NA())</f>
        <v>2</v>
      </c>
      <c r="H309" s="784">
        <f>IF(ISNA(VLOOKUP($B309,__Cross,H$7,0)),   0,   VLOOKUP($B309,__Cross,H$7,0))</f>
        <v>0</v>
      </c>
      <c r="I309" s="711">
        <f ca="1">IF($B308="","",VLOOKUP($B308,Indoor_max,I$7,0))</f>
        <v>143</v>
      </c>
      <c r="J309" s="712">
        <f ca="1">IF($B308="","",VLOOKUP($B308,Indoor_max,J$7,0))</f>
        <v>0</v>
      </c>
      <c r="K309" s="712">
        <f ca="1">IF($B308="","",VLOOKUP($B308,Indoor_max,K$7,0))</f>
        <v>0</v>
      </c>
      <c r="L309" s="712">
        <f ca="1">IF($B308="","",VLOOKUP($B308,Indoor_max,L$7,0))</f>
        <v>0</v>
      </c>
      <c r="M309" s="712">
        <f ca="1">IF($B308="","",VLOOKUP($B308,Indoor_max,M$7,0))</f>
        <v>0</v>
      </c>
      <c r="N309" s="713">
        <f ca="1">IF($B308="","",VLOOKUP($B308,Indoor_max,N$7,0))</f>
        <v>0</v>
      </c>
      <c r="O309" s="714">
        <f ca="1">IF($B308="","",VLOOKUP($B308,Indoor_max,O$7,0))</f>
        <v>0</v>
      </c>
      <c r="P309" s="712">
        <f ca="1">IF($B308="","",VLOOKUP($B308,Indoor_max,P$7,0))</f>
        <v>0</v>
      </c>
      <c r="Q309" s="713">
        <f ca="1">IF($B308="","",VLOOKUP($B308,Indoor_max,Q$7,0))</f>
        <v>0</v>
      </c>
      <c r="R309" s="715">
        <f ca="1">IF($B308="",0,VLOOKUP($B308,Indoor_max,R$7,0))</f>
        <v>181</v>
      </c>
      <c r="S309" s="716" t="str">
        <f ca="1">IF($B308="","",VLOOKUP($B308,Athlètes,S$7,0))</f>
        <v>Theo</v>
      </c>
      <c r="T309" s="710">
        <f ca="1">IF($B308="","",VLOOKUP($B308,Indoor_max,T$7,0))</f>
        <v>0</v>
      </c>
      <c r="U309" s="684">
        <f ca="1">IF($B308="","",VLOOKUP($B308,Indoor_max,U$7,0))</f>
        <v>1</v>
      </c>
      <c r="V309" s="684">
        <f ca="1">IF($B308="","",VLOOKUP($B308,Indoor_max,V$7,0))</f>
        <v>0</v>
      </c>
      <c r="W309" s="684">
        <f ca="1">IF($B308="","",VLOOKUP($B308,Indoor_max,W$7,0))</f>
        <v>0</v>
      </c>
      <c r="X309" s="684">
        <f ca="1">IF($B308="","",VLOOKUP($B308,Indoor_max,X$7,0))</f>
        <v>0</v>
      </c>
      <c r="Y309" s="684">
        <f ca="1">IF($B308="","",VLOOKUP($B308,Indoor_max,Y$7,0))</f>
        <v>0</v>
      </c>
      <c r="Z309" s="684">
        <f ca="1">IF($B308="","",VLOOKUP($B308,Indoor_max,Z$7,0))</f>
        <v>1</v>
      </c>
      <c r="AA309" s="684">
        <f ca="1">IF($B308="","",VLOOKUP($B308,Indoor_max,AA$7,0))</f>
        <v>0</v>
      </c>
      <c r="AB309" s="684">
        <f ca="1">IF($B308="","",VLOOKUP($B308,Indoor_max,AB$7,0))</f>
        <v>0</v>
      </c>
      <c r="AC309" s="684">
        <f ca="1">IF($B308="","",VLOOKUP($B308,Indoor_max,AC$7,0))</f>
        <v>0</v>
      </c>
      <c r="AD309" s="684">
        <f ca="1">IF(MAX(T309:AC309)&gt;1,1,0)</f>
        <v>0</v>
      </c>
      <c r="AE309" s="684">
        <f ca="1">IF(AND(SUM(I309:N309)&gt;0,SUM(O309:Q309)&gt;0,R309&gt;0),1,0)</f>
        <v>0</v>
      </c>
      <c r="AF309" s="692">
        <f ca="1">IF( OR(AND(G309&gt;=2,G309+H309&gt;=2),  F308=IF(D309="F","classée","classé")),  1,  0)</f>
        <v>1</v>
      </c>
      <c r="AG309" s="804">
        <f ca="1">IF(CELL("row",B309)=ODD(CELL("row",B309)),IF(ROUND(B309-B308,1)=0.1,1,NA()),IF(ROUND(B310-B309,1)=0.1,0,NA()))</f>
        <v>1</v>
      </c>
      <c r="AH309" s="689">
        <f>IF(B309&gt;99,B309,A309)</f>
        <v>367.1</v>
      </c>
      <c r="AI309" s="684" t="str">
        <f ca="1">IF(D309="",INDIRECT(AO309),IF(AG309=1,D308&amp;"_"&amp;D309,D309&amp;"_"&amp;D310))</f>
        <v>B_H</v>
      </c>
      <c r="AJ309" s="684">
        <f ca="1">IF(AI309=INDIRECT(AO309),0,1)     +     IF(AG309=1,  IF(B308+0.1=B309,0,1),  IF(B309+0.1=B310,0,1))     +     IF(AG309=1,  AD309,  AD310)</f>
        <v>0</v>
      </c>
      <c r="AK309" s="717">
        <f ca="1">IF(AG309=1,  F309+CLASSES*AF309*100000,  F310+CLASSES*AF310*100000)     +     IF(AI309="_",  0,  VLOOKUP(AI309,Cross_cat_sexe,AK$7,0))     +     IF(AG309=1,  IF(AND(B309&gt;0.1,F309=0),0.1,0),  IF(AND(B310&gt;0.1,F310=0),0.1,0))</f>
        <v>1100324</v>
      </c>
      <c r="AL309" s="291"/>
      <c r="AM309" s="684"/>
      <c r="AN309" s="684">
        <f t="shared" si="25"/>
        <v>1</v>
      </c>
      <c r="AO309" s="796" t="str">
        <f t="shared" ca="1" si="24"/>
        <v>$AI$291</v>
      </c>
    </row>
    <row r="310" spans="1:41" s="703" customFormat="1">
      <c r="A310" s="704">
        <v>9</v>
      </c>
      <c r="B310" s="705">
        <v>421</v>
      </c>
      <c r="C310" s="703" t="str">
        <f ca="1">IF($B310="","",VLOOKUP($B310,Athlètes,C$5,0))</f>
        <v>MORAUX</v>
      </c>
      <c r="D310" s="698" t="str">
        <f ca="1">IF($B310="","",VLOOKUP($B310,Athlètes,D$5,0))</f>
        <v>B</v>
      </c>
      <c r="E310" s="706" t="str">
        <f ca="1">IF($B310="","",VLOOKUP($B310,Athlètes,E$5,0))</f>
        <v/>
      </c>
      <c r="F310" s="718"/>
      <c r="G310" s="700"/>
      <c r="H310" s="783"/>
      <c r="I310" s="719">
        <f ca="1">IF($B310="","",VLOOKUP($B310,Indoor_max,I$5,0)/1000)</f>
        <v>9.0856481481481474E-5</v>
      </c>
      <c r="J310" s="720">
        <f ca="1">IF($B310="","",VLOOKUP($B310,Indoor_max,J$5,0)/1000)</f>
        <v>0</v>
      </c>
      <c r="K310" s="720">
        <f ca="1">IF($B310="","",VLOOKUP($B310,Indoor_max,K$5,0)/1000)</f>
        <v>0</v>
      </c>
      <c r="L310" s="720">
        <f ca="1">IF($B310="","",VLOOKUP($B310,Indoor_max,L$5,0)/1000)</f>
        <v>0</v>
      </c>
      <c r="M310" s="720">
        <f ca="1">IF($B310="","",VLOOKUP($B310,Indoor_max,M$5,0)/1000)</f>
        <v>0</v>
      </c>
      <c r="N310" s="721">
        <f ca="1">IF($B310="","",VLOOKUP($B310,Indoor_max,N$5,0)/1000)</f>
        <v>0</v>
      </c>
      <c r="O310" s="722">
        <f ca="1">IF($B310="","",VLOOKUP($B310,Indoor_max,O$5,0))</f>
        <v>0</v>
      </c>
      <c r="P310" s="723">
        <f ca="1">IF($B310="","",VLOOKUP($B310,Indoor_max,P$5,0))</f>
        <v>0</v>
      </c>
      <c r="Q310" s="724">
        <f ca="1">IF($B310="","",VLOOKUP($B310,Indoor_max,Q$5,0))</f>
        <v>0</v>
      </c>
      <c r="R310" s="725">
        <f ca="1">IF($B310="","",VLOOKUP($B310,Indoor_max,R$5,0))</f>
        <v>7.15</v>
      </c>
      <c r="S310" s="726" t="str">
        <f ca="1">IF($B310="","",VLOOKUP($B310,Athlètes,S$5,0))</f>
        <v>MORAUX</v>
      </c>
      <c r="T310" s="718"/>
      <c r="U310" s="698"/>
      <c r="V310" s="698"/>
      <c r="W310" s="698"/>
      <c r="X310" s="698"/>
      <c r="Y310" s="698"/>
      <c r="Z310" s="698"/>
      <c r="AA310" s="698"/>
      <c r="AB310" s="698"/>
      <c r="AC310" s="698"/>
      <c r="AD310" s="698"/>
      <c r="AE310" s="698"/>
      <c r="AF310" s="700"/>
      <c r="AG310" s="828">
        <f ca="1">IF(CELL("row",B310)=ODD(CELL("row",B310)),IF(ROUND(B310-B309,1)=0.1,1,NA()),IF(ROUND(B311-B310,1)=0.1,0,NA()))</f>
        <v>0</v>
      </c>
      <c r="AH310" s="697">
        <f>IF(B310&gt;99,B310,A310)</f>
        <v>421</v>
      </c>
      <c r="AI310" s="698" t="str">
        <f ca="1">IF(D310="",INDIRECT(AO310),IF(AG310=1,D309&amp;"_"&amp;D310,D310&amp;"_"&amp;D311))</f>
        <v>B_H</v>
      </c>
      <c r="AJ310" s="698">
        <f ca="1">IF(AI310=INDIRECT(AO310),0,1)     +     IF(AG310=1,  IF(B309+0.1=B310,0,1),  IF(B310+0.1=B311,0,1))     +     IF(AG310=1,  AD310,  AD311)</f>
        <v>0</v>
      </c>
      <c r="AK310" s="701">
        <f ca="1">IF(AG310=1,  F310+CLASSES*AF310*100000,  F311+CLASSES*AF311*100000)     +     IF(AI310="_",  0,  VLOOKUP(AI310,Cross_cat_sexe,AK$7,0))     +     IF(AG310=1,  IF(AND(B310&gt;0.1,F310=0),0.1,0),  IF(AND(B311&gt;0.1,F311=0),0.1,0))</f>
        <v>1000548</v>
      </c>
      <c r="AL310" s="290"/>
      <c r="AM310" s="698"/>
      <c r="AN310" s="698">
        <f t="shared" si="25"/>
        <v>1</v>
      </c>
      <c r="AO310" s="800" t="str">
        <f t="shared" ca="1" si="24"/>
        <v>$AI$291</v>
      </c>
    </row>
    <row r="311" spans="1:41" s="695" customFormat="1">
      <c r="A311" s="681">
        <v>9.1</v>
      </c>
      <c r="B311" s="682">
        <f>B310+0.1</f>
        <v>421.1</v>
      </c>
      <c r="C311" s="683" t="str">
        <f ca="1">IF($B310="","",VLOOKUP($B310,Athlètes,C$7,0))</f>
        <v>Pierre</v>
      </c>
      <c r="D311" s="684" t="str">
        <f ca="1">IF($B310="","",VLOOKUP($B310,Athlètes,D$7,0))</f>
        <v>H</v>
      </c>
      <c r="E311" s="685"/>
      <c r="F311" s="710">
        <f ca="1">IF(AD311=0,MAX(I311:N311)+MAX(O311:Q311)+R311,NA())</f>
        <v>548</v>
      </c>
      <c r="G311" s="692">
        <f ca="1">IF(AD311=0,SUM(T311:AC311),NA())</f>
        <v>1</v>
      </c>
      <c r="H311" s="784">
        <f>IF(ISNA(VLOOKUP($B311,__Cross,H$7,0)),   0,   VLOOKUP($B311,__Cross,H$7,0))</f>
        <v>0</v>
      </c>
      <c r="I311" s="711">
        <f ca="1">IF($B310="","",VLOOKUP($B310,Indoor_max,I$7,0))</f>
        <v>191</v>
      </c>
      <c r="J311" s="712">
        <f ca="1">IF($B310="","",VLOOKUP($B310,Indoor_max,J$7,0))</f>
        <v>0</v>
      </c>
      <c r="K311" s="712">
        <f ca="1">IF($B310="","",VLOOKUP($B310,Indoor_max,K$7,0))</f>
        <v>0</v>
      </c>
      <c r="L311" s="712">
        <f ca="1">IF($B310="","",VLOOKUP($B310,Indoor_max,L$7,0))</f>
        <v>0</v>
      </c>
      <c r="M311" s="712">
        <f ca="1">IF($B310="","",VLOOKUP($B310,Indoor_max,M$7,0))</f>
        <v>0</v>
      </c>
      <c r="N311" s="713">
        <f ca="1">IF($B310="","",VLOOKUP($B310,Indoor_max,N$7,0))</f>
        <v>0</v>
      </c>
      <c r="O311" s="714">
        <f ca="1">IF($B310="","",VLOOKUP($B310,Indoor_max,O$7,0))</f>
        <v>0</v>
      </c>
      <c r="P311" s="712">
        <f ca="1">IF($B310="","",VLOOKUP($B310,Indoor_max,P$7,0))</f>
        <v>0</v>
      </c>
      <c r="Q311" s="713">
        <f ca="1">IF($B310="","",VLOOKUP($B310,Indoor_max,Q$7,0))</f>
        <v>0</v>
      </c>
      <c r="R311" s="715">
        <f ca="1">IF($B310="",0,VLOOKUP($B310,Indoor_max,R$7,0))</f>
        <v>357</v>
      </c>
      <c r="S311" s="716" t="str">
        <f ca="1">IF($B310="","",VLOOKUP($B310,Athlètes,S$7,0))</f>
        <v>Pierre</v>
      </c>
      <c r="T311" s="710">
        <f ca="1">IF($B310="","",VLOOKUP($B310,Indoor_max,T$7,0))</f>
        <v>0</v>
      </c>
      <c r="U311" s="684">
        <f ca="1">IF($B310="","",VLOOKUP($B310,Indoor_max,U$7,0))</f>
        <v>1</v>
      </c>
      <c r="V311" s="684">
        <f ca="1">IF($B310="","",VLOOKUP($B310,Indoor_max,V$7,0))</f>
        <v>0</v>
      </c>
      <c r="W311" s="684">
        <f ca="1">IF($B310="","",VLOOKUP($B310,Indoor_max,W$7,0))</f>
        <v>0</v>
      </c>
      <c r="X311" s="684">
        <f ca="1">IF($B310="","",VLOOKUP($B310,Indoor_max,X$7,0))</f>
        <v>0</v>
      </c>
      <c r="Y311" s="684">
        <f ca="1">IF($B310="","",VLOOKUP($B310,Indoor_max,Y$7,0))</f>
        <v>0</v>
      </c>
      <c r="Z311" s="684">
        <f ca="1">IF($B310="","",VLOOKUP($B310,Indoor_max,Z$7,0))</f>
        <v>0</v>
      </c>
      <c r="AA311" s="684">
        <f ca="1">IF($B310="","",VLOOKUP($B310,Indoor_max,AA$7,0))</f>
        <v>0</v>
      </c>
      <c r="AB311" s="684">
        <f ca="1">IF($B310="","",VLOOKUP($B310,Indoor_max,AB$7,0))</f>
        <v>0</v>
      </c>
      <c r="AC311" s="684">
        <f ca="1">IF($B310="","",VLOOKUP($B310,Indoor_max,AC$7,0))</f>
        <v>0</v>
      </c>
      <c r="AD311" s="684">
        <f ca="1">IF(MAX(T311:AC311)&gt;1,1,0)</f>
        <v>0</v>
      </c>
      <c r="AE311" s="684">
        <f ca="1">IF(AND(SUM(I311:N311)&gt;0,SUM(O311:Q311)&gt;0,R311&gt;0),1,0)</f>
        <v>0</v>
      </c>
      <c r="AF311" s="692">
        <f ca="1">IF( OR(AND(G311&gt;=2,G311+H311&gt;=2),  F310=IF(D311="F","classée","classé")),  1,  0)</f>
        <v>0</v>
      </c>
      <c r="AG311" s="804">
        <f ca="1">IF(CELL("row",B311)=ODD(CELL("row",B311)),IF(ROUND(B311-B310,1)=0.1,1,NA()),IF(ROUND(B312-B311,1)=0.1,0,NA()))</f>
        <v>1</v>
      </c>
      <c r="AH311" s="689">
        <f>IF(B311&gt;99,B311,A311)</f>
        <v>421.1</v>
      </c>
      <c r="AI311" s="684" t="str">
        <f ca="1">IF(D311="",INDIRECT(AO311),IF(AG311=1,D310&amp;"_"&amp;D311,D311&amp;"_"&amp;D312))</f>
        <v>B_H</v>
      </c>
      <c r="AJ311" s="684">
        <f ca="1">IF(AI311=INDIRECT(AO311),0,1)     +     IF(AG311=1,  IF(B310+0.1=B311,0,1),  IF(B311+0.1=B312,0,1))     +     IF(AG311=1,  AD311,  AD312)</f>
        <v>0</v>
      </c>
      <c r="AK311" s="717">
        <f ca="1">IF(AG311=1,  F311+CLASSES*AF311*100000,  F312+CLASSES*AF312*100000)     +     IF(AI311="_",  0,  VLOOKUP(AI311,Cross_cat_sexe,AK$7,0))     +     IF(AG311=1,  IF(AND(B311&gt;0.1,F311=0),0.1,0),  IF(AND(B312&gt;0.1,F312=0),0.1,0))</f>
        <v>1000548</v>
      </c>
      <c r="AL311" s="291"/>
      <c r="AM311" s="684"/>
      <c r="AN311" s="684">
        <f t="shared" si="25"/>
        <v>1</v>
      </c>
      <c r="AO311" s="796" t="str">
        <f t="shared" ca="1" si="24"/>
        <v>$AI$291</v>
      </c>
    </row>
    <row r="312" spans="1:41" s="703" customFormat="1">
      <c r="A312" s="704">
        <v>10</v>
      </c>
      <c r="B312" s="705">
        <v>480</v>
      </c>
      <c r="C312" s="703" t="str">
        <f ca="1">IF($B312="","",VLOOKUP($B312,Athlètes,C$5,0))</f>
        <v>DUFRASNE</v>
      </c>
      <c r="D312" s="698" t="str">
        <f ca="1">IF($B312="","",VLOOKUP($B312,Athlètes,D$5,0))</f>
        <v>B</v>
      </c>
      <c r="E312" s="706">
        <f ca="1">IF($B312="","",VLOOKUP($B312,Athlètes,E$5,0))</f>
        <v>2002</v>
      </c>
      <c r="F312" s="718"/>
      <c r="G312" s="700"/>
      <c r="H312" s="783"/>
      <c r="I312" s="719">
        <f ca="1">IF($B312="","",VLOOKUP($B312,Indoor_max,I$5,0)/1000)</f>
        <v>9.4328703703703716E-5</v>
      </c>
      <c r="J312" s="720">
        <f ca="1">IF($B312="","",VLOOKUP($B312,Indoor_max,J$5,0)/1000)</f>
        <v>0</v>
      </c>
      <c r="K312" s="720">
        <f ca="1">IF($B312="","",VLOOKUP($B312,Indoor_max,K$5,0)/1000)</f>
        <v>0</v>
      </c>
      <c r="L312" s="720">
        <f ca="1">IF($B312="","",VLOOKUP($B312,Indoor_max,L$5,0)/1000)</f>
        <v>0</v>
      </c>
      <c r="M312" s="720">
        <f ca="1">IF($B312="","",VLOOKUP($B312,Indoor_max,M$5,0)/1000)</f>
        <v>0</v>
      </c>
      <c r="N312" s="721">
        <f ca="1">IF($B312="","",VLOOKUP($B312,Indoor_max,N$5,0)/1000)</f>
        <v>0</v>
      </c>
      <c r="O312" s="722">
        <f ca="1">IF($B312="","",VLOOKUP($B312,Indoor_max,O$5,0))</f>
        <v>85</v>
      </c>
      <c r="P312" s="723">
        <f ca="1">IF($B312="","",VLOOKUP($B312,Indoor_max,P$5,0))</f>
        <v>0</v>
      </c>
      <c r="Q312" s="724">
        <f ca="1">IF($B312="","",VLOOKUP($B312,Indoor_max,Q$5,0))</f>
        <v>0</v>
      </c>
      <c r="R312" s="725">
        <f ca="1">IF($B312="","",VLOOKUP($B312,Indoor_max,R$5,0))</f>
        <v>5.16</v>
      </c>
      <c r="S312" s="726" t="str">
        <f ca="1">IF($B312="","",VLOOKUP($B312,Athlètes,S$5,0))</f>
        <v>DUFRASNE</v>
      </c>
      <c r="T312" s="718"/>
      <c r="U312" s="698"/>
      <c r="V312" s="698"/>
      <c r="W312" s="698"/>
      <c r="X312" s="698"/>
      <c r="Y312" s="698"/>
      <c r="Z312" s="698"/>
      <c r="AA312" s="698"/>
      <c r="AB312" s="698"/>
      <c r="AC312" s="698"/>
      <c r="AD312" s="698"/>
      <c r="AE312" s="698"/>
      <c r="AF312" s="700"/>
      <c r="AG312" s="828">
        <f ca="1">IF(CELL("row",B312)=ODD(CELL("row",B312)),IF(ROUND(B312-B311,1)=0.1,1,NA()),IF(ROUND(B313-B312,1)=0.1,0,NA()))</f>
        <v>0</v>
      </c>
      <c r="AH312" s="697">
        <f>IF(B312&gt;99,B312,A312)</f>
        <v>480</v>
      </c>
      <c r="AI312" s="698" t="str">
        <f ca="1">IF(D312="",INDIRECT(AO312),IF(AG312=1,D311&amp;"_"&amp;D312,D312&amp;"_"&amp;D313))</f>
        <v>B_H</v>
      </c>
      <c r="AJ312" s="698">
        <f ca="1">IF(AI312=INDIRECT(AO312),0,1)     +     IF(AG312=1,  IF(B311+0.1=B312,0,1),  IF(B312+0.1=B313,0,1))     +     IF(AG312=1,  AD312,  AD313)</f>
        <v>0</v>
      </c>
      <c r="AK312" s="701">
        <f ca="1">IF(AG312=1,  F312+CLASSES*AF312*100000,  F313+CLASSES*AF313*100000)     +     IF(AI312="_",  0,  VLOOKUP(AI312,Cross_cat_sexe,AK$7,0))     +     IF(AG312=1,  IF(AND(B312&gt;0.1,F312=0),0.1,0),  IF(AND(B313&gt;0.1,F313=0),0.1,0))</f>
        <v>1000454</v>
      </c>
      <c r="AL312" s="290"/>
      <c r="AM312" s="698"/>
      <c r="AN312" s="698">
        <f t="shared" si="25"/>
        <v>1</v>
      </c>
      <c r="AO312" s="800" t="str">
        <f t="shared" ca="1" si="24"/>
        <v>$AI$291</v>
      </c>
    </row>
    <row r="313" spans="1:41" s="695" customFormat="1">
      <c r="A313" s="681">
        <v>10.1</v>
      </c>
      <c r="B313" s="682">
        <f>B312+0.1</f>
        <v>480.1</v>
      </c>
      <c r="C313" s="683" t="str">
        <f ca="1">IF($B312="","",VLOOKUP($B312,Athlètes,C$7,0))</f>
        <v>Matthieu</v>
      </c>
      <c r="D313" s="684" t="str">
        <f ca="1">IF($B312="","",VLOOKUP($B312,Athlètes,D$7,0))</f>
        <v>H</v>
      </c>
      <c r="E313" s="685"/>
      <c r="F313" s="710">
        <f ca="1">IF(AD313=0,MAX(I313:N313)+MAX(O313:Q313)+R313,NA())</f>
        <v>454</v>
      </c>
      <c r="G313" s="692">
        <f ca="1">IF(AD313=0,SUM(T313:AC313),NA())</f>
        <v>1</v>
      </c>
      <c r="H313" s="784">
        <f>IF(ISNA(VLOOKUP($B313,__Cross,H$7,0)),   0,   VLOOKUP($B313,__Cross,H$7,0))</f>
        <v>0</v>
      </c>
      <c r="I313" s="711">
        <f ca="1">IF($B312="","",VLOOKUP($B312,Indoor_max,I$7,0))</f>
        <v>142</v>
      </c>
      <c r="J313" s="712">
        <f ca="1">IF($B312="","",VLOOKUP($B312,Indoor_max,J$7,0))</f>
        <v>0</v>
      </c>
      <c r="K313" s="712">
        <f ca="1">IF($B312="","",VLOOKUP($B312,Indoor_max,K$7,0))</f>
        <v>0</v>
      </c>
      <c r="L313" s="712">
        <f ca="1">IF($B312="","",VLOOKUP($B312,Indoor_max,L$7,0))</f>
        <v>0</v>
      </c>
      <c r="M313" s="712">
        <f ca="1">IF($B312="","",VLOOKUP($B312,Indoor_max,M$7,0))</f>
        <v>0</v>
      </c>
      <c r="N313" s="713">
        <f ca="1">IF($B312="","",VLOOKUP($B312,Indoor_max,N$7,0))</f>
        <v>0</v>
      </c>
      <c r="O313" s="714">
        <f ca="1">IF($B312="","",VLOOKUP($B312,Indoor_max,O$7,0))</f>
        <v>86</v>
      </c>
      <c r="P313" s="712">
        <f ca="1">IF($B312="","",VLOOKUP($B312,Indoor_max,P$7,0))</f>
        <v>0</v>
      </c>
      <c r="Q313" s="713">
        <f ca="1">IF($B312="","",VLOOKUP($B312,Indoor_max,Q$7,0))</f>
        <v>0</v>
      </c>
      <c r="R313" s="715">
        <f ca="1">IF($B312="",0,VLOOKUP($B312,Indoor_max,R$7,0))</f>
        <v>226</v>
      </c>
      <c r="S313" s="716" t="str">
        <f ca="1">IF($B312="","",VLOOKUP($B312,Athlètes,S$7,0))</f>
        <v>Matthieu</v>
      </c>
      <c r="T313" s="710">
        <f ca="1">IF($B312="","",VLOOKUP($B312,Indoor_max,T$7,0))</f>
        <v>0</v>
      </c>
      <c r="U313" s="684">
        <f ca="1">IF($B312="","",VLOOKUP($B312,Indoor_max,U$7,0))</f>
        <v>1</v>
      </c>
      <c r="V313" s="684">
        <f ca="1">IF($B312="","",VLOOKUP($B312,Indoor_max,V$7,0))</f>
        <v>0</v>
      </c>
      <c r="W313" s="684">
        <f ca="1">IF($B312="","",VLOOKUP($B312,Indoor_max,W$7,0))</f>
        <v>0</v>
      </c>
      <c r="X313" s="684">
        <f ca="1">IF($B312="","",VLOOKUP($B312,Indoor_max,X$7,0))</f>
        <v>0</v>
      </c>
      <c r="Y313" s="684">
        <f ca="1">IF($B312="","",VLOOKUP($B312,Indoor_max,Y$7,0))</f>
        <v>0</v>
      </c>
      <c r="Z313" s="684">
        <f ca="1">IF($B312="","",VLOOKUP($B312,Indoor_max,Z$7,0))</f>
        <v>0</v>
      </c>
      <c r="AA313" s="684">
        <f ca="1">IF($B312="","",VLOOKUP($B312,Indoor_max,AA$7,0))</f>
        <v>0</v>
      </c>
      <c r="AB313" s="684">
        <f ca="1">IF($B312="","",VLOOKUP($B312,Indoor_max,AB$7,0))</f>
        <v>0</v>
      </c>
      <c r="AC313" s="684">
        <f ca="1">IF($B312="","",VLOOKUP($B312,Indoor_max,AC$7,0))</f>
        <v>0</v>
      </c>
      <c r="AD313" s="684">
        <f ca="1">IF(MAX(T313:AC313)&gt;1,1,0)</f>
        <v>0</v>
      </c>
      <c r="AE313" s="684">
        <f ca="1">IF(AND(SUM(I313:N313)&gt;0,SUM(O313:Q313)&gt;0,R313&gt;0),1,0)</f>
        <v>1</v>
      </c>
      <c r="AF313" s="692">
        <f ca="1">IF( OR(AND(G313&gt;=2,G313+H313&gt;=2),  F312=IF(D313="F","classée","classé")),  1,  0)</f>
        <v>0</v>
      </c>
      <c r="AG313" s="804">
        <f ca="1">IF(CELL("row",B313)=ODD(CELL("row",B313)),IF(ROUND(B313-B312,1)=0.1,1,NA()),IF(ROUND(B314-B313,1)=0.1,0,NA()))</f>
        <v>1</v>
      </c>
      <c r="AH313" s="689">
        <f>IF(B313&gt;99,B313,A313)</f>
        <v>480.1</v>
      </c>
      <c r="AI313" s="684" t="str">
        <f ca="1">IF(D313="",INDIRECT(AO313),IF(AG313=1,D312&amp;"_"&amp;D313,D313&amp;"_"&amp;D314))</f>
        <v>B_H</v>
      </c>
      <c r="AJ313" s="684">
        <f ca="1">IF(AI313=INDIRECT(AO313),0,1)     +     IF(AG313=1,  IF(B312+0.1=B313,0,1),  IF(B313+0.1=B314,0,1))     +     IF(AG313=1,  AD313,  AD314)</f>
        <v>0</v>
      </c>
      <c r="AK313" s="717">
        <f ca="1">IF(AG313=1,  F313+CLASSES*AF313*100000,  F314+CLASSES*AF314*100000)     +     IF(AI313="_",  0,  VLOOKUP(AI313,Cross_cat_sexe,AK$7,0))     +     IF(AG313=1,  IF(AND(B313&gt;0.1,F313=0),0.1,0),  IF(AND(B314&gt;0.1,F314=0),0.1,0))</f>
        <v>1000454</v>
      </c>
      <c r="AL313" s="291"/>
      <c r="AM313" s="684"/>
      <c r="AN313" s="684">
        <f t="shared" si="25"/>
        <v>1</v>
      </c>
      <c r="AO313" s="796" t="str">
        <f t="shared" ca="1" si="24"/>
        <v>$AI$291</v>
      </c>
    </row>
    <row r="314" spans="1:41" s="703" customFormat="1">
      <c r="A314" s="704">
        <v>11</v>
      </c>
      <c r="B314" s="705">
        <v>9506</v>
      </c>
      <c r="C314" s="703" t="str">
        <f ca="1">IF($B314="","",VLOOKUP($B314,Athlètes,C$5,0))</f>
        <v>SIANGANG TIENTCHEU</v>
      </c>
      <c r="D314" s="698" t="str">
        <f ca="1">IF($B314="","",VLOOKUP($B314,Athlètes,D$5,0))</f>
        <v>B</v>
      </c>
      <c r="E314" s="706" t="str">
        <f ca="1">IF($B314="","",VLOOKUP($B314,Athlètes,E$5,0))</f>
        <v/>
      </c>
      <c r="F314" s="718"/>
      <c r="G314" s="700"/>
      <c r="H314" s="783"/>
      <c r="I314" s="719">
        <f ca="1">IF($B314="","",VLOOKUP($B314,Indoor_max,I$5,0)/1000)</f>
        <v>8.9467592592592593E-5</v>
      </c>
      <c r="J314" s="720">
        <f ca="1">IF($B314="","",VLOOKUP($B314,Indoor_max,J$5,0)/1000)</f>
        <v>0</v>
      </c>
      <c r="K314" s="720">
        <f ca="1">IF($B314="","",VLOOKUP($B314,Indoor_max,K$5,0)/1000)</f>
        <v>0</v>
      </c>
      <c r="L314" s="720">
        <f ca="1">IF($B314="","",VLOOKUP($B314,Indoor_max,L$5,0)/1000)</f>
        <v>0</v>
      </c>
      <c r="M314" s="720">
        <f ca="1">IF($B314="","",VLOOKUP($B314,Indoor_max,M$5,0)/1000)</f>
        <v>0</v>
      </c>
      <c r="N314" s="721">
        <f ca="1">IF($B314="","",VLOOKUP($B314,Indoor_max,N$5,0)/1000)</f>
        <v>0</v>
      </c>
      <c r="O314" s="722">
        <f ca="1">IF($B314="","",VLOOKUP($B314,Indoor_max,O$5,0))</f>
        <v>85</v>
      </c>
      <c r="P314" s="723">
        <f ca="1">IF($B314="","",VLOOKUP($B314,Indoor_max,P$5,0))</f>
        <v>0</v>
      </c>
      <c r="Q314" s="724">
        <f ca="1">IF($B314="","",VLOOKUP($B314,Indoor_max,Q$5,0))</f>
        <v>0</v>
      </c>
      <c r="R314" s="725">
        <f ca="1">IF($B314="","",VLOOKUP($B314,Indoor_max,R$5,0))</f>
        <v>3.3</v>
      </c>
      <c r="S314" s="726" t="str">
        <f ca="1">IF($B314="","",VLOOKUP($B314,Athlètes,S$5,0))</f>
        <v>SIANGANG TIENTCHEU</v>
      </c>
      <c r="T314" s="718"/>
      <c r="U314" s="698"/>
      <c r="V314" s="698"/>
      <c r="W314" s="698"/>
      <c r="X314" s="698"/>
      <c r="Y314" s="698"/>
      <c r="Z314" s="698"/>
      <c r="AA314" s="698"/>
      <c r="AB314" s="698"/>
      <c r="AC314" s="698"/>
      <c r="AD314" s="698"/>
      <c r="AE314" s="698"/>
      <c r="AF314" s="700"/>
      <c r="AG314" s="828">
        <f ca="1">IF(CELL("row",B314)=ODD(CELL("row",B314)),IF(ROUND(B314-B313,1)=0.1,1,NA()),IF(ROUND(B315-B314,1)=0.1,0,NA()))</f>
        <v>0</v>
      </c>
      <c r="AH314" s="697">
        <f>IF(B314&gt;99,B314,A314)</f>
        <v>9506</v>
      </c>
      <c r="AI314" s="698" t="str">
        <f ca="1">IF(D314="",INDIRECT(AO314),IF(AG314=1,D313&amp;"_"&amp;D314,D314&amp;"_"&amp;D315))</f>
        <v>B_H</v>
      </c>
      <c r="AJ314" s="698">
        <f ca="1">IF(AI314=INDIRECT(AO314),0,1)     +     IF(AG314=1,  IF(B313+0.1=B314,0,1),  IF(B314+0.1=B315,0,1))     +     IF(AG314=1,  AD314,  AD315)</f>
        <v>0</v>
      </c>
      <c r="AK314" s="701">
        <f ca="1">IF(AG314=1,  F314+CLASSES*AF314*100000,  F315+CLASSES*AF315*100000)     +     IF(AI314="_",  0,  VLOOKUP(AI314,Cross_cat_sexe,AK$7,0))     +     IF(AG314=1,  IF(AND(B314&gt;0.1,F314=0),0.1,0),  IF(AND(B315&gt;0.1,F315=0),0.1,0))</f>
        <v>1000405</v>
      </c>
      <c r="AL314" s="290"/>
      <c r="AM314" s="698"/>
      <c r="AN314" s="698">
        <f t="shared" si="25"/>
        <v>1</v>
      </c>
      <c r="AO314" s="800" t="str">
        <f t="shared" ca="1" si="24"/>
        <v>$AI$291</v>
      </c>
    </row>
    <row r="315" spans="1:41" s="695" customFormat="1">
      <c r="A315" s="681">
        <v>11.1</v>
      </c>
      <c r="B315" s="682">
        <f>B314+0.1</f>
        <v>9506.1</v>
      </c>
      <c r="C315" s="683" t="str">
        <f ca="1">IF($B314="","",VLOOKUP($B314,Athlètes,C$7,0))</f>
        <v>Christopher</v>
      </c>
      <c r="D315" s="684" t="str">
        <f ca="1">IF($B314="","",VLOOKUP($B314,Athlètes,D$7,0))</f>
        <v>H</v>
      </c>
      <c r="E315" s="685"/>
      <c r="F315" s="710">
        <f ca="1">IF(AD315=0,MAX(I315:N315)+MAX(O315:Q315)+R315,NA())</f>
        <v>405</v>
      </c>
      <c r="G315" s="692">
        <f ca="1">IF(AD315=0,SUM(T315:AC315),NA())</f>
        <v>1</v>
      </c>
      <c r="H315" s="784">
        <f>IF(ISNA(VLOOKUP($B315,__Cross,H$7,0)),   0,   VLOOKUP($B315,__Cross,H$7,0))</f>
        <v>0</v>
      </c>
      <c r="I315" s="711">
        <f ca="1">IF($B314="","",VLOOKUP($B314,Indoor_max,I$7,0))</f>
        <v>212</v>
      </c>
      <c r="J315" s="712">
        <f ca="1">IF($B314="","",VLOOKUP($B314,Indoor_max,J$7,0))</f>
        <v>0</v>
      </c>
      <c r="K315" s="712">
        <f ca="1">IF($B314="","",VLOOKUP($B314,Indoor_max,K$7,0))</f>
        <v>0</v>
      </c>
      <c r="L315" s="712">
        <f ca="1">IF($B314="","",VLOOKUP($B314,Indoor_max,L$7,0))</f>
        <v>0</v>
      </c>
      <c r="M315" s="712">
        <f ca="1">IF($B314="","",VLOOKUP($B314,Indoor_max,M$7,0))</f>
        <v>0</v>
      </c>
      <c r="N315" s="713">
        <f ca="1">IF($B314="","",VLOOKUP($B314,Indoor_max,N$7,0))</f>
        <v>0</v>
      </c>
      <c r="O315" s="714">
        <f ca="1">IF($B314="","",VLOOKUP($B314,Indoor_max,O$7,0))</f>
        <v>86</v>
      </c>
      <c r="P315" s="712">
        <f ca="1">IF($B314="","",VLOOKUP($B314,Indoor_max,P$7,0))</f>
        <v>0</v>
      </c>
      <c r="Q315" s="713">
        <f ca="1">IF($B314="","",VLOOKUP($B314,Indoor_max,Q$7,0))</f>
        <v>0</v>
      </c>
      <c r="R315" s="715">
        <f ca="1">IF($B314="",0,VLOOKUP($B314,Indoor_max,R$7,0))</f>
        <v>107</v>
      </c>
      <c r="S315" s="716" t="str">
        <f ca="1">IF($B314="","",VLOOKUP($B314,Athlètes,S$7,0))</f>
        <v>Christopher</v>
      </c>
      <c r="T315" s="710">
        <f ca="1">IF($B314="","",VLOOKUP($B314,Indoor_max,T$7,0))</f>
        <v>1</v>
      </c>
      <c r="U315" s="684">
        <f ca="1">IF($B314="","",VLOOKUP($B314,Indoor_max,U$7,0))</f>
        <v>0</v>
      </c>
      <c r="V315" s="684">
        <f ca="1">IF($B314="","",VLOOKUP($B314,Indoor_max,V$7,0))</f>
        <v>0</v>
      </c>
      <c r="W315" s="684">
        <f ca="1">IF($B314="","",VLOOKUP($B314,Indoor_max,W$7,0))</f>
        <v>0</v>
      </c>
      <c r="X315" s="684">
        <f ca="1">IF($B314="","",VLOOKUP($B314,Indoor_max,X$7,0))</f>
        <v>0</v>
      </c>
      <c r="Y315" s="684">
        <f ca="1">IF($B314="","",VLOOKUP($B314,Indoor_max,Y$7,0))</f>
        <v>0</v>
      </c>
      <c r="Z315" s="684">
        <f ca="1">IF($B314="","",VLOOKUP($B314,Indoor_max,Z$7,0))</f>
        <v>0</v>
      </c>
      <c r="AA315" s="684">
        <f ca="1">IF($B314="","",VLOOKUP($B314,Indoor_max,AA$7,0))</f>
        <v>0</v>
      </c>
      <c r="AB315" s="684">
        <f ca="1">IF($B314="","",VLOOKUP($B314,Indoor_max,AB$7,0))</f>
        <v>0</v>
      </c>
      <c r="AC315" s="684">
        <f ca="1">IF($B314="","",VLOOKUP($B314,Indoor_max,AC$7,0))</f>
        <v>0</v>
      </c>
      <c r="AD315" s="684">
        <f ca="1">IF(MAX(T315:AC315)&gt;1,1,0)</f>
        <v>0</v>
      </c>
      <c r="AE315" s="684">
        <f ca="1">IF(AND(SUM(I315:N315)&gt;0,SUM(O315:Q315)&gt;0,R315&gt;0),1,0)</f>
        <v>1</v>
      </c>
      <c r="AF315" s="692">
        <f ca="1">IF( OR(AND(G315&gt;=2,G315+H315&gt;=2),  F314=IF(D315="F","classée","classé")),  1,  0)</f>
        <v>0</v>
      </c>
      <c r="AG315" s="804">
        <f ca="1">IF(CELL("row",B315)=ODD(CELL("row",B315)),IF(ROUND(B315-B314,1)=0.1,1,NA()),IF(ROUND(B316-B315,1)=0.1,0,NA()))</f>
        <v>1</v>
      </c>
      <c r="AH315" s="689">
        <f>IF(B315&gt;99,B315,A315)</f>
        <v>9506.1</v>
      </c>
      <c r="AI315" s="684" t="str">
        <f ca="1">IF(D315="",INDIRECT(AO315),IF(AG315=1,D314&amp;"_"&amp;D315,D315&amp;"_"&amp;D316))</f>
        <v>B_H</v>
      </c>
      <c r="AJ315" s="684">
        <f ca="1">IF(AI315=INDIRECT(AO315),0,1)     +     IF(AG315=1,  IF(B314+0.1=B315,0,1),  IF(B315+0.1=B316,0,1))     +     IF(AG315=1,  AD315,  AD316)</f>
        <v>0</v>
      </c>
      <c r="AK315" s="717">
        <f ca="1">IF(AG315=1,  F315+CLASSES*AF315*100000,  F316+CLASSES*AF316*100000)     +     IF(AI315="_",  0,  VLOOKUP(AI315,Cross_cat_sexe,AK$7,0))     +     IF(AG315=1,  IF(AND(B315&gt;0.1,F315=0),0.1,0),  IF(AND(B316&gt;0.1,F316=0),0.1,0))</f>
        <v>1000405</v>
      </c>
      <c r="AL315" s="291"/>
      <c r="AM315" s="684"/>
      <c r="AN315" s="684">
        <f t="shared" si="25"/>
        <v>1</v>
      </c>
      <c r="AO315" s="796" t="str">
        <f t="shared" ca="1" si="24"/>
        <v>$AI$291</v>
      </c>
    </row>
    <row r="316" spans="1:41" s="703" customFormat="1">
      <c r="A316" s="704">
        <v>12</v>
      </c>
      <c r="B316" s="705">
        <v>668</v>
      </c>
      <c r="C316" s="703" t="str">
        <f ca="1">IF($B316="","",VLOOKUP($B316,Athlètes,C$5,0))</f>
        <v>VAN LEEMPUT</v>
      </c>
      <c r="D316" s="698" t="str">
        <f ca="1">IF($B316="","",VLOOKUP($B316,Athlètes,D$5,0))</f>
        <v>B</v>
      </c>
      <c r="E316" s="706">
        <f ca="1">IF($B316="","",VLOOKUP($B316,Athlètes,E$5,0))</f>
        <v>2004</v>
      </c>
      <c r="F316" s="718"/>
      <c r="G316" s="700"/>
      <c r="H316" s="783"/>
      <c r="I316" s="719">
        <f ca="1">IF($B316="","",VLOOKUP($B316,Indoor_max,I$5,0)/1000)</f>
        <v>8.9120370370370373E-5</v>
      </c>
      <c r="J316" s="720">
        <f ca="1">IF($B316="","",VLOOKUP($B316,Indoor_max,J$5,0)/1000)</f>
        <v>0</v>
      </c>
      <c r="K316" s="720">
        <f ca="1">IF($B316="","",VLOOKUP($B316,Indoor_max,K$5,0)/1000)</f>
        <v>0</v>
      </c>
      <c r="L316" s="720">
        <f ca="1">IF($B316="","",VLOOKUP($B316,Indoor_max,L$5,0)/1000)</f>
        <v>0</v>
      </c>
      <c r="M316" s="720">
        <f ca="1">IF($B316="","",VLOOKUP($B316,Indoor_max,M$5,0)/1000)</f>
        <v>0</v>
      </c>
      <c r="N316" s="721">
        <f ca="1">IF($B316="","",VLOOKUP($B316,Indoor_max,N$5,0)/1000)</f>
        <v>0</v>
      </c>
      <c r="O316" s="722">
        <f ca="1">IF($B316="","",VLOOKUP($B316,Indoor_max,O$5,0))</f>
        <v>0</v>
      </c>
      <c r="P316" s="723">
        <f ca="1">IF($B316="","",VLOOKUP($B316,Indoor_max,P$5,0))</f>
        <v>0</v>
      </c>
      <c r="Q316" s="724">
        <f ca="1">IF($B316="","",VLOOKUP($B316,Indoor_max,Q$5,0))</f>
        <v>0</v>
      </c>
      <c r="R316" s="725">
        <f ca="1">IF($B316="","",VLOOKUP($B316,Indoor_max,R$5,0))</f>
        <v>5.13</v>
      </c>
      <c r="S316" s="726" t="str">
        <f ca="1">IF($B316="","",VLOOKUP($B316,Athlètes,S$5,0))</f>
        <v>VAN LEEMPUT</v>
      </c>
      <c r="T316" s="718"/>
      <c r="U316" s="698"/>
      <c r="V316" s="698"/>
      <c r="W316" s="698"/>
      <c r="X316" s="698"/>
      <c r="Y316" s="698"/>
      <c r="Z316" s="698"/>
      <c r="AA316" s="698"/>
      <c r="AB316" s="698"/>
      <c r="AC316" s="698"/>
      <c r="AD316" s="698"/>
      <c r="AE316" s="698"/>
      <c r="AF316" s="700"/>
      <c r="AG316" s="828">
        <f ca="1">IF(CELL("row",B316)=ODD(CELL("row",B316)),IF(ROUND(B316-B315,1)=0.1,1,NA()),IF(ROUND(B317-B316,1)=0.1,0,NA()))</f>
        <v>0</v>
      </c>
      <c r="AH316" s="697">
        <f>IF(B316&gt;99,B316,A316)</f>
        <v>668</v>
      </c>
      <c r="AI316" s="698" t="str">
        <f ca="1">IF(D316="",INDIRECT(AO316),IF(AG316=1,D315&amp;"_"&amp;D316,D316&amp;"_"&amp;D317))</f>
        <v>B_H</v>
      </c>
      <c r="AJ316" s="698">
        <f ca="1">IF(AI316=INDIRECT(AO316),0,1)     +     IF(AG316=1,  IF(B315+0.1=B316,0,1),  IF(B316+0.1=B317,0,1))     +     IF(AG316=1,  AD316,  AD317)</f>
        <v>0</v>
      </c>
      <c r="AK316" s="701">
        <f ca="1">IF(AG316=1,  F316+CLASSES*AF316*100000,  F317+CLASSES*AF317*100000)     +     IF(AI316="_",  0,  VLOOKUP(AI316,Cross_cat_sexe,AK$7,0))     +     IF(AG316=1,  IF(AND(B316&gt;0.1,F316=0),0.1,0),  IF(AND(B317&gt;0.1,F317=0),0.1,0))</f>
        <v>1000399</v>
      </c>
      <c r="AL316" s="290"/>
      <c r="AM316" s="698"/>
      <c r="AN316" s="698">
        <f t="shared" si="25"/>
        <v>1</v>
      </c>
      <c r="AO316" s="800" t="str">
        <f t="shared" ca="1" si="24"/>
        <v>$AI$291</v>
      </c>
    </row>
    <row r="317" spans="1:41" s="695" customFormat="1">
      <c r="A317" s="681">
        <v>12.1</v>
      </c>
      <c r="B317" s="682">
        <f>B316+0.1</f>
        <v>668.1</v>
      </c>
      <c r="C317" s="683" t="str">
        <f ca="1">IF($B316="","",VLOOKUP($B316,Athlètes,C$7,0))</f>
        <v>Thomas</v>
      </c>
      <c r="D317" s="684" t="str">
        <f ca="1">IF($B316="","",VLOOKUP($B316,Athlètes,D$7,0))</f>
        <v>H</v>
      </c>
      <c r="E317" s="685"/>
      <c r="F317" s="710">
        <f ca="1">IF(AD317=0,MAX(I317:N317)+MAX(O317:Q317)+R317,NA())</f>
        <v>399</v>
      </c>
      <c r="G317" s="692">
        <f ca="1">IF(AD317=0,SUM(T317:AC317),NA())</f>
        <v>1</v>
      </c>
      <c r="H317" s="784">
        <f>IF(ISNA(VLOOKUP($B317,__Cross,H$7,0)),   0,   VLOOKUP($B317,__Cross,H$7,0))</f>
        <v>0</v>
      </c>
      <c r="I317" s="711">
        <f ca="1">IF($B316="","",VLOOKUP($B316,Indoor_max,I$7,0))</f>
        <v>175</v>
      </c>
      <c r="J317" s="712">
        <f ca="1">IF($B316="","",VLOOKUP($B316,Indoor_max,J$7,0))</f>
        <v>0</v>
      </c>
      <c r="K317" s="712">
        <f ca="1">IF($B316="","",VLOOKUP($B316,Indoor_max,K$7,0))</f>
        <v>0</v>
      </c>
      <c r="L317" s="712">
        <f ca="1">IF($B316="","",VLOOKUP($B316,Indoor_max,L$7,0))</f>
        <v>0</v>
      </c>
      <c r="M317" s="712">
        <f ca="1">IF($B316="","",VLOOKUP($B316,Indoor_max,M$7,0))</f>
        <v>0</v>
      </c>
      <c r="N317" s="713">
        <f ca="1">IF($B316="","",VLOOKUP($B316,Indoor_max,N$7,0))</f>
        <v>0</v>
      </c>
      <c r="O317" s="714">
        <f ca="1">IF($B316="","",VLOOKUP($B316,Indoor_max,O$7,0))</f>
        <v>0</v>
      </c>
      <c r="P317" s="712">
        <f ca="1">IF($B316="","",VLOOKUP($B316,Indoor_max,P$7,0))</f>
        <v>0</v>
      </c>
      <c r="Q317" s="713">
        <f ca="1">IF($B316="","",VLOOKUP($B316,Indoor_max,Q$7,0))</f>
        <v>0</v>
      </c>
      <c r="R317" s="715">
        <f ca="1">IF($B316="",0,VLOOKUP($B316,Indoor_max,R$7,0))</f>
        <v>224</v>
      </c>
      <c r="S317" s="716" t="str">
        <f ca="1">IF($B316="","",VLOOKUP($B316,Athlètes,S$7,0))</f>
        <v>Thomas</v>
      </c>
      <c r="T317" s="710">
        <f ca="1">IF($B316="","",VLOOKUP($B316,Indoor_max,T$7,0))</f>
        <v>0</v>
      </c>
      <c r="U317" s="684">
        <f ca="1">IF($B316="","",VLOOKUP($B316,Indoor_max,U$7,0))</f>
        <v>0</v>
      </c>
      <c r="V317" s="684">
        <f ca="1">IF($B316="","",VLOOKUP($B316,Indoor_max,V$7,0))</f>
        <v>0</v>
      </c>
      <c r="W317" s="684">
        <f ca="1">IF($B316="","",VLOOKUP($B316,Indoor_max,W$7,0))</f>
        <v>0</v>
      </c>
      <c r="X317" s="684">
        <f ca="1">IF($B316="","",VLOOKUP($B316,Indoor_max,X$7,0))</f>
        <v>0</v>
      </c>
      <c r="Y317" s="684">
        <f ca="1">IF($B316="","",VLOOKUP($B316,Indoor_max,Y$7,0))</f>
        <v>0</v>
      </c>
      <c r="Z317" s="684">
        <f ca="1">IF($B316="","",VLOOKUP($B316,Indoor_max,Z$7,0))</f>
        <v>0</v>
      </c>
      <c r="AA317" s="684">
        <f ca="1">IF($B316="","",VLOOKUP($B316,Indoor_max,AA$7,0))</f>
        <v>1</v>
      </c>
      <c r="AB317" s="684">
        <f ca="1">IF($B316="","",VLOOKUP($B316,Indoor_max,AB$7,0))</f>
        <v>0</v>
      </c>
      <c r="AC317" s="684">
        <f ca="1">IF($B316="","",VLOOKUP($B316,Indoor_max,AC$7,0))</f>
        <v>0</v>
      </c>
      <c r="AD317" s="684">
        <f ca="1">IF(MAX(T317:AC317)&gt;1,1,0)</f>
        <v>0</v>
      </c>
      <c r="AE317" s="684">
        <f ca="1">IF(AND(SUM(I317:N317)&gt;0,SUM(O317:Q317)&gt;0,R317&gt;0),1,0)</f>
        <v>0</v>
      </c>
      <c r="AF317" s="692">
        <f ca="1">IF( OR(AND(G317&gt;=2,G317+H317&gt;=2),  F316=IF(D317="F","classée","classé")),  1,  0)</f>
        <v>0</v>
      </c>
      <c r="AG317" s="804">
        <f ca="1">IF(CELL("row",B317)=ODD(CELL("row",B317)),IF(ROUND(B317-B316,1)=0.1,1,NA()),IF(ROUND(B318-B317,1)=0.1,0,NA()))</f>
        <v>1</v>
      </c>
      <c r="AH317" s="689">
        <f>IF(B317&gt;99,B317,A317)</f>
        <v>668.1</v>
      </c>
      <c r="AI317" s="684" t="str">
        <f ca="1">IF(D317="",INDIRECT(AO317),IF(AG317=1,D316&amp;"_"&amp;D317,D317&amp;"_"&amp;D318))</f>
        <v>B_H</v>
      </c>
      <c r="AJ317" s="684">
        <f ca="1">IF(AI317=INDIRECT(AO317),0,1)     +     IF(AG317=1,  IF(B316+0.1=B317,0,1),  IF(B317+0.1=B318,0,1))     +     IF(AG317=1,  AD317,  AD318)</f>
        <v>0</v>
      </c>
      <c r="AK317" s="717">
        <f ca="1">IF(AG317=1,  F317+CLASSES*AF317*100000,  F318+CLASSES*AF318*100000)     +     IF(AI317="_",  0,  VLOOKUP(AI317,Cross_cat_sexe,AK$7,0))     +     IF(AG317=1,  IF(AND(B317&gt;0.1,F317=0),0.1,0),  IF(AND(B318&gt;0.1,F318=0),0.1,0))</f>
        <v>1000399</v>
      </c>
      <c r="AL317" s="291"/>
      <c r="AM317" s="684"/>
      <c r="AN317" s="684">
        <f t="shared" si="25"/>
        <v>1</v>
      </c>
      <c r="AO317" s="796" t="str">
        <f t="shared" ca="1" si="24"/>
        <v>$AI$291</v>
      </c>
    </row>
    <row r="318" spans="1:41" s="703" customFormat="1">
      <c r="A318" s="704">
        <v>13</v>
      </c>
      <c r="B318" s="705">
        <v>10362</v>
      </c>
      <c r="C318" s="703" t="str">
        <f ca="1">IF($B318="","",VLOOKUP($B318,Athlètes,C$5,0))</f>
        <v>HEYLAERTS</v>
      </c>
      <c r="D318" s="698" t="str">
        <f ca="1">IF($B318="","",VLOOKUP($B318,Athlètes,D$5,0))</f>
        <v>B</v>
      </c>
      <c r="E318" s="706" t="str">
        <f ca="1">IF($B318="","",VLOOKUP($B318,Athlètes,E$5,0))</f>
        <v/>
      </c>
      <c r="F318" s="718"/>
      <c r="G318" s="700"/>
      <c r="H318" s="783"/>
      <c r="I318" s="719">
        <f ca="1">IF($B318="","",VLOOKUP($B318,Indoor_max,I$5,0)/1000)</f>
        <v>8.8078703703703699E-5</v>
      </c>
      <c r="J318" s="720">
        <f ca="1">IF($B318="","",VLOOKUP($B318,Indoor_max,J$5,0)/1000)</f>
        <v>0</v>
      </c>
      <c r="K318" s="720">
        <f ca="1">IF($B318="","",VLOOKUP($B318,Indoor_max,K$5,0)/1000)</f>
        <v>0</v>
      </c>
      <c r="L318" s="720">
        <f ca="1">IF($B318="","",VLOOKUP($B318,Indoor_max,L$5,0)/1000)</f>
        <v>0</v>
      </c>
      <c r="M318" s="720">
        <f ca="1">IF($B318="","",VLOOKUP($B318,Indoor_max,M$5,0)/1000)</f>
        <v>0</v>
      </c>
      <c r="N318" s="721">
        <f ca="1">IF($B318="","",VLOOKUP($B318,Indoor_max,N$5,0)/1000)</f>
        <v>0</v>
      </c>
      <c r="O318" s="722">
        <f ca="1">IF($B318="","",VLOOKUP($B318,Indoor_max,O$5,0))</f>
        <v>90</v>
      </c>
      <c r="P318" s="723">
        <f ca="1">IF($B318="","",VLOOKUP($B318,Indoor_max,P$5,0))</f>
        <v>0</v>
      </c>
      <c r="Q318" s="724">
        <f ca="1">IF($B318="","",VLOOKUP($B318,Indoor_max,Q$5,0))</f>
        <v>0</v>
      </c>
      <c r="R318" s="725">
        <f ca="1">IF($B318="","",VLOOKUP($B318,Indoor_max,R$5,0))</f>
        <v>0</v>
      </c>
      <c r="S318" s="726" t="str">
        <f ca="1">IF($B318="","",VLOOKUP($B318,Athlètes,S$5,0))</f>
        <v>HEYLAERTS</v>
      </c>
      <c r="T318" s="718"/>
      <c r="U318" s="698"/>
      <c r="V318" s="698"/>
      <c r="W318" s="698"/>
      <c r="X318" s="698"/>
      <c r="Y318" s="698"/>
      <c r="Z318" s="698"/>
      <c r="AA318" s="698"/>
      <c r="AB318" s="698"/>
      <c r="AC318" s="698"/>
      <c r="AD318" s="698"/>
      <c r="AE318" s="698"/>
      <c r="AF318" s="700"/>
      <c r="AG318" s="828">
        <f ca="1">IF(CELL("row",B318)=ODD(CELL("row",B318)),IF(ROUND(B318-B317,1)=0.1,1,NA()),IF(ROUND(B319-B318,1)=0.1,0,NA()))</f>
        <v>0</v>
      </c>
      <c r="AH318" s="697">
        <f>IF(B318&gt;99,B318,A318)</f>
        <v>10362</v>
      </c>
      <c r="AI318" s="698" t="str">
        <f ca="1">IF(D318="",INDIRECT(AO318),IF(AG318=1,D317&amp;"_"&amp;D318,D318&amp;"_"&amp;D319))</f>
        <v>B_H</v>
      </c>
      <c r="AJ318" s="698">
        <f ca="1">IF(AI318=INDIRECT(AO318),0,1)     +     IF(AG318=1,  IF(B317+0.1=B318,0,1),  IF(B318+0.1=B319,0,1))     +     IF(AG318=1,  AD318,  AD319)</f>
        <v>0</v>
      </c>
      <c r="AK318" s="701">
        <f ca="1">IF(AG318=1,  F318+CLASSES*AF318*100000,  F319+CLASSES*AF319*100000)     +     IF(AI318="_",  0,  VLOOKUP(AI318,Cross_cat_sexe,AK$7,0))     +     IF(AG318=1,  IF(AND(B318&gt;0.1,F318=0),0.1,0),  IF(AND(B319&gt;0.1,F319=0),0.1,0))</f>
        <v>1000353</v>
      </c>
      <c r="AL318" s="290"/>
      <c r="AM318" s="698"/>
      <c r="AN318" s="698">
        <f t="shared" si="25"/>
        <v>1</v>
      </c>
      <c r="AO318" s="800" t="str">
        <f t="shared" ca="1" si="24"/>
        <v>$AI$291</v>
      </c>
    </row>
    <row r="319" spans="1:41" s="695" customFormat="1">
      <c r="A319" s="681">
        <v>13.1</v>
      </c>
      <c r="B319" s="682">
        <f>B318+0.1</f>
        <v>10362.1</v>
      </c>
      <c r="C319" s="683" t="str">
        <f ca="1">IF($B318="","",VLOOKUP($B318,Athlètes,C$7,0))</f>
        <v>Laurens</v>
      </c>
      <c r="D319" s="684" t="str">
        <f ca="1">IF($B318="","",VLOOKUP($B318,Athlètes,D$7,0))</f>
        <v>H</v>
      </c>
      <c r="E319" s="685"/>
      <c r="F319" s="710">
        <f ca="1">IF(AD319=0,MAX(I319:N319)+MAX(O319:Q319)+R319,NA())</f>
        <v>353</v>
      </c>
      <c r="G319" s="692">
        <f ca="1">IF(AD319=0,SUM(T319:AC319),NA())</f>
        <v>1</v>
      </c>
      <c r="H319" s="784">
        <f>IF(ISNA(VLOOKUP($B319,__Cross,H$7,0)),   0,   VLOOKUP($B319,__Cross,H$7,0))</f>
        <v>0</v>
      </c>
      <c r="I319" s="711">
        <f ca="1">IF($B318="","",VLOOKUP($B318,Indoor_max,I$7,0))</f>
        <v>234</v>
      </c>
      <c r="J319" s="712">
        <f ca="1">IF($B318="","",VLOOKUP($B318,Indoor_max,J$7,0))</f>
        <v>0</v>
      </c>
      <c r="K319" s="712">
        <f ca="1">IF($B318="","",VLOOKUP($B318,Indoor_max,K$7,0))</f>
        <v>0</v>
      </c>
      <c r="L319" s="712">
        <f ca="1">IF($B318="","",VLOOKUP($B318,Indoor_max,L$7,0))</f>
        <v>0</v>
      </c>
      <c r="M319" s="712">
        <f ca="1">IF($B318="","",VLOOKUP($B318,Indoor_max,M$7,0))</f>
        <v>0</v>
      </c>
      <c r="N319" s="713">
        <f ca="1">IF($B318="","",VLOOKUP($B318,Indoor_max,N$7,0))</f>
        <v>0</v>
      </c>
      <c r="O319" s="714">
        <f ca="1">IF($B318="","",VLOOKUP($B318,Indoor_max,O$7,0))</f>
        <v>119</v>
      </c>
      <c r="P319" s="712">
        <f ca="1">IF($B318="","",VLOOKUP($B318,Indoor_max,P$7,0))</f>
        <v>0</v>
      </c>
      <c r="Q319" s="713">
        <f ca="1">IF($B318="","",VLOOKUP($B318,Indoor_max,Q$7,0))</f>
        <v>0</v>
      </c>
      <c r="R319" s="715">
        <f ca="1">IF($B318="",0,VLOOKUP($B318,Indoor_max,R$7,0))</f>
        <v>0</v>
      </c>
      <c r="S319" s="716" t="str">
        <f ca="1">IF($B318="","",VLOOKUP($B318,Athlètes,S$7,0))</f>
        <v>Laurens</v>
      </c>
      <c r="T319" s="710">
        <f ca="1">IF($B318="","",VLOOKUP($B318,Indoor_max,T$7,0))</f>
        <v>0</v>
      </c>
      <c r="U319" s="684">
        <f ca="1">IF($B318="","",VLOOKUP($B318,Indoor_max,U$7,0))</f>
        <v>1</v>
      </c>
      <c r="V319" s="684">
        <f ca="1">IF($B318="","",VLOOKUP($B318,Indoor_max,V$7,0))</f>
        <v>0</v>
      </c>
      <c r="W319" s="684">
        <f ca="1">IF($B318="","",VLOOKUP($B318,Indoor_max,W$7,0))</f>
        <v>0</v>
      </c>
      <c r="X319" s="684">
        <f ca="1">IF($B318="","",VLOOKUP($B318,Indoor_max,X$7,0))</f>
        <v>0</v>
      </c>
      <c r="Y319" s="684">
        <f ca="1">IF($B318="","",VLOOKUP($B318,Indoor_max,Y$7,0))</f>
        <v>0</v>
      </c>
      <c r="Z319" s="684">
        <f ca="1">IF($B318="","",VLOOKUP($B318,Indoor_max,Z$7,0))</f>
        <v>0</v>
      </c>
      <c r="AA319" s="684">
        <f ca="1">IF($B318="","",VLOOKUP($B318,Indoor_max,AA$7,0))</f>
        <v>0</v>
      </c>
      <c r="AB319" s="684">
        <f ca="1">IF($B318="","",VLOOKUP($B318,Indoor_max,AB$7,0))</f>
        <v>0</v>
      </c>
      <c r="AC319" s="684">
        <f ca="1">IF($B318="","",VLOOKUP($B318,Indoor_max,AC$7,0))</f>
        <v>0</v>
      </c>
      <c r="AD319" s="684">
        <f ca="1">IF(MAX(T319:AC319)&gt;1,1,0)</f>
        <v>0</v>
      </c>
      <c r="AE319" s="684">
        <f ca="1">IF(AND(SUM(I319:N319)&gt;0,SUM(O319:Q319)&gt;0,R319&gt;0),1,0)</f>
        <v>0</v>
      </c>
      <c r="AF319" s="692">
        <f ca="1">IF( OR(AND(G319&gt;=2,G319+H319&gt;=2),  F318=IF(D319="F","classée","classé")),  1,  0)</f>
        <v>0</v>
      </c>
      <c r="AG319" s="804">
        <f ca="1">IF(CELL("row",B319)=ODD(CELL("row",B319)),IF(ROUND(B319-B318,1)=0.1,1,NA()),IF(ROUND(B320-B319,1)=0.1,0,NA()))</f>
        <v>1</v>
      </c>
      <c r="AH319" s="689">
        <f>IF(B319&gt;99,B319,A319)</f>
        <v>10362.1</v>
      </c>
      <c r="AI319" s="684" t="str">
        <f ca="1">IF(D319="",INDIRECT(AO319),IF(AG319=1,D318&amp;"_"&amp;D319,D319&amp;"_"&amp;D320))</f>
        <v>B_H</v>
      </c>
      <c r="AJ319" s="684">
        <f ca="1">IF(AI319=INDIRECT(AO319),0,1)     +     IF(AG319=1,  IF(B318+0.1=B319,0,1),  IF(B319+0.1=B320,0,1))     +     IF(AG319=1,  AD319,  AD320)</f>
        <v>0</v>
      </c>
      <c r="AK319" s="717">
        <f ca="1">IF(AG319=1,  F319+CLASSES*AF319*100000,  F320+CLASSES*AF320*100000)     +     IF(AI319="_",  0,  VLOOKUP(AI319,Cross_cat_sexe,AK$7,0))     +     IF(AG319=1,  IF(AND(B319&gt;0.1,F319=0),0.1,0),  IF(AND(B320&gt;0.1,F320=0),0.1,0))</f>
        <v>1000353</v>
      </c>
      <c r="AL319" s="291"/>
      <c r="AM319" s="684"/>
      <c r="AN319" s="684">
        <f t="shared" si="25"/>
        <v>1</v>
      </c>
      <c r="AO319" s="796" t="str">
        <f t="shared" ca="1" si="24"/>
        <v>$AI$291</v>
      </c>
    </row>
    <row r="320" spans="1:41" s="703" customFormat="1">
      <c r="A320" s="704">
        <v>14</v>
      </c>
      <c r="B320" s="705">
        <v>481</v>
      </c>
      <c r="C320" s="703" t="str">
        <f ca="1">IF($B320="","",VLOOKUP($B320,Athlètes,C$5,0))</f>
        <v>BOUCHE</v>
      </c>
      <c r="D320" s="698" t="str">
        <f ca="1">IF($B320="","",VLOOKUP($B320,Athlètes,D$5,0))</f>
        <v>B</v>
      </c>
      <c r="E320" s="706" t="str">
        <f ca="1">IF($B320="","",VLOOKUP($B320,Athlètes,E$5,0))</f>
        <v/>
      </c>
      <c r="F320" s="718"/>
      <c r="G320" s="700"/>
      <c r="H320" s="783"/>
      <c r="I320" s="719">
        <f ca="1">IF($B320="","",VLOOKUP($B320,Indoor_max,I$5,0)/1000)</f>
        <v>8.877314814814814E-5</v>
      </c>
      <c r="J320" s="720">
        <f ca="1">IF($B320="","",VLOOKUP($B320,Indoor_max,J$5,0)/1000)</f>
        <v>0</v>
      </c>
      <c r="K320" s="720">
        <f ca="1">IF($B320="","",VLOOKUP($B320,Indoor_max,K$5,0)/1000)</f>
        <v>0</v>
      </c>
      <c r="L320" s="720">
        <f ca="1">IF($B320="","",VLOOKUP($B320,Indoor_max,L$5,0)/1000)</f>
        <v>0</v>
      </c>
      <c r="M320" s="720">
        <f ca="1">IF($B320="","",VLOOKUP($B320,Indoor_max,M$5,0)/1000)</f>
        <v>0</v>
      </c>
      <c r="N320" s="721">
        <f ca="1">IF($B320="","",VLOOKUP($B320,Indoor_max,N$5,0)/1000)</f>
        <v>0</v>
      </c>
      <c r="O320" s="722">
        <f ca="1">IF($B320="","",VLOOKUP($B320,Indoor_max,O$5,0))</f>
        <v>85</v>
      </c>
      <c r="P320" s="723">
        <f ca="1">IF($B320="","",VLOOKUP($B320,Indoor_max,P$5,0))</f>
        <v>0</v>
      </c>
      <c r="Q320" s="724">
        <f ca="1">IF($B320="","",VLOOKUP($B320,Indoor_max,Q$5,0))</f>
        <v>0</v>
      </c>
      <c r="R320" s="725">
        <f ca="1">IF($B320="","",VLOOKUP($B320,Indoor_max,R$5,0))</f>
        <v>0</v>
      </c>
      <c r="S320" s="726" t="str">
        <f ca="1">IF($B320="","",VLOOKUP($B320,Athlètes,S$5,0))</f>
        <v>BOUCHE</v>
      </c>
      <c r="T320" s="718"/>
      <c r="U320" s="698"/>
      <c r="V320" s="698"/>
      <c r="W320" s="698"/>
      <c r="X320" s="698"/>
      <c r="Y320" s="698"/>
      <c r="Z320" s="698"/>
      <c r="AA320" s="698"/>
      <c r="AB320" s="698"/>
      <c r="AC320" s="698"/>
      <c r="AD320" s="698"/>
      <c r="AE320" s="698"/>
      <c r="AF320" s="700"/>
      <c r="AG320" s="828">
        <f ca="1">IF(CELL("row",B320)=ODD(CELL("row",B320)),IF(ROUND(B320-B319,1)=0.1,1,NA()),IF(ROUND(B321-B320,1)=0.1,0,NA()))</f>
        <v>0</v>
      </c>
      <c r="AH320" s="697">
        <f>IF(B320&gt;99,B320,A320)</f>
        <v>481</v>
      </c>
      <c r="AI320" s="698" t="str">
        <f ca="1">IF(D320="",INDIRECT(AO320),IF(AG320=1,D319&amp;"_"&amp;D320,D320&amp;"_"&amp;D321))</f>
        <v>B_H</v>
      </c>
      <c r="AJ320" s="698">
        <f ca="1">IF(AI320=INDIRECT(AO320),0,1)     +     IF(AG320=1,  IF(B319+0.1=B320,0,1),  IF(B320+0.1=B321,0,1))     +     IF(AG320=1,  AD320,  AD321)</f>
        <v>0</v>
      </c>
      <c r="AK320" s="701">
        <f ca="1">IF(AG320=1,  F320+CLASSES*AF320*100000,  F321+CLASSES*AF321*100000)     +     IF(AI320="_",  0,  VLOOKUP(AI320,Cross_cat_sexe,AK$7,0))     +     IF(AG320=1,  IF(AND(B320&gt;0.1,F320=0),0.1,0),  IF(AND(B321&gt;0.1,F321=0),0.1,0))</f>
        <v>1000309</v>
      </c>
      <c r="AL320" s="290"/>
      <c r="AM320" s="698"/>
      <c r="AN320" s="698">
        <f t="shared" si="25"/>
        <v>1</v>
      </c>
      <c r="AO320" s="800" t="str">
        <f t="shared" ca="1" si="24"/>
        <v>$AI$291</v>
      </c>
    </row>
    <row r="321" spans="1:41" s="695" customFormat="1">
      <c r="A321" s="681">
        <v>14.1</v>
      </c>
      <c r="B321" s="682">
        <f>B320+0.1</f>
        <v>481.1</v>
      </c>
      <c r="C321" s="683" t="str">
        <f ca="1">IF($B320="","",VLOOKUP($B320,Athlètes,C$7,0))</f>
        <v>Romain</v>
      </c>
      <c r="D321" s="684" t="str">
        <f ca="1">IF($B320="","",VLOOKUP($B320,Athlètes,D$7,0))</f>
        <v>H</v>
      </c>
      <c r="E321" s="685"/>
      <c r="F321" s="710">
        <f ca="1">IF(AD321=0,MAX(I321:N321)+MAX(O321:Q321)+R321,NA())</f>
        <v>309</v>
      </c>
      <c r="G321" s="692">
        <f ca="1">IF(AD321=0,SUM(T321:AC321),NA())</f>
        <v>1</v>
      </c>
      <c r="H321" s="784">
        <f ca="1">IF(ISNA(VLOOKUP($B321,__Cross,H$7,0)),   0,   VLOOKUP($B321,__Cross,H$7,0))</f>
        <v>1</v>
      </c>
      <c r="I321" s="711">
        <f ca="1">IF($B320="","",VLOOKUP($B320,Indoor_max,I$7,0))</f>
        <v>223</v>
      </c>
      <c r="J321" s="712">
        <f ca="1">IF($B320="","",VLOOKUP($B320,Indoor_max,J$7,0))</f>
        <v>0</v>
      </c>
      <c r="K321" s="712">
        <f ca="1">IF($B320="","",VLOOKUP($B320,Indoor_max,K$7,0))</f>
        <v>0</v>
      </c>
      <c r="L321" s="712">
        <f ca="1">IF($B320="","",VLOOKUP($B320,Indoor_max,L$7,0))</f>
        <v>0</v>
      </c>
      <c r="M321" s="712">
        <f ca="1">IF($B320="","",VLOOKUP($B320,Indoor_max,M$7,0))</f>
        <v>0</v>
      </c>
      <c r="N321" s="713">
        <f ca="1">IF($B320="","",VLOOKUP($B320,Indoor_max,N$7,0))</f>
        <v>0</v>
      </c>
      <c r="O321" s="714">
        <f ca="1">IF($B320="","",VLOOKUP($B320,Indoor_max,O$7,0))</f>
        <v>86</v>
      </c>
      <c r="P321" s="712">
        <f ca="1">IF($B320="","",VLOOKUP($B320,Indoor_max,P$7,0))</f>
        <v>0</v>
      </c>
      <c r="Q321" s="713">
        <f ca="1">IF($B320="","",VLOOKUP($B320,Indoor_max,Q$7,0))</f>
        <v>0</v>
      </c>
      <c r="R321" s="715">
        <f ca="1">IF($B320="",0,VLOOKUP($B320,Indoor_max,R$7,0))</f>
        <v>0</v>
      </c>
      <c r="S321" s="716" t="str">
        <f ca="1">IF($B320="","",VLOOKUP($B320,Athlètes,S$7,0))</f>
        <v>Romain</v>
      </c>
      <c r="T321" s="710">
        <f ca="1">IF($B320="","",VLOOKUP($B320,Indoor_max,T$7,0))</f>
        <v>0</v>
      </c>
      <c r="U321" s="684">
        <f ca="1">IF($B320="","",VLOOKUP($B320,Indoor_max,U$7,0))</f>
        <v>1</v>
      </c>
      <c r="V321" s="684">
        <f ca="1">IF($B320="","",VLOOKUP($B320,Indoor_max,V$7,0))</f>
        <v>0</v>
      </c>
      <c r="W321" s="684">
        <f ca="1">IF($B320="","",VLOOKUP($B320,Indoor_max,W$7,0))</f>
        <v>0</v>
      </c>
      <c r="X321" s="684">
        <f ca="1">IF($B320="","",VLOOKUP($B320,Indoor_max,X$7,0))</f>
        <v>0</v>
      </c>
      <c r="Y321" s="684">
        <f ca="1">IF($B320="","",VLOOKUP($B320,Indoor_max,Y$7,0))</f>
        <v>0</v>
      </c>
      <c r="Z321" s="684">
        <f ca="1">IF($B320="","",VLOOKUP($B320,Indoor_max,Z$7,0))</f>
        <v>0</v>
      </c>
      <c r="AA321" s="684">
        <f ca="1">IF($B320="","",VLOOKUP($B320,Indoor_max,AA$7,0))</f>
        <v>0</v>
      </c>
      <c r="AB321" s="684">
        <f ca="1">IF($B320="","",VLOOKUP($B320,Indoor_max,AB$7,0))</f>
        <v>0</v>
      </c>
      <c r="AC321" s="684">
        <f ca="1">IF($B320="","",VLOOKUP($B320,Indoor_max,AC$7,0))</f>
        <v>0</v>
      </c>
      <c r="AD321" s="684">
        <f ca="1">IF(MAX(T321:AC321)&gt;1,1,0)</f>
        <v>0</v>
      </c>
      <c r="AE321" s="684">
        <f ca="1">IF(AND(SUM(I321:N321)&gt;0,SUM(O321:Q321)&gt;0,R321&gt;0),1,0)</f>
        <v>0</v>
      </c>
      <c r="AF321" s="692">
        <f ca="1">IF( OR(AND(G321&gt;=2,G321+H321&gt;=2),  F320=IF(D321="F","classée","classé")),  1,  0)</f>
        <v>0</v>
      </c>
      <c r="AG321" s="804">
        <f ca="1">IF(CELL("row",B321)=ODD(CELL("row",B321)),IF(ROUND(B321-B320,1)=0.1,1,NA()),IF(ROUND(B322-B321,1)=0.1,0,NA()))</f>
        <v>1</v>
      </c>
      <c r="AH321" s="689">
        <f>IF(B321&gt;99,B321,A321)</f>
        <v>481.1</v>
      </c>
      <c r="AI321" s="684" t="str">
        <f ca="1">IF(D321="",INDIRECT(AO321),IF(AG321=1,D320&amp;"_"&amp;D321,D321&amp;"_"&amp;D322))</f>
        <v>B_H</v>
      </c>
      <c r="AJ321" s="684">
        <f ca="1">IF(AI321=INDIRECT(AO321),0,1)     +     IF(AG321=1,  IF(B320+0.1=B321,0,1),  IF(B321+0.1=B322,0,1))     +     IF(AG321=1,  AD321,  AD322)</f>
        <v>0</v>
      </c>
      <c r="AK321" s="717">
        <f ca="1">IF(AG321=1,  F321+CLASSES*AF321*100000,  F322+CLASSES*AF322*100000)     +     IF(AI321="_",  0,  VLOOKUP(AI321,Cross_cat_sexe,AK$7,0))     +     IF(AG321=1,  IF(AND(B321&gt;0.1,F321=0),0.1,0),  IF(AND(B322&gt;0.1,F322=0),0.1,0))</f>
        <v>1000309</v>
      </c>
      <c r="AL321" s="291"/>
      <c r="AM321" s="684"/>
      <c r="AN321" s="684">
        <f t="shared" si="25"/>
        <v>1</v>
      </c>
      <c r="AO321" s="796" t="str">
        <f t="shared" ca="1" si="24"/>
        <v>$AI$291</v>
      </c>
    </row>
    <row r="322" spans="1:41" s="703" customFormat="1">
      <c r="A322" s="704">
        <v>15</v>
      </c>
      <c r="B322" s="705">
        <v>417</v>
      </c>
      <c r="C322" s="703" t="str">
        <f ca="1">IF($B322="","",VLOOKUP($B322,Athlètes,C$5,0))</f>
        <v>CHARELS</v>
      </c>
      <c r="D322" s="698" t="str">
        <f ca="1">IF($B322="","",VLOOKUP($B322,Athlètes,D$5,0))</f>
        <v>B</v>
      </c>
      <c r="E322" s="706" t="str">
        <f ca="1">IF($B322="","",VLOOKUP($B322,Athlètes,E$5,0))</f>
        <v/>
      </c>
      <c r="F322" s="718"/>
      <c r="G322" s="700"/>
      <c r="H322" s="783"/>
      <c r="I322" s="719">
        <f ca="1">IF($B322="","",VLOOKUP($B322,Indoor_max,I$5,0)/1000)</f>
        <v>9.0277777777777774E-5</v>
      </c>
      <c r="J322" s="720">
        <f ca="1">IF($B322="","",VLOOKUP($B322,Indoor_max,J$5,0)/1000)</f>
        <v>0</v>
      </c>
      <c r="K322" s="720">
        <f ca="1">IF($B322="","",VLOOKUP($B322,Indoor_max,K$5,0)/1000)</f>
        <v>0</v>
      </c>
      <c r="L322" s="720">
        <f ca="1">IF($B322="","",VLOOKUP($B322,Indoor_max,L$5,0)/1000)</f>
        <v>0</v>
      </c>
      <c r="M322" s="720">
        <f ca="1">IF($B322="","",VLOOKUP($B322,Indoor_max,M$5,0)/1000)</f>
        <v>0</v>
      </c>
      <c r="N322" s="721">
        <f ca="1">IF($B322="","",VLOOKUP($B322,Indoor_max,N$5,0)/1000)</f>
        <v>0</v>
      </c>
      <c r="O322" s="722">
        <f ca="1">IF($B322="","",VLOOKUP($B322,Indoor_max,O$5,0))</f>
        <v>80</v>
      </c>
      <c r="P322" s="723">
        <f ca="1">IF($B322="","",VLOOKUP($B322,Indoor_max,P$5,0))</f>
        <v>0</v>
      </c>
      <c r="Q322" s="724">
        <f ca="1">IF($B322="","",VLOOKUP($B322,Indoor_max,Q$5,0))</f>
        <v>0</v>
      </c>
      <c r="R322" s="725">
        <f ca="1">IF($B322="","",VLOOKUP($B322,Indoor_max,R$5,0))</f>
        <v>0</v>
      </c>
      <c r="S322" s="726" t="str">
        <f ca="1">IF($B322="","",VLOOKUP($B322,Athlètes,S$5,0))</f>
        <v>CHARELS</v>
      </c>
      <c r="T322" s="718"/>
      <c r="U322" s="698"/>
      <c r="V322" s="698"/>
      <c r="W322" s="698"/>
      <c r="X322" s="698"/>
      <c r="Y322" s="698"/>
      <c r="Z322" s="698"/>
      <c r="AA322" s="698"/>
      <c r="AB322" s="698"/>
      <c r="AC322" s="698"/>
      <c r="AD322" s="698"/>
      <c r="AE322" s="698"/>
      <c r="AF322" s="700"/>
      <c r="AG322" s="828">
        <f ca="1">IF(CELL("row",B322)=ODD(CELL("row",B322)),IF(ROUND(B322-B321,1)=0.1,1,NA()),IF(ROUND(B323-B322,1)=0.1,0,NA()))</f>
        <v>0</v>
      </c>
      <c r="AH322" s="697">
        <f>IF(B322&gt;99,B322,A322)</f>
        <v>417</v>
      </c>
      <c r="AI322" s="698" t="str">
        <f ca="1">IF(D322="",INDIRECT(AO322),IF(AG322=1,D321&amp;"_"&amp;D322,D322&amp;"_"&amp;D323))</f>
        <v>B_H</v>
      </c>
      <c r="AJ322" s="698">
        <f ca="1">IF(AI322=INDIRECT(AO322),0,1)     +     IF(AG322=1,  IF(B321+0.1=B322,0,1),  IF(B322+0.1=B323,0,1))     +     IF(AG322=1,  AD322,  AD323)</f>
        <v>0</v>
      </c>
      <c r="AK322" s="701">
        <f ca="1">IF(AG322=1,  F322+CLASSES*AF322*100000,  F323+CLASSES*AF323*100000)     +     IF(AI322="_",  0,  VLOOKUP(AI322,Cross_cat_sexe,AK$7,0))     +     IF(AG322=1,  IF(AND(B322&gt;0.1,F322=0),0.1,0),  IF(AND(B323&gt;0.1,F323=0),0.1,0))</f>
        <v>1000254</v>
      </c>
      <c r="AL322" s="290"/>
      <c r="AM322" s="698"/>
      <c r="AN322" s="698">
        <f t="shared" si="25"/>
        <v>1</v>
      </c>
      <c r="AO322" s="800" t="str">
        <f t="shared" ca="1" si="24"/>
        <v>$AI$291</v>
      </c>
    </row>
    <row r="323" spans="1:41" s="695" customFormat="1">
      <c r="A323" s="681">
        <v>15.1</v>
      </c>
      <c r="B323" s="682">
        <f>B322+0.1</f>
        <v>417.1</v>
      </c>
      <c r="C323" s="683" t="str">
        <f ca="1">IF($B322="","",VLOOKUP($B322,Athlètes,C$7,0))</f>
        <v>Hugo</v>
      </c>
      <c r="D323" s="684" t="str">
        <f ca="1">IF($B322="","",VLOOKUP($B322,Athlètes,D$7,0))</f>
        <v>H</v>
      </c>
      <c r="E323" s="685"/>
      <c r="F323" s="710">
        <f ca="1">IF(AD323=0,MAX(I323:N323)+MAX(O323:Q323)+R323,NA())</f>
        <v>254</v>
      </c>
      <c r="G323" s="692">
        <f ca="1">IF(AD323=0,SUM(T323:AC323),NA())</f>
        <v>1</v>
      </c>
      <c r="H323" s="784">
        <f>IF(ISNA(VLOOKUP($B323,__Cross,H$7,0)),   0,   VLOOKUP($B323,__Cross,H$7,0))</f>
        <v>0</v>
      </c>
      <c r="I323" s="711">
        <f ca="1">IF($B322="","",VLOOKUP($B322,Indoor_max,I$7,0))</f>
        <v>199</v>
      </c>
      <c r="J323" s="712">
        <f ca="1">IF($B322="","",VLOOKUP($B322,Indoor_max,J$7,0))</f>
        <v>0</v>
      </c>
      <c r="K323" s="712">
        <f ca="1">IF($B322="","",VLOOKUP($B322,Indoor_max,K$7,0))</f>
        <v>0</v>
      </c>
      <c r="L323" s="712">
        <f ca="1">IF($B322="","",VLOOKUP($B322,Indoor_max,L$7,0))</f>
        <v>0</v>
      </c>
      <c r="M323" s="712">
        <f ca="1">IF($B322="","",VLOOKUP($B322,Indoor_max,M$7,0))</f>
        <v>0</v>
      </c>
      <c r="N323" s="713">
        <f ca="1">IF($B322="","",VLOOKUP($B322,Indoor_max,N$7,0))</f>
        <v>0</v>
      </c>
      <c r="O323" s="714">
        <f ca="1">IF($B322="","",VLOOKUP($B322,Indoor_max,O$7,0))</f>
        <v>55</v>
      </c>
      <c r="P323" s="712">
        <f ca="1">IF($B322="","",VLOOKUP($B322,Indoor_max,P$7,0))</f>
        <v>0</v>
      </c>
      <c r="Q323" s="713">
        <f ca="1">IF($B322="","",VLOOKUP($B322,Indoor_max,Q$7,0))</f>
        <v>0</v>
      </c>
      <c r="R323" s="715">
        <f ca="1">IF($B322="",0,VLOOKUP($B322,Indoor_max,R$7,0))</f>
        <v>0</v>
      </c>
      <c r="S323" s="716" t="str">
        <f ca="1">IF($B322="","",VLOOKUP($B322,Athlètes,S$7,0))</f>
        <v>Hugo</v>
      </c>
      <c r="T323" s="710">
        <f ca="1">IF($B322="","",VLOOKUP($B322,Indoor_max,T$7,0))</f>
        <v>0</v>
      </c>
      <c r="U323" s="684">
        <f ca="1">IF($B322="","",VLOOKUP($B322,Indoor_max,U$7,0))</f>
        <v>1</v>
      </c>
      <c r="V323" s="684">
        <f ca="1">IF($B322="","",VLOOKUP($B322,Indoor_max,V$7,0))</f>
        <v>0</v>
      </c>
      <c r="W323" s="684">
        <f ca="1">IF($B322="","",VLOOKUP($B322,Indoor_max,W$7,0))</f>
        <v>0</v>
      </c>
      <c r="X323" s="684">
        <f ca="1">IF($B322="","",VLOOKUP($B322,Indoor_max,X$7,0))</f>
        <v>0</v>
      </c>
      <c r="Y323" s="684">
        <f ca="1">IF($B322="","",VLOOKUP($B322,Indoor_max,Y$7,0))</f>
        <v>0</v>
      </c>
      <c r="Z323" s="684">
        <f ca="1">IF($B322="","",VLOOKUP($B322,Indoor_max,Z$7,0))</f>
        <v>0</v>
      </c>
      <c r="AA323" s="684">
        <f ca="1">IF($B322="","",VLOOKUP($B322,Indoor_max,AA$7,0))</f>
        <v>0</v>
      </c>
      <c r="AB323" s="684">
        <f ca="1">IF($B322="","",VLOOKUP($B322,Indoor_max,AB$7,0))</f>
        <v>0</v>
      </c>
      <c r="AC323" s="684">
        <f ca="1">IF($B322="","",VLOOKUP($B322,Indoor_max,AC$7,0))</f>
        <v>0</v>
      </c>
      <c r="AD323" s="684">
        <f ca="1">IF(MAX(T323:AC323)&gt;1,1,0)</f>
        <v>0</v>
      </c>
      <c r="AE323" s="684">
        <f ca="1">IF(AND(SUM(I323:N323)&gt;0,SUM(O323:Q323)&gt;0,R323&gt;0),1,0)</f>
        <v>0</v>
      </c>
      <c r="AF323" s="692">
        <f ca="1">IF( OR(AND(G323&gt;=2,G323+H323&gt;=2),  F322=IF(D323="F","classée","classé")),  1,  0)</f>
        <v>0</v>
      </c>
      <c r="AG323" s="804">
        <f ca="1">IF(CELL("row",B323)=ODD(CELL("row",B323)),IF(ROUND(B323-B322,1)=0.1,1,NA()),IF(ROUND(B324-B323,1)=0.1,0,NA()))</f>
        <v>1</v>
      </c>
      <c r="AH323" s="689">
        <f>IF(B323&gt;99,B323,A323)</f>
        <v>417.1</v>
      </c>
      <c r="AI323" s="684" t="str">
        <f ca="1">IF(D323="",INDIRECT(AO323),IF(AG323=1,D322&amp;"_"&amp;D323,D323&amp;"_"&amp;D324))</f>
        <v>B_H</v>
      </c>
      <c r="AJ323" s="684">
        <f ca="1">IF(AI323=INDIRECT(AO323),0,1)     +     IF(AG323=1,  IF(B322+0.1=B323,0,1),  IF(B323+0.1=B324,0,1))     +     IF(AG323=1,  AD323,  AD324)</f>
        <v>0</v>
      </c>
      <c r="AK323" s="717">
        <f ca="1">IF(AG323=1,  F323+CLASSES*AF323*100000,  F324+CLASSES*AF324*100000)     +     IF(AI323="_",  0,  VLOOKUP(AI323,Cross_cat_sexe,AK$7,0))     +     IF(AG323=1,  IF(AND(B323&gt;0.1,F323=0),0.1,0),  IF(AND(B324&gt;0.1,F324=0),0.1,0))</f>
        <v>1000254</v>
      </c>
      <c r="AL323" s="291"/>
      <c r="AM323" s="684"/>
      <c r="AN323" s="684">
        <f t="shared" si="25"/>
        <v>1</v>
      </c>
      <c r="AO323" s="796" t="str">
        <f t="shared" ca="1" si="24"/>
        <v>$AI$291</v>
      </c>
    </row>
    <row r="324" spans="1:41" s="703" customFormat="1">
      <c r="A324" s="704">
        <v>16</v>
      </c>
      <c r="B324" s="705">
        <v>10500</v>
      </c>
      <c r="C324" s="703" t="str">
        <f ca="1">IF($B324="","",VLOOKUP($B324,Athlètes,C$5,0))</f>
        <v>BAILLET</v>
      </c>
      <c r="D324" s="698" t="str">
        <f ca="1">IF($B324="","",VLOOKUP($B324,Athlètes,D$5,0))</f>
        <v>B</v>
      </c>
      <c r="E324" s="706">
        <f ca="1">IF($B324="","",VLOOKUP($B324,Athlètes,E$5,0))</f>
        <v>0</v>
      </c>
      <c r="F324" s="718"/>
      <c r="G324" s="700"/>
      <c r="H324" s="783"/>
      <c r="I324" s="719">
        <f ca="1">IF($B324="","",VLOOKUP($B324,Indoor_max,I$5,0)/1000)</f>
        <v>9.1782407407407394E-5</v>
      </c>
      <c r="J324" s="720">
        <f ca="1">IF($B324="","",VLOOKUP($B324,Indoor_max,J$5,0)/1000)</f>
        <v>0</v>
      </c>
      <c r="K324" s="720">
        <f ca="1">IF($B324="","",VLOOKUP($B324,Indoor_max,K$5,0)/1000)</f>
        <v>0</v>
      </c>
      <c r="L324" s="720">
        <f ca="1">IF($B324="","",VLOOKUP($B324,Indoor_max,L$5,0)/1000)</f>
        <v>0</v>
      </c>
      <c r="M324" s="720">
        <f ca="1">IF($B324="","",VLOOKUP($B324,Indoor_max,M$5,0)/1000)</f>
        <v>0</v>
      </c>
      <c r="N324" s="721">
        <f ca="1">IF($B324="","",VLOOKUP($B324,Indoor_max,N$5,0)/1000)</f>
        <v>0</v>
      </c>
      <c r="O324" s="722">
        <f ca="1">IF($B324="","",VLOOKUP($B324,Indoor_max,O$5,0))</f>
        <v>80</v>
      </c>
      <c r="P324" s="723">
        <f ca="1">IF($B324="","",VLOOKUP($B324,Indoor_max,P$5,0))</f>
        <v>0</v>
      </c>
      <c r="Q324" s="724">
        <f ca="1">IF($B324="","",VLOOKUP($B324,Indoor_max,Q$5,0))</f>
        <v>0</v>
      </c>
      <c r="R324" s="725">
        <f ca="1">IF($B324="","",VLOOKUP($B324,Indoor_max,R$5,0))</f>
        <v>0</v>
      </c>
      <c r="S324" s="726" t="str">
        <f ca="1">IF($B324="","",VLOOKUP($B324,Athlètes,S$5,0))</f>
        <v>BAILLET</v>
      </c>
      <c r="T324" s="718"/>
      <c r="U324" s="698"/>
      <c r="V324" s="698"/>
      <c r="W324" s="698"/>
      <c r="X324" s="698"/>
      <c r="Y324" s="698"/>
      <c r="Z324" s="698"/>
      <c r="AA324" s="698"/>
      <c r="AB324" s="698"/>
      <c r="AC324" s="698"/>
      <c r="AD324" s="698"/>
      <c r="AE324" s="698"/>
      <c r="AF324" s="700"/>
      <c r="AG324" s="828">
        <f ca="1">IF(CELL("row",B324)=ODD(CELL("row",B324)),IF(ROUND(B324-B323,1)=0.1,1,NA()),IF(ROUND(B325-B324,1)=0.1,0,NA()))</f>
        <v>0</v>
      </c>
      <c r="AH324" s="697">
        <f>IF(B324&gt;99,B324,A324)</f>
        <v>10500</v>
      </c>
      <c r="AI324" s="698" t="str">
        <f ca="1">IF(D324="",INDIRECT(AO324),IF(AG324=1,D323&amp;"_"&amp;D324,D324&amp;"_"&amp;D325))</f>
        <v>B_H</v>
      </c>
      <c r="AJ324" s="698">
        <f ca="1">IF(AI324=INDIRECT(AO324),0,1)     +     IF(AG324=1,  IF(B323+0.1=B324,0,1),  IF(B324+0.1=B325,0,1))     +     IF(AG324=1,  AD324,  AD325)</f>
        <v>0</v>
      </c>
      <c r="AK324" s="701">
        <f ca="1">IF(AG324=1,  F324+CLASSES*AF324*100000,  F325+CLASSES*AF325*100000)     +     IF(AI324="_",  0,  VLOOKUP(AI324,Cross_cat_sexe,AK$7,0))     +     IF(AG324=1,  IF(AND(B324&gt;0.1,F324=0),0.1,0),  IF(AND(B325&gt;0.1,F325=0),0.1,0))</f>
        <v>1000232</v>
      </c>
      <c r="AL324" s="290"/>
      <c r="AM324" s="698"/>
      <c r="AN324" s="698">
        <f t="shared" si="25"/>
        <v>1</v>
      </c>
      <c r="AO324" s="800" t="str">
        <f t="shared" ref="AO324:AO343" ca="1" si="26">CELL("address",$AI$291)</f>
        <v>$AI$291</v>
      </c>
    </row>
    <row r="325" spans="1:41" s="695" customFormat="1">
      <c r="A325" s="681">
        <v>16.100000000000001</v>
      </c>
      <c r="B325" s="682">
        <f>B324+0.1</f>
        <v>10500.1</v>
      </c>
      <c r="C325" s="683" t="str">
        <f ca="1">IF($B324="","",VLOOKUP($B324,Athlètes,C$7,0))</f>
        <v>Gaetan</v>
      </c>
      <c r="D325" s="684" t="str">
        <f ca="1">IF($B324="","",VLOOKUP($B324,Athlètes,D$7,0))</f>
        <v>H</v>
      </c>
      <c r="E325" s="685"/>
      <c r="F325" s="710">
        <f ca="1">IF(AD325=0,MAX(I325:N325)+MAX(O325:Q325)+R325,NA())</f>
        <v>232</v>
      </c>
      <c r="G325" s="692">
        <f ca="1">IF(AD325=0,SUM(T325:AC325),NA())</f>
        <v>1</v>
      </c>
      <c r="H325" s="784">
        <f>IF(ISNA(VLOOKUP($B325,__Cross,H$7,0)),   0,   VLOOKUP($B325,__Cross,H$7,0))</f>
        <v>0</v>
      </c>
      <c r="I325" s="711">
        <f ca="1">IF($B324="","",VLOOKUP($B324,Indoor_max,I$7,0))</f>
        <v>177</v>
      </c>
      <c r="J325" s="712">
        <f ca="1">IF($B324="","",VLOOKUP($B324,Indoor_max,J$7,0))</f>
        <v>0</v>
      </c>
      <c r="K325" s="712">
        <f ca="1">IF($B324="","",VLOOKUP($B324,Indoor_max,K$7,0))</f>
        <v>0</v>
      </c>
      <c r="L325" s="712">
        <f ca="1">IF($B324="","",VLOOKUP($B324,Indoor_max,L$7,0))</f>
        <v>0</v>
      </c>
      <c r="M325" s="712">
        <f ca="1">IF($B324="","",VLOOKUP($B324,Indoor_max,M$7,0))</f>
        <v>0</v>
      </c>
      <c r="N325" s="713">
        <f ca="1">IF($B324="","",VLOOKUP($B324,Indoor_max,N$7,0))</f>
        <v>0</v>
      </c>
      <c r="O325" s="714">
        <f ca="1">IF($B324="","",VLOOKUP($B324,Indoor_max,O$7,0))</f>
        <v>55</v>
      </c>
      <c r="P325" s="712">
        <f ca="1">IF($B324="","",VLOOKUP($B324,Indoor_max,P$7,0))</f>
        <v>0</v>
      </c>
      <c r="Q325" s="713">
        <f ca="1">IF($B324="","",VLOOKUP($B324,Indoor_max,Q$7,0))</f>
        <v>0</v>
      </c>
      <c r="R325" s="715">
        <f ca="1">IF($B324="",0,VLOOKUP($B324,Indoor_max,R$7,0))</f>
        <v>0</v>
      </c>
      <c r="S325" s="716" t="str">
        <f ca="1">IF($B324="","",VLOOKUP($B324,Athlètes,S$7,0))</f>
        <v>Gaetan</v>
      </c>
      <c r="T325" s="710">
        <f ca="1">IF($B324="","",VLOOKUP($B324,Indoor_max,T$7,0))</f>
        <v>0</v>
      </c>
      <c r="U325" s="684">
        <f ca="1">IF($B324="","",VLOOKUP($B324,Indoor_max,U$7,0))</f>
        <v>1</v>
      </c>
      <c r="V325" s="684">
        <f ca="1">IF($B324="","",VLOOKUP($B324,Indoor_max,V$7,0))</f>
        <v>0</v>
      </c>
      <c r="W325" s="684">
        <f ca="1">IF($B324="","",VLOOKUP($B324,Indoor_max,W$7,0))</f>
        <v>0</v>
      </c>
      <c r="X325" s="684">
        <f ca="1">IF($B324="","",VLOOKUP($B324,Indoor_max,X$7,0))</f>
        <v>0</v>
      </c>
      <c r="Y325" s="684">
        <f ca="1">IF($B324="","",VLOOKUP($B324,Indoor_max,Y$7,0))</f>
        <v>0</v>
      </c>
      <c r="Z325" s="684">
        <f ca="1">IF($B324="","",VLOOKUP($B324,Indoor_max,Z$7,0))</f>
        <v>0</v>
      </c>
      <c r="AA325" s="684">
        <f ca="1">IF($B324="","",VLOOKUP($B324,Indoor_max,AA$7,0))</f>
        <v>0</v>
      </c>
      <c r="AB325" s="684">
        <f ca="1">IF($B324="","",VLOOKUP($B324,Indoor_max,AB$7,0))</f>
        <v>0</v>
      </c>
      <c r="AC325" s="684">
        <f ca="1">IF($B324="","",VLOOKUP($B324,Indoor_max,AC$7,0))</f>
        <v>0</v>
      </c>
      <c r="AD325" s="684">
        <f ca="1">IF(MAX(T325:AC325)&gt;1,1,0)</f>
        <v>0</v>
      </c>
      <c r="AE325" s="684">
        <f ca="1">IF(AND(SUM(I325:N325)&gt;0,SUM(O325:Q325)&gt;0,R325&gt;0),1,0)</f>
        <v>0</v>
      </c>
      <c r="AF325" s="692">
        <f ca="1">IF( OR(AND(G325&gt;=2,G325+H325&gt;=2),  F324=IF(D325="F","classée","classé")),  1,  0)</f>
        <v>0</v>
      </c>
      <c r="AG325" s="804">
        <f ca="1">IF(CELL("row",B325)=ODD(CELL("row",B325)),IF(ROUND(B325-B324,1)=0.1,1,NA()),IF(ROUND(B326-B325,1)=0.1,0,NA()))</f>
        <v>1</v>
      </c>
      <c r="AH325" s="689">
        <f>IF(B325&gt;99,B325,A325)</f>
        <v>10500.1</v>
      </c>
      <c r="AI325" s="684" t="str">
        <f ca="1">IF(D325="",INDIRECT(AO325),IF(AG325=1,D324&amp;"_"&amp;D325,D325&amp;"_"&amp;D326))</f>
        <v>B_H</v>
      </c>
      <c r="AJ325" s="684">
        <f ca="1">IF(AI325=INDIRECT(AO325),0,1)     +     IF(AG325=1,  IF(B324+0.1=B325,0,1),  IF(B325+0.1=B326,0,1))     +     IF(AG325=1,  AD325,  AD326)</f>
        <v>0</v>
      </c>
      <c r="AK325" s="717">
        <f ca="1">IF(AG325=1,  F325+CLASSES*AF325*100000,  F326+CLASSES*AF326*100000)     +     IF(AI325="_",  0,  VLOOKUP(AI325,Cross_cat_sexe,AK$7,0))     +     IF(AG325=1,  IF(AND(B325&gt;0.1,F325=0),0.1,0),  IF(AND(B326&gt;0.1,F326=0),0.1,0))</f>
        <v>1000232</v>
      </c>
      <c r="AL325" s="291"/>
      <c r="AM325" s="684"/>
      <c r="AN325" s="684">
        <f t="shared" si="25"/>
        <v>1</v>
      </c>
      <c r="AO325" s="796" t="str">
        <f t="shared" ca="1" si="26"/>
        <v>$AI$291</v>
      </c>
    </row>
    <row r="326" spans="1:41" s="703" customFormat="1">
      <c r="A326" s="704">
        <v>17</v>
      </c>
      <c r="B326" s="705">
        <v>309</v>
      </c>
      <c r="C326" s="703" t="str">
        <f ca="1">IF($B326="","",VLOOKUP($B326,Athlètes,C$5,0))</f>
        <v>GARIN</v>
      </c>
      <c r="D326" s="698" t="str">
        <f ca="1">IF($B326="","",VLOOKUP($B326,Athlètes,D$5,0))</f>
        <v>B</v>
      </c>
      <c r="E326" s="706" t="str">
        <f ca="1">IF($B326="","",VLOOKUP($B326,Athlètes,E$5,0))</f>
        <v/>
      </c>
      <c r="F326" s="718"/>
      <c r="G326" s="700"/>
      <c r="H326" s="783"/>
      <c r="I326" s="719">
        <f ca="1">IF($B326="","",VLOOKUP($B326,Indoor_max,I$5,0)/1000)</f>
        <v>9.2592592592592588E-5</v>
      </c>
      <c r="J326" s="720">
        <f ca="1">IF($B326="","",VLOOKUP($B326,Indoor_max,J$5,0)/1000)</f>
        <v>0</v>
      </c>
      <c r="K326" s="720">
        <f ca="1">IF($B326="","",VLOOKUP($B326,Indoor_max,K$5,0)/1000)</f>
        <v>0</v>
      </c>
      <c r="L326" s="720">
        <f ca="1">IF($B326="","",VLOOKUP($B326,Indoor_max,L$5,0)/1000)</f>
        <v>0</v>
      </c>
      <c r="M326" s="720">
        <f ca="1">IF($B326="","",VLOOKUP($B326,Indoor_max,M$5,0)/1000)</f>
        <v>0</v>
      </c>
      <c r="N326" s="721">
        <f ca="1">IF($B326="","",VLOOKUP($B326,Indoor_max,N$5,0)/1000)</f>
        <v>0</v>
      </c>
      <c r="O326" s="722">
        <f ca="1">IF($B326="","",VLOOKUP($B326,Indoor_max,O$5,0))</f>
        <v>75</v>
      </c>
      <c r="P326" s="723">
        <f ca="1">IF($B326="","",VLOOKUP($B326,Indoor_max,P$5,0))</f>
        <v>0</v>
      </c>
      <c r="Q326" s="724">
        <f ca="1">IF($B326="","",VLOOKUP($B326,Indoor_max,Q$5,0))</f>
        <v>0</v>
      </c>
      <c r="R326" s="725">
        <f ca="1">IF($B326="","",VLOOKUP($B326,Indoor_max,R$5,0))</f>
        <v>0</v>
      </c>
      <c r="S326" s="726" t="str">
        <f ca="1">IF($B326="","",VLOOKUP($B326,Athlètes,S$5,0))</f>
        <v>GARIN</v>
      </c>
      <c r="T326" s="718"/>
      <c r="U326" s="698"/>
      <c r="V326" s="698"/>
      <c r="W326" s="698"/>
      <c r="X326" s="698"/>
      <c r="Y326" s="698"/>
      <c r="Z326" s="698"/>
      <c r="AA326" s="698"/>
      <c r="AB326" s="698"/>
      <c r="AC326" s="698"/>
      <c r="AD326" s="698"/>
      <c r="AE326" s="698"/>
      <c r="AF326" s="700"/>
      <c r="AG326" s="828">
        <f ca="1">IF(CELL("row",B326)=ODD(CELL("row",B326)),IF(ROUND(B326-B325,1)=0.1,1,NA()),IF(ROUND(B327-B326,1)=0.1,0,NA()))</f>
        <v>0</v>
      </c>
      <c r="AH326" s="697">
        <f>IF(B326&gt;99,B326,A326)</f>
        <v>309</v>
      </c>
      <c r="AI326" s="698" t="str">
        <f ca="1">IF(D326="",INDIRECT(AO326),IF(AG326=1,D325&amp;"_"&amp;D326,D326&amp;"_"&amp;D327))</f>
        <v>B_H</v>
      </c>
      <c r="AJ326" s="698">
        <f ca="1">IF(AI326=INDIRECT(AO326),0,1)     +     IF(AG326=1,  IF(B325+0.1=B326,0,1),  IF(B326+0.1=B327,0,1))     +     IF(AG326=1,  AD326,  AD327)</f>
        <v>0</v>
      </c>
      <c r="AK326" s="701">
        <f ca="1">IF(AG326=1,  F326+CLASSES*AF326*100000,  F327+CLASSES*AF327*100000)     +     IF(AI326="_",  0,  VLOOKUP(AI326,Cross_cat_sexe,AK$7,0))     +     IF(AG326=1,  IF(AND(B326&gt;0.1,F326=0),0.1,0),  IF(AND(B327&gt;0.1,F327=0),0.1,0))</f>
        <v>1000193</v>
      </c>
      <c r="AL326" s="290"/>
      <c r="AM326" s="698"/>
      <c r="AN326" s="698">
        <f t="shared" si="25"/>
        <v>1</v>
      </c>
      <c r="AO326" s="800" t="str">
        <f t="shared" ca="1" si="26"/>
        <v>$AI$291</v>
      </c>
    </row>
    <row r="327" spans="1:41" s="695" customFormat="1">
      <c r="A327" s="681">
        <v>17.100000000000001</v>
      </c>
      <c r="B327" s="682">
        <f>B326+0.1</f>
        <v>309.10000000000002</v>
      </c>
      <c r="C327" s="683" t="str">
        <f ca="1">IF($B326="","",VLOOKUP($B326,Athlètes,C$7,0))</f>
        <v>Gaspard</v>
      </c>
      <c r="D327" s="684" t="str">
        <f ca="1">IF($B326="","",VLOOKUP($B326,Athlètes,D$7,0))</f>
        <v>H</v>
      </c>
      <c r="E327" s="685"/>
      <c r="F327" s="710">
        <f ca="1">IF(AD327=0,MAX(I327:N327)+MAX(O327:Q327)+R327,NA())</f>
        <v>193</v>
      </c>
      <c r="G327" s="692">
        <f ca="1">IF(AD327=0,SUM(T327:AC327),NA())</f>
        <v>1</v>
      </c>
      <c r="H327" s="784">
        <f ca="1">IF(ISNA(VLOOKUP($B327,__Cross,H$7,0)),   0,   VLOOKUP($B327,__Cross,H$7,0))</f>
        <v>2</v>
      </c>
      <c r="I327" s="711">
        <f ca="1">IF($B326="","",VLOOKUP($B326,Indoor_max,I$7,0))</f>
        <v>165</v>
      </c>
      <c r="J327" s="712">
        <f ca="1">IF($B326="","",VLOOKUP($B326,Indoor_max,J$7,0))</f>
        <v>0</v>
      </c>
      <c r="K327" s="712">
        <f ca="1">IF($B326="","",VLOOKUP($B326,Indoor_max,K$7,0))</f>
        <v>0</v>
      </c>
      <c r="L327" s="712">
        <f ca="1">IF($B326="","",VLOOKUP($B326,Indoor_max,L$7,0))</f>
        <v>0</v>
      </c>
      <c r="M327" s="712">
        <f ca="1">IF($B326="","",VLOOKUP($B326,Indoor_max,M$7,0))</f>
        <v>0</v>
      </c>
      <c r="N327" s="713">
        <f ca="1">IF($B326="","",VLOOKUP($B326,Indoor_max,N$7,0))</f>
        <v>0</v>
      </c>
      <c r="O327" s="714">
        <f ca="1">IF($B326="","",VLOOKUP($B326,Indoor_max,O$7,0))</f>
        <v>28</v>
      </c>
      <c r="P327" s="712">
        <f ca="1">IF($B326="","",VLOOKUP($B326,Indoor_max,P$7,0))</f>
        <v>0</v>
      </c>
      <c r="Q327" s="713">
        <f ca="1">IF($B326="","",VLOOKUP($B326,Indoor_max,Q$7,0))</f>
        <v>0</v>
      </c>
      <c r="R327" s="715">
        <f ca="1">IF($B326="",0,VLOOKUP($B326,Indoor_max,R$7,0))</f>
        <v>0</v>
      </c>
      <c r="S327" s="716" t="str">
        <f ca="1">IF($B326="","",VLOOKUP($B326,Athlètes,S$7,0))</f>
        <v>Gaspard</v>
      </c>
      <c r="T327" s="710">
        <f ca="1">IF($B326="","",VLOOKUP($B326,Indoor_max,T$7,0))</f>
        <v>0</v>
      </c>
      <c r="U327" s="684">
        <f ca="1">IF($B326="","",VLOOKUP($B326,Indoor_max,U$7,0))</f>
        <v>1</v>
      </c>
      <c r="V327" s="684">
        <f ca="1">IF($B326="","",VLOOKUP($B326,Indoor_max,V$7,0))</f>
        <v>0</v>
      </c>
      <c r="W327" s="684">
        <f ca="1">IF($B326="","",VLOOKUP($B326,Indoor_max,W$7,0))</f>
        <v>0</v>
      </c>
      <c r="X327" s="684">
        <f ca="1">IF($B326="","",VLOOKUP($B326,Indoor_max,X$7,0))</f>
        <v>0</v>
      </c>
      <c r="Y327" s="684">
        <f ca="1">IF($B326="","",VLOOKUP($B326,Indoor_max,Y$7,0))</f>
        <v>0</v>
      </c>
      <c r="Z327" s="684">
        <f ca="1">IF($B326="","",VLOOKUP($B326,Indoor_max,Z$7,0))</f>
        <v>0</v>
      </c>
      <c r="AA327" s="684">
        <f ca="1">IF($B326="","",VLOOKUP($B326,Indoor_max,AA$7,0))</f>
        <v>0</v>
      </c>
      <c r="AB327" s="684">
        <f ca="1">IF($B326="","",VLOOKUP($B326,Indoor_max,AB$7,0))</f>
        <v>0</v>
      </c>
      <c r="AC327" s="684">
        <f ca="1">IF($B326="","",VLOOKUP($B326,Indoor_max,AC$7,0))</f>
        <v>0</v>
      </c>
      <c r="AD327" s="684">
        <f ca="1">IF(MAX(T327:AC327)&gt;1,1,0)</f>
        <v>0</v>
      </c>
      <c r="AE327" s="684">
        <f ca="1">IF(AND(SUM(I327:N327)&gt;0,SUM(O327:Q327)&gt;0,R327&gt;0),1,0)</f>
        <v>0</v>
      </c>
      <c r="AF327" s="692">
        <f ca="1">IF( OR(AND(G327&gt;=2,G327+H327&gt;=2),  F326=IF(D327="F","classée","classé")),  1,  0)</f>
        <v>0</v>
      </c>
      <c r="AG327" s="804">
        <f ca="1">IF(CELL("row",B327)=ODD(CELL("row",B327)),IF(ROUND(B327-B326,1)=0.1,1,NA()),IF(ROUND(B328-B327,1)=0.1,0,NA()))</f>
        <v>1</v>
      </c>
      <c r="AH327" s="689">
        <f>IF(B327&gt;99,B327,A327)</f>
        <v>309.10000000000002</v>
      </c>
      <c r="AI327" s="684" t="str">
        <f ca="1">IF(D327="",INDIRECT(AO327),IF(AG327=1,D326&amp;"_"&amp;D327,D327&amp;"_"&amp;D328))</f>
        <v>B_H</v>
      </c>
      <c r="AJ327" s="684">
        <f ca="1">IF(AI327=INDIRECT(AO327),0,1)     +     IF(AG327=1,  IF(B326+0.1=B327,0,1),  IF(B327+0.1=B328,0,1))     +     IF(AG327=1,  AD327,  AD328)</f>
        <v>0</v>
      </c>
      <c r="AK327" s="717">
        <f ca="1">IF(AG327=1,  F327+CLASSES*AF327*100000,  F328+CLASSES*AF328*100000)     +     IF(AI327="_",  0,  VLOOKUP(AI327,Cross_cat_sexe,AK$7,0))     +     IF(AG327=1,  IF(AND(B327&gt;0.1,F327=0),0.1,0),  IF(AND(B328&gt;0.1,F328=0),0.1,0))</f>
        <v>1000193</v>
      </c>
      <c r="AL327" s="291"/>
      <c r="AM327" s="684"/>
      <c r="AN327" s="684">
        <f t="shared" si="25"/>
        <v>1</v>
      </c>
      <c r="AO327" s="796" t="str">
        <f t="shared" ca="1" si="26"/>
        <v>$AI$291</v>
      </c>
    </row>
    <row r="328" spans="1:41" s="703" customFormat="1">
      <c r="A328" s="704">
        <v>18</v>
      </c>
      <c r="B328" s="705">
        <v>9638</v>
      </c>
      <c r="C328" s="703" t="str">
        <f ca="1">IF($B328="","",VLOOKUP($B328,Athlètes,C$5,0))</f>
        <v>LEVECK</v>
      </c>
      <c r="D328" s="698" t="str">
        <f ca="1">IF($B328="","",VLOOKUP($B328,Athlètes,D$5,0))</f>
        <v>B</v>
      </c>
      <c r="E328" s="706" t="str">
        <f ca="1">IF($B328="","",VLOOKUP($B328,Athlètes,E$5,0))</f>
        <v/>
      </c>
      <c r="F328" s="718"/>
      <c r="G328" s="700"/>
      <c r="H328" s="783"/>
      <c r="I328" s="719">
        <f ca="1">IF($B328="","",VLOOKUP($B328,Indoor_max,I$5,0)/1000)</f>
        <v>1.0624999999999999E-4</v>
      </c>
      <c r="J328" s="720">
        <f ca="1">IF($B328="","",VLOOKUP($B328,Indoor_max,J$5,0)/1000)</f>
        <v>0</v>
      </c>
      <c r="K328" s="720">
        <f ca="1">IF($B328="","",VLOOKUP($B328,Indoor_max,K$5,0)/1000)</f>
        <v>0</v>
      </c>
      <c r="L328" s="720">
        <f ca="1">IF($B328="","",VLOOKUP($B328,Indoor_max,L$5,0)/1000)</f>
        <v>0</v>
      </c>
      <c r="M328" s="720">
        <f ca="1">IF($B328="","",VLOOKUP($B328,Indoor_max,M$5,0)/1000)</f>
        <v>0</v>
      </c>
      <c r="N328" s="721">
        <f ca="1">IF($B328="","",VLOOKUP($B328,Indoor_max,N$5,0)/1000)</f>
        <v>0</v>
      </c>
      <c r="O328" s="722">
        <f ca="1">IF($B328="","",VLOOKUP($B328,Indoor_max,O$5,0))</f>
        <v>0</v>
      </c>
      <c r="P328" s="723">
        <f ca="1">IF($B328="","",VLOOKUP($B328,Indoor_max,P$5,0))</f>
        <v>0</v>
      </c>
      <c r="Q328" s="724">
        <f ca="1">IF($B328="","",VLOOKUP($B328,Indoor_max,Q$5,0))</f>
        <v>0</v>
      </c>
      <c r="R328" s="725">
        <f ca="1">IF($B328="","",VLOOKUP($B328,Indoor_max,R$5,0))</f>
        <v>3.82</v>
      </c>
      <c r="S328" s="726" t="str">
        <f ca="1">IF($B328="","",VLOOKUP($B328,Athlètes,S$5,0))</f>
        <v>LEVECK</v>
      </c>
      <c r="T328" s="718"/>
      <c r="U328" s="698"/>
      <c r="V328" s="698"/>
      <c r="W328" s="698"/>
      <c r="X328" s="698"/>
      <c r="Y328" s="698"/>
      <c r="Z328" s="698"/>
      <c r="AA328" s="698"/>
      <c r="AB328" s="698"/>
      <c r="AC328" s="698"/>
      <c r="AD328" s="698"/>
      <c r="AE328" s="698"/>
      <c r="AF328" s="700"/>
      <c r="AG328" s="828">
        <f ca="1">IF(CELL("row",B328)=ODD(CELL("row",B328)),IF(ROUND(B328-B327,1)=0.1,1,NA()),IF(ROUND(B329-B328,1)=0.1,0,NA()))</f>
        <v>0</v>
      </c>
      <c r="AH328" s="697">
        <f>IF(B328&gt;99,B328,A328)</f>
        <v>9638</v>
      </c>
      <c r="AI328" s="698" t="str">
        <f ca="1">IF(D328="",INDIRECT(AO328),IF(AG328=1,D327&amp;"_"&amp;D328,D328&amp;"_"&amp;D329))</f>
        <v>B_H</v>
      </c>
      <c r="AJ328" s="698">
        <f ca="1">IF(AI328=INDIRECT(AO328),0,1)     +     IF(AG328=1,  IF(B327+0.1=B328,0,1),  IF(B328+0.1=B329,0,1))     +     IF(AG328=1,  AD328,  AD329)</f>
        <v>0</v>
      </c>
      <c r="AK328" s="701">
        <f ca="1">IF(AG328=1,  F328+CLASSES*AF328*100000,  F329+CLASSES*AF329*100000)     +     IF(AI328="_",  0,  VLOOKUP(AI328,Cross_cat_sexe,AK$7,0))     +     IF(AG328=1,  IF(AND(B328&gt;0.1,F328=0),0.1,0),  IF(AND(B329&gt;0.1,F329=0),0.1,0))</f>
        <v>1000165</v>
      </c>
      <c r="AL328" s="290"/>
      <c r="AM328" s="698"/>
      <c r="AN328" s="698">
        <f t="shared" si="25"/>
        <v>1</v>
      </c>
      <c r="AO328" s="800" t="str">
        <f t="shared" ca="1" si="26"/>
        <v>$AI$291</v>
      </c>
    </row>
    <row r="329" spans="1:41" s="695" customFormat="1">
      <c r="A329" s="681">
        <v>18.100000000000001</v>
      </c>
      <c r="B329" s="682">
        <f>B328+0.1</f>
        <v>9638.1</v>
      </c>
      <c r="C329" s="683" t="str">
        <f ca="1">IF($B328="","",VLOOKUP($B328,Athlètes,C$7,0))</f>
        <v>Mathias</v>
      </c>
      <c r="D329" s="684" t="str">
        <f ca="1">IF($B328="","",VLOOKUP($B328,Athlètes,D$7,0))</f>
        <v>H</v>
      </c>
      <c r="E329" s="685"/>
      <c r="F329" s="710">
        <f ca="1">IF(AD329=0,MAX(I329:N329)+MAX(O329:Q329)+R329,NA())</f>
        <v>165</v>
      </c>
      <c r="G329" s="692">
        <f ca="1">IF(AD329=0,SUM(T329:AC329),NA())</f>
        <v>1</v>
      </c>
      <c r="H329" s="784">
        <f>IF(ISNA(VLOOKUP($B329,__Cross,H$7,0)),   0,   VLOOKUP($B329,__Cross,H$7,0))</f>
        <v>0</v>
      </c>
      <c r="I329" s="711">
        <f ca="1">IF($B328="","",VLOOKUP($B328,Indoor_max,I$7,0))</f>
        <v>25</v>
      </c>
      <c r="J329" s="712">
        <f ca="1">IF($B328="","",VLOOKUP($B328,Indoor_max,J$7,0))</f>
        <v>0</v>
      </c>
      <c r="K329" s="712">
        <f ca="1">IF($B328="","",VLOOKUP($B328,Indoor_max,K$7,0))</f>
        <v>0</v>
      </c>
      <c r="L329" s="712">
        <f ca="1">IF($B328="","",VLOOKUP($B328,Indoor_max,L$7,0))</f>
        <v>0</v>
      </c>
      <c r="M329" s="712">
        <f ca="1">IF($B328="","",VLOOKUP($B328,Indoor_max,M$7,0))</f>
        <v>0</v>
      </c>
      <c r="N329" s="713">
        <f ca="1">IF($B328="","",VLOOKUP($B328,Indoor_max,N$7,0))</f>
        <v>0</v>
      </c>
      <c r="O329" s="714">
        <f ca="1">IF($B328="","",VLOOKUP($B328,Indoor_max,O$7,0))</f>
        <v>0</v>
      </c>
      <c r="P329" s="712">
        <f ca="1">IF($B328="","",VLOOKUP($B328,Indoor_max,P$7,0))</f>
        <v>0</v>
      </c>
      <c r="Q329" s="713">
        <f ca="1">IF($B328="","",VLOOKUP($B328,Indoor_max,Q$7,0))</f>
        <v>0</v>
      </c>
      <c r="R329" s="715">
        <f ca="1">IF($B328="",0,VLOOKUP($B328,Indoor_max,R$7,0))</f>
        <v>140</v>
      </c>
      <c r="S329" s="716" t="str">
        <f ca="1">IF($B328="","",VLOOKUP($B328,Athlètes,S$7,0))</f>
        <v>Mathias</v>
      </c>
      <c r="T329" s="710">
        <f ca="1">IF($B328="","",VLOOKUP($B328,Indoor_max,T$7,0))</f>
        <v>0</v>
      </c>
      <c r="U329" s="684">
        <f ca="1">IF($B328="","",VLOOKUP($B328,Indoor_max,U$7,0))</f>
        <v>1</v>
      </c>
      <c r="V329" s="684">
        <f ca="1">IF($B328="","",VLOOKUP($B328,Indoor_max,V$7,0))</f>
        <v>0</v>
      </c>
      <c r="W329" s="684">
        <f ca="1">IF($B328="","",VLOOKUP($B328,Indoor_max,W$7,0))</f>
        <v>0</v>
      </c>
      <c r="X329" s="684">
        <f ca="1">IF($B328="","",VLOOKUP($B328,Indoor_max,X$7,0))</f>
        <v>0</v>
      </c>
      <c r="Y329" s="684">
        <f ca="1">IF($B328="","",VLOOKUP($B328,Indoor_max,Y$7,0))</f>
        <v>0</v>
      </c>
      <c r="Z329" s="684">
        <f ca="1">IF($B328="","",VLOOKUP($B328,Indoor_max,Z$7,0))</f>
        <v>0</v>
      </c>
      <c r="AA329" s="684">
        <f ca="1">IF($B328="","",VLOOKUP($B328,Indoor_max,AA$7,0))</f>
        <v>0</v>
      </c>
      <c r="AB329" s="684">
        <f ca="1">IF($B328="","",VLOOKUP($B328,Indoor_max,AB$7,0))</f>
        <v>0</v>
      </c>
      <c r="AC329" s="684">
        <f ca="1">IF($B328="","",VLOOKUP($B328,Indoor_max,AC$7,0))</f>
        <v>0</v>
      </c>
      <c r="AD329" s="684">
        <f ca="1">IF(MAX(T329:AC329)&gt;1,1,0)</f>
        <v>0</v>
      </c>
      <c r="AE329" s="684">
        <f ca="1">IF(AND(SUM(I329:N329)&gt;0,SUM(O329:Q329)&gt;0,R329&gt;0),1,0)</f>
        <v>0</v>
      </c>
      <c r="AF329" s="692">
        <f ca="1">IF( OR(AND(G329&gt;=2,G329+H329&gt;=2),  F328=IF(D329="F","classée","classé")),  1,  0)</f>
        <v>0</v>
      </c>
      <c r="AG329" s="804">
        <f ca="1">IF(CELL("row",B329)=ODD(CELL("row",B329)),IF(ROUND(B329-B328,1)=0.1,1,NA()),IF(ROUND(B330-B329,1)=0.1,0,NA()))</f>
        <v>1</v>
      </c>
      <c r="AH329" s="689">
        <f>IF(B329&gt;99,B329,A329)</f>
        <v>9638.1</v>
      </c>
      <c r="AI329" s="684" t="str">
        <f ca="1">IF(D329="",INDIRECT(AO329),IF(AG329=1,D328&amp;"_"&amp;D329,D329&amp;"_"&amp;D330))</f>
        <v>B_H</v>
      </c>
      <c r="AJ329" s="684">
        <f ca="1">IF(AI329=INDIRECT(AO329),0,1)     +     IF(AG329=1,  IF(B328+0.1=B329,0,1),  IF(B329+0.1=B330,0,1))     +     IF(AG329=1,  AD329,  AD330)</f>
        <v>0</v>
      </c>
      <c r="AK329" s="717">
        <f ca="1">IF(AG329=1,  F329+CLASSES*AF329*100000,  F330+CLASSES*AF330*100000)     +     IF(AI329="_",  0,  VLOOKUP(AI329,Cross_cat_sexe,AK$7,0))     +     IF(AG329=1,  IF(AND(B329&gt;0.1,F329=0),0.1,0),  IF(AND(B330&gt;0.1,F330=0),0.1,0))</f>
        <v>1000165</v>
      </c>
      <c r="AL329" s="291"/>
      <c r="AM329" s="684"/>
      <c r="AN329" s="684">
        <f t="shared" si="25"/>
        <v>1</v>
      </c>
      <c r="AO329" s="796" t="str">
        <f t="shared" ca="1" si="26"/>
        <v>$AI$291</v>
      </c>
    </row>
    <row r="330" spans="1:41" s="703" customFormat="1">
      <c r="A330" s="704">
        <v>19</v>
      </c>
      <c r="B330" s="705">
        <v>10006</v>
      </c>
      <c r="C330" s="703" t="str">
        <f ca="1">IF($B330="","",VLOOKUP($B330,Athlètes,C$5,0))</f>
        <v>CORNET</v>
      </c>
      <c r="D330" s="698" t="str">
        <f ca="1">IF($B330="","",VLOOKUP($B330,Athlètes,D$5,0))</f>
        <v>B</v>
      </c>
      <c r="E330" s="706" t="str">
        <f ca="1">IF($B330="","",VLOOKUP($B330,Athlètes,E$5,0))</f>
        <v/>
      </c>
      <c r="F330" s="718"/>
      <c r="G330" s="700"/>
      <c r="H330" s="783"/>
      <c r="I330" s="719">
        <f ca="1">IF($B330="","",VLOOKUP($B330,Indoor_max,I$5,0)/1000)</f>
        <v>9.4328703703703716E-5</v>
      </c>
      <c r="J330" s="720">
        <f ca="1">IF($B330="","",VLOOKUP($B330,Indoor_max,J$5,0)/1000)</f>
        <v>0</v>
      </c>
      <c r="K330" s="720">
        <f ca="1">IF($B330="","",VLOOKUP($B330,Indoor_max,K$5,0)/1000)</f>
        <v>0</v>
      </c>
      <c r="L330" s="720">
        <f ca="1">IF($B330="","",VLOOKUP($B330,Indoor_max,L$5,0)/1000)</f>
        <v>0</v>
      </c>
      <c r="M330" s="720">
        <f ca="1">IF($B330="","",VLOOKUP($B330,Indoor_max,M$5,0)/1000)</f>
        <v>0</v>
      </c>
      <c r="N330" s="721">
        <f ca="1">IF($B330="","",VLOOKUP($B330,Indoor_max,N$5,0)/1000)</f>
        <v>0</v>
      </c>
      <c r="O330" s="722">
        <f ca="1">IF($B330="","",VLOOKUP($B330,Indoor_max,O$5,0))</f>
        <v>0</v>
      </c>
      <c r="P330" s="723">
        <f ca="1">IF($B330="","",VLOOKUP($B330,Indoor_max,P$5,0))</f>
        <v>0</v>
      </c>
      <c r="Q330" s="724">
        <f ca="1">IF($B330="","",VLOOKUP($B330,Indoor_max,Q$5,0))</f>
        <v>0</v>
      </c>
      <c r="R330" s="725">
        <f ca="1">IF($B330="","",VLOOKUP($B330,Indoor_max,R$5,0))</f>
        <v>0</v>
      </c>
      <c r="S330" s="726" t="str">
        <f ca="1">IF($B330="","",VLOOKUP($B330,Athlètes,S$5,0))</f>
        <v>CORNET</v>
      </c>
      <c r="T330" s="718"/>
      <c r="U330" s="698"/>
      <c r="V330" s="698"/>
      <c r="W330" s="698"/>
      <c r="X330" s="698"/>
      <c r="Y330" s="698"/>
      <c r="Z330" s="698"/>
      <c r="AA330" s="698"/>
      <c r="AB330" s="698"/>
      <c r="AC330" s="698"/>
      <c r="AD330" s="698"/>
      <c r="AE330" s="698"/>
      <c r="AF330" s="700"/>
      <c r="AG330" s="828">
        <f ca="1">IF(CELL("row",B330)=ODD(CELL("row",B330)),IF(ROUND(B330-B329,1)=0.1,1,NA()),IF(ROUND(B331-B330,1)=0.1,0,NA()))</f>
        <v>0</v>
      </c>
      <c r="AH330" s="697">
        <f>IF(B330&gt;99,B330,A330)</f>
        <v>10006</v>
      </c>
      <c r="AI330" s="698" t="str">
        <f ca="1">IF(D330="",INDIRECT(AO330),IF(AG330=1,D329&amp;"_"&amp;D330,D330&amp;"_"&amp;D331))</f>
        <v>B_H</v>
      </c>
      <c r="AJ330" s="698">
        <f ca="1">IF(AI330=INDIRECT(AO330),0,1)     +     IF(AG330=1,  IF(B329+0.1=B330,0,1),  IF(B330+0.1=B331,0,1))     +     IF(AG330=1,  AD330,  AD331)</f>
        <v>0</v>
      </c>
      <c r="AK330" s="701">
        <f ca="1">IF(AG330=1,  F330+CLASSES*AF330*100000,  F331+CLASSES*AF331*100000)     +     IF(AI330="_",  0,  VLOOKUP(AI330,Cross_cat_sexe,AK$7,0))     +     IF(AG330=1,  IF(AND(B330&gt;0.1,F330=0),0.1,0),  IF(AND(B331&gt;0.1,F331=0),0.1,0))</f>
        <v>1000142</v>
      </c>
      <c r="AL330" s="290"/>
      <c r="AM330" s="698"/>
      <c r="AN330" s="698">
        <f t="shared" si="25"/>
        <v>1</v>
      </c>
      <c r="AO330" s="800" t="str">
        <f t="shared" ca="1" si="26"/>
        <v>$AI$291</v>
      </c>
    </row>
    <row r="331" spans="1:41" s="695" customFormat="1">
      <c r="A331" s="681">
        <v>19.100000000000001</v>
      </c>
      <c r="B331" s="682">
        <f>B330+0.1</f>
        <v>10006.1</v>
      </c>
      <c r="C331" s="683" t="str">
        <f ca="1">IF($B330="","",VLOOKUP($B330,Athlètes,C$7,0))</f>
        <v>Roan</v>
      </c>
      <c r="D331" s="684" t="str">
        <f ca="1">IF($B330="","",VLOOKUP($B330,Athlètes,D$7,0))</f>
        <v>H</v>
      </c>
      <c r="E331" s="685"/>
      <c r="F331" s="710">
        <f ca="1">IF(AD331=0,MAX(I331:N331)+MAX(O331:Q331)+R331,NA())</f>
        <v>142</v>
      </c>
      <c r="G331" s="692">
        <f ca="1">IF(AD331=0,SUM(T331:AC331),NA())</f>
        <v>1</v>
      </c>
      <c r="H331" s="784">
        <f>IF(ISNA(VLOOKUP($B331,__Cross,H$7,0)),   0,   VLOOKUP($B331,__Cross,H$7,0))</f>
        <v>0</v>
      </c>
      <c r="I331" s="711">
        <f ca="1">IF($B330="","",VLOOKUP($B330,Indoor_max,I$7,0))</f>
        <v>142</v>
      </c>
      <c r="J331" s="712">
        <f ca="1">IF($B330="","",VLOOKUP($B330,Indoor_max,J$7,0))</f>
        <v>0</v>
      </c>
      <c r="K331" s="712">
        <f ca="1">IF($B330="","",VLOOKUP($B330,Indoor_max,K$7,0))</f>
        <v>0</v>
      </c>
      <c r="L331" s="712">
        <f ca="1">IF($B330="","",VLOOKUP($B330,Indoor_max,L$7,0))</f>
        <v>0</v>
      </c>
      <c r="M331" s="712">
        <f ca="1">IF($B330="","",VLOOKUP($B330,Indoor_max,M$7,0))</f>
        <v>0</v>
      </c>
      <c r="N331" s="713">
        <f ca="1">IF($B330="","",VLOOKUP($B330,Indoor_max,N$7,0))</f>
        <v>0</v>
      </c>
      <c r="O331" s="714">
        <f ca="1">IF($B330="","",VLOOKUP($B330,Indoor_max,O$7,0))</f>
        <v>0</v>
      </c>
      <c r="P331" s="712">
        <f ca="1">IF($B330="","",VLOOKUP($B330,Indoor_max,P$7,0))</f>
        <v>0</v>
      </c>
      <c r="Q331" s="713">
        <f ca="1">IF($B330="","",VLOOKUP($B330,Indoor_max,Q$7,0))</f>
        <v>0</v>
      </c>
      <c r="R331" s="715">
        <f ca="1">IF($B330="",0,VLOOKUP($B330,Indoor_max,R$7,0))</f>
        <v>0</v>
      </c>
      <c r="S331" s="716" t="str">
        <f ca="1">IF($B330="","",VLOOKUP($B330,Athlètes,S$7,0))</f>
        <v>Roan</v>
      </c>
      <c r="T331" s="710">
        <f ca="1">IF($B330="","",VLOOKUP($B330,Indoor_max,T$7,0))</f>
        <v>0</v>
      </c>
      <c r="U331" s="684">
        <f ca="1">IF($B330="","",VLOOKUP($B330,Indoor_max,U$7,0))</f>
        <v>1</v>
      </c>
      <c r="V331" s="684">
        <f ca="1">IF($B330="","",VLOOKUP($B330,Indoor_max,V$7,0))</f>
        <v>0</v>
      </c>
      <c r="W331" s="684">
        <f ca="1">IF($B330="","",VLOOKUP($B330,Indoor_max,W$7,0))</f>
        <v>0</v>
      </c>
      <c r="X331" s="684">
        <f ca="1">IF($B330="","",VLOOKUP($B330,Indoor_max,X$7,0))</f>
        <v>0</v>
      </c>
      <c r="Y331" s="684">
        <f ca="1">IF($B330="","",VLOOKUP($B330,Indoor_max,Y$7,0))</f>
        <v>0</v>
      </c>
      <c r="Z331" s="684">
        <f ca="1">IF($B330="","",VLOOKUP($B330,Indoor_max,Z$7,0))</f>
        <v>0</v>
      </c>
      <c r="AA331" s="684">
        <f ca="1">IF($B330="","",VLOOKUP($B330,Indoor_max,AA$7,0))</f>
        <v>0</v>
      </c>
      <c r="AB331" s="684">
        <f ca="1">IF($B330="","",VLOOKUP($B330,Indoor_max,AB$7,0))</f>
        <v>0</v>
      </c>
      <c r="AC331" s="684">
        <f ca="1">IF($B330="","",VLOOKUP($B330,Indoor_max,AC$7,0))</f>
        <v>0</v>
      </c>
      <c r="AD331" s="684">
        <f ca="1">IF(MAX(T331:AC331)&gt;1,1,0)</f>
        <v>0</v>
      </c>
      <c r="AE331" s="684">
        <f ca="1">IF(AND(SUM(I331:N331)&gt;0,SUM(O331:Q331)&gt;0,R331&gt;0),1,0)</f>
        <v>0</v>
      </c>
      <c r="AF331" s="692">
        <f ca="1">IF( OR(AND(G331&gt;=2,G331+H331&gt;=2),  F330=IF(D331="F","classée","classé")),  1,  0)</f>
        <v>0</v>
      </c>
      <c r="AG331" s="804">
        <f ca="1">IF(CELL("row",B331)=ODD(CELL("row",B331)),IF(ROUND(B331-B330,1)=0.1,1,NA()),IF(ROUND(B332-B331,1)=0.1,0,NA()))</f>
        <v>1</v>
      </c>
      <c r="AH331" s="689">
        <f>IF(B331&gt;99,B331,A331)</f>
        <v>10006.1</v>
      </c>
      <c r="AI331" s="684" t="str">
        <f ca="1">IF(D331="",INDIRECT(AO331),IF(AG331=1,D330&amp;"_"&amp;D331,D331&amp;"_"&amp;D332))</f>
        <v>B_H</v>
      </c>
      <c r="AJ331" s="684">
        <f ca="1">IF(AI331=INDIRECT(AO331),0,1)     +     IF(AG331=1,  IF(B330+0.1=B331,0,1),  IF(B331+0.1=B332,0,1))     +     IF(AG331=1,  AD331,  AD332)</f>
        <v>0</v>
      </c>
      <c r="AK331" s="717">
        <f ca="1">IF(AG331=1,  F331+CLASSES*AF331*100000,  F332+CLASSES*AF332*100000)     +     IF(AI331="_",  0,  VLOOKUP(AI331,Cross_cat_sexe,AK$7,0))     +     IF(AG331=1,  IF(AND(B331&gt;0.1,F331=0),0.1,0),  IF(AND(B332&gt;0.1,F332=0),0.1,0))</f>
        <v>1000142</v>
      </c>
      <c r="AL331" s="291"/>
      <c r="AM331" s="684"/>
      <c r="AN331" s="684">
        <f t="shared" si="25"/>
        <v>1</v>
      </c>
      <c r="AO331" s="796" t="str">
        <f t="shared" ca="1" si="26"/>
        <v>$AI$291</v>
      </c>
    </row>
    <row r="332" spans="1:41" s="703" customFormat="1">
      <c r="A332" s="704">
        <v>20</v>
      </c>
      <c r="B332" s="705">
        <v>9647</v>
      </c>
      <c r="C332" s="703" t="str">
        <f ca="1">IF($B332="","",VLOOKUP($B332,Athlètes,C$5,0))</f>
        <v>MIESSE</v>
      </c>
      <c r="D332" s="698" t="str">
        <f ca="1">IF($B332="","",VLOOKUP($B332,Athlètes,D$5,0))</f>
        <v>B</v>
      </c>
      <c r="E332" s="706" t="str">
        <f ca="1">IF($B332="","",VLOOKUP($B332,Athlètes,E$5,0))</f>
        <v/>
      </c>
      <c r="F332" s="718"/>
      <c r="G332" s="700"/>
      <c r="H332" s="783"/>
      <c r="I332" s="719">
        <f ca="1">IF($B332="","",VLOOKUP($B332,Indoor_max,I$5,0)/1000)</f>
        <v>1.087962962962963E-4</v>
      </c>
      <c r="J332" s="720">
        <f ca="1">IF($B332="","",VLOOKUP($B332,Indoor_max,J$5,0)/1000)</f>
        <v>0</v>
      </c>
      <c r="K332" s="720">
        <f ca="1">IF($B332="","",VLOOKUP($B332,Indoor_max,K$5,0)/1000)</f>
        <v>0</v>
      </c>
      <c r="L332" s="720">
        <f ca="1">IF($B332="","",VLOOKUP($B332,Indoor_max,L$5,0)/1000)</f>
        <v>0</v>
      </c>
      <c r="M332" s="720">
        <f ca="1">IF($B332="","",VLOOKUP($B332,Indoor_max,M$5,0)/1000)</f>
        <v>0</v>
      </c>
      <c r="N332" s="721">
        <f ca="1">IF($B332="","",VLOOKUP($B332,Indoor_max,N$5,0)/1000)</f>
        <v>0</v>
      </c>
      <c r="O332" s="722">
        <f ca="1">IF($B332="","",VLOOKUP($B332,Indoor_max,O$5,0))</f>
        <v>0</v>
      </c>
      <c r="P332" s="723">
        <f ca="1">IF($B332="","",VLOOKUP($B332,Indoor_max,P$5,0))</f>
        <v>0</v>
      </c>
      <c r="Q332" s="724">
        <f ca="1">IF($B332="","",VLOOKUP($B332,Indoor_max,Q$5,0))</f>
        <v>0</v>
      </c>
      <c r="R332" s="725">
        <f ca="1">IF($B332="","",VLOOKUP($B332,Indoor_max,R$5,0))</f>
        <v>2.65</v>
      </c>
      <c r="S332" s="726" t="str">
        <f ca="1">IF($B332="","",VLOOKUP($B332,Athlètes,S$5,0))</f>
        <v>MIESSE</v>
      </c>
      <c r="T332" s="718"/>
      <c r="U332" s="698"/>
      <c r="V332" s="698"/>
      <c r="W332" s="698"/>
      <c r="X332" s="698"/>
      <c r="Y332" s="698"/>
      <c r="Z332" s="698"/>
      <c r="AA332" s="698"/>
      <c r="AB332" s="698"/>
      <c r="AC332" s="698"/>
      <c r="AD332" s="698"/>
      <c r="AE332" s="698"/>
      <c r="AF332" s="700"/>
      <c r="AG332" s="828">
        <f ca="1">IF(CELL("row",B332)=ODD(CELL("row",B332)),IF(ROUND(B332-B331,1)=0.1,1,NA()),IF(ROUND(B333-B332,1)=0.1,0,NA()))</f>
        <v>0</v>
      </c>
      <c r="AH332" s="697">
        <f>IF(B332&gt;99,B332,A332)</f>
        <v>9647</v>
      </c>
      <c r="AI332" s="698" t="str">
        <f ca="1">IF(D332="",INDIRECT(AO332),IF(AG332=1,D331&amp;"_"&amp;D332,D332&amp;"_"&amp;D333))</f>
        <v>B_H</v>
      </c>
      <c r="AJ332" s="698">
        <f ca="1">IF(AI332=INDIRECT(AO332),0,1)     +     IF(AG332=1,  IF(B331+0.1=B332,0,1),  IF(B332+0.1=B333,0,1))     +     IF(AG332=1,  AD332,  AD333)</f>
        <v>0</v>
      </c>
      <c r="AK332" s="701">
        <f ca="1">IF(AG332=1,  F332+CLASSES*AF332*100000,  F333+CLASSES*AF333*100000)     +     IF(AI332="_",  0,  VLOOKUP(AI332,Cross_cat_sexe,AK$7,0))     +     IF(AG332=1,  IF(AND(B332&gt;0.1,F332=0),0.1,0),  IF(AND(B333&gt;0.1,F333=0),0.1,0))</f>
        <v>1000079</v>
      </c>
      <c r="AL332" s="290"/>
      <c r="AM332" s="698"/>
      <c r="AN332" s="698">
        <f t="shared" si="25"/>
        <v>1</v>
      </c>
      <c r="AO332" s="800" t="str">
        <f t="shared" ca="1" si="26"/>
        <v>$AI$291</v>
      </c>
    </row>
    <row r="333" spans="1:41" s="695" customFormat="1">
      <c r="A333" s="681">
        <v>20.100000000000001</v>
      </c>
      <c r="B333" s="682">
        <f>B332+0.1</f>
        <v>9647.1</v>
      </c>
      <c r="C333" s="683" t="str">
        <f ca="1">IF($B332="","",VLOOKUP($B332,Athlètes,C$7,0))</f>
        <v>Louis</v>
      </c>
      <c r="D333" s="684" t="str">
        <f ca="1">IF($B332="","",VLOOKUP($B332,Athlètes,D$7,0))</f>
        <v>H</v>
      </c>
      <c r="E333" s="685"/>
      <c r="F333" s="710">
        <f ca="1">IF(AD333=0,MAX(I333:N333)+MAX(O333:Q333)+R333,NA())</f>
        <v>79</v>
      </c>
      <c r="G333" s="692">
        <f ca="1">IF(AD333=0,SUM(T333:AC333),NA())</f>
        <v>1</v>
      </c>
      <c r="H333" s="784">
        <f>IF(ISNA(VLOOKUP($B333,__Cross,H$7,0)),   0,   VLOOKUP($B333,__Cross,H$7,0))</f>
        <v>0</v>
      </c>
      <c r="I333" s="711">
        <f ca="1">IF($B332="","",VLOOKUP($B332,Indoor_max,I$7,0))</f>
        <v>12</v>
      </c>
      <c r="J333" s="712">
        <f ca="1">IF($B332="","",VLOOKUP($B332,Indoor_max,J$7,0))</f>
        <v>0</v>
      </c>
      <c r="K333" s="712">
        <f ca="1">IF($B332="","",VLOOKUP($B332,Indoor_max,K$7,0))</f>
        <v>0</v>
      </c>
      <c r="L333" s="712">
        <f ca="1">IF($B332="","",VLOOKUP($B332,Indoor_max,L$7,0))</f>
        <v>0</v>
      </c>
      <c r="M333" s="712">
        <f ca="1">IF($B332="","",VLOOKUP($B332,Indoor_max,M$7,0))</f>
        <v>0</v>
      </c>
      <c r="N333" s="713">
        <f ca="1">IF($B332="","",VLOOKUP($B332,Indoor_max,N$7,0))</f>
        <v>0</v>
      </c>
      <c r="O333" s="714">
        <f ca="1">IF($B332="","",VLOOKUP($B332,Indoor_max,O$7,0))</f>
        <v>0</v>
      </c>
      <c r="P333" s="712">
        <f ca="1">IF($B332="","",VLOOKUP($B332,Indoor_max,P$7,0))</f>
        <v>0</v>
      </c>
      <c r="Q333" s="713">
        <f ca="1">IF($B332="","",VLOOKUP($B332,Indoor_max,Q$7,0))</f>
        <v>0</v>
      </c>
      <c r="R333" s="715">
        <f ca="1">IF($B332="",0,VLOOKUP($B332,Indoor_max,R$7,0))</f>
        <v>67</v>
      </c>
      <c r="S333" s="716" t="str">
        <f ca="1">IF($B332="","",VLOOKUP($B332,Athlètes,S$7,0))</f>
        <v>Louis</v>
      </c>
      <c r="T333" s="710">
        <f ca="1">IF($B332="","",VLOOKUP($B332,Indoor_max,T$7,0))</f>
        <v>0</v>
      </c>
      <c r="U333" s="684">
        <f ca="1">IF($B332="","",VLOOKUP($B332,Indoor_max,U$7,0))</f>
        <v>1</v>
      </c>
      <c r="V333" s="684">
        <f ca="1">IF($B332="","",VLOOKUP($B332,Indoor_max,V$7,0))</f>
        <v>0</v>
      </c>
      <c r="W333" s="684">
        <f ca="1">IF($B332="","",VLOOKUP($B332,Indoor_max,W$7,0))</f>
        <v>0</v>
      </c>
      <c r="X333" s="684">
        <f ca="1">IF($B332="","",VLOOKUP($B332,Indoor_max,X$7,0))</f>
        <v>0</v>
      </c>
      <c r="Y333" s="684">
        <f ca="1">IF($B332="","",VLOOKUP($B332,Indoor_max,Y$7,0))</f>
        <v>0</v>
      </c>
      <c r="Z333" s="684">
        <f ca="1">IF($B332="","",VLOOKUP($B332,Indoor_max,Z$7,0))</f>
        <v>0</v>
      </c>
      <c r="AA333" s="684">
        <f ca="1">IF($B332="","",VLOOKUP($B332,Indoor_max,AA$7,0))</f>
        <v>0</v>
      </c>
      <c r="AB333" s="684">
        <f ca="1">IF($B332="","",VLOOKUP($B332,Indoor_max,AB$7,0))</f>
        <v>0</v>
      </c>
      <c r="AC333" s="684">
        <f ca="1">IF($B332="","",VLOOKUP($B332,Indoor_max,AC$7,0))</f>
        <v>0</v>
      </c>
      <c r="AD333" s="684">
        <f ca="1">IF(MAX(T333:AC333)&gt;1,1,0)</f>
        <v>0</v>
      </c>
      <c r="AE333" s="684">
        <f ca="1">IF(AND(SUM(I333:N333)&gt;0,SUM(O333:Q333)&gt;0,R333&gt;0),1,0)</f>
        <v>0</v>
      </c>
      <c r="AF333" s="692">
        <f ca="1">IF( OR(AND(G333&gt;=2,G333+H333&gt;=2),  F332=IF(D333="F","classée","classé")),  1,  0)</f>
        <v>0</v>
      </c>
      <c r="AG333" s="804">
        <f ca="1">IF(CELL("row",B333)=ODD(CELL("row",B333)),IF(ROUND(B333-B332,1)=0.1,1,NA()),IF(ROUND(B334-B333,1)=0.1,0,NA()))</f>
        <v>1</v>
      </c>
      <c r="AH333" s="689">
        <f>IF(B333&gt;99,B333,A333)</f>
        <v>9647.1</v>
      </c>
      <c r="AI333" s="684" t="str">
        <f ca="1">IF(D333="",INDIRECT(AO333),IF(AG333=1,D332&amp;"_"&amp;D333,D333&amp;"_"&amp;D334))</f>
        <v>B_H</v>
      </c>
      <c r="AJ333" s="684">
        <f ca="1">IF(AI333=INDIRECT(AO333),0,1)     +     IF(AG333=1,  IF(B332+0.1=B333,0,1),  IF(B333+0.1=B334,0,1))     +     IF(AG333=1,  AD333,  AD334)</f>
        <v>0</v>
      </c>
      <c r="AK333" s="717">
        <f ca="1">IF(AG333=1,  F333+CLASSES*AF333*100000,  F334+CLASSES*AF334*100000)     +     IF(AI333="_",  0,  VLOOKUP(AI333,Cross_cat_sexe,AK$7,0))     +     IF(AG333=1,  IF(AND(B333&gt;0.1,F333=0),0.1,0),  IF(AND(B334&gt;0.1,F334=0),0.1,0))</f>
        <v>1000079</v>
      </c>
      <c r="AL333" s="291"/>
      <c r="AM333" s="684"/>
      <c r="AN333" s="684">
        <f t="shared" si="25"/>
        <v>1</v>
      </c>
      <c r="AO333" s="796" t="str">
        <f t="shared" ca="1" si="26"/>
        <v>$AI$291</v>
      </c>
    </row>
    <row r="334" spans="1:41" s="703" customFormat="1">
      <c r="A334" s="704">
        <v>21</v>
      </c>
      <c r="B334" s="705">
        <v>19641</v>
      </c>
      <c r="C334" s="703" t="str">
        <f ca="1">IF($B334="","",VLOOKUP($B334,Athlètes,C$5,0))</f>
        <v>VANDENHENDE</v>
      </c>
      <c r="D334" s="698" t="str">
        <f ca="1">IF($B334="","",VLOOKUP($B334,Athlètes,D$5,0))</f>
        <v>B</v>
      </c>
      <c r="E334" s="706" t="str">
        <f ca="1">IF($B334="","",VLOOKUP($B334,Athlètes,E$5,0))</f>
        <v/>
      </c>
      <c r="F334" s="718"/>
      <c r="G334" s="700"/>
      <c r="H334" s="783"/>
      <c r="I334" s="719">
        <f ca="1">IF($B334="","",VLOOKUP($B334,Indoor_max,I$5,0)/1000)</f>
        <v>1.0370370370370371E-4</v>
      </c>
      <c r="J334" s="720">
        <f ca="1">IF($B334="","",VLOOKUP($B334,Indoor_max,J$5,0)/1000)</f>
        <v>0</v>
      </c>
      <c r="K334" s="720">
        <f ca="1">IF($B334="","",VLOOKUP($B334,Indoor_max,K$5,0)/1000)</f>
        <v>0</v>
      </c>
      <c r="L334" s="720">
        <f ca="1">IF($B334="","",VLOOKUP($B334,Indoor_max,L$5,0)/1000)</f>
        <v>0</v>
      </c>
      <c r="M334" s="720">
        <f ca="1">IF($B334="","",VLOOKUP($B334,Indoor_max,M$5,0)/1000)</f>
        <v>0</v>
      </c>
      <c r="N334" s="721">
        <f ca="1">IF($B334="","",VLOOKUP($B334,Indoor_max,N$5,0)/1000)</f>
        <v>0</v>
      </c>
      <c r="O334" s="722">
        <f ca="1">IF($B334="","",VLOOKUP($B334,Indoor_max,O$5,0))</f>
        <v>75</v>
      </c>
      <c r="P334" s="723">
        <f ca="1">IF($B334="","",VLOOKUP($B334,Indoor_max,P$5,0))</f>
        <v>0</v>
      </c>
      <c r="Q334" s="724">
        <f ca="1">IF($B334="","",VLOOKUP($B334,Indoor_max,Q$5,0))</f>
        <v>0</v>
      </c>
      <c r="R334" s="725">
        <f ca="1">IF($B334="","",VLOOKUP($B334,Indoor_max,R$5,0))</f>
        <v>0</v>
      </c>
      <c r="S334" s="726" t="str">
        <f ca="1">IF($B334="","",VLOOKUP($B334,Athlètes,S$5,0))</f>
        <v>VANDENHENDE</v>
      </c>
      <c r="T334" s="718"/>
      <c r="U334" s="698"/>
      <c r="V334" s="698"/>
      <c r="W334" s="698"/>
      <c r="X334" s="698"/>
      <c r="Y334" s="698"/>
      <c r="Z334" s="698"/>
      <c r="AA334" s="698"/>
      <c r="AB334" s="698"/>
      <c r="AC334" s="698"/>
      <c r="AD334" s="698"/>
      <c r="AE334" s="698"/>
      <c r="AF334" s="700"/>
      <c r="AG334" s="828">
        <f ca="1">IF(CELL("row",B334)=ODD(CELL("row",B334)),IF(ROUND(B334-B333,1)=0.1,1,NA()),IF(ROUND(B335-B334,1)=0.1,0,NA()))</f>
        <v>0</v>
      </c>
      <c r="AH334" s="697">
        <f>IF(B334&gt;99,B334,A334)</f>
        <v>19641</v>
      </c>
      <c r="AI334" s="698" t="str">
        <f ca="1">IF(D334="",INDIRECT(AO334),IF(AG334=1,D333&amp;"_"&amp;D334,D334&amp;"_"&amp;D335))</f>
        <v>B_H</v>
      </c>
      <c r="AJ334" s="698">
        <f ca="1">IF(AI334=INDIRECT(AO334),0,1)     +     IF(AG334=1,  IF(B333+0.1=B334,0,1),  IF(B334+0.1=B335,0,1))     +     IF(AG334=1,  AD334,  AD335)</f>
        <v>0</v>
      </c>
      <c r="AK334" s="701">
        <f ca="1">IF(AG334=1,  F334+CLASSES*AF334*100000,  F335+CLASSES*AF335*100000)     +     IF(AI334="_",  0,  VLOOKUP(AI334,Cross_cat_sexe,AK$7,0))     +     IF(AG334=1,  IF(AND(B334&gt;0.1,F334=0),0.1,0),  IF(AND(B335&gt;0.1,F335=0),0.1,0))</f>
        <v>1000071</v>
      </c>
      <c r="AL334" s="290"/>
      <c r="AM334" s="698"/>
      <c r="AN334" s="698">
        <f t="shared" si="25"/>
        <v>1</v>
      </c>
      <c r="AO334" s="800" t="str">
        <f t="shared" ca="1" si="26"/>
        <v>$AI$291</v>
      </c>
    </row>
    <row r="335" spans="1:41" s="695" customFormat="1">
      <c r="A335" s="681">
        <v>21.1</v>
      </c>
      <c r="B335" s="682">
        <f>B334+0.1</f>
        <v>19641.099999999999</v>
      </c>
      <c r="C335" s="683" t="str">
        <f ca="1">IF($B334="","",VLOOKUP($B334,Athlètes,C$7,0))</f>
        <v>Victor</v>
      </c>
      <c r="D335" s="684" t="str">
        <f ca="1">IF($B334="","",VLOOKUP($B334,Athlètes,D$7,0))</f>
        <v>H</v>
      </c>
      <c r="E335" s="685"/>
      <c r="F335" s="710">
        <f ca="1">IF(AD335=0,MAX(I335:N335)+MAX(O335:Q335)+R335,NA())</f>
        <v>71</v>
      </c>
      <c r="G335" s="692">
        <f ca="1">IF(AD335=0,SUM(T335:AC335),NA())</f>
        <v>1</v>
      </c>
      <c r="H335" s="784">
        <f>IF(ISNA(VLOOKUP($B335,__Cross,H$7,0)),   0,   VLOOKUP($B335,__Cross,H$7,0))</f>
        <v>0</v>
      </c>
      <c r="I335" s="711">
        <f ca="1">IF($B334="","",VLOOKUP($B334,Indoor_max,I$7,0))</f>
        <v>43</v>
      </c>
      <c r="J335" s="712">
        <f ca="1">IF($B334="","",VLOOKUP($B334,Indoor_max,J$7,0))</f>
        <v>0</v>
      </c>
      <c r="K335" s="712">
        <f ca="1">IF($B334="","",VLOOKUP($B334,Indoor_max,K$7,0))</f>
        <v>0</v>
      </c>
      <c r="L335" s="712">
        <f ca="1">IF($B334="","",VLOOKUP($B334,Indoor_max,L$7,0))</f>
        <v>0</v>
      </c>
      <c r="M335" s="712">
        <f ca="1">IF($B334="","",VLOOKUP($B334,Indoor_max,M$7,0))</f>
        <v>0</v>
      </c>
      <c r="N335" s="713">
        <f ca="1">IF($B334="","",VLOOKUP($B334,Indoor_max,N$7,0))</f>
        <v>0</v>
      </c>
      <c r="O335" s="714">
        <f ca="1">IF($B334="","",VLOOKUP($B334,Indoor_max,O$7,0))</f>
        <v>28</v>
      </c>
      <c r="P335" s="712">
        <f ca="1">IF($B334="","",VLOOKUP($B334,Indoor_max,P$7,0))</f>
        <v>0</v>
      </c>
      <c r="Q335" s="713">
        <f ca="1">IF($B334="","",VLOOKUP($B334,Indoor_max,Q$7,0))</f>
        <v>0</v>
      </c>
      <c r="R335" s="715">
        <f ca="1">IF($B334="",0,VLOOKUP($B334,Indoor_max,R$7,0))</f>
        <v>0</v>
      </c>
      <c r="S335" s="716" t="str">
        <f ca="1">IF($B334="","",VLOOKUP($B334,Athlètes,S$7,0))</f>
        <v>Victor</v>
      </c>
      <c r="T335" s="710">
        <f ca="1">IF($B334="","",VLOOKUP($B334,Indoor_max,T$7,0))</f>
        <v>0</v>
      </c>
      <c r="U335" s="684">
        <f ca="1">IF($B334="","",VLOOKUP($B334,Indoor_max,U$7,0))</f>
        <v>1</v>
      </c>
      <c r="V335" s="684">
        <f ca="1">IF($B334="","",VLOOKUP($B334,Indoor_max,V$7,0))</f>
        <v>0</v>
      </c>
      <c r="W335" s="684">
        <f ca="1">IF($B334="","",VLOOKUP($B334,Indoor_max,W$7,0))</f>
        <v>0</v>
      </c>
      <c r="X335" s="684">
        <f ca="1">IF($B334="","",VLOOKUP($B334,Indoor_max,X$7,0))</f>
        <v>0</v>
      </c>
      <c r="Y335" s="684">
        <f ca="1">IF($B334="","",VLOOKUP($B334,Indoor_max,Y$7,0))</f>
        <v>0</v>
      </c>
      <c r="Z335" s="684">
        <f ca="1">IF($B334="","",VLOOKUP($B334,Indoor_max,Z$7,0))</f>
        <v>0</v>
      </c>
      <c r="AA335" s="684">
        <f ca="1">IF($B334="","",VLOOKUP($B334,Indoor_max,AA$7,0))</f>
        <v>0</v>
      </c>
      <c r="AB335" s="684">
        <f ca="1">IF($B334="","",VLOOKUP($B334,Indoor_max,AB$7,0))</f>
        <v>0</v>
      </c>
      <c r="AC335" s="684">
        <f ca="1">IF($B334="","",VLOOKUP($B334,Indoor_max,AC$7,0))</f>
        <v>0</v>
      </c>
      <c r="AD335" s="684">
        <f ca="1">IF(MAX(T335:AC335)&gt;1,1,0)</f>
        <v>0</v>
      </c>
      <c r="AE335" s="684">
        <f ca="1">IF(AND(SUM(I335:N335)&gt;0,SUM(O335:Q335)&gt;0,R335&gt;0),1,0)</f>
        <v>0</v>
      </c>
      <c r="AF335" s="692">
        <f ca="1">IF( OR(AND(G335&gt;=2,G335+H335&gt;=2),  F334=IF(D335="F","classée","classé")),  1,  0)</f>
        <v>0</v>
      </c>
      <c r="AG335" s="804">
        <f ca="1">IF(CELL("row",B335)=ODD(CELL("row",B335)),IF(ROUND(B335-B334,1)=0.1,1,NA()),IF(ROUND(B336-B335,1)=0.1,0,NA()))</f>
        <v>1</v>
      </c>
      <c r="AH335" s="689">
        <f>IF(B335&gt;99,B335,A335)</f>
        <v>19641.099999999999</v>
      </c>
      <c r="AI335" s="684" t="str">
        <f ca="1">IF(D335="",INDIRECT(AO335),IF(AG335=1,D334&amp;"_"&amp;D335,D335&amp;"_"&amp;D336))</f>
        <v>B_H</v>
      </c>
      <c r="AJ335" s="684">
        <f ca="1">IF(AI335=INDIRECT(AO335),0,1)     +     IF(AG335=1,  IF(B334+0.1=B335,0,1),  IF(B335+0.1=B336,0,1))     +     IF(AG335=1,  AD335,  AD336)</f>
        <v>0</v>
      </c>
      <c r="AK335" s="717">
        <f ca="1">IF(AG335=1,  F335+CLASSES*AF335*100000,  F336+CLASSES*AF336*100000)     +     IF(AI335="_",  0,  VLOOKUP(AI335,Cross_cat_sexe,AK$7,0))     +     IF(AG335=1,  IF(AND(B335&gt;0.1,F335=0),0.1,0),  IF(AND(B336&gt;0.1,F336=0),0.1,0))</f>
        <v>1000071</v>
      </c>
      <c r="AL335" s="291"/>
      <c r="AM335" s="684"/>
      <c r="AN335" s="684">
        <f t="shared" si="25"/>
        <v>1</v>
      </c>
      <c r="AO335" s="796" t="str">
        <f t="shared" ca="1" si="26"/>
        <v>$AI$291</v>
      </c>
    </row>
    <row r="336" spans="1:41" s="703" customFormat="1">
      <c r="A336" s="704">
        <v>22</v>
      </c>
      <c r="B336" s="705">
        <v>229</v>
      </c>
      <c r="C336" s="703" t="str">
        <f ca="1">IF($B336="","",VLOOKUP($B336,Athlètes,C$5,0))</f>
        <v>COLLET</v>
      </c>
      <c r="D336" s="698" t="str">
        <f ca="1">IF($B336="","",VLOOKUP($B336,Athlètes,D$5,0))</f>
        <v>B</v>
      </c>
      <c r="E336" s="706" t="str">
        <f ca="1">IF($B336="","",VLOOKUP($B336,Athlètes,E$5,0))</f>
        <v/>
      </c>
      <c r="F336" s="718"/>
      <c r="G336" s="700"/>
      <c r="H336" s="783"/>
      <c r="I336" s="719">
        <f ca="1">IF($B336="","",VLOOKUP($B336,Indoor_max,I$5,0)/1000)</f>
        <v>1.0219907407407407E-4</v>
      </c>
      <c r="J336" s="720">
        <f ca="1">IF($B336="","",VLOOKUP($B336,Indoor_max,J$5,0)/1000)</f>
        <v>0</v>
      </c>
      <c r="K336" s="720">
        <f ca="1">IF($B336="","",VLOOKUP($B336,Indoor_max,K$5,0)/1000)</f>
        <v>0</v>
      </c>
      <c r="L336" s="720">
        <f ca="1">IF($B336="","",VLOOKUP($B336,Indoor_max,L$5,0)/1000)</f>
        <v>0</v>
      </c>
      <c r="M336" s="720">
        <f ca="1">IF($B336="","",VLOOKUP($B336,Indoor_max,M$5,0)/1000)</f>
        <v>0</v>
      </c>
      <c r="N336" s="721">
        <f ca="1">IF($B336="","",VLOOKUP($B336,Indoor_max,N$5,0)/1000)</f>
        <v>0</v>
      </c>
      <c r="O336" s="722">
        <f ca="1">IF($B336="","",VLOOKUP($B336,Indoor_max,O$5,0))</f>
        <v>0</v>
      </c>
      <c r="P336" s="723">
        <f ca="1">IF($B336="","",VLOOKUP($B336,Indoor_max,P$5,0))</f>
        <v>0</v>
      </c>
      <c r="Q336" s="724">
        <f ca="1">IF($B336="","",VLOOKUP($B336,Indoor_max,Q$5,0))</f>
        <v>0</v>
      </c>
      <c r="R336" s="725">
        <f ca="1">IF($B336="","",VLOOKUP($B336,Indoor_max,R$5,0))</f>
        <v>0</v>
      </c>
      <c r="S336" s="726" t="str">
        <f ca="1">IF($B336="","",VLOOKUP($B336,Athlètes,S$5,0))</f>
        <v>COLLET</v>
      </c>
      <c r="T336" s="718"/>
      <c r="U336" s="698"/>
      <c r="V336" s="698"/>
      <c r="W336" s="698"/>
      <c r="X336" s="698"/>
      <c r="Y336" s="698"/>
      <c r="Z336" s="698"/>
      <c r="AA336" s="698"/>
      <c r="AB336" s="698"/>
      <c r="AC336" s="698"/>
      <c r="AD336" s="698"/>
      <c r="AE336" s="698"/>
      <c r="AF336" s="700"/>
      <c r="AG336" s="828">
        <f ca="1">IF(CELL("row",B336)=ODD(CELL("row",B336)),IF(ROUND(B336-B335,1)=0.1,1,NA()),IF(ROUND(B337-B336,1)=0.1,0,NA()))</f>
        <v>0</v>
      </c>
      <c r="AH336" s="697">
        <f>IF(B336&gt;99,B336,A336)</f>
        <v>229</v>
      </c>
      <c r="AI336" s="698" t="str">
        <f ca="1">IF(D336="",INDIRECT(AO336),IF(AG336=1,D335&amp;"_"&amp;D336,D336&amp;"_"&amp;D337))</f>
        <v>B_H</v>
      </c>
      <c r="AJ336" s="698">
        <f ca="1">IF(AI336=INDIRECT(AO336),0,1)     +     IF(AG336=1,  IF(B335+0.1=B336,0,1),  IF(B336+0.1=B337,0,1))     +     IF(AG336=1,  AD336,  AD337)</f>
        <v>0</v>
      </c>
      <c r="AK336" s="701">
        <f ca="1">IF(AG336=1,  F336+CLASSES*AF336*100000,  F337+CLASSES*AF337*100000)     +     IF(AI336="_",  0,  VLOOKUP(AI336,Cross_cat_sexe,AK$7,0))     +     IF(AG336=1,  IF(AND(B336&gt;0.1,F336=0),0.1,0),  IF(AND(B337&gt;0.1,F337=0),0.1,0))</f>
        <v>1000055</v>
      </c>
      <c r="AL336" s="290"/>
      <c r="AM336" s="698"/>
      <c r="AN336" s="698">
        <f t="shared" si="25"/>
        <v>1</v>
      </c>
      <c r="AO336" s="800" t="str">
        <f t="shared" ca="1" si="26"/>
        <v>$AI$291</v>
      </c>
    </row>
    <row r="337" spans="1:41" s="695" customFormat="1">
      <c r="A337" s="681">
        <v>22.1</v>
      </c>
      <c r="B337" s="682">
        <f>B336+0.1</f>
        <v>229.1</v>
      </c>
      <c r="C337" s="683" t="str">
        <f ca="1">IF($B336="","",VLOOKUP($B336,Athlètes,C$7,0))</f>
        <v>Leo Paul</v>
      </c>
      <c r="D337" s="684" t="str">
        <f ca="1">IF($B336="","",VLOOKUP($B336,Athlètes,D$7,0))</f>
        <v>H</v>
      </c>
      <c r="E337" s="685"/>
      <c r="F337" s="710">
        <f ca="1">IF(AD337=0,MAX(I337:N337)+MAX(O337:Q337)+R337,NA())</f>
        <v>55</v>
      </c>
      <c r="G337" s="692">
        <f ca="1">IF(AD337=0,SUM(T337:AC337),NA())</f>
        <v>1</v>
      </c>
      <c r="H337" s="784">
        <f>IF(ISNA(VLOOKUP($B337,__Cross,H$7,0)),   0,   VLOOKUP($B337,__Cross,H$7,0))</f>
        <v>0</v>
      </c>
      <c r="I337" s="711">
        <f ca="1">IF($B336="","",VLOOKUP($B336,Indoor_max,I$7,0))</f>
        <v>55</v>
      </c>
      <c r="J337" s="712">
        <f ca="1">IF($B336="","",VLOOKUP($B336,Indoor_max,J$7,0))</f>
        <v>0</v>
      </c>
      <c r="K337" s="712">
        <f ca="1">IF($B336="","",VLOOKUP($B336,Indoor_max,K$7,0))</f>
        <v>0</v>
      </c>
      <c r="L337" s="712">
        <f ca="1">IF($B336="","",VLOOKUP($B336,Indoor_max,L$7,0))</f>
        <v>0</v>
      </c>
      <c r="M337" s="712">
        <f ca="1">IF($B336="","",VLOOKUP($B336,Indoor_max,M$7,0))</f>
        <v>0</v>
      </c>
      <c r="N337" s="713">
        <f ca="1">IF($B336="","",VLOOKUP($B336,Indoor_max,N$7,0))</f>
        <v>0</v>
      </c>
      <c r="O337" s="714">
        <f ca="1">IF($B336="","",VLOOKUP($B336,Indoor_max,O$7,0))</f>
        <v>0</v>
      </c>
      <c r="P337" s="712">
        <f ca="1">IF($B336="","",VLOOKUP($B336,Indoor_max,P$7,0))</f>
        <v>0</v>
      </c>
      <c r="Q337" s="713">
        <f ca="1">IF($B336="","",VLOOKUP($B336,Indoor_max,Q$7,0))</f>
        <v>0</v>
      </c>
      <c r="R337" s="715">
        <f ca="1">IF($B336="",0,VLOOKUP($B336,Indoor_max,R$7,0))</f>
        <v>0</v>
      </c>
      <c r="S337" s="716" t="str">
        <f ca="1">IF($B336="","",VLOOKUP($B336,Athlètes,S$7,0))</f>
        <v>Leo Paul</v>
      </c>
      <c r="T337" s="710">
        <f ca="1">IF($B336="","",VLOOKUP($B336,Indoor_max,T$7,0))</f>
        <v>0</v>
      </c>
      <c r="U337" s="684">
        <f ca="1">IF($B336="","",VLOOKUP($B336,Indoor_max,U$7,0))</f>
        <v>1</v>
      </c>
      <c r="V337" s="684">
        <f ca="1">IF($B336="","",VLOOKUP($B336,Indoor_max,V$7,0))</f>
        <v>0</v>
      </c>
      <c r="W337" s="684">
        <f ca="1">IF($B336="","",VLOOKUP($B336,Indoor_max,W$7,0))</f>
        <v>0</v>
      </c>
      <c r="X337" s="684">
        <f ca="1">IF($B336="","",VLOOKUP($B336,Indoor_max,X$7,0))</f>
        <v>0</v>
      </c>
      <c r="Y337" s="684">
        <f ca="1">IF($B336="","",VLOOKUP($B336,Indoor_max,Y$7,0))</f>
        <v>0</v>
      </c>
      <c r="Z337" s="684">
        <f ca="1">IF($B336="","",VLOOKUP($B336,Indoor_max,Z$7,0))</f>
        <v>0</v>
      </c>
      <c r="AA337" s="684">
        <f ca="1">IF($B336="","",VLOOKUP($B336,Indoor_max,AA$7,0))</f>
        <v>0</v>
      </c>
      <c r="AB337" s="684">
        <f ca="1">IF($B336="","",VLOOKUP($B336,Indoor_max,AB$7,0))</f>
        <v>0</v>
      </c>
      <c r="AC337" s="684">
        <f ca="1">IF($B336="","",VLOOKUP($B336,Indoor_max,AC$7,0))</f>
        <v>0</v>
      </c>
      <c r="AD337" s="684">
        <f ca="1">IF(MAX(T337:AC337)&gt;1,1,0)</f>
        <v>0</v>
      </c>
      <c r="AE337" s="684">
        <f ca="1">IF(AND(SUM(I337:N337)&gt;0,SUM(O337:Q337)&gt;0,R337&gt;0),1,0)</f>
        <v>0</v>
      </c>
      <c r="AF337" s="692">
        <f ca="1">IF( OR(AND(G337&gt;=2,G337+H337&gt;=2),  F336=IF(D337="F","classée","classé")),  1,  0)</f>
        <v>0</v>
      </c>
      <c r="AG337" s="804">
        <f ca="1">IF(CELL("row",B337)=ODD(CELL("row",B337)),IF(ROUND(B337-B336,1)=0.1,1,NA()),IF(ROUND(B338-B337,1)=0.1,0,NA()))</f>
        <v>1</v>
      </c>
      <c r="AH337" s="689">
        <f>IF(B337&gt;99,B337,A337)</f>
        <v>229.1</v>
      </c>
      <c r="AI337" s="684" t="str">
        <f ca="1">IF(D337="",INDIRECT(AO337),IF(AG337=1,D336&amp;"_"&amp;D337,D337&amp;"_"&amp;D338))</f>
        <v>B_H</v>
      </c>
      <c r="AJ337" s="684">
        <f ca="1">IF(AI337=INDIRECT(AO337),0,1)     +     IF(AG337=1,  IF(B336+0.1=B337,0,1),  IF(B337+0.1=B338,0,1))     +     IF(AG337=1,  AD337,  AD338)</f>
        <v>0</v>
      </c>
      <c r="AK337" s="717">
        <f ca="1">IF(AG337=1,  F337+CLASSES*AF337*100000,  F338+CLASSES*AF338*100000)     +     IF(AI337="_",  0,  VLOOKUP(AI337,Cross_cat_sexe,AK$7,0))     +     IF(AG337=1,  IF(AND(B337&gt;0.1,F337=0),0.1,0),  IF(AND(B338&gt;0.1,F338=0),0.1,0))</f>
        <v>1000055</v>
      </c>
      <c r="AL337" s="291"/>
      <c r="AM337" s="684"/>
      <c r="AN337" s="684">
        <f t="shared" si="25"/>
        <v>1</v>
      </c>
      <c r="AO337" s="796" t="str">
        <f t="shared" ca="1" si="26"/>
        <v>$AI$291</v>
      </c>
    </row>
    <row r="338" spans="1:41" s="703" customFormat="1" hidden="1">
      <c r="A338" s="704">
        <v>23</v>
      </c>
      <c r="B338" s="705"/>
      <c r="C338" s="703" t="str">
        <f>IF($B338="","",VLOOKUP($B338,Athlètes,C$5,0))</f>
        <v/>
      </c>
      <c r="D338" s="698" t="str">
        <f>IF($B338="","",VLOOKUP($B338,Athlètes,D$5,0))</f>
        <v/>
      </c>
      <c r="E338" s="706" t="str">
        <f>IF($B338="","",VLOOKUP($B338,Athlètes,E$5,0))</f>
        <v/>
      </c>
      <c r="F338" s="718"/>
      <c r="G338" s="700"/>
      <c r="H338" s="783"/>
      <c r="I338" s="719" t="str">
        <f>IF($B338="","",VLOOKUP($B338,Indoor_max,I$5,0)/1000)</f>
        <v/>
      </c>
      <c r="J338" s="720" t="str">
        <f>IF($B338="","",VLOOKUP($B338,Indoor_max,J$5,0)/1000)</f>
        <v/>
      </c>
      <c r="K338" s="720" t="str">
        <f>IF($B338="","",VLOOKUP($B338,Indoor_max,K$5,0)/1000)</f>
        <v/>
      </c>
      <c r="L338" s="720" t="str">
        <f>IF($B338="","",VLOOKUP($B338,Indoor_max,L$5,0)/1000)</f>
        <v/>
      </c>
      <c r="M338" s="720" t="str">
        <f>IF($B338="","",VLOOKUP($B338,Indoor_max,M$5,0)/1000)</f>
        <v/>
      </c>
      <c r="N338" s="721" t="str">
        <f>IF($B338="","",VLOOKUP($B338,Indoor_max,N$5,0)/1000)</f>
        <v/>
      </c>
      <c r="O338" s="722" t="str">
        <f>IF($B338="","",VLOOKUP($B338,Indoor_max,O$5,0))</f>
        <v/>
      </c>
      <c r="P338" s="723" t="str">
        <f>IF($B338="","",VLOOKUP($B338,Indoor_max,P$5,0))</f>
        <v/>
      </c>
      <c r="Q338" s="724" t="str">
        <f>IF($B338="","",VLOOKUP($B338,Indoor_max,Q$5,0))</f>
        <v/>
      </c>
      <c r="R338" s="725" t="str">
        <f>IF($B338="","",VLOOKUP($B338,Indoor_max,R$5,0))</f>
        <v/>
      </c>
      <c r="S338" s="726" t="str">
        <f>IF($B338="","",VLOOKUP($B338,Athlètes,S$5,0))</f>
        <v/>
      </c>
      <c r="T338" s="718"/>
      <c r="U338" s="698"/>
      <c r="V338" s="698"/>
      <c r="W338" s="698"/>
      <c r="X338" s="698"/>
      <c r="Y338" s="698"/>
      <c r="Z338" s="698"/>
      <c r="AA338" s="698"/>
      <c r="AB338" s="698"/>
      <c r="AC338" s="698"/>
      <c r="AD338" s="698"/>
      <c r="AE338" s="698"/>
      <c r="AF338" s="700"/>
      <c r="AG338" s="828">
        <f ca="1">IF(CELL("row",B338)=ODD(CELL("row",B338)),IF(ROUND(B338-B337,1)=0.1,1,NA()),IF(ROUND(B339-B338,1)=0.1,0,NA()))</f>
        <v>0</v>
      </c>
      <c r="AH338" s="697">
        <f>IF(B338&gt;99,B338,A338)</f>
        <v>23</v>
      </c>
      <c r="AI338" s="698" t="str">
        <f ca="1">IF(D338="",INDIRECT(AO338),IF(AG338=1,D337&amp;"_"&amp;D338,D338&amp;"_"&amp;D339))</f>
        <v>B_H</v>
      </c>
      <c r="AJ338" s="698">
        <f ca="1">IF(AI338=INDIRECT(AO338),0,1)     +     IF(AG338=1,  IF(B337+0.1=B338,0,1),  IF(B338+0.1=B339,0,1))     +     IF(AG338=1,  AD338,  AD339)</f>
        <v>0</v>
      </c>
      <c r="AK338" s="701">
        <f ca="1">IF(AG338=1,  F338+CLASSES*AF338*100000,  F339+CLASSES*AF339*100000)     +     IF(AI338="_",  0,  VLOOKUP(AI338,Cross_cat_sexe,AK$7,0))     +     IF(AG338=1,  IF(AND(B338&gt;0.1,F338=0),0.1,0),  IF(AND(B339&gt;0.1,F339=0),0.1,0))</f>
        <v>1000000</v>
      </c>
      <c r="AL338" s="290"/>
      <c r="AM338" s="698"/>
      <c r="AN338" s="698">
        <f t="shared" ref="AN338:AN343" si="27">IF(B338&gt;0.1,1,0)</f>
        <v>0</v>
      </c>
      <c r="AO338" s="800" t="str">
        <f t="shared" ca="1" si="26"/>
        <v>$AI$291</v>
      </c>
    </row>
    <row r="339" spans="1:41" s="695" customFormat="1" hidden="1">
      <c r="A339" s="681">
        <v>23.1</v>
      </c>
      <c r="B339" s="682">
        <f>B338+0.1</f>
        <v>0.1</v>
      </c>
      <c r="C339" s="683" t="str">
        <f>IF($B338="","",VLOOKUP($B338,Athlètes,C$7,0))</f>
        <v/>
      </c>
      <c r="D339" s="684" t="str">
        <f>IF($B338="","",VLOOKUP($B338,Athlètes,D$7,0))</f>
        <v/>
      </c>
      <c r="E339" s="685"/>
      <c r="F339" s="710">
        <f>IF(AD339=0,MAX(I339:N339)+MAX(O339:Q339)+R339,NA())</f>
        <v>0</v>
      </c>
      <c r="G339" s="692">
        <f>IF(AD339=0,SUM(T339:AC339),NA())</f>
        <v>0</v>
      </c>
      <c r="H339" s="784">
        <f ca="1">IF(ISNA(VLOOKUP($B339,__Cross,H$7,0)),   0,   VLOOKUP($B339,__Cross,H$7,0))</f>
        <v>0</v>
      </c>
      <c r="I339" s="711" t="str">
        <f>IF($B338="","",VLOOKUP($B338,Indoor_max,I$7,0))</f>
        <v/>
      </c>
      <c r="J339" s="712" t="str">
        <f>IF($B338="","",VLOOKUP($B338,Indoor_max,J$7,0))</f>
        <v/>
      </c>
      <c r="K339" s="712" t="str">
        <f>IF($B338="","",VLOOKUP($B338,Indoor_max,K$7,0))</f>
        <v/>
      </c>
      <c r="L339" s="712" t="str">
        <f>IF($B338="","",VLOOKUP($B338,Indoor_max,L$7,0))</f>
        <v/>
      </c>
      <c r="M339" s="712" t="str">
        <f>IF($B338="","",VLOOKUP($B338,Indoor_max,M$7,0))</f>
        <v/>
      </c>
      <c r="N339" s="713" t="str">
        <f>IF($B338="","",VLOOKUP($B338,Indoor_max,N$7,0))</f>
        <v/>
      </c>
      <c r="O339" s="714" t="str">
        <f>IF($B338="","",VLOOKUP($B338,Indoor_max,O$7,0))</f>
        <v/>
      </c>
      <c r="P339" s="712" t="str">
        <f>IF($B338="","",VLOOKUP($B338,Indoor_max,P$7,0))</f>
        <v/>
      </c>
      <c r="Q339" s="713" t="str">
        <f>IF($B338="","",VLOOKUP($B338,Indoor_max,Q$7,0))</f>
        <v/>
      </c>
      <c r="R339" s="715">
        <f>IF($B338="",0,VLOOKUP($B338,Indoor_max,R$7,0))</f>
        <v>0</v>
      </c>
      <c r="S339" s="716" t="str">
        <f>IF($B338="","",VLOOKUP($B338,Athlètes,S$7,0))</f>
        <v/>
      </c>
      <c r="T339" s="710" t="str">
        <f>IF($B338="","",VLOOKUP($B338,Indoor_max,T$7,0))</f>
        <v/>
      </c>
      <c r="U339" s="684" t="str">
        <f>IF($B338="","",VLOOKUP($B338,Indoor_max,U$7,0))</f>
        <v/>
      </c>
      <c r="V339" s="684" t="str">
        <f>IF($B338="","",VLOOKUP($B338,Indoor_max,V$7,0))</f>
        <v/>
      </c>
      <c r="W339" s="684" t="str">
        <f>IF($B338="","",VLOOKUP($B338,Indoor_max,W$7,0))</f>
        <v/>
      </c>
      <c r="X339" s="684" t="str">
        <f>IF($B338="","",VLOOKUP($B338,Indoor_max,X$7,0))</f>
        <v/>
      </c>
      <c r="Y339" s="684" t="str">
        <f>IF($B338="","",VLOOKUP($B338,Indoor_max,Y$7,0))</f>
        <v/>
      </c>
      <c r="Z339" s="684" t="str">
        <f>IF($B338="","",VLOOKUP($B338,Indoor_max,Z$7,0))</f>
        <v/>
      </c>
      <c r="AA339" s="684" t="str">
        <f>IF($B338="","",VLOOKUP($B338,Indoor_max,AA$7,0))</f>
        <v/>
      </c>
      <c r="AB339" s="684" t="str">
        <f>IF($B338="","",VLOOKUP($B338,Indoor_max,AB$7,0))</f>
        <v/>
      </c>
      <c r="AC339" s="684" t="str">
        <f>IF($B338="","",VLOOKUP($B338,Indoor_max,AC$7,0))</f>
        <v/>
      </c>
      <c r="AD339" s="684">
        <f>IF(MAX(T339:AC339)&gt;1,1,0)</f>
        <v>0</v>
      </c>
      <c r="AE339" s="684">
        <f>IF(AND(SUM(I339:N339)&gt;0,SUM(O339:Q339)&gt;0,R339&gt;0),1,0)</f>
        <v>0</v>
      </c>
      <c r="AF339" s="692">
        <f ca="1">IF( OR(AND(G339&gt;=2,G339+H339&gt;=2),  F338=IF(D339="F","classée","classé")),  1,  0)</f>
        <v>0</v>
      </c>
      <c r="AG339" s="804">
        <f ca="1">IF(CELL("row",B339)=ODD(CELL("row",B339)),IF(ROUND(B339-B338,1)=0.1,1,NA()),IF(ROUND(B340-B339,1)=0.1,0,NA()))</f>
        <v>1</v>
      </c>
      <c r="AH339" s="689">
        <f>IF(B339&gt;99,B339,A339)</f>
        <v>23.1</v>
      </c>
      <c r="AI339" s="684" t="str">
        <f ca="1">IF(D339="",INDIRECT(AO339),IF(AG339=1,D338&amp;"_"&amp;D339,D339&amp;"_"&amp;D340))</f>
        <v>B_H</v>
      </c>
      <c r="AJ339" s="684">
        <f ca="1">IF(AI339=INDIRECT(AO339),0,1)     +     IF(AG339=1,  IF(B338+0.1=B339,0,1),  IF(B339+0.1=B340,0,1))     +     IF(AG339=1,  AD339,  AD340)</f>
        <v>0</v>
      </c>
      <c r="AK339" s="717">
        <f ca="1">IF(AG339=1,  F339+CLASSES*AF339*100000,  F340+CLASSES*AF340*100000)     +     IF(AI339="_",  0,  VLOOKUP(AI339,Cross_cat_sexe,AK$7,0))     +     IF(AG339=1,  IF(AND(B339&gt;0.1,F339=0),0.1,0),  IF(AND(B340&gt;0.1,F340=0),0.1,0))</f>
        <v>1000000</v>
      </c>
      <c r="AL339" s="291"/>
      <c r="AM339" s="684"/>
      <c r="AN339" s="684">
        <f t="shared" si="27"/>
        <v>0</v>
      </c>
      <c r="AO339" s="796" t="str">
        <f t="shared" ca="1" si="26"/>
        <v>$AI$291</v>
      </c>
    </row>
    <row r="340" spans="1:41" s="703" customFormat="1" hidden="1">
      <c r="A340" s="704">
        <v>24</v>
      </c>
      <c r="B340" s="705"/>
      <c r="C340" s="703" t="str">
        <f>IF($B340="","",VLOOKUP($B340,Athlètes,C$5,0))</f>
        <v/>
      </c>
      <c r="D340" s="698" t="str">
        <f>IF($B340="","",VLOOKUP($B340,Athlètes,D$5,0))</f>
        <v/>
      </c>
      <c r="E340" s="706" t="str">
        <f>IF($B340="","",VLOOKUP($B340,Athlètes,E$5,0))</f>
        <v/>
      </c>
      <c r="F340" s="718"/>
      <c r="G340" s="700"/>
      <c r="H340" s="783"/>
      <c r="I340" s="719" t="str">
        <f>IF($B340="","",VLOOKUP($B340,Indoor_max,I$5,0)/1000)</f>
        <v/>
      </c>
      <c r="J340" s="720" t="str">
        <f>IF($B340="","",VLOOKUP($B340,Indoor_max,J$5,0)/1000)</f>
        <v/>
      </c>
      <c r="K340" s="720" t="str">
        <f>IF($B340="","",VLOOKUP($B340,Indoor_max,K$5,0)/1000)</f>
        <v/>
      </c>
      <c r="L340" s="720" t="str">
        <f>IF($B340="","",VLOOKUP($B340,Indoor_max,L$5,0)/1000)</f>
        <v/>
      </c>
      <c r="M340" s="720" t="str">
        <f>IF($B340="","",VLOOKUP($B340,Indoor_max,M$5,0)/1000)</f>
        <v/>
      </c>
      <c r="N340" s="721" t="str">
        <f>IF($B340="","",VLOOKUP($B340,Indoor_max,N$5,0)/1000)</f>
        <v/>
      </c>
      <c r="O340" s="722" t="str">
        <f>IF($B340="","",VLOOKUP($B340,Indoor_max,O$5,0))</f>
        <v/>
      </c>
      <c r="P340" s="723" t="str">
        <f>IF($B340="","",VLOOKUP($B340,Indoor_max,P$5,0))</f>
        <v/>
      </c>
      <c r="Q340" s="724" t="str">
        <f>IF($B340="","",VLOOKUP($B340,Indoor_max,Q$5,0))</f>
        <v/>
      </c>
      <c r="R340" s="725" t="str">
        <f>IF($B340="","",VLOOKUP($B340,Indoor_max,R$5,0))</f>
        <v/>
      </c>
      <c r="S340" s="726" t="str">
        <f>IF($B340="","",VLOOKUP($B340,Athlètes,S$5,0))</f>
        <v/>
      </c>
      <c r="T340" s="718"/>
      <c r="U340" s="698"/>
      <c r="V340" s="698"/>
      <c r="W340" s="698"/>
      <c r="X340" s="698"/>
      <c r="Y340" s="698"/>
      <c r="Z340" s="698"/>
      <c r="AA340" s="698"/>
      <c r="AB340" s="698"/>
      <c r="AC340" s="698"/>
      <c r="AD340" s="698"/>
      <c r="AE340" s="698"/>
      <c r="AF340" s="700"/>
      <c r="AG340" s="828">
        <f ca="1">IF(CELL("row",B340)=ODD(CELL("row",B340)),IF(ROUND(B340-B339,1)=0.1,1,NA()),IF(ROUND(B341-B340,1)=0.1,0,NA()))</f>
        <v>0</v>
      </c>
      <c r="AH340" s="697">
        <f>IF(B340&gt;99,B340,A340)</f>
        <v>24</v>
      </c>
      <c r="AI340" s="698" t="str">
        <f ca="1">IF(D340="",INDIRECT(AO340),IF(AG340=1,D339&amp;"_"&amp;D340,D340&amp;"_"&amp;D341))</f>
        <v>B_H</v>
      </c>
      <c r="AJ340" s="698">
        <f ca="1">IF(AI340=INDIRECT(AO340),0,1)     +     IF(AG340=1,  IF(B339+0.1=B340,0,1),  IF(B340+0.1=B341,0,1))     +     IF(AG340=1,  AD340,  AD341)</f>
        <v>0</v>
      </c>
      <c r="AK340" s="701">
        <f ca="1">IF(AG340=1,  F340+CLASSES*AF340*100000,  F341+CLASSES*AF341*100000)     +     IF(AI340="_",  0,  VLOOKUP(AI340,Cross_cat_sexe,AK$7,0))     +     IF(AG340=1,  IF(AND(B340&gt;0.1,F340=0),0.1,0),  IF(AND(B341&gt;0.1,F341=0),0.1,0))</f>
        <v>1000000</v>
      </c>
      <c r="AL340" s="290"/>
      <c r="AM340" s="698"/>
      <c r="AN340" s="698">
        <f t="shared" si="27"/>
        <v>0</v>
      </c>
      <c r="AO340" s="800" t="str">
        <f t="shared" ca="1" si="26"/>
        <v>$AI$291</v>
      </c>
    </row>
    <row r="341" spans="1:41" s="695" customFormat="1" hidden="1">
      <c r="A341" s="681">
        <v>24.1</v>
      </c>
      <c r="B341" s="682">
        <f>B340+0.1</f>
        <v>0.1</v>
      </c>
      <c r="C341" s="683" t="str">
        <f>IF($B340="","",VLOOKUP($B340,Athlètes,C$7,0))</f>
        <v/>
      </c>
      <c r="D341" s="684" t="str">
        <f>IF($B340="","",VLOOKUP($B340,Athlètes,D$7,0))</f>
        <v/>
      </c>
      <c r="E341" s="685"/>
      <c r="F341" s="710">
        <f>IF(AD341=0,MAX(I341:N341)+MAX(O341:Q341)+R341,NA())</f>
        <v>0</v>
      </c>
      <c r="G341" s="692">
        <f>IF(AD341=0,SUM(T341:AC341),NA())</f>
        <v>0</v>
      </c>
      <c r="H341" s="784">
        <f ca="1">IF(ISNA(VLOOKUP($B341,__Cross,H$7,0)),   0,   VLOOKUP($B341,__Cross,H$7,0))</f>
        <v>0</v>
      </c>
      <c r="I341" s="711" t="str">
        <f>IF($B340="","",VLOOKUP($B340,Indoor_max,I$7,0))</f>
        <v/>
      </c>
      <c r="J341" s="712" t="str">
        <f>IF($B340="","",VLOOKUP($B340,Indoor_max,J$7,0))</f>
        <v/>
      </c>
      <c r="K341" s="712" t="str">
        <f>IF($B340="","",VLOOKUP($B340,Indoor_max,K$7,0))</f>
        <v/>
      </c>
      <c r="L341" s="712" t="str">
        <f>IF($B340="","",VLOOKUP($B340,Indoor_max,L$7,0))</f>
        <v/>
      </c>
      <c r="M341" s="712" t="str">
        <f>IF($B340="","",VLOOKUP($B340,Indoor_max,M$7,0))</f>
        <v/>
      </c>
      <c r="N341" s="713" t="str">
        <f>IF($B340="","",VLOOKUP($B340,Indoor_max,N$7,0))</f>
        <v/>
      </c>
      <c r="O341" s="714" t="str">
        <f>IF($B340="","",VLOOKUP($B340,Indoor_max,O$7,0))</f>
        <v/>
      </c>
      <c r="P341" s="712" t="str">
        <f>IF($B340="","",VLOOKUP($B340,Indoor_max,P$7,0))</f>
        <v/>
      </c>
      <c r="Q341" s="713" t="str">
        <f>IF($B340="","",VLOOKUP($B340,Indoor_max,Q$7,0))</f>
        <v/>
      </c>
      <c r="R341" s="715">
        <f>IF($B340="",0,VLOOKUP($B340,Indoor_max,R$7,0))</f>
        <v>0</v>
      </c>
      <c r="S341" s="716" t="str">
        <f>IF($B340="","",VLOOKUP($B340,Athlètes,S$7,0))</f>
        <v/>
      </c>
      <c r="T341" s="710" t="str">
        <f>IF($B340="","",VLOOKUP($B340,Indoor_max,T$7,0))</f>
        <v/>
      </c>
      <c r="U341" s="684" t="str">
        <f>IF($B340="","",VLOOKUP($B340,Indoor_max,U$7,0))</f>
        <v/>
      </c>
      <c r="V341" s="684" t="str">
        <f>IF($B340="","",VLOOKUP($B340,Indoor_max,V$7,0))</f>
        <v/>
      </c>
      <c r="W341" s="684" t="str">
        <f>IF($B340="","",VLOOKUP($B340,Indoor_max,W$7,0))</f>
        <v/>
      </c>
      <c r="X341" s="684" t="str">
        <f>IF($B340="","",VLOOKUP($B340,Indoor_max,X$7,0))</f>
        <v/>
      </c>
      <c r="Y341" s="684" t="str">
        <f>IF($B340="","",VLOOKUP($B340,Indoor_max,Y$7,0))</f>
        <v/>
      </c>
      <c r="Z341" s="684" t="str">
        <f>IF($B340="","",VLOOKUP($B340,Indoor_max,Z$7,0))</f>
        <v/>
      </c>
      <c r="AA341" s="684" t="str">
        <f>IF($B340="","",VLOOKUP($B340,Indoor_max,AA$7,0))</f>
        <v/>
      </c>
      <c r="AB341" s="684" t="str">
        <f>IF($B340="","",VLOOKUP($B340,Indoor_max,AB$7,0))</f>
        <v/>
      </c>
      <c r="AC341" s="684" t="str">
        <f>IF($B340="","",VLOOKUP($B340,Indoor_max,AC$7,0))</f>
        <v/>
      </c>
      <c r="AD341" s="684">
        <f>IF(MAX(T341:AC341)&gt;1,1,0)</f>
        <v>0</v>
      </c>
      <c r="AE341" s="684">
        <f>IF(AND(SUM(I341:N341)&gt;0,SUM(O341:Q341)&gt;0,R341&gt;0),1,0)</f>
        <v>0</v>
      </c>
      <c r="AF341" s="692">
        <f ca="1">IF( OR(AND(G341&gt;=2,G341+H341&gt;=2),  F340=IF(D341="F","classée","classé")),  1,  0)</f>
        <v>0</v>
      </c>
      <c r="AG341" s="804">
        <f ca="1">IF(CELL("row",B341)=ODD(CELL("row",B341)),IF(ROUND(B341-B340,1)=0.1,1,NA()),IF(ROUND(B342-B341,1)=0.1,0,NA()))</f>
        <v>1</v>
      </c>
      <c r="AH341" s="689">
        <f>IF(B341&gt;99,B341,A341)</f>
        <v>24.1</v>
      </c>
      <c r="AI341" s="684" t="str">
        <f ca="1">IF(D341="",INDIRECT(AO341),IF(AG341=1,D340&amp;"_"&amp;D341,D341&amp;"_"&amp;D342))</f>
        <v>B_H</v>
      </c>
      <c r="AJ341" s="684">
        <f ca="1">IF(AI341=INDIRECT(AO341),0,1)     +     IF(AG341=1,  IF(B340+0.1=B341,0,1),  IF(B341+0.1=B342,0,1))     +     IF(AG341=1,  AD341,  AD342)</f>
        <v>0</v>
      </c>
      <c r="AK341" s="717">
        <f ca="1">IF(AG341=1,  F341+CLASSES*AF341*100000,  F342+CLASSES*AF342*100000)     +     IF(AI341="_",  0,  VLOOKUP(AI341,Cross_cat_sexe,AK$7,0))     +     IF(AG341=1,  IF(AND(B341&gt;0.1,F341=0),0.1,0),  IF(AND(B342&gt;0.1,F342=0),0.1,0))</f>
        <v>1000000</v>
      </c>
      <c r="AL341" s="291"/>
      <c r="AM341" s="684"/>
      <c r="AN341" s="684">
        <f t="shared" si="27"/>
        <v>0</v>
      </c>
      <c r="AO341" s="796" t="str">
        <f t="shared" ca="1" si="26"/>
        <v>$AI$291</v>
      </c>
    </row>
    <row r="342" spans="1:41" s="703" customFormat="1" hidden="1">
      <c r="A342" s="704">
        <v>25</v>
      </c>
      <c r="B342" s="705"/>
      <c r="C342" s="703" t="str">
        <f>IF($B342="","",VLOOKUP($B342,Athlètes,C$5,0))</f>
        <v/>
      </c>
      <c r="D342" s="698" t="str">
        <f>IF($B342="","",VLOOKUP($B342,Athlètes,D$5,0))</f>
        <v/>
      </c>
      <c r="E342" s="706" t="str">
        <f>IF($B342="","",VLOOKUP($B342,Athlètes,E$5,0))</f>
        <v/>
      </c>
      <c r="F342" s="718"/>
      <c r="G342" s="700"/>
      <c r="H342" s="783"/>
      <c r="I342" s="719" t="str">
        <f>IF($B342="","",VLOOKUP($B342,Indoor_max,I$5,0)/1000)</f>
        <v/>
      </c>
      <c r="J342" s="720" t="str">
        <f>IF($B342="","",VLOOKUP($B342,Indoor_max,J$5,0)/1000)</f>
        <v/>
      </c>
      <c r="K342" s="720" t="str">
        <f>IF($B342="","",VLOOKUP($B342,Indoor_max,K$5,0)/1000)</f>
        <v/>
      </c>
      <c r="L342" s="720" t="str">
        <f>IF($B342="","",VLOOKUP($B342,Indoor_max,L$5,0)/1000)</f>
        <v/>
      </c>
      <c r="M342" s="720" t="str">
        <f>IF($B342="","",VLOOKUP($B342,Indoor_max,M$5,0)/1000)</f>
        <v/>
      </c>
      <c r="N342" s="721" t="str">
        <f>IF($B342="","",VLOOKUP($B342,Indoor_max,N$5,0)/1000)</f>
        <v/>
      </c>
      <c r="O342" s="722" t="str">
        <f>IF($B342="","",VLOOKUP($B342,Indoor_max,O$5,0))</f>
        <v/>
      </c>
      <c r="P342" s="723" t="str">
        <f>IF($B342="","",VLOOKUP($B342,Indoor_max,P$5,0))</f>
        <v/>
      </c>
      <c r="Q342" s="724" t="str">
        <f>IF($B342="","",VLOOKUP($B342,Indoor_max,Q$5,0))</f>
        <v/>
      </c>
      <c r="R342" s="725" t="str">
        <f>IF($B342="","",VLOOKUP($B342,Indoor_max,R$5,0))</f>
        <v/>
      </c>
      <c r="S342" s="726" t="str">
        <f>IF($B342="","",VLOOKUP($B342,Athlètes,S$5,0))</f>
        <v/>
      </c>
      <c r="T342" s="718"/>
      <c r="U342" s="698"/>
      <c r="V342" s="698"/>
      <c r="W342" s="698"/>
      <c r="X342" s="698"/>
      <c r="Y342" s="698"/>
      <c r="Z342" s="698"/>
      <c r="AA342" s="698"/>
      <c r="AB342" s="698"/>
      <c r="AC342" s="698"/>
      <c r="AD342" s="698"/>
      <c r="AE342" s="698"/>
      <c r="AF342" s="700"/>
      <c r="AG342" s="828">
        <f ca="1">IF(CELL("row",B342)=ODD(CELL("row",B342)),IF(ROUND(B342-B341,1)=0.1,1,NA()),IF(ROUND(B343-B342,1)=0.1,0,NA()))</f>
        <v>0</v>
      </c>
      <c r="AH342" s="697">
        <f>IF(B342&gt;99,B342,A342)</f>
        <v>25</v>
      </c>
      <c r="AI342" s="698" t="str">
        <f ca="1">IF(D342="",INDIRECT(AO342),IF(AG342=1,D341&amp;"_"&amp;D342,D342&amp;"_"&amp;D343))</f>
        <v>B_H</v>
      </c>
      <c r="AJ342" s="698">
        <f ca="1">IF(AI342=INDIRECT(AO342),0,1)     +     IF(AG342=1,  IF(B341+0.1=B342,0,1),  IF(B342+0.1=B343,0,1))     +     IF(AG342=1,  AD342,  AD343)</f>
        <v>0</v>
      </c>
      <c r="AK342" s="701">
        <f ca="1">IF(AG342=1,  F342+CLASSES*AF342*100000,  F343+CLASSES*AF343*100000)     +     IF(AI342="_",  0,  VLOOKUP(AI342,Cross_cat_sexe,AK$7,0))     +     IF(AG342=1,  IF(AND(B342&gt;0.1,F342=0),0.1,0),  IF(AND(B343&gt;0.1,F343=0),0.1,0))</f>
        <v>1000000</v>
      </c>
      <c r="AL342" s="290"/>
      <c r="AM342" s="698"/>
      <c r="AN342" s="698">
        <f t="shared" si="27"/>
        <v>0</v>
      </c>
      <c r="AO342" s="800" t="str">
        <f t="shared" ca="1" si="26"/>
        <v>$AI$291</v>
      </c>
    </row>
    <row r="343" spans="1:41" s="695" customFormat="1" hidden="1">
      <c r="A343" s="681">
        <v>25.1</v>
      </c>
      <c r="B343" s="682">
        <f>B342+0.1</f>
        <v>0.1</v>
      </c>
      <c r="C343" s="683" t="str">
        <f>IF($B342="","",VLOOKUP($B342,Athlètes,C$7,0))</f>
        <v/>
      </c>
      <c r="D343" s="684" t="str">
        <f>IF($B342="","",VLOOKUP($B342,Athlètes,D$7,0))</f>
        <v/>
      </c>
      <c r="E343" s="685"/>
      <c r="F343" s="710">
        <f>IF(AD343=0,MAX(I343:N343)+MAX(O343:Q343)+R343,NA())</f>
        <v>0</v>
      </c>
      <c r="G343" s="692">
        <f>IF(AD343=0,SUM(T343:AC343),NA())</f>
        <v>0</v>
      </c>
      <c r="H343" s="784">
        <f ca="1">IF(ISNA(VLOOKUP($B343,__Cross,H$7,0)),   0,   VLOOKUP($B343,__Cross,H$7,0))</f>
        <v>0</v>
      </c>
      <c r="I343" s="711" t="str">
        <f>IF($B342="","",VLOOKUP($B342,Indoor_max,I$7,0))</f>
        <v/>
      </c>
      <c r="J343" s="712" t="str">
        <f>IF($B342="","",VLOOKUP($B342,Indoor_max,J$7,0))</f>
        <v/>
      </c>
      <c r="K343" s="712" t="str">
        <f>IF($B342="","",VLOOKUP($B342,Indoor_max,K$7,0))</f>
        <v/>
      </c>
      <c r="L343" s="712" t="str">
        <f>IF($B342="","",VLOOKUP($B342,Indoor_max,L$7,0))</f>
        <v/>
      </c>
      <c r="M343" s="712" t="str">
        <f>IF($B342="","",VLOOKUP($B342,Indoor_max,M$7,0))</f>
        <v/>
      </c>
      <c r="N343" s="713" t="str">
        <f>IF($B342="","",VLOOKUP($B342,Indoor_max,N$7,0))</f>
        <v/>
      </c>
      <c r="O343" s="714" t="str">
        <f>IF($B342="","",VLOOKUP($B342,Indoor_max,O$7,0))</f>
        <v/>
      </c>
      <c r="P343" s="712" t="str">
        <f>IF($B342="","",VLOOKUP($B342,Indoor_max,P$7,0))</f>
        <v/>
      </c>
      <c r="Q343" s="713" t="str">
        <f>IF($B342="","",VLOOKUP($B342,Indoor_max,Q$7,0))</f>
        <v/>
      </c>
      <c r="R343" s="715">
        <f>IF($B342="",0,VLOOKUP($B342,Indoor_max,R$7,0))</f>
        <v>0</v>
      </c>
      <c r="S343" s="716" t="str">
        <f>IF($B342="","",VLOOKUP($B342,Athlètes,S$7,0))</f>
        <v/>
      </c>
      <c r="T343" s="710" t="str">
        <f>IF($B342="","",VLOOKUP($B342,Indoor_max,T$7,0))</f>
        <v/>
      </c>
      <c r="U343" s="684" t="str">
        <f>IF($B342="","",VLOOKUP($B342,Indoor_max,U$7,0))</f>
        <v/>
      </c>
      <c r="V343" s="684" t="str">
        <f>IF($B342="","",VLOOKUP($B342,Indoor_max,V$7,0))</f>
        <v/>
      </c>
      <c r="W343" s="684" t="str">
        <f>IF($B342="","",VLOOKUP($B342,Indoor_max,W$7,0))</f>
        <v/>
      </c>
      <c r="X343" s="684" t="str">
        <f>IF($B342="","",VLOOKUP($B342,Indoor_max,X$7,0))</f>
        <v/>
      </c>
      <c r="Y343" s="684" t="str">
        <f>IF($B342="","",VLOOKUP($B342,Indoor_max,Y$7,0))</f>
        <v/>
      </c>
      <c r="Z343" s="684" t="str">
        <f>IF($B342="","",VLOOKUP($B342,Indoor_max,Z$7,0))</f>
        <v/>
      </c>
      <c r="AA343" s="684" t="str">
        <f>IF($B342="","",VLOOKUP($B342,Indoor_max,AA$7,0))</f>
        <v/>
      </c>
      <c r="AB343" s="684" t="str">
        <f>IF($B342="","",VLOOKUP($B342,Indoor_max,AB$7,0))</f>
        <v/>
      </c>
      <c r="AC343" s="684" t="str">
        <f>IF($B342="","",VLOOKUP($B342,Indoor_max,AC$7,0))</f>
        <v/>
      </c>
      <c r="AD343" s="684">
        <f>IF(MAX(T343:AC343)&gt;1,1,0)</f>
        <v>0</v>
      </c>
      <c r="AE343" s="684">
        <f>IF(AND(SUM(I343:N343)&gt;0,SUM(O343:Q343)&gt;0,R343&gt;0),1,0)</f>
        <v>0</v>
      </c>
      <c r="AF343" s="692">
        <f ca="1">IF( OR(AND(G343&gt;=2,G343+H343&gt;=2),  F342=IF(D343="F","classée","classé")),  1,  0)</f>
        <v>0</v>
      </c>
      <c r="AG343" s="804">
        <f ca="1">IF(CELL("row",B343)=ODD(CELL("row",B343)),IF(ROUND(B343-B342,1)=0.1,1,NA()),IF(ROUND(B344-B343,1)=0.1,0,NA()))</f>
        <v>1</v>
      </c>
      <c r="AH343" s="689">
        <f>IF(B343&gt;99,B343,A343)</f>
        <v>25.1</v>
      </c>
      <c r="AI343" s="684" t="str">
        <f ca="1">IF(D343="",INDIRECT(AO343),IF(AG343=1,D342&amp;"_"&amp;D343,D343&amp;"_"&amp;D344))</f>
        <v>B_H</v>
      </c>
      <c r="AJ343" s="684">
        <f ca="1">IF(AI343=INDIRECT(AO343),0,1)     +     IF(AG343=1,  IF(B342+0.1=B343,0,1),  IF(B343+0.1=B344,0,1))     +     IF(AG343=1,  AD343,  AD344)</f>
        <v>0</v>
      </c>
      <c r="AK343" s="717">
        <f ca="1">IF(AG343=1,  F343+CLASSES*AF343*100000,  F344+CLASSES*AF344*100000)     +     IF(AI343="_",  0,  VLOOKUP(AI343,Cross_cat_sexe,AK$7,0))     +     IF(AG343=1,  IF(AND(B343&gt;0.1,F343=0),0.1,0),  IF(AND(B344&gt;0.1,F344=0),0.1,0))</f>
        <v>1000000</v>
      </c>
      <c r="AL343" s="291"/>
      <c r="AM343" s="684"/>
      <c r="AN343" s="684">
        <f t="shared" si="27"/>
        <v>0</v>
      </c>
      <c r="AO343" s="796" t="str">
        <f t="shared" ca="1" si="26"/>
        <v>$AI$291</v>
      </c>
    </row>
    <row r="344" spans="1:41" s="779" customFormat="1" ht="5.0999999999999996" customHeight="1">
      <c r="A344" s="776"/>
      <c r="B344" s="776"/>
      <c r="C344" s="776"/>
      <c r="D344" s="774"/>
      <c r="E344" s="776"/>
      <c r="F344" s="776"/>
      <c r="G344" s="776"/>
      <c r="H344" s="776"/>
      <c r="I344" s="776"/>
      <c r="J344" s="776"/>
      <c r="K344" s="776"/>
      <c r="L344" s="776"/>
      <c r="M344" s="776"/>
      <c r="N344" s="776"/>
      <c r="O344" s="776"/>
      <c r="P344" s="776"/>
      <c r="Q344" s="776"/>
      <c r="R344" s="775"/>
      <c r="S344" s="561"/>
      <c r="T344" s="527"/>
      <c r="U344" s="527"/>
      <c r="V344" s="527"/>
      <c r="W344" s="527"/>
      <c r="X344" s="527"/>
      <c r="Y344" s="527"/>
      <c r="Z344" s="527"/>
      <c r="AA344" s="527"/>
      <c r="AB344" s="527"/>
      <c r="AC344" s="527"/>
      <c r="AD344" s="527"/>
      <c r="AE344" s="527"/>
      <c r="AF344" s="527"/>
      <c r="AG344" s="527"/>
      <c r="AH344" s="527"/>
      <c r="AI344" s="527"/>
      <c r="AJ344" s="527"/>
      <c r="AK344" s="777">
        <f ca="1">VLOOKUP(AI343,Cross_cat_sexe,AK$7,0)-1</f>
        <v>999999</v>
      </c>
      <c r="AL344" s="528"/>
      <c r="AM344" s="778"/>
      <c r="AN344" s="580">
        <v>3</v>
      </c>
      <c r="AO344" s="803" t="s">
        <v>266</v>
      </c>
    </row>
    <row r="345" spans="1:41" ht="20.25">
      <c r="A345" s="913" t="s">
        <v>774</v>
      </c>
      <c r="B345" s="292"/>
      <c r="C345" s="914"/>
      <c r="D345" s="292"/>
      <c r="E345" s="292"/>
      <c r="F345" s="292"/>
      <c r="G345" s="292"/>
      <c r="H345" s="292"/>
      <c r="I345" s="915"/>
      <c r="J345" s="915"/>
      <c r="K345" s="915"/>
      <c r="L345" s="915"/>
      <c r="M345" s="915"/>
      <c r="N345" s="915"/>
      <c r="O345" s="915"/>
      <c r="P345" s="915"/>
      <c r="Q345" s="914"/>
      <c r="R345" s="916"/>
      <c r="S345" s="914"/>
      <c r="T345" s="292"/>
      <c r="U345" s="292"/>
      <c r="V345" s="292"/>
      <c r="W345" s="292"/>
      <c r="X345" s="292"/>
      <c r="Y345" s="292"/>
      <c r="Z345" s="292"/>
      <c r="AA345" s="292"/>
      <c r="AB345" s="292"/>
      <c r="AC345" s="292"/>
      <c r="AD345" s="292"/>
      <c r="AE345" s="292"/>
      <c r="AF345" s="292"/>
      <c r="AG345" s="292"/>
      <c r="AH345" s="292"/>
      <c r="AI345" s="292"/>
      <c r="AJ345" s="292"/>
      <c r="AK345" s="917"/>
      <c r="AL345" s="292"/>
      <c r="AN345" s="580">
        <v>2</v>
      </c>
      <c r="AO345" s="795" t="s">
        <v>266</v>
      </c>
    </row>
    <row r="346" spans="1:41" ht="20.25">
      <c r="A346" s="913" t="s">
        <v>1009</v>
      </c>
      <c r="B346" s="292"/>
      <c r="C346" s="914"/>
      <c r="D346" s="292"/>
      <c r="E346" s="292"/>
      <c r="F346" s="292"/>
      <c r="G346" s="292"/>
      <c r="H346" s="292"/>
      <c r="I346" s="915"/>
      <c r="J346" s="915"/>
      <c r="K346" s="915"/>
      <c r="L346" s="915"/>
      <c r="M346" s="915"/>
      <c r="N346" s="915"/>
      <c r="O346" s="915"/>
      <c r="P346" s="915"/>
      <c r="Q346" s="914"/>
      <c r="R346" s="916"/>
      <c r="S346" s="914"/>
      <c r="T346" s="292"/>
      <c r="U346" s="292"/>
      <c r="V346" s="292"/>
      <c r="W346" s="292"/>
      <c r="X346" s="292"/>
      <c r="Y346" s="292"/>
      <c r="Z346" s="292"/>
      <c r="AA346" s="292"/>
      <c r="AB346" s="292"/>
      <c r="AC346" s="292"/>
      <c r="AD346" s="292"/>
      <c r="AE346" s="292"/>
      <c r="AF346" s="292"/>
      <c r="AG346" s="292"/>
      <c r="AH346" s="292"/>
      <c r="AI346" s="292"/>
      <c r="AJ346" s="292"/>
      <c r="AK346" s="917"/>
      <c r="AL346" s="292"/>
      <c r="AN346" s="580">
        <v>2</v>
      </c>
      <c r="AO346" s="795" t="s">
        <v>266</v>
      </c>
    </row>
  </sheetData>
  <sheetProtection autoFilter="0"/>
  <autoFilter ref="AN1:AO346">
    <filterColumn colId="0">
      <customFilters>
        <customFilter operator="notEqual" val=" "/>
      </customFilters>
    </filterColumn>
  </autoFilter>
  <sortState ref="B19:AL346">
    <sortCondition descending="1" ref="AK19:AK346"/>
  </sortState>
  <mergeCells count="1">
    <mergeCell ref="A14:C17"/>
  </mergeCells>
  <phoneticPr fontId="0" type="noConversion"/>
  <conditionalFormatting sqref="D158:E158 D50:E50 D212:E212 D204:E204 D104:E104 D214:E214 S216 D150:E150 S220 D220:E220 S186 S218 S190 S206 D190:E190 S188 S210 D218:E218 D266:E266 D258:E258 D42:E42 D188:E188 S224 D216:E216 S222 D222:E222 S196 D224:E224 S200 D200:E200 S194 D234:E234 D96:E96 D106:E106 S108 D52:E52 S112 D112:E112 S78 S110 S82 S98 D82:E82 S80 S102 D110:E110 D80:E80 S116 D108:E108 S114 D114:E114 S88 D116:E116 S92 D92:E92 S86 D126:E126 S90 S118 S122 D122:E122 S120 S198 S226 S230 D268:E268 S270 S274 D274:E274 D230:E230 S240 S272 S244 S260 D244:E244 S242 S264 D272:E272 D242:E242 S278 D270:E270 S276 D276:E276 S250 D278:E278 S254 D254:E254 S248 D288:E288 S252 S280 S284 D284:E284 S282 D282:E282 S288 D160:E160 S54 S58 S228 D58:E58 S24 D228:E228 D280:E280 S234 S56 D226:E226 S232 D186:E186 D232:E232 D198:E198 D210:E210 S208 S28 S44 D28:E28 S26 S48 D56:E56 D26:E26 S62 D54:E54 S60 D60:E60 S34 D62:E62 S38 D38:E38 D120:E120 S126 S32 D118:E118 S124 D78:E78 D124:E124 D90:E90 D102:E102 S100 S96 D100:E100 S106 S84 D98:E98 S104 D84:E84 D72:E72 D88:E88 S162 S166 D166:E166 S132 S164 S136 S152 D136:E136 D86:E86 S134 S156 D164:E164 D134:E134 S170 S36 S204 D208:E208 D162:E162 S168 S94 D168:E168 D94:E94 S142 D170:E170 S146 D146:E146 S140 D180:E180 S144 S172 S176 D176:E176 S174 D174:E174 S180 D172:E172 S178 D132:E132 D178:E178 D144:E144 D156:E156 S154 S150 D154:E154 S160 S286 D240:E240 D286:E286 D252:E252 D264:E264 S262 S258 D262:E262 S268 S246 D260:E260 S266 D246:E246 D250:E250 D248:E248 S256 S214 S192 S138 D152:E152 D206:E206 S212 D192:E192 D256:E256 S158 D138:E138 D142:E142 D140:E140 S148 D148:E148 D196:E196 D194:E194 S202 D202:E202 S64 S68 D68:E68 S66 D66:E66 S72 D64:E64 S70 D24:E24 D70:E70 D36:E36 D48:E48 S46 S42 D46:E46 S52 S30 D44:E44 S50 D30:E30 D34:E34 D32:E32 S40 D40:E40 D320:E320 D312:E312 D322:E322 S324 S328 D328:E328 S294 S326 S298 S314 D298:E298 S296 S318 D326:E326 D296:E296 S332 D324:E324 S330 D330:E330 S304 D332:E332 S308 D308:E308 S302 D342:E342 S306 S334 S338 D338:E338 S336 D336:E336 S342 D334:E334 S340 D294:E294 D340:E340 D306:E306 D318:E318 S316 S312 D316:E316 S322 S300 D314:E314 S320 D300:E300 D304:E304 D302:E302 S310 D310:E310">
    <cfRule type="expression" dxfId="40" priority="1" stopIfTrue="1">
      <formula>$AJ25&gt;0</formula>
    </cfRule>
  </conditionalFormatting>
  <conditionalFormatting sqref="D149:E149 D203:E203 S213 D95:E95 D187:E187 D217:E217 S187 S159 S217 D219:E219 S219 D189:E189 D221:E221 D207:E207 S189 S221 S207 D191:E191 D41:E41 S267 D241:E241 S51 D225:E225 S225 D223:E223 S191 D197:E197 S197 D199:E199 D195:E195 S203 D133:E133 S105 D79:E79 D109:E109 S79 S109 D111:E111 S111 D81:E81 D113:E113 D99:E99 S81 S113 S99 D83:E83 D117:E117 S117 D115:E115 S83 D89:E89 S89 D91:E91 D87:E87 S95 D119:E119 S119 D121:E121 S121 D123:E123 S123 D25:E25 D227:E227 S227 D229:E229 D271:E271 S241 S271 D273:E273 D163:E163 S273 D243:E243 D275:E275 D261:E261 S243 S275 S261 D245:E245 D279:E279 S279 D277:E277 S245 D251:E251 S251 D253:E253 D249:E249 S257 D281:E281 S281 D283:E283 S283 D285:E285 S285 D289:E289 S289 S133 S229 D55:E55 D231:E231 S231 D235:E235 S25 S55 S235 D57:E57 S57 S195 D233:E233 D27:E27 S233 S199 D59:E59 D127:E127 D45:E45 D209:E209 D201:E201 S27 S59 S45 D29:E29 D63:E63 S63 D61:E61 S29 D35:E35 S249 S35 D37:E37 S127 S87 D33:E33 D125:E125 S125 S91 D101:E101 D93:E93 S101 S115 D103:E103 S103 D85:E85 D107:E107 S107 S41 D105:E105 S85 S163 D165:E165 S165 D135:E135 D167:E167 D153:E153 S135 S167 S153 D137:E137 D171:E171 S171 D169:E169 S209 D287:E287 S93 S137 S223 D143:E143 S143 D97:E97 D145:E145 D141:E141 D211:E211 S149 D173:E173 S173 D175:E175 S175 D177:E177 S177 D181:E181 S181 S141 D179:E179 S179 S145 D155:E155 D147:E147 S155 S169 D157:E157 S157 D139:E139 D161:E161 S287 S253 D263:E263 D255:E255 S263 S277 D265:E265 S265 D247:E247 D269:E269 S269 D267:E267 S247 S211 S255 D259:E259 D193:E193 S161 S259 D215:E215 S215 D213:E213 S193 D159:E159 S97 S139 S147 D151:E151 S151 S201 D205:E205 S205 D65:E65 S65 D67:E67 S67 D69:E69 S69 D73:E73 S73 S33 D71:E71 S71 S37 D47:E47 D39:E39 S47 S61 D49:E49 S49 D31:E31 D53:E53 S53 D51:E51 S31 S39 D43:E43 S43 D257:E257 D311:E311 S321 D295:E295 D325:E325 S295 S325 D327:E327 S327 D297:E297 D329:E329 D315:E315 S297 S329 S315 D299:E299 D333:E333 S333 D331:E331 S299 D305:E305 S305 D307:E307 D303:E303 S311 D335:E335 S335 D337:E337 S337 D339:E339 S339 D343:E343 S313 S303 D341:E341 S341 S307 D317:E317 D309:E309 S317 S331 D319:E319 S319 D301:E301 D323:E323 S323 D321:E321 S301 S309 D313:E313 S343">
    <cfRule type="expression" dxfId="39" priority="2" stopIfTrue="1">
      <formula>$AJ25&gt;0</formula>
    </cfRule>
  </conditionalFormatting>
  <conditionalFormatting sqref="I25:N25 I45:N45 I27:N27 I343:N343 I31:N31 I33:N33 I47:N47 I49:N49 I51:N51 I53:N53 I35:N35 I37:N37 I39:N39 I41:N41 I43:N43 I55:N55 I57:N57 I59:N59 I61:N61 I63:N63 I65:N65 I67:N67 I69:N69 I71:N71 I73:N73 I79:N79 I99:N99 I81:N81 I83:N83 I85:N85 I87:N87 I101:N101 I103:N103 I105:N105 I107:N107 I89:N89 I91:N91 I93:N93 I95:N95 I97:N97 I109:N109 I111:N111 I113:N113 I115:N115 I117:N117 I119:N119 I121:N121 I123:N123 I125:N125 I127:N127 I133:N133 I153:N153 I135:N135 I137:N137 I139:N139 I141:N141 I155:N155 I157:N157 I159:N159 I161:N161 I143:N143 I145:N145 I147:N147 I149:N149 I151:N151 I163:N163 I165:N165 I167:N167 I169:N169 I171:N171 I173:N173 I175:N175 I177:N177 I179:N179 I181:N181 I187:N187 I207:N207 I189:N189 I191:N191 I193:N193 I195:N195 I209:N209 I211:N211 I213:N213 I215:N215 I197:N197 I199:N199 I201:N201 I203:N203 I205:N205 I217:N217 I219:N219 I221:N221 I223:N223 I225:N225 I227:N227 I229:N229 I231:N231 I233:N233 I235:N235 I241:N241 I261:N261 I243:N243 I245:N245 I247:N247 I249:N249 I263:N263 I265:N265 I267:N267 I269:N269 I251:N251 I253:N253 I255:N255 I257:N257 I259:N259 I271:N271 I273:N273 I275:N275 I277:N277 I279:N279 I281:N281 I283:N283 I285:N285 I287:N287 I289:N289 I295:N295 I315:N315 I297:N297 I299:N299 I301:N301 I303:N303 I317:N317 I319:N319 I321:N321 I323:N323 I305:N305 I307:N307 I309:N309 I311:N311 I313:N313 I325:N325 I327:N327 I329:N329 I331:N331 I333:N333 I335:N335 I337:N337 I339:N339 I341:N341 I29:N29">
    <cfRule type="cellIs" dxfId="38" priority="3" stopIfTrue="1" operator="equal">
      <formula>0</formula>
    </cfRule>
    <cfRule type="expression" dxfId="37" priority="4" stopIfTrue="1">
      <formula>I25=MAX($I25:$N25)</formula>
    </cfRule>
    <cfRule type="expression" dxfId="36" priority="5" stopIfTrue="1">
      <formula>AND(I25&lt;&gt;"",I25&lt;&gt;MAX($I25:$N25))</formula>
    </cfRule>
  </conditionalFormatting>
  <conditionalFormatting sqref="O59:Q59 O57:Q57 O55:Q55 O221:Q221 O219:Q219 O217:Q217 O191:Q191 O29:Q29 O27:Q27 O49:Q49 O61:Q61 O189:Q189 O25:Q25 O275:Q275 O39:Q39 O211:Q211 O43:Q43 O113:Q113 O111:Q111 O109:Q109 O83:Q83 O81:Q81 O103:Q103 O115:Q115 O79:Q79 O93:Q93 O167:Q167 O165:Q165 O163:Q163 O137:Q137 O135:Q135 O157:Q157 O223:Q223 O37:Q37 O97:Q97 O91:Q91 O101:Q101 O123:Q123 O121:Q121 O119:Q119 O125:Q125 O127:Q127 O89:Q89 O117:Q117 O85:Q85 O99:Q99 O105:Q105 O87:Q87 O47:Q47 O187:Q187 O169:Q169 O133:Q133 O147:Q147 O151:Q151 O145:Q145 O155:Q155 O177:Q177 O175:Q175 O173:Q173 O179:Q179 O181:Q181 O143:Q143 O171:Q171 O139:Q139 O153:Q153 O201:Q201 O107:Q107 O205:Q205 O199:Q199 O209:Q209 O231:Q231 O229:Q229 O227:Q227 O233:Q233 O235:Q235 O197:Q197 O225:Q225 O193:Q193 O207:Q207 O159:Q159 O213:Q213 O195:Q195 O141:Q141 O273:Q273 O271:Q271 O245:Q245 O243:Q243 O265:Q265 O277:Q277 O241:Q241 O255:Q255 O259:Q259 O253:Q253 O263:Q263 O285:Q285 O283:Q283 O281:Q281 O287:Q287 O289:Q289 O251:Q251 O279:Q279 O247:Q247 O261:Q261 O267:Q267 O249:Q249 O269:Q269 O311:Q311 O95:Q95 O161:Q161 O149:Q149 O215:Q215 O203:Q203 O69:Q69 O67:Q67 O65:Q65 O71:Q71 O73:Q73 O257:Q257 O35:Q35 O63:Q63 O31:Q31 O45:Q45 O51:Q51 O33:Q33 O53:Q53 O41:Q41 O329:Q329 O327:Q327 O325:Q325 O299:Q299 O297:Q297 O319:Q319 O331:Q331 O295:Q295 O309:Q309 O313:Q313 O307:Q307 O317:Q317 O339:Q339 O337:Q337 O335:Q335 O341:Q341 O343:Q343 O305:Q305 O333:Q333 O301:Q301 O315:Q315 O321:Q321 O303:Q303 O323:Q323">
    <cfRule type="cellIs" dxfId="35" priority="6" stopIfTrue="1" operator="equal">
      <formula>0</formula>
    </cfRule>
    <cfRule type="expression" dxfId="34" priority="7" stopIfTrue="1">
      <formula>O25=MAX($O25:$Q25)</formula>
    </cfRule>
    <cfRule type="expression" dxfId="33" priority="8" stopIfTrue="1">
      <formula>AND(O25&lt;&gt;"",O25&lt;&gt;MAX($O25:$Q25))</formula>
    </cfRule>
  </conditionalFormatting>
  <conditionalFormatting sqref="C240:C289 C24:C73 C78:C127 C132:C181 C294:C343 C186:C235">
    <cfRule type="expression" dxfId="32" priority="9" stopIfTrue="1">
      <formula>IF(ISNA(AJ24),TRUE,AJ24&lt;&gt;0)</formula>
    </cfRule>
  </conditionalFormatting>
  <conditionalFormatting sqref="F25 F45 F27 F29 F31 F33 F47 F49 F51 F53 F35 F37 F39 F41 F43 F55 F57 F59 F61 F63 F65 F67 F69 F71 F73 F79 F99 F81 F83 F85 F87 F101 F103 F105 F107 F89 F91 F93 F95 F97 F109 F111 F113 F115 F117 F119 F121 F123 F125 F127 F133 F153 F135 F137 F139 F141 F155 F157 F159 F161 F143 F145 F147 F149 F151 F163 F165 F167 F169 F171 F173 F175 F177 F179 F181 F187 F207 F189 F191 F193 F195 F209 F211 F213 F215 F197 F199 F201 F203 F205 F217 F219 F221 F223 F225 F227 F229 F231 F233 F235 F241 F261 F243 F245 F247 F249 F263 F265 F267 F269 F251 F253 F255 F257 F259 F271 F273 F275 F277 F279 F281 F283 F285 F287 F289 F295 F315 F297 F299 F301 F303 F317 F319 F321 F323 F305 F307 F309 F311 F313 F325 F327 F329 F331 F333 F335 F337 F339 F341 F343">
    <cfRule type="expression" dxfId="31" priority="10" stopIfTrue="1">
      <formula>AF25=1</formula>
    </cfRule>
    <cfRule type="expression" dxfId="30" priority="11" stopIfTrue="1">
      <formula>AF25=0</formula>
    </cfRule>
  </conditionalFormatting>
  <conditionalFormatting sqref="AG270 AG240 AG248 AG278 AG260 AG242 AG272 AG268 AG250 AG258 AG244 AG274 AG276 AG246 AG252 AG254 AG262 AG256 AG264 AG266 AG280 AG288 AG282 AG284 AG286 AG216 AG186 AG194 AG224 AG206 AG188 AG218 AG214 AG196 AG204 AG190 AG220 AG222 AG192 AG198 AG200 AG208 AG202 AG210 AG212 AG226 AG234 AG228 AG230 AG232 AG162 AG132 AG140 AG170 AG152 AG134 AG164 AG160 AG142 AG150 AG136 AG166 AG168 AG138 AG144 AG146 AG154 AG148 AG156 AG158 AG172 AG180 AG174 AG176 AG178 AG108 AG78 AG86 AG116 AG98 AG80 AG110 AG106 AG88 AG96 AG82 AG112 AG114 AG84 AG90 AG92 AG100 AG94 AG102 AG104 AG118 AG126 AG120 AG122 AG124 AG54 AG24 AG32 AG62 AG44 AG26 AG56 AG52 AG34 AG42 AG28 AG58 AG60 AG30 AG36 AG38 AG46 AG40 AG48 AG50 AG64 AG72 AG66 AG68 AG70 AG324 AG294 AG302 AG332 AG314 AG296 AG326 AG322 AG304 AG312 AG298 AG328 AG330 AG300 AG306 AG308 AG316 AG310 AG318 AG320 AG334 AG342 AG336 AG338 AG340">
    <cfRule type="cellIs" dxfId="29" priority="12" stopIfTrue="1" operator="equal">
      <formula>1</formula>
    </cfRule>
  </conditionalFormatting>
  <conditionalFormatting sqref="R253 R259 R263 R273 R279 R269 R243 R265 R261 R249 R255 R245 R275 R251 R271 R241 R257 R277 R247 R267 R283 R289 R285 R281 R287 R199 R205 R209 R219 R225 R215 R189 R211 R207 R195 R201 R191 R145 R221 R197 R217 R187 R203 R223 R193 R213 R229 R235 R231 R227 R91 R151 R155 R165 R171 R161 R135 R157 R153 R141 R147 R137 R167 R143 R163 R133 R149 R169 R139 R159 R175 R181 R177 R173 R179 R97 R101 R111 R117 R107 R81 R103 R99 R87 R93 R83 R113 R89 R109 R37 R79 R95 R115 R85 R105 R121 R127 R123 R119 R125 R43 R47 R233 R57 R63 R53 R27 R49 R45 R33 R39 R29 R59 R35 R55 R25 R41 R61 R31 R51 R67 R73 R69 R65 R71 R307 R313 R317 R327 R333 R323 R297 R319 R315 R303 R309 R299 R329 R305 R325 R295 R311 R331 R301 R321 R337 R343 R339 R335 R341">
    <cfRule type="cellIs" dxfId="28" priority="13" stopIfTrue="1" operator="equal">
      <formula>0</formula>
    </cfRule>
    <cfRule type="cellIs" dxfId="27" priority="14" stopIfTrue="1" operator="greaterThan">
      <formula>0</formula>
    </cfRule>
  </conditionalFormatting>
  <conditionalFormatting sqref="C12">
    <cfRule type="expression" dxfId="26" priority="15" stopIfTrue="1">
      <formula>OR($A$12=0,$A$12=1)</formula>
    </cfRule>
  </conditionalFormatting>
  <conditionalFormatting sqref="C13">
    <cfRule type="expression" dxfId="25" priority="16" stopIfTrue="1">
      <formula>OR($A$12=0,$A$12=1)</formula>
    </cfRule>
  </conditionalFormatting>
  <conditionalFormatting sqref="A12">
    <cfRule type="expression" dxfId="24" priority="17" stopIfTrue="1">
      <formula>OR($A$12=0,$A$12=1)</formula>
    </cfRule>
  </conditionalFormatting>
  <conditionalFormatting sqref="A13">
    <cfRule type="expression" dxfId="23" priority="18" stopIfTrue="1">
      <formula>OR($A$12=0,$A$12=1)</formula>
    </cfRule>
  </conditionalFormatting>
  <conditionalFormatting sqref="B12">
    <cfRule type="expression" dxfId="22" priority="19" stopIfTrue="1">
      <formula>OR($A$12=0,$A$12=1)</formula>
    </cfRule>
  </conditionalFormatting>
  <conditionalFormatting sqref="B13">
    <cfRule type="expression" dxfId="21" priority="20" stopIfTrue="1">
      <formula>OR($A$12=0,$A$12=1)</formula>
    </cfRule>
  </conditionalFormatting>
  <pageMargins left="0.35433070866141736" right="0.35433070866141736" top="0.59055118110236227" bottom="0.59055118110236227" header="0.51181102362204722" footer="0.51181102362204722"/>
  <pageSetup paperSize="9" scale="80" fitToHeight="0"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sheetPr codeName="Sheet4" filterMode="1"/>
  <dimension ref="A1:BI498"/>
  <sheetViews>
    <sheetView workbookViewId="0">
      <pane xSplit="2" ySplit="12" topLeftCell="I182" activePane="bottomRight" state="frozen"/>
      <selection pane="topRight"/>
      <selection pane="bottomLeft"/>
      <selection pane="bottomRight" activeCell="AQ208" sqref="AQ208"/>
    </sheetView>
  </sheetViews>
  <sheetFormatPr defaultRowHeight="12.75"/>
  <cols>
    <col min="1" max="1" width="10.7109375" style="3" customWidth="1"/>
    <col min="2" max="2" width="20.5703125" style="4" customWidth="1"/>
    <col min="3" max="3" width="10.7109375" style="4" customWidth="1"/>
    <col min="4" max="4" width="5.28515625" style="5" bestFit="1" customWidth="1"/>
    <col min="5" max="5" width="3.7109375" style="5" bestFit="1" customWidth="1"/>
    <col min="6" max="6" width="6.7109375" style="5" bestFit="1" customWidth="1"/>
    <col min="7" max="7" width="5.7109375" style="5" customWidth="1"/>
    <col min="8" max="8" width="15.7109375" style="29" customWidth="1"/>
    <col min="9" max="9" width="5.7109375" style="30" customWidth="1"/>
    <col min="10" max="10" width="5.7109375" style="267" hidden="1" customWidth="1"/>
    <col min="11" max="11" width="2.7109375" style="2" customWidth="1"/>
    <col min="12" max="12" width="4.7109375" style="5" customWidth="1"/>
    <col min="13" max="13" width="5.7109375" style="6" customWidth="1"/>
    <col min="14" max="14" width="5.7109375" style="267" hidden="1" customWidth="1"/>
    <col min="15" max="15" width="2.7109375" style="2" customWidth="1"/>
    <col min="16" max="16" width="4.7109375" style="5" customWidth="1"/>
    <col min="17" max="17" width="5.7109375" style="6" customWidth="1"/>
    <col min="18" max="18" width="5.7109375" style="267" hidden="1" customWidth="1"/>
    <col min="19" max="19" width="2.7109375" style="2" customWidth="1"/>
    <col min="20" max="20" width="4.7109375" style="5" customWidth="1"/>
    <col min="21" max="21" width="5.7109375" style="6" customWidth="1"/>
    <col min="22" max="22" width="5.7109375" style="267" hidden="1" customWidth="1"/>
    <col min="23" max="23" width="2.7109375" style="2" customWidth="1"/>
    <col min="24" max="24" width="4.7109375" style="5" customWidth="1"/>
    <col min="25" max="25" width="8.7109375" style="21" customWidth="1"/>
    <col min="26" max="26" width="5.7109375" style="267" hidden="1" customWidth="1"/>
    <col min="27" max="27" width="2.7109375" style="2" customWidth="1"/>
    <col min="28" max="28" width="4.7109375" style="5" customWidth="1"/>
    <col min="29" max="29" width="5.7109375" style="6" customWidth="1"/>
    <col min="30" max="30" width="5.7109375" style="267" hidden="1" customWidth="1"/>
    <col min="31" max="31" width="2.7109375" style="2" customWidth="1"/>
    <col min="32" max="32" width="4.7109375" style="5" customWidth="1"/>
    <col min="33" max="33" width="5.7109375" style="6" customWidth="1"/>
    <col min="34" max="34" width="5.7109375" style="267" hidden="1" customWidth="1"/>
    <col min="35" max="35" width="2.7109375" style="2" customWidth="1"/>
    <col min="36" max="36" width="4.7109375" style="29" customWidth="1"/>
    <col min="37" max="37" width="5.7109375" style="30" customWidth="1"/>
    <col min="38" max="38" width="4.7109375" style="5" customWidth="1"/>
    <col min="39" max="39" width="5.7109375" style="6" customWidth="1"/>
    <col min="40" max="40" width="4.7109375" style="5" customWidth="1"/>
    <col min="41" max="41" width="5.7109375" style="6" customWidth="1"/>
    <col min="42" max="42" width="4.7109375" style="29" customWidth="1"/>
    <col min="43" max="43" width="5.7109375" style="30" customWidth="1"/>
    <col min="44" max="44" width="4.7109375" style="106" customWidth="1"/>
    <col min="45" max="45" width="4.7109375" style="274" hidden="1" customWidth="1"/>
    <col min="46" max="59" width="4.7109375" style="275" hidden="1" customWidth="1"/>
    <col min="60" max="60" width="2.7109375" style="285" customWidth="1"/>
    <col min="61" max="16384" width="9.140625" style="7"/>
  </cols>
  <sheetData>
    <row r="1" spans="1:61" s="283" customFormat="1" ht="13.5" thickBot="1">
      <c r="A1" s="16" t="s">
        <v>209</v>
      </c>
      <c r="B1" s="13"/>
      <c r="C1" s="13"/>
      <c r="D1" s="12"/>
      <c r="E1" s="12"/>
      <c r="F1" s="12"/>
      <c r="G1" s="554" t="str">
        <f>IF(SUM(BD12:BD498)=0,"","ERREUR : un code indoor erroné a été introduit pour au moins un athlète en colonne G  !")&amp;IF(SUM(BE:BE)&gt;0,"ERREUR : au moins 1 athlète ne figure pas dans Classement.  Voir 1 dans la colonne 'Vér. Classt'","")</f>
        <v/>
      </c>
      <c r="H1" s="25"/>
      <c r="I1" s="26"/>
      <c r="J1" s="229"/>
      <c r="K1" s="15"/>
      <c r="L1" s="12"/>
      <c r="M1" s="14"/>
      <c r="N1" s="229"/>
      <c r="O1" s="15"/>
      <c r="P1" s="12"/>
      <c r="Q1" s="14"/>
      <c r="R1" s="229"/>
      <c r="S1" s="15"/>
      <c r="T1" s="12"/>
      <c r="U1" s="14"/>
      <c r="V1" s="229"/>
      <c r="W1" s="15"/>
      <c r="X1" s="12"/>
      <c r="Y1" s="19"/>
      <c r="Z1" s="229"/>
      <c r="AA1" s="15"/>
      <c r="AB1" s="12"/>
      <c r="AC1" s="14"/>
      <c r="AD1" s="229"/>
      <c r="AE1" s="15"/>
      <c r="AF1" s="12"/>
      <c r="AG1" s="14"/>
      <c r="AH1" s="229"/>
      <c r="AI1" s="15"/>
      <c r="AJ1" s="25"/>
      <c r="AK1" s="26"/>
      <c r="AL1" s="12"/>
      <c r="AM1" s="14"/>
      <c r="AN1" s="12"/>
      <c r="AO1" s="14"/>
      <c r="AP1" s="25"/>
      <c r="AQ1" s="26"/>
      <c r="AR1" s="163"/>
      <c r="AS1" s="173"/>
      <c r="AT1" s="174"/>
      <c r="AU1" s="174"/>
      <c r="AV1" s="174"/>
      <c r="AW1" s="174"/>
      <c r="AX1" s="174"/>
      <c r="AY1" s="174"/>
      <c r="AZ1" s="174"/>
      <c r="BA1" s="174"/>
      <c r="BB1" s="174"/>
      <c r="BC1" s="174"/>
      <c r="BD1" s="174"/>
      <c r="BE1" s="174"/>
      <c r="BF1" s="174"/>
      <c r="BG1" s="174"/>
      <c r="BH1" s="174"/>
    </row>
    <row r="2" spans="1:61" s="55" customFormat="1" ht="9" hidden="1" customHeight="1">
      <c r="A2" s="48"/>
      <c r="B2" s="48"/>
      <c r="C2" s="48"/>
      <c r="D2" s="48"/>
      <c r="E2" s="48"/>
      <c r="F2" s="48"/>
      <c r="G2" s="48"/>
      <c r="H2" s="49"/>
      <c r="I2" s="50"/>
      <c r="J2" s="230"/>
      <c r="K2" s="51"/>
      <c r="L2" s="51"/>
      <c r="M2" s="52"/>
      <c r="N2" s="230"/>
      <c r="O2" s="51"/>
      <c r="P2" s="51"/>
      <c r="Q2" s="52"/>
      <c r="R2" s="230"/>
      <c r="S2" s="51"/>
      <c r="T2" s="51"/>
      <c r="U2" s="52"/>
      <c r="V2" s="230"/>
      <c r="W2" s="51"/>
      <c r="X2" s="51"/>
      <c r="Y2" s="53"/>
      <c r="Z2" s="230"/>
      <c r="AA2" s="51"/>
      <c r="AB2" s="51"/>
      <c r="AC2" s="52"/>
      <c r="AD2" s="230"/>
      <c r="AE2" s="51"/>
      <c r="AF2" s="51"/>
      <c r="AG2" s="52"/>
      <c r="AH2" s="230"/>
      <c r="AI2" s="51"/>
      <c r="AJ2" s="54"/>
      <c r="AK2" s="50"/>
      <c r="AL2" s="51"/>
      <c r="AM2" s="52"/>
      <c r="AN2" s="51"/>
      <c r="AO2" s="52"/>
      <c r="AP2" s="51"/>
      <c r="AQ2" s="52"/>
      <c r="AR2" s="164"/>
      <c r="AS2" s="165"/>
      <c r="BH2" s="311"/>
    </row>
    <row r="3" spans="1:61" s="67" customFormat="1" ht="9" hidden="1" customHeight="1" thickBot="1">
      <c r="A3" s="59"/>
      <c r="B3" s="59"/>
      <c r="C3" s="59"/>
      <c r="D3" s="59"/>
      <c r="E3" s="59"/>
      <c r="F3" s="59"/>
      <c r="G3" s="59"/>
      <c r="H3" s="60"/>
      <c r="I3" s="61"/>
      <c r="J3" s="231"/>
      <c r="K3" s="62"/>
      <c r="L3" s="62"/>
      <c r="M3" s="63"/>
      <c r="N3" s="231"/>
      <c r="O3" s="62"/>
      <c r="P3" s="62"/>
      <c r="Q3" s="63"/>
      <c r="R3" s="231"/>
      <c r="S3" s="62"/>
      <c r="T3" s="62"/>
      <c r="U3" s="63"/>
      <c r="V3" s="231"/>
      <c r="W3" s="62"/>
      <c r="X3" s="62"/>
      <c r="Y3" s="64"/>
      <c r="Z3" s="231"/>
      <c r="AA3" s="62"/>
      <c r="AB3" s="62"/>
      <c r="AC3" s="63"/>
      <c r="AD3" s="231"/>
      <c r="AE3" s="62"/>
      <c r="AF3" s="62"/>
      <c r="AG3" s="63"/>
      <c r="AH3" s="231"/>
      <c r="AI3" s="62"/>
      <c r="AJ3" s="65"/>
      <c r="AK3" s="66"/>
      <c r="AL3" s="62"/>
      <c r="AM3" s="63"/>
      <c r="AN3" s="62"/>
      <c r="AO3" s="63"/>
      <c r="AP3" s="62"/>
      <c r="AQ3" s="63"/>
      <c r="AR3" s="166"/>
      <c r="AS3" s="167"/>
      <c r="BH3" s="312"/>
    </row>
    <row r="4" spans="1:61" s="47" customFormat="1" ht="9" hidden="1" customHeight="1">
      <c r="A4" s="56"/>
      <c r="B4" s="56" t="s">
        <v>1</v>
      </c>
      <c r="C4" s="56" t="s">
        <v>2</v>
      </c>
      <c r="D4" s="56" t="s">
        <v>7</v>
      </c>
      <c r="E4" s="56" t="s">
        <v>26</v>
      </c>
      <c r="F4" s="56" t="s">
        <v>4</v>
      </c>
      <c r="G4" s="56" t="s">
        <v>23</v>
      </c>
      <c r="H4" s="57" t="s">
        <v>208</v>
      </c>
      <c r="I4" s="44"/>
      <c r="J4" s="232"/>
      <c r="K4" s="40" t="s">
        <v>109</v>
      </c>
      <c r="L4" s="40"/>
      <c r="M4" s="45"/>
      <c r="N4" s="232"/>
      <c r="O4" s="40" t="s">
        <v>109</v>
      </c>
      <c r="P4" s="40"/>
      <c r="Q4" s="45"/>
      <c r="R4" s="232"/>
      <c r="S4" s="40" t="s">
        <v>109</v>
      </c>
      <c r="T4" s="40"/>
      <c r="U4" s="45"/>
      <c r="V4" s="232"/>
      <c r="W4" s="40" t="s">
        <v>109</v>
      </c>
      <c r="X4" s="40"/>
      <c r="Y4" s="46"/>
      <c r="Z4" s="232"/>
      <c r="AA4" s="40" t="s">
        <v>109</v>
      </c>
      <c r="AB4" s="40"/>
      <c r="AC4" s="45"/>
      <c r="AD4" s="232"/>
      <c r="AE4" s="40" t="s">
        <v>109</v>
      </c>
      <c r="AF4" s="40"/>
      <c r="AG4" s="45"/>
      <c r="AH4" s="232"/>
      <c r="AI4" s="40" t="s">
        <v>109</v>
      </c>
      <c r="AJ4" s="58"/>
      <c r="AK4" s="44"/>
      <c r="AL4" s="40"/>
      <c r="AM4" s="45"/>
      <c r="AN4" s="40"/>
      <c r="AO4" s="45"/>
      <c r="AP4" s="40"/>
      <c r="AQ4" s="45"/>
      <c r="AR4" s="168"/>
      <c r="AS4" s="169"/>
      <c r="BH4" s="313"/>
    </row>
    <row r="5" spans="1:61" s="67" customFormat="1" ht="9" hidden="1" customHeight="1" thickBot="1">
      <c r="A5" s="59"/>
      <c r="B5" s="59">
        <f ca="1">HLOOKUP(B4,Athlètes_colonnes,2,0)</f>
        <v>2</v>
      </c>
      <c r="C5" s="59">
        <f ca="1">HLOOKUP(C4,Athlètes_colonnes,2,0)</f>
        <v>3</v>
      </c>
      <c r="D5" s="59">
        <f ca="1">HLOOKUP(D4,Athlètes_colonnes,2,0)</f>
        <v>5</v>
      </c>
      <c r="E5" s="59">
        <f ca="1">HLOOKUP(E4,Athlètes_colonnes,2,0)</f>
        <v>4</v>
      </c>
      <c r="F5" s="59">
        <f ca="1">HLOOKUP(F4,Athlètes_colonnes,2,0)</f>
        <v>7</v>
      </c>
      <c r="G5" s="59"/>
      <c r="H5" s="60">
        <f ca="1">HLOOKUP(H4,cal_Indoor_colonnes,2,0)</f>
        <v>5</v>
      </c>
      <c r="I5" s="61"/>
      <c r="J5" s="231"/>
      <c r="K5" s="62">
        <f ca="1">HLOOKUP(K4,cal_Indoor_colonnes,2,0)</f>
        <v>8</v>
      </c>
      <c r="L5" s="62"/>
      <c r="M5" s="63"/>
      <c r="N5" s="231"/>
      <c r="O5" s="62">
        <f ca="1">HLOOKUP(O4,cal_Indoor_colonnes,2,0)</f>
        <v>8</v>
      </c>
      <c r="P5" s="62"/>
      <c r="Q5" s="63"/>
      <c r="R5" s="231"/>
      <c r="S5" s="62">
        <f ca="1">HLOOKUP(S4,cal_Indoor_colonnes,2,0)</f>
        <v>8</v>
      </c>
      <c r="T5" s="62"/>
      <c r="U5" s="63"/>
      <c r="V5" s="231"/>
      <c r="W5" s="62">
        <f ca="1">HLOOKUP(W4,cal_Indoor_colonnes,2,0)</f>
        <v>8</v>
      </c>
      <c r="X5" s="62"/>
      <c r="Y5" s="64"/>
      <c r="Z5" s="231"/>
      <c r="AA5" s="62">
        <f ca="1">HLOOKUP(AA4,cal_Indoor_colonnes,2,0)</f>
        <v>8</v>
      </c>
      <c r="AB5" s="62"/>
      <c r="AC5" s="63"/>
      <c r="AD5" s="231"/>
      <c r="AE5" s="62">
        <f ca="1">HLOOKUP(AE4,cal_Indoor_colonnes,2,0)</f>
        <v>8</v>
      </c>
      <c r="AF5" s="62"/>
      <c r="AG5" s="63"/>
      <c r="AH5" s="231"/>
      <c r="AI5" s="62">
        <f ca="1">HLOOKUP(AI4,cal_Indoor_colonnes,2,0)</f>
        <v>8</v>
      </c>
      <c r="AJ5" s="65"/>
      <c r="AK5" s="66"/>
      <c r="AL5" s="62"/>
      <c r="AM5" s="63"/>
      <c r="AN5" s="62"/>
      <c r="AO5" s="63"/>
      <c r="AP5" s="62"/>
      <c r="AQ5" s="63"/>
      <c r="AR5" s="166"/>
      <c r="AS5" s="167"/>
      <c r="BH5" s="312"/>
    </row>
    <row r="6" spans="1:61" s="151" customFormat="1" ht="9" hidden="1" customHeight="1">
      <c r="A6" s="144"/>
      <c r="B6" s="145"/>
      <c r="C6" s="145"/>
      <c r="D6" s="145"/>
      <c r="E6" s="145"/>
      <c r="F6" s="145"/>
      <c r="G6" s="145"/>
      <c r="H6" s="146"/>
      <c r="I6" s="147"/>
      <c r="J6" s="233"/>
      <c r="K6" s="144"/>
      <c r="L6" s="144"/>
      <c r="M6" s="148"/>
      <c r="N6" s="233"/>
      <c r="O6" s="144"/>
      <c r="P6" s="144"/>
      <c r="Q6" s="148"/>
      <c r="R6" s="233"/>
      <c r="S6" s="144"/>
      <c r="T6" s="144"/>
      <c r="U6" s="148"/>
      <c r="V6" s="233"/>
      <c r="W6" s="144"/>
      <c r="X6" s="144"/>
      <c r="Y6" s="149"/>
      <c r="Z6" s="233"/>
      <c r="AA6" s="144"/>
      <c r="AB6" s="144"/>
      <c r="AC6" s="148"/>
      <c r="AD6" s="233"/>
      <c r="AE6" s="144"/>
      <c r="AF6" s="144"/>
      <c r="AG6" s="148"/>
      <c r="AH6" s="233"/>
      <c r="AI6" s="144"/>
      <c r="AJ6" s="150"/>
      <c r="AK6" s="147"/>
      <c r="AL6" s="144"/>
      <c r="AM6" s="148"/>
      <c r="AN6" s="144"/>
      <c r="AO6" s="148"/>
      <c r="AP6" s="144"/>
      <c r="AQ6" s="148"/>
      <c r="AR6" s="170"/>
      <c r="AS6" s="171"/>
      <c r="AT6" s="145"/>
      <c r="AU6" s="145"/>
      <c r="AV6" s="145"/>
      <c r="AW6" s="145"/>
      <c r="AX6" s="145"/>
      <c r="AY6" s="145"/>
      <c r="AZ6" s="145"/>
      <c r="BA6" s="145"/>
      <c r="BB6" s="145"/>
      <c r="BC6" s="145"/>
      <c r="BD6" s="145"/>
      <c r="BE6" s="145"/>
      <c r="BF6" s="145"/>
      <c r="BG6" s="145"/>
      <c r="BH6" s="174"/>
    </row>
    <row r="7" spans="1:61" s="151" customFormat="1" ht="9" hidden="1" customHeight="1">
      <c r="A7" s="144"/>
      <c r="B7" s="145"/>
      <c r="C7" s="145"/>
      <c r="D7" s="145"/>
      <c r="E7" s="145"/>
      <c r="F7" s="145"/>
      <c r="G7" s="145"/>
      <c r="H7" s="146"/>
      <c r="I7" s="147"/>
      <c r="J7" s="233"/>
      <c r="K7" s="144"/>
      <c r="L7" s="144"/>
      <c r="M7" s="148"/>
      <c r="N7" s="233"/>
      <c r="O7" s="144"/>
      <c r="P7" s="144"/>
      <c r="Q7" s="148"/>
      <c r="R7" s="233"/>
      <c r="S7" s="144"/>
      <c r="T7" s="144"/>
      <c r="U7" s="148"/>
      <c r="V7" s="233"/>
      <c r="W7" s="144"/>
      <c r="X7" s="144"/>
      <c r="Y7" s="149"/>
      <c r="Z7" s="233"/>
      <c r="AA7" s="144"/>
      <c r="AB7" s="144"/>
      <c r="AC7" s="148"/>
      <c r="AD7" s="233"/>
      <c r="AE7" s="144"/>
      <c r="AF7" s="144"/>
      <c r="AG7" s="148"/>
      <c r="AH7" s="233"/>
      <c r="AI7" s="144"/>
      <c r="AJ7" s="150"/>
      <c r="AK7" s="147"/>
      <c r="AL7" s="144"/>
      <c r="AM7" s="148"/>
      <c r="AN7" s="144"/>
      <c r="AO7" s="148"/>
      <c r="AP7" s="144"/>
      <c r="AQ7" s="148"/>
      <c r="AR7" s="170"/>
      <c r="AS7" s="171"/>
      <c r="AT7" s="145"/>
      <c r="AU7" s="145"/>
      <c r="AV7" s="145"/>
      <c r="AW7" s="145"/>
      <c r="AX7" s="145"/>
      <c r="AY7" s="145"/>
      <c r="AZ7" s="145"/>
      <c r="BA7" s="145"/>
      <c r="BB7" s="145"/>
      <c r="BC7" s="145"/>
      <c r="BD7" s="145"/>
      <c r="BE7" s="145"/>
      <c r="BF7" s="145"/>
      <c r="BG7" s="145"/>
      <c r="BH7" s="174"/>
    </row>
    <row r="8" spans="1:61" s="151" customFormat="1" ht="9" hidden="1" customHeight="1">
      <c r="A8" s="144"/>
      <c r="B8" s="145"/>
      <c r="C8" s="145"/>
      <c r="D8" s="145"/>
      <c r="E8" s="145"/>
      <c r="F8" s="145"/>
      <c r="G8" s="145"/>
      <c r="H8" s="146"/>
      <c r="I8" s="147"/>
      <c r="J8" s="233"/>
      <c r="K8" s="144"/>
      <c r="L8" s="144"/>
      <c r="M8" s="148"/>
      <c r="N8" s="233"/>
      <c r="O8" s="144"/>
      <c r="P8" s="144"/>
      <c r="Q8" s="148"/>
      <c r="R8" s="233"/>
      <c r="S8" s="144"/>
      <c r="T8" s="144"/>
      <c r="U8" s="148"/>
      <c r="V8" s="233"/>
      <c r="W8" s="144"/>
      <c r="X8" s="144"/>
      <c r="Y8" s="149"/>
      <c r="Z8" s="233"/>
      <c r="AA8" s="144"/>
      <c r="AB8" s="144"/>
      <c r="AC8" s="148"/>
      <c r="AD8" s="233"/>
      <c r="AE8" s="144"/>
      <c r="AF8" s="144"/>
      <c r="AG8" s="148"/>
      <c r="AH8" s="233"/>
      <c r="AI8" s="144"/>
      <c r="AJ8" s="150"/>
      <c r="AK8" s="147"/>
      <c r="AL8" s="144"/>
      <c r="AM8" s="148"/>
      <c r="AN8" s="144"/>
      <c r="AO8" s="148"/>
      <c r="AP8" s="144"/>
      <c r="AQ8" s="148"/>
      <c r="AR8" s="170"/>
      <c r="AS8" s="171"/>
      <c r="AT8" s="145"/>
      <c r="AU8" s="145"/>
      <c r="AV8" s="145"/>
      <c r="AW8" s="145"/>
      <c r="AX8" s="145"/>
      <c r="AY8" s="145"/>
      <c r="AZ8" s="145"/>
      <c r="BA8" s="145"/>
      <c r="BB8" s="145"/>
      <c r="BC8" s="145"/>
      <c r="BD8" s="145"/>
      <c r="BE8" s="145"/>
      <c r="BF8" s="145"/>
      <c r="BG8" s="145"/>
      <c r="BH8" s="174"/>
    </row>
    <row r="9" spans="1:61" s="151" customFormat="1" ht="9" hidden="1" customHeight="1">
      <c r="A9" s="144"/>
      <c r="B9" s="145"/>
      <c r="C9" s="145"/>
      <c r="D9" s="145"/>
      <c r="E9" s="145"/>
      <c r="F9" s="145"/>
      <c r="G9" s="145"/>
      <c r="H9" s="146"/>
      <c r="I9" s="147"/>
      <c r="J9" s="233"/>
      <c r="K9" s="144"/>
      <c r="L9" s="144"/>
      <c r="M9" s="148"/>
      <c r="N9" s="233"/>
      <c r="O9" s="144"/>
      <c r="P9" s="144"/>
      <c r="Q9" s="148"/>
      <c r="R9" s="233"/>
      <c r="S9" s="144"/>
      <c r="T9" s="144"/>
      <c r="U9" s="148"/>
      <c r="V9" s="233"/>
      <c r="W9" s="144"/>
      <c r="X9" s="144"/>
      <c r="Y9" s="149"/>
      <c r="Z9" s="233"/>
      <c r="AA9" s="144"/>
      <c r="AB9" s="144"/>
      <c r="AC9" s="148"/>
      <c r="AD9" s="233"/>
      <c r="AE9" s="144"/>
      <c r="AF9" s="144"/>
      <c r="AG9" s="148"/>
      <c r="AH9" s="233"/>
      <c r="AI9" s="144"/>
      <c r="AJ9" s="150"/>
      <c r="AK9" s="147"/>
      <c r="AL9" s="144"/>
      <c r="AM9" s="148"/>
      <c r="AN9" s="144"/>
      <c r="AO9" s="148"/>
      <c r="AP9" s="144"/>
      <c r="AQ9" s="148"/>
      <c r="AR9" s="170"/>
      <c r="AS9" s="171"/>
      <c r="AT9" s="145"/>
      <c r="AU9" s="145"/>
      <c r="AV9" s="145"/>
      <c r="AW9" s="145"/>
      <c r="AX9" s="145"/>
      <c r="AY9" s="145"/>
      <c r="AZ9" s="145"/>
      <c r="BA9" s="145"/>
      <c r="BB9" s="145"/>
      <c r="BC9" s="145"/>
      <c r="BD9" s="145"/>
      <c r="BE9" s="145"/>
      <c r="BF9" s="145"/>
      <c r="BG9" s="145"/>
      <c r="BH9" s="174"/>
    </row>
    <row r="10" spans="1:61" s="156" customFormat="1" ht="13.5" hidden="1" thickBot="1">
      <c r="A10" s="32" t="s">
        <v>12</v>
      </c>
      <c r="B10" s="153"/>
      <c r="C10" s="153"/>
      <c r="D10" s="154"/>
      <c r="E10" s="154"/>
      <c r="F10" s="154"/>
      <c r="G10" s="154"/>
      <c r="H10" s="155"/>
      <c r="I10" s="243"/>
      <c r="J10" s="233"/>
      <c r="K10" s="244"/>
      <c r="L10" s="245"/>
      <c r="M10" s="246"/>
      <c r="N10" s="233"/>
      <c r="O10" s="244"/>
      <c r="P10" s="245"/>
      <c r="Q10" s="246"/>
      <c r="R10" s="233"/>
      <c r="S10" s="244"/>
      <c r="T10" s="245"/>
      <c r="U10" s="246"/>
      <c r="V10" s="233"/>
      <c r="W10" s="244"/>
      <c r="X10" s="245"/>
      <c r="Y10" s="247"/>
      <c r="Z10" s="233"/>
      <c r="AA10" s="244"/>
      <c r="AB10" s="245"/>
      <c r="AC10" s="246"/>
      <c r="AD10" s="233"/>
      <c r="AE10" s="244"/>
      <c r="AF10" s="245"/>
      <c r="AG10" s="246"/>
      <c r="AH10" s="233"/>
      <c r="AI10" s="244"/>
      <c r="AJ10" s="248"/>
      <c r="AK10" s="243"/>
      <c r="AL10" s="245"/>
      <c r="AM10" s="246"/>
      <c r="AN10" s="245"/>
      <c r="AO10" s="246"/>
      <c r="AP10" s="245"/>
      <c r="AQ10" s="246"/>
      <c r="AR10" s="249"/>
      <c r="AS10" s="172"/>
      <c r="AT10" s="154"/>
      <c r="AU10" s="154"/>
      <c r="AV10" s="154"/>
      <c r="AW10" s="154"/>
      <c r="AX10" s="154"/>
      <c r="AY10" s="154"/>
      <c r="AZ10" s="154"/>
      <c r="BA10" s="154"/>
      <c r="BB10" s="154"/>
      <c r="BC10" s="154"/>
      <c r="BD10" s="154"/>
      <c r="BE10" s="154"/>
      <c r="BF10" s="154"/>
      <c r="BG10" s="154"/>
      <c r="BH10" s="174"/>
    </row>
    <row r="11" spans="1:61" s="8" customFormat="1">
      <c r="A11" s="98"/>
      <c r="B11" s="99"/>
      <c r="C11" s="99"/>
      <c r="D11" s="99"/>
      <c r="E11" s="99"/>
      <c r="F11" s="99"/>
      <c r="G11" s="99"/>
      <c r="H11" s="161"/>
      <c r="I11" s="221"/>
      <c r="J11" s="265"/>
      <c r="K11" s="100" t="s">
        <v>28</v>
      </c>
      <c r="L11" s="101"/>
      <c r="M11" s="102"/>
      <c r="N11" s="265"/>
      <c r="O11" s="100" t="s">
        <v>78</v>
      </c>
      <c r="P11" s="101"/>
      <c r="Q11" s="102"/>
      <c r="R11" s="265"/>
      <c r="S11" s="100" t="s">
        <v>83</v>
      </c>
      <c r="T11" s="101"/>
      <c r="U11" s="102"/>
      <c r="V11" s="265"/>
      <c r="W11" s="100" t="s">
        <v>85</v>
      </c>
      <c r="X11" s="101"/>
      <c r="Y11" s="102"/>
      <c r="Z11" s="265"/>
      <c r="AA11" s="100" t="s">
        <v>87</v>
      </c>
      <c r="AB11" s="101"/>
      <c r="AC11" s="102"/>
      <c r="AD11" s="265"/>
      <c r="AE11" s="100" t="s">
        <v>89</v>
      </c>
      <c r="AF11" s="101"/>
      <c r="AG11" s="102"/>
      <c r="AH11" s="265"/>
      <c r="AI11" s="100" t="s">
        <v>91</v>
      </c>
      <c r="AJ11" s="101"/>
      <c r="AK11" s="224" t="s">
        <v>94</v>
      </c>
      <c r="AL11" s="225"/>
      <c r="AM11" s="226" t="s">
        <v>95</v>
      </c>
      <c r="AN11" s="225"/>
      <c r="AO11" s="226" t="s">
        <v>100</v>
      </c>
      <c r="AP11" s="227"/>
      <c r="AQ11" s="224" t="s">
        <v>99</v>
      </c>
      <c r="AR11" s="204"/>
      <c r="AS11" s="268"/>
      <c r="AT11" s="269"/>
      <c r="AU11" s="269"/>
      <c r="AV11" s="269"/>
      <c r="AW11" s="269"/>
      <c r="AX11" s="269"/>
      <c r="AY11" s="269"/>
      <c r="AZ11" s="269"/>
      <c r="BA11" s="269"/>
      <c r="BB11" s="269"/>
      <c r="BC11" s="269"/>
      <c r="BD11" s="269" t="s">
        <v>374</v>
      </c>
      <c r="BE11" s="269" t="s">
        <v>374</v>
      </c>
      <c r="BF11" s="269"/>
      <c r="BG11" s="270"/>
      <c r="BH11" s="314"/>
    </row>
    <row r="12" spans="1:61" s="24" customFormat="1" ht="24.95" customHeight="1" thickBot="1">
      <c r="A12" s="103" t="s">
        <v>0</v>
      </c>
      <c r="B12" s="104" t="s">
        <v>1</v>
      </c>
      <c r="C12" s="104" t="s">
        <v>2</v>
      </c>
      <c r="D12" s="105" t="s">
        <v>7</v>
      </c>
      <c r="E12" s="105" t="s">
        <v>26</v>
      </c>
      <c r="F12" s="105" t="s">
        <v>4</v>
      </c>
      <c r="G12" s="105" t="s">
        <v>23</v>
      </c>
      <c r="H12" s="162" t="s">
        <v>208</v>
      </c>
      <c r="I12" s="218" t="s">
        <v>50</v>
      </c>
      <c r="J12" s="266" t="s">
        <v>178</v>
      </c>
      <c r="K12" s="219" t="s">
        <v>25</v>
      </c>
      <c r="L12" s="220" t="s">
        <v>82</v>
      </c>
      <c r="M12" s="222" t="s">
        <v>50</v>
      </c>
      <c r="N12" s="266" t="s">
        <v>178</v>
      </c>
      <c r="O12" s="219" t="s">
        <v>25</v>
      </c>
      <c r="P12" s="220" t="s">
        <v>82</v>
      </c>
      <c r="Q12" s="222" t="s">
        <v>50</v>
      </c>
      <c r="R12" s="266" t="s">
        <v>178</v>
      </c>
      <c r="S12" s="219" t="s">
        <v>25</v>
      </c>
      <c r="T12" s="220" t="s">
        <v>82</v>
      </c>
      <c r="U12" s="222" t="s">
        <v>50</v>
      </c>
      <c r="V12" s="266" t="s">
        <v>178</v>
      </c>
      <c r="W12" s="219" t="s">
        <v>25</v>
      </c>
      <c r="X12" s="220" t="s">
        <v>82</v>
      </c>
      <c r="Y12" s="222" t="s">
        <v>50</v>
      </c>
      <c r="Z12" s="266" t="s">
        <v>178</v>
      </c>
      <c r="AA12" s="219" t="s">
        <v>25</v>
      </c>
      <c r="AB12" s="220" t="s">
        <v>82</v>
      </c>
      <c r="AC12" s="222" t="s">
        <v>50</v>
      </c>
      <c r="AD12" s="266" t="s">
        <v>178</v>
      </c>
      <c r="AE12" s="219" t="s">
        <v>25</v>
      </c>
      <c r="AF12" s="220" t="s">
        <v>82</v>
      </c>
      <c r="AG12" s="222" t="s">
        <v>50</v>
      </c>
      <c r="AH12" s="266" t="s">
        <v>178</v>
      </c>
      <c r="AI12" s="219" t="s">
        <v>25</v>
      </c>
      <c r="AJ12" s="220" t="s">
        <v>82</v>
      </c>
      <c r="AK12" s="218" t="s">
        <v>50</v>
      </c>
      <c r="AL12" s="220" t="s">
        <v>82</v>
      </c>
      <c r="AM12" s="222" t="s">
        <v>50</v>
      </c>
      <c r="AN12" s="220" t="s">
        <v>82</v>
      </c>
      <c r="AO12" s="222" t="s">
        <v>50</v>
      </c>
      <c r="AP12" s="223" t="s">
        <v>82</v>
      </c>
      <c r="AQ12" s="218" t="s">
        <v>50</v>
      </c>
      <c r="AR12" s="228" t="s">
        <v>82</v>
      </c>
      <c r="AS12" s="271" t="s">
        <v>311</v>
      </c>
      <c r="AT12" s="272" t="s">
        <v>13</v>
      </c>
      <c r="AU12" s="272" t="s">
        <v>14</v>
      </c>
      <c r="AV12" s="272" t="s">
        <v>15</v>
      </c>
      <c r="AW12" s="272" t="s">
        <v>16</v>
      </c>
      <c r="AX12" s="272" t="s">
        <v>17</v>
      </c>
      <c r="AY12" s="272" t="s">
        <v>18</v>
      </c>
      <c r="AZ12" s="272" t="s">
        <v>19</v>
      </c>
      <c r="BA12" s="272" t="s">
        <v>20</v>
      </c>
      <c r="BB12" s="272" t="s">
        <v>21</v>
      </c>
      <c r="BC12" s="272" t="s">
        <v>22</v>
      </c>
      <c r="BD12" s="570" t="s">
        <v>23</v>
      </c>
      <c r="BE12" s="570" t="s">
        <v>375</v>
      </c>
      <c r="BF12" s="272"/>
      <c r="BG12" s="273"/>
      <c r="BH12" s="315"/>
    </row>
    <row r="13" spans="1:61" s="68" customFormat="1" ht="12" hidden="1" thickBot="1">
      <c r="A13" s="250" t="s">
        <v>0</v>
      </c>
      <c r="B13" s="251" t="s">
        <v>1</v>
      </c>
      <c r="C13" s="251" t="s">
        <v>2</v>
      </c>
      <c r="D13" s="252" t="s">
        <v>7</v>
      </c>
      <c r="E13" s="252" t="s">
        <v>26</v>
      </c>
      <c r="F13" s="252" t="s">
        <v>4</v>
      </c>
      <c r="G13" s="252" t="s">
        <v>23</v>
      </c>
      <c r="H13" s="253" t="s">
        <v>208</v>
      </c>
      <c r="I13" s="254" t="str">
        <f>L13&amp;"R"</f>
        <v>40_R</v>
      </c>
      <c r="J13" s="264" t="str">
        <f>L13&amp;"I"</f>
        <v>40_I</v>
      </c>
      <c r="K13" s="255" t="str">
        <f>L13&amp;"X"</f>
        <v>40_X</v>
      </c>
      <c r="L13" s="256" t="s">
        <v>77</v>
      </c>
      <c r="M13" s="255" t="str">
        <f>P13&amp;"R"</f>
        <v>60_R</v>
      </c>
      <c r="N13" s="264" t="str">
        <f>P13&amp;"I"</f>
        <v>60_I</v>
      </c>
      <c r="O13" s="255" t="str">
        <f>P13&amp;"X"</f>
        <v>60_X</v>
      </c>
      <c r="P13" s="256" t="s">
        <v>79</v>
      </c>
      <c r="Q13" s="255" t="str">
        <f>T13&amp;"R"</f>
        <v>80_R</v>
      </c>
      <c r="R13" s="264" t="str">
        <f>T13&amp;"I"</f>
        <v>80_I</v>
      </c>
      <c r="S13" s="255" t="str">
        <f>T13&amp;"X"</f>
        <v>80_X</v>
      </c>
      <c r="T13" s="256" t="s">
        <v>84</v>
      </c>
      <c r="U13" s="255" t="str">
        <f>X13&amp;"R"</f>
        <v>150_R</v>
      </c>
      <c r="V13" s="264" t="str">
        <f>X13&amp;"I"</f>
        <v>150_I</v>
      </c>
      <c r="W13" s="255" t="str">
        <f>X13&amp;"X"</f>
        <v>150_X</v>
      </c>
      <c r="X13" s="256" t="s">
        <v>86</v>
      </c>
      <c r="Y13" s="257" t="str">
        <f>AB13&amp;"R"</f>
        <v>1000_R</v>
      </c>
      <c r="Z13" s="264" t="str">
        <f>AB13&amp;"I"</f>
        <v>1000_I</v>
      </c>
      <c r="AA13" s="255" t="str">
        <f>AB13&amp;"X"</f>
        <v>1000_X</v>
      </c>
      <c r="AB13" s="256" t="s">
        <v>88</v>
      </c>
      <c r="AC13" s="255" t="str">
        <f>AF13&amp;"R"</f>
        <v>40H_R</v>
      </c>
      <c r="AD13" s="264" t="str">
        <f>AF13&amp;"I"</f>
        <v>40H_I</v>
      </c>
      <c r="AE13" s="255" t="str">
        <f>AF13&amp;"X"</f>
        <v>40H_X</v>
      </c>
      <c r="AF13" s="256" t="s">
        <v>90</v>
      </c>
      <c r="AG13" s="255" t="str">
        <f>AJ13&amp;"R"</f>
        <v>60H_R</v>
      </c>
      <c r="AH13" s="264" t="str">
        <f>AJ13&amp;"I"</f>
        <v>60H_I</v>
      </c>
      <c r="AI13" s="255" t="str">
        <f>AJ13&amp;"X"</f>
        <v>60H_X</v>
      </c>
      <c r="AJ13" s="258" t="s">
        <v>92</v>
      </c>
      <c r="AK13" s="259" t="str">
        <f>AL13&amp;"R"</f>
        <v>hautR</v>
      </c>
      <c r="AL13" s="256" t="s">
        <v>93</v>
      </c>
      <c r="AM13" s="255" t="str">
        <f>AN13&amp;"R"</f>
        <v>longR</v>
      </c>
      <c r="AN13" s="256" t="s">
        <v>96</v>
      </c>
      <c r="AO13" s="825" t="str">
        <f>AP13&amp;"R"</f>
        <v>percR</v>
      </c>
      <c r="AP13" s="258" t="s">
        <v>97</v>
      </c>
      <c r="AQ13" s="259" t="str">
        <f>AR13&amp;"R"</f>
        <v>poidR</v>
      </c>
      <c r="AR13" s="260" t="s">
        <v>98</v>
      </c>
      <c r="AS13" s="250" t="s">
        <v>311</v>
      </c>
      <c r="AT13" s="252" t="s">
        <v>13</v>
      </c>
      <c r="AU13" s="252" t="s">
        <v>14</v>
      </c>
      <c r="AV13" s="252" t="s">
        <v>15</v>
      </c>
      <c r="AW13" s="252" t="s">
        <v>16</v>
      </c>
      <c r="AX13" s="252" t="s">
        <v>17</v>
      </c>
      <c r="AY13" s="252" t="s">
        <v>18</v>
      </c>
      <c r="AZ13" s="252" t="s">
        <v>19</v>
      </c>
      <c r="BA13" s="252" t="s">
        <v>20</v>
      </c>
      <c r="BB13" s="252" t="s">
        <v>21</v>
      </c>
      <c r="BC13" s="252" t="s">
        <v>22</v>
      </c>
      <c r="BD13" s="252" t="s">
        <v>136</v>
      </c>
      <c r="BE13" s="261" t="s">
        <v>138</v>
      </c>
      <c r="BF13" s="261" t="s">
        <v>139</v>
      </c>
      <c r="BG13" s="262" t="s">
        <v>140</v>
      </c>
      <c r="BH13" s="316" t="s">
        <v>57</v>
      </c>
      <c r="BI13" s="68" t="s">
        <v>310</v>
      </c>
    </row>
    <row r="14" spans="1:61" hidden="1">
      <c r="A14" s="118">
        <v>5</v>
      </c>
      <c r="B14" s="4" t="str">
        <f t="shared" ref="B14:F64" ca="1" si="0">IF($A14="","",VLOOKUP($A14,Athlètes,B$5,0))</f>
        <v>SCLAVONT</v>
      </c>
      <c r="C14" s="4" t="str">
        <f t="shared" ca="1" si="0"/>
        <v>Lastinie</v>
      </c>
      <c r="D14" s="5" t="str">
        <f t="shared" ca="1" si="0"/>
        <v>F</v>
      </c>
      <c r="E14" s="5" t="str">
        <f t="shared" ca="1" si="0"/>
        <v>B</v>
      </c>
      <c r="F14" s="5">
        <f t="shared" ca="1" si="0"/>
        <v>2002</v>
      </c>
      <c r="G14" s="17" t="s">
        <v>13</v>
      </c>
      <c r="H14" s="27" t="str">
        <f t="shared" ref="H14:H77" ca="1" si="1">IF($G14="","",VLOOKUP($G14,cal_Indoor,H$5,0))</f>
        <v>Louvain-La-Neuve</v>
      </c>
      <c r="I14" s="28">
        <v>8.9236111111111113E-5</v>
      </c>
      <c r="J14" s="267">
        <f t="shared" ref="J14:J77" si="2">IF(I14="","",I14*1000)</f>
        <v>8.9236111111111113E-2</v>
      </c>
      <c r="K14" s="263" t="str">
        <f t="shared" ref="K14:K77" ca="1" si="3">IF($G14="","",VLOOKUP($G14,cal_Indoor,K$5,0))</f>
        <v>E</v>
      </c>
      <c r="L14" s="5">
        <f t="shared" ref="L14:L77" ca="1" si="4">IF(I14&gt;0,IF(AND(K14&lt;&gt;"E",K14&lt;&gt;"M"),NA(),IF(ISERROR(INT(VLOOKUP(L$13&amp;K14,points_Indoor,5,0)*(VLOOKUP(L$13&amp;K14,points_Indoor,6,0)-I14*86400)^VLOOKUP(L$13&amp;K14,points_Indoor,7,0))),0,INT(VLOOKUP(L$13&amp;K14,points_Indoor,5,0)*(VLOOKUP(L$13&amp;K14,points_Indoor,6,0)-I14*86400)^VLOOKUP(L$13&amp;K14,points_Indoor,7,0)))),0)</f>
        <v>216</v>
      </c>
      <c r="M14" s="18"/>
      <c r="N14" s="267" t="str">
        <f t="shared" ref="N14:N77" si="5">IF(M14="","",M14*1000)</f>
        <v/>
      </c>
      <c r="O14" s="263" t="str">
        <f t="shared" ref="O14:O77" ca="1" si="6">IF($G14="","",VLOOKUP($G14,cal_Indoor,O$5,0))</f>
        <v>E</v>
      </c>
      <c r="P14" s="5">
        <f t="shared" ref="P14:P77" si="7">IF(M14&gt;0,IF(AND(O14&lt;&gt;"E",O14&lt;&gt;"M"),NA(),IF(ISERROR(INT(VLOOKUP(P$13&amp;O14,points_Indoor,5,0)*(VLOOKUP(P$13&amp;O14,points_Indoor,6,0)-M14*86400)^VLOOKUP(P$13&amp;O14,points_Indoor,7,0))),0,INT(VLOOKUP(P$13&amp;O14,points_Indoor,5,0)*(VLOOKUP(P$13&amp;O14,points_Indoor,6,0)-M14*86400)^VLOOKUP(P$13&amp;O14,points_Indoor,7,0)))),0)</f>
        <v>0</v>
      </c>
      <c r="Q14" s="18"/>
      <c r="R14" s="267" t="str">
        <f t="shared" ref="R14:R77" si="8">IF(Q14="","",Q14*1000)</f>
        <v/>
      </c>
      <c r="S14" s="263" t="str">
        <f t="shared" ref="S14:S77" ca="1" si="9">IF($G14="","",VLOOKUP($G14,cal_Indoor,S$5,0))</f>
        <v>E</v>
      </c>
      <c r="T14" s="5">
        <f t="shared" ref="T14:T77" si="10">IF(Q14&gt;0,IF(AND(S14&lt;&gt;"E",S14&lt;&gt;"M"),NA(),IF(ISERROR(INT(VLOOKUP(T$13&amp;S14,points_Indoor,5,0)*(VLOOKUP(T$13&amp;S14,points_Indoor,6,0)-Q14*86400)^VLOOKUP(T$13&amp;S14,points_Indoor,7,0))),0,INT(VLOOKUP(T$13&amp;S14,points_Indoor,5,0)*(VLOOKUP(T$13&amp;S14,points_Indoor,6,0)-Q14*86400)^VLOOKUP(T$13&amp;S14,points_Indoor,7,0)))),0)</f>
        <v>0</v>
      </c>
      <c r="U14" s="18"/>
      <c r="V14" s="267" t="str">
        <f t="shared" ref="V14:V77" si="11">IF(U14="","",U14*1000)</f>
        <v/>
      </c>
      <c r="W14" s="263" t="str">
        <f t="shared" ref="W14:W77" ca="1" si="12">IF($G14="","",VLOOKUP($G14,cal_Indoor,W$5,0))</f>
        <v>E</v>
      </c>
      <c r="X14" s="5">
        <f t="shared" ref="X14:X77" si="13">IF(U14&gt;0,IF(AND(W14&lt;&gt;"E",W14&lt;&gt;"M"),NA(),IF(ISERROR(INT(VLOOKUP(X$13&amp;W14,points_Indoor,5,0)*(VLOOKUP(X$13&amp;W14,points_Indoor,6,0)-U14*86400)^VLOOKUP(X$13&amp;W14,points_Indoor,7,0))),0,INT(VLOOKUP(X$13&amp;W14,points_Indoor,5,0)*(VLOOKUP(X$13&amp;W14,points_Indoor,6,0)-U14*86400)^VLOOKUP(X$13&amp;W14,points_Indoor,7,0)))),0)</f>
        <v>0</v>
      </c>
      <c r="Y14" s="20"/>
      <c r="Z14" s="267" t="str">
        <f t="shared" ref="Z14:Z77" si="14">IF(Y14="","",Y14*1000)</f>
        <v/>
      </c>
      <c r="AA14" s="263" t="str">
        <f t="shared" ref="AA14:AA77" ca="1" si="15">IF($G14="","",VLOOKUP($G14,cal_Indoor,AA$5,0))</f>
        <v>E</v>
      </c>
      <c r="AB14" s="5">
        <f t="shared" ref="AB14:AB77" si="16">IF(Y14&gt;0,IF(AND(AA14&lt;&gt;"E",AA14&lt;&gt;"M"),NA(),IF(ISERROR(INT(VLOOKUP(AB$13&amp;AA14,points_Indoor,5,0)*(VLOOKUP(AB$13&amp;AA14,points_Indoor,6,0)-Y14*86400)^VLOOKUP(AB$13&amp;AA14,points_Indoor,7,0))),0,INT(VLOOKUP(AB$13&amp;AA14,points_Indoor,5,0)*(VLOOKUP(AB$13&amp;AA14,points_Indoor,6,0)-Y14*86400)^VLOOKUP(AB$13&amp;AA14,points_Indoor,7,0)))),0)</f>
        <v>0</v>
      </c>
      <c r="AC14" s="18"/>
      <c r="AD14" s="267" t="str">
        <f t="shared" ref="AD14:AD77" si="17">IF(AC14="","",AC14*1000)</f>
        <v/>
      </c>
      <c r="AE14" s="263" t="str">
        <f t="shared" ref="AE14:AE77" ca="1" si="18">IF($G14="","",VLOOKUP($G14,cal_Indoor,AE$5,0))</f>
        <v>E</v>
      </c>
      <c r="AF14" s="5">
        <f t="shared" ref="AF14:AF77" si="19">IF(AC14&gt;0,IF(AND(AE14&lt;&gt;"E",AE14&lt;&gt;"M"),NA(),IF(ISERROR(INT(VLOOKUP(AF$13&amp;AE14,points_Indoor,5,0)*(VLOOKUP(AF$13&amp;AE14,points_Indoor,6,0)-AC14*86400)^VLOOKUP(AF$13&amp;AE14,points_Indoor,7,0))),0,INT(VLOOKUP(AF$13&amp;AE14,points_Indoor,5,0)*(VLOOKUP(AF$13&amp;AE14,points_Indoor,6,0)-AC14*86400)^VLOOKUP(AF$13&amp;AE14,points_Indoor,7,0)))),0)</f>
        <v>0</v>
      </c>
      <c r="AG14" s="18"/>
      <c r="AH14" s="267" t="str">
        <f t="shared" ref="AH14:AH77" si="20">IF(AG14="","",AG14*1000)</f>
        <v/>
      </c>
      <c r="AI14" s="263" t="str">
        <f t="shared" ref="AI14:AI77" ca="1" si="21">IF($G14="","",VLOOKUP($G14,cal_Indoor,AI$5,0))</f>
        <v>E</v>
      </c>
      <c r="AJ14" s="29">
        <f t="shared" ref="AJ14:AJ77" si="22">IF(AG14&gt;0,IF(AND(AI14&lt;&gt;"E",AI14&lt;&gt;"M"),NA(),IF(ISERROR(INT(VLOOKUP(AJ$13&amp;AI14,points_Indoor,5,0)*(VLOOKUP(AJ$13&amp;AI14,points_Indoor,6,0)-AG14*86400)^VLOOKUP(AJ$13&amp;AI14,points_Indoor,7,0))),0,INT(VLOOKUP(AJ$13&amp;AI14,points_Indoor,5,0)*(VLOOKUP(AJ$13&amp;AI14,points_Indoor,6,0)-AG14*86400)^VLOOKUP(AJ$13&amp;AI14,points_Indoor,7,0)))),0)</f>
        <v>0</v>
      </c>
      <c r="AK14" s="22">
        <v>90</v>
      </c>
      <c r="AL14" s="5">
        <f t="shared" ref="AL14:AL77" si="23">IF(AK14&gt;0,IF(ISERROR(INT(VLOOKUP(AL$13,points_Indoor,5,0)*(AK14-VLOOKUP(AL$13,points_Indoor,6,0))^VLOOKUP(AL$13,points_Indoor,7,0))),0,INT(VLOOKUP(AL$13,points_Indoor,5,0)*(AK14-VLOOKUP(AL$13,points_Indoor,6,0))^VLOOKUP(AL$13,points_Indoor,7,0))),0)</f>
        <v>119</v>
      </c>
      <c r="AM14" s="22"/>
      <c r="AN14" s="5">
        <f t="shared" ref="AN14:AN77" si="24">IF(AM14&gt;0,IF(ISERROR(INT(VLOOKUP(AN$13,points_Indoor,5,0)*(AM14-VLOOKUP(AN$13,points_Indoor,6,0))^VLOOKUP(AN$13,points_Indoor,7,0))),0,INT(VLOOKUP(AN$13,points_Indoor,5,0)*(AM14-VLOOKUP(AN$13,points_Indoor,6,0))^VLOOKUP(AN$13,points_Indoor,7,0))),0)</f>
        <v>0</v>
      </c>
      <c r="AO14" s="826"/>
      <c r="AP14" s="29">
        <f t="shared" ref="AP14:AP77" si="25">IF(AO14&gt;0,IF(ISERROR(INT(VLOOKUP(AP$13,points_Indoor,5,0)*(AO14-VLOOKUP(AP$13,points_Indoor,6,0))^VLOOKUP(AP$13,points_Indoor,7,0))),0,INT(VLOOKUP(AP$13,points_Indoor,5,0)*(AO14-VLOOKUP(AP$13,points_Indoor,6,0))^VLOOKUP(AP$13,points_Indoor,7,0))),0)</f>
        <v>0</v>
      </c>
      <c r="AQ14" s="436">
        <v>5.4</v>
      </c>
      <c r="AR14" s="106">
        <f t="shared" ref="AR14:AR77" si="26">IF(AQ14&gt;0,IF(ISERROR(INT(VLOOKUP(AR$13,points_Indoor,5,0)*(AQ14-VLOOKUP(AR$13,points_Indoor,6,0))^VLOOKUP(AR$13,points_Indoor,7,0))),0,INT(VLOOKUP(AR$13,points_Indoor,5,0)*(AQ14-VLOOKUP(AR$13,points_Indoor,6,0))^VLOOKUP(AR$13,points_Indoor,7,0))),0)</f>
        <v>242</v>
      </c>
      <c r="AS14" s="274">
        <f t="shared" ref="AS14:BC23" si="27">IF($G14=AS$13,1,0)</f>
        <v>0</v>
      </c>
      <c r="AT14" s="275">
        <f t="shared" si="27"/>
        <v>1</v>
      </c>
      <c r="AU14" s="275">
        <f t="shared" si="27"/>
        <v>0</v>
      </c>
      <c r="AV14" s="275">
        <f t="shared" si="27"/>
        <v>0</v>
      </c>
      <c r="AW14" s="275">
        <f t="shared" si="27"/>
        <v>0</v>
      </c>
      <c r="AX14" s="275">
        <f t="shared" si="27"/>
        <v>0</v>
      </c>
      <c r="AY14" s="275">
        <f t="shared" si="27"/>
        <v>0</v>
      </c>
      <c r="AZ14" s="275">
        <f t="shared" si="27"/>
        <v>0</v>
      </c>
      <c r="BA14" s="275">
        <f t="shared" si="27"/>
        <v>0</v>
      </c>
      <c r="BB14" s="275">
        <f t="shared" si="27"/>
        <v>0</v>
      </c>
      <c r="BC14" s="275">
        <f t="shared" si="27"/>
        <v>0</v>
      </c>
      <c r="BD14" s="275">
        <f t="shared" ref="BD14:BD77" si="28">IF(AND(G14&lt;&gt;"",SUM(AS14:BC14)&lt;&gt;1),1,0)</f>
        <v>0</v>
      </c>
      <c r="BE14" s="275">
        <f>IF(AND(A14&lt;&gt;"",AS14&lt;&gt;1,ISNA(VLOOKUP(A14,Indoor!B:B,1,0))),1,0)</f>
        <v>0</v>
      </c>
      <c r="BG14" s="276"/>
      <c r="BH14" s="302"/>
    </row>
    <row r="15" spans="1:61" hidden="1">
      <c r="A15" s="118">
        <v>10</v>
      </c>
      <c r="B15" s="4" t="str">
        <f t="shared" ca="1" si="0"/>
        <v>DEMOL</v>
      </c>
      <c r="C15" s="4" t="str">
        <f t="shared" ca="1" si="0"/>
        <v>Rachel</v>
      </c>
      <c r="D15" s="5" t="str">
        <f t="shared" ca="1" si="0"/>
        <v>F</v>
      </c>
      <c r="E15" s="5" t="str">
        <f t="shared" ca="1" si="0"/>
        <v>B</v>
      </c>
      <c r="F15" s="5" t="str">
        <f t="shared" ca="1" si="0"/>
        <v/>
      </c>
      <c r="G15" s="17" t="s">
        <v>13</v>
      </c>
      <c r="H15" s="27" t="str">
        <f t="shared" ca="1" si="1"/>
        <v>Louvain-La-Neuve</v>
      </c>
      <c r="I15" s="28">
        <v>9.8611111111111111E-5</v>
      </c>
      <c r="J15" s="267">
        <f t="shared" si="2"/>
        <v>9.8611111111111108E-2</v>
      </c>
      <c r="K15" s="263" t="str">
        <f t="shared" ca="1" si="3"/>
        <v>E</v>
      </c>
      <c r="L15" s="5">
        <f t="shared" ca="1" si="4"/>
        <v>90</v>
      </c>
      <c r="M15" s="18"/>
      <c r="N15" s="267" t="str">
        <f t="shared" si="5"/>
        <v/>
      </c>
      <c r="O15" s="263" t="str">
        <f t="shared" ca="1" si="6"/>
        <v>E</v>
      </c>
      <c r="P15" s="5">
        <f t="shared" si="7"/>
        <v>0</v>
      </c>
      <c r="Q15" s="18"/>
      <c r="R15" s="267" t="str">
        <f t="shared" si="8"/>
        <v/>
      </c>
      <c r="S15" s="263" t="str">
        <f t="shared" ca="1" si="9"/>
        <v>E</v>
      </c>
      <c r="T15" s="5">
        <f t="shared" si="10"/>
        <v>0</v>
      </c>
      <c r="U15" s="18"/>
      <c r="V15" s="267" t="str">
        <f t="shared" si="11"/>
        <v/>
      </c>
      <c r="W15" s="263" t="str">
        <f t="shared" ca="1" si="12"/>
        <v>E</v>
      </c>
      <c r="X15" s="5">
        <f t="shared" si="13"/>
        <v>0</v>
      </c>
      <c r="Y15" s="20"/>
      <c r="Z15" s="267" t="str">
        <f t="shared" si="14"/>
        <v/>
      </c>
      <c r="AA15" s="263" t="str">
        <f t="shared" ca="1" si="15"/>
        <v>E</v>
      </c>
      <c r="AB15" s="5">
        <f t="shared" si="16"/>
        <v>0</v>
      </c>
      <c r="AC15" s="18"/>
      <c r="AD15" s="267" t="str">
        <f t="shared" si="17"/>
        <v/>
      </c>
      <c r="AE15" s="263" t="str">
        <f t="shared" ca="1" si="18"/>
        <v>E</v>
      </c>
      <c r="AF15" s="5">
        <f t="shared" si="19"/>
        <v>0</v>
      </c>
      <c r="AG15" s="18"/>
      <c r="AH15" s="267" t="str">
        <f t="shared" si="20"/>
        <v/>
      </c>
      <c r="AI15" s="263" t="str">
        <f t="shared" ca="1" si="21"/>
        <v>E</v>
      </c>
      <c r="AJ15" s="29">
        <f t="shared" si="22"/>
        <v>0</v>
      </c>
      <c r="AK15" s="22"/>
      <c r="AL15" s="5">
        <f t="shared" si="23"/>
        <v>0</v>
      </c>
      <c r="AM15" s="22"/>
      <c r="AN15" s="5">
        <f t="shared" si="24"/>
        <v>0</v>
      </c>
      <c r="AO15" s="826"/>
      <c r="AP15" s="29">
        <f t="shared" si="25"/>
        <v>0</v>
      </c>
      <c r="AQ15" s="436">
        <v>2.44</v>
      </c>
      <c r="AR15" s="106">
        <f t="shared" si="26"/>
        <v>54</v>
      </c>
      <c r="AS15" s="274">
        <f t="shared" si="27"/>
        <v>0</v>
      </c>
      <c r="AT15" s="275">
        <f t="shared" si="27"/>
        <v>1</v>
      </c>
      <c r="AU15" s="275">
        <f t="shared" si="27"/>
        <v>0</v>
      </c>
      <c r="AV15" s="275">
        <f t="shared" si="27"/>
        <v>0</v>
      </c>
      <c r="AW15" s="275">
        <f t="shared" si="27"/>
        <v>0</v>
      </c>
      <c r="AX15" s="275">
        <f t="shared" si="27"/>
        <v>0</v>
      </c>
      <c r="AY15" s="275">
        <f t="shared" si="27"/>
        <v>0</v>
      </c>
      <c r="AZ15" s="275">
        <f t="shared" si="27"/>
        <v>0</v>
      </c>
      <c r="BA15" s="275">
        <f t="shared" si="27"/>
        <v>0</v>
      </c>
      <c r="BB15" s="275">
        <f t="shared" si="27"/>
        <v>0</v>
      </c>
      <c r="BC15" s="275">
        <f t="shared" si="27"/>
        <v>0</v>
      </c>
      <c r="BD15" s="275">
        <f t="shared" si="28"/>
        <v>0</v>
      </c>
      <c r="BE15" s="275">
        <f>IF(AND(A15&lt;&gt;"",AS15&lt;&gt;1,ISNA(VLOOKUP(A15,Indoor!B:B,1,0))),1,0)</f>
        <v>0</v>
      </c>
      <c r="BG15" s="276"/>
      <c r="BH15" s="302"/>
    </row>
    <row r="16" spans="1:61" hidden="1">
      <c r="A16" s="118">
        <v>9</v>
      </c>
      <c r="B16" s="4" t="str">
        <f t="shared" ca="1" si="0"/>
        <v>SCLAVONT</v>
      </c>
      <c r="C16" s="4" t="str">
        <f t="shared" ca="1" si="0"/>
        <v>Ysolde</v>
      </c>
      <c r="D16" s="5" t="str">
        <f t="shared" ca="1" si="0"/>
        <v>F</v>
      </c>
      <c r="E16" s="5" t="str">
        <f t="shared" ca="1" si="0"/>
        <v>B</v>
      </c>
      <c r="F16" s="5">
        <f t="shared" ca="1" si="0"/>
        <v>2002</v>
      </c>
      <c r="G16" s="17" t="s">
        <v>13</v>
      </c>
      <c r="H16" s="27" t="str">
        <f t="shared" ca="1" si="1"/>
        <v>Louvain-La-Neuve</v>
      </c>
      <c r="I16" s="28">
        <v>8.8888888888888893E-5</v>
      </c>
      <c r="J16" s="267">
        <f t="shared" si="2"/>
        <v>8.8888888888888892E-2</v>
      </c>
      <c r="K16" s="263" t="str">
        <f t="shared" ca="1" si="3"/>
        <v>E</v>
      </c>
      <c r="L16" s="5">
        <f t="shared" ca="1" si="4"/>
        <v>221</v>
      </c>
      <c r="M16" s="18"/>
      <c r="N16" s="267" t="str">
        <f t="shared" si="5"/>
        <v/>
      </c>
      <c r="O16" s="263" t="str">
        <f t="shared" ca="1" si="6"/>
        <v>E</v>
      </c>
      <c r="P16" s="5">
        <f t="shared" si="7"/>
        <v>0</v>
      </c>
      <c r="Q16" s="18"/>
      <c r="R16" s="267" t="str">
        <f t="shared" si="8"/>
        <v/>
      </c>
      <c r="S16" s="263" t="str">
        <f t="shared" ca="1" si="9"/>
        <v>E</v>
      </c>
      <c r="T16" s="5">
        <f t="shared" si="10"/>
        <v>0</v>
      </c>
      <c r="U16" s="18"/>
      <c r="V16" s="267" t="str">
        <f t="shared" si="11"/>
        <v/>
      </c>
      <c r="W16" s="263" t="str">
        <f t="shared" ca="1" si="12"/>
        <v>E</v>
      </c>
      <c r="X16" s="5">
        <f t="shared" si="13"/>
        <v>0</v>
      </c>
      <c r="Y16" s="20"/>
      <c r="Z16" s="267" t="str">
        <f t="shared" si="14"/>
        <v/>
      </c>
      <c r="AA16" s="263" t="str">
        <f t="shared" ca="1" si="15"/>
        <v>E</v>
      </c>
      <c r="AB16" s="5">
        <f t="shared" si="16"/>
        <v>0</v>
      </c>
      <c r="AC16" s="18"/>
      <c r="AD16" s="267" t="str">
        <f t="shared" si="17"/>
        <v/>
      </c>
      <c r="AE16" s="263" t="str">
        <f t="shared" ca="1" si="18"/>
        <v>E</v>
      </c>
      <c r="AF16" s="5">
        <f t="shared" si="19"/>
        <v>0</v>
      </c>
      <c r="AG16" s="18"/>
      <c r="AH16" s="267" t="str">
        <f t="shared" si="20"/>
        <v/>
      </c>
      <c r="AI16" s="263" t="str">
        <f t="shared" ca="1" si="21"/>
        <v>E</v>
      </c>
      <c r="AJ16" s="29">
        <f t="shared" si="22"/>
        <v>0</v>
      </c>
      <c r="AK16" s="22">
        <v>85</v>
      </c>
      <c r="AL16" s="5">
        <f t="shared" si="23"/>
        <v>86</v>
      </c>
      <c r="AM16" s="22"/>
      <c r="AN16" s="5">
        <f t="shared" si="24"/>
        <v>0</v>
      </c>
      <c r="AO16" s="826"/>
      <c r="AP16" s="29">
        <f t="shared" si="25"/>
        <v>0</v>
      </c>
      <c r="AQ16" s="436">
        <v>4.97</v>
      </c>
      <c r="AR16" s="106">
        <f t="shared" si="26"/>
        <v>214</v>
      </c>
      <c r="AS16" s="274">
        <f t="shared" si="27"/>
        <v>0</v>
      </c>
      <c r="AT16" s="275">
        <f t="shared" si="27"/>
        <v>1</v>
      </c>
      <c r="AU16" s="275">
        <f t="shared" si="27"/>
        <v>0</v>
      </c>
      <c r="AV16" s="275">
        <f t="shared" si="27"/>
        <v>0</v>
      </c>
      <c r="AW16" s="275">
        <f t="shared" si="27"/>
        <v>0</v>
      </c>
      <c r="AX16" s="275">
        <f t="shared" si="27"/>
        <v>0</v>
      </c>
      <c r="AY16" s="275">
        <f t="shared" si="27"/>
        <v>0</v>
      </c>
      <c r="AZ16" s="275">
        <f t="shared" si="27"/>
        <v>0</v>
      </c>
      <c r="BA16" s="275">
        <f t="shared" si="27"/>
        <v>0</v>
      </c>
      <c r="BB16" s="275">
        <f t="shared" si="27"/>
        <v>0</v>
      </c>
      <c r="BC16" s="275">
        <f t="shared" si="27"/>
        <v>0</v>
      </c>
      <c r="BD16" s="275">
        <f t="shared" si="28"/>
        <v>0</v>
      </c>
      <c r="BE16" s="275">
        <f>IF(AND(A16&lt;&gt;"",AS16&lt;&gt;1,ISNA(VLOOKUP(A16,Indoor!B:B,1,0))),1,0)</f>
        <v>0</v>
      </c>
      <c r="BG16" s="276"/>
      <c r="BH16" s="302"/>
    </row>
    <row r="17" spans="1:60" hidden="1">
      <c r="A17" s="118">
        <v>184</v>
      </c>
      <c r="B17" s="4" t="str">
        <f t="shared" ca="1" si="0"/>
        <v>DUPONT</v>
      </c>
      <c r="C17" s="4" t="str">
        <f t="shared" ca="1" si="0"/>
        <v>Camille</v>
      </c>
      <c r="D17" s="5" t="str">
        <f t="shared" ca="1" si="0"/>
        <v>F</v>
      </c>
      <c r="E17" s="5" t="str">
        <f t="shared" ca="1" si="0"/>
        <v>B</v>
      </c>
      <c r="F17" s="5">
        <f t="shared" ca="1" si="0"/>
        <v>2003</v>
      </c>
      <c r="G17" s="17" t="s">
        <v>13</v>
      </c>
      <c r="H17" s="27" t="str">
        <f t="shared" ca="1" si="1"/>
        <v>Louvain-La-Neuve</v>
      </c>
      <c r="I17" s="28">
        <v>8.5763888888888899E-5</v>
      </c>
      <c r="J17" s="267">
        <f t="shared" si="2"/>
        <v>8.5763888888888903E-2</v>
      </c>
      <c r="K17" s="263" t="str">
        <f t="shared" ca="1" si="3"/>
        <v>E</v>
      </c>
      <c r="L17" s="5">
        <f t="shared" ca="1" si="4"/>
        <v>274</v>
      </c>
      <c r="M17" s="18"/>
      <c r="N17" s="267" t="str">
        <f t="shared" si="5"/>
        <v/>
      </c>
      <c r="O17" s="263" t="str">
        <f t="shared" ca="1" si="6"/>
        <v>E</v>
      </c>
      <c r="P17" s="5">
        <f t="shared" si="7"/>
        <v>0</v>
      </c>
      <c r="Q17" s="18"/>
      <c r="R17" s="267" t="str">
        <f t="shared" si="8"/>
        <v/>
      </c>
      <c r="S17" s="263" t="str">
        <f t="shared" ca="1" si="9"/>
        <v>E</v>
      </c>
      <c r="T17" s="5">
        <f t="shared" si="10"/>
        <v>0</v>
      </c>
      <c r="U17" s="18"/>
      <c r="V17" s="267" t="str">
        <f t="shared" si="11"/>
        <v/>
      </c>
      <c r="W17" s="263" t="str">
        <f t="shared" ca="1" si="12"/>
        <v>E</v>
      </c>
      <c r="X17" s="5">
        <f t="shared" si="13"/>
        <v>0</v>
      </c>
      <c r="Y17" s="20"/>
      <c r="Z17" s="267" t="str">
        <f t="shared" si="14"/>
        <v/>
      </c>
      <c r="AA17" s="263" t="str">
        <f t="shared" ca="1" si="15"/>
        <v>E</v>
      </c>
      <c r="AB17" s="5">
        <f t="shared" si="16"/>
        <v>0</v>
      </c>
      <c r="AC17" s="18"/>
      <c r="AD17" s="267" t="str">
        <f t="shared" si="17"/>
        <v/>
      </c>
      <c r="AE17" s="263" t="str">
        <f t="shared" ca="1" si="18"/>
        <v>E</v>
      </c>
      <c r="AF17" s="5">
        <f t="shared" si="19"/>
        <v>0</v>
      </c>
      <c r="AG17" s="18"/>
      <c r="AH17" s="267" t="str">
        <f t="shared" si="20"/>
        <v/>
      </c>
      <c r="AI17" s="263" t="str">
        <f t="shared" ca="1" si="21"/>
        <v>E</v>
      </c>
      <c r="AJ17" s="29">
        <f t="shared" si="22"/>
        <v>0</v>
      </c>
      <c r="AK17" s="22">
        <v>85</v>
      </c>
      <c r="AL17" s="5">
        <f t="shared" si="23"/>
        <v>86</v>
      </c>
      <c r="AM17" s="22"/>
      <c r="AN17" s="5">
        <f t="shared" si="24"/>
        <v>0</v>
      </c>
      <c r="AO17" s="826"/>
      <c r="AP17" s="29">
        <f t="shared" si="25"/>
        <v>0</v>
      </c>
      <c r="AQ17" s="436">
        <v>4.2699999999999996</v>
      </c>
      <c r="AR17" s="106">
        <f t="shared" si="26"/>
        <v>169</v>
      </c>
      <c r="AS17" s="274">
        <f t="shared" si="27"/>
        <v>0</v>
      </c>
      <c r="AT17" s="275">
        <f t="shared" si="27"/>
        <v>1</v>
      </c>
      <c r="AU17" s="275">
        <f t="shared" si="27"/>
        <v>0</v>
      </c>
      <c r="AV17" s="275">
        <f t="shared" si="27"/>
        <v>0</v>
      </c>
      <c r="AW17" s="275">
        <f t="shared" si="27"/>
        <v>0</v>
      </c>
      <c r="AX17" s="275">
        <f t="shared" si="27"/>
        <v>0</v>
      </c>
      <c r="AY17" s="275">
        <f t="shared" si="27"/>
        <v>0</v>
      </c>
      <c r="AZ17" s="275">
        <f t="shared" si="27"/>
        <v>0</v>
      </c>
      <c r="BA17" s="275">
        <f t="shared" si="27"/>
        <v>0</v>
      </c>
      <c r="BB17" s="275">
        <f t="shared" si="27"/>
        <v>0</v>
      </c>
      <c r="BC17" s="275">
        <f t="shared" si="27"/>
        <v>0</v>
      </c>
      <c r="BD17" s="275">
        <f t="shared" si="28"/>
        <v>0</v>
      </c>
      <c r="BE17" s="275">
        <f>IF(AND(A17&lt;&gt;"",AS17&lt;&gt;1,ISNA(VLOOKUP(A17,Indoor!B:B,1,0))),1,0)</f>
        <v>0</v>
      </c>
      <c r="BG17" s="276"/>
      <c r="BH17" s="302"/>
    </row>
    <row r="18" spans="1:60" hidden="1">
      <c r="A18" s="118">
        <v>288</v>
      </c>
      <c r="B18" s="4" t="str">
        <f t="shared" ref="B18:B22" ca="1" si="29">IF($A18="","",VLOOKUP($A18,Athlètes,B$5,0))</f>
        <v>DE BOCK</v>
      </c>
      <c r="C18" s="4" t="str">
        <f t="shared" ca="1" si="0"/>
        <v>Laetitia</v>
      </c>
      <c r="D18" s="5" t="str">
        <f t="shared" ca="1" si="0"/>
        <v>F</v>
      </c>
      <c r="E18" s="5" t="str">
        <f t="shared" ca="1" si="0"/>
        <v>B</v>
      </c>
      <c r="F18" s="5">
        <f t="shared" ca="1" si="0"/>
        <v>2002</v>
      </c>
      <c r="G18" s="17" t="s">
        <v>13</v>
      </c>
      <c r="H18" s="27" t="str">
        <f t="shared" ca="1" si="1"/>
        <v>Louvain-La-Neuve</v>
      </c>
      <c r="I18" s="28">
        <v>9.1666666666666668E-5</v>
      </c>
      <c r="J18" s="267">
        <f t="shared" si="2"/>
        <v>9.1666666666666674E-2</v>
      </c>
      <c r="K18" s="263" t="str">
        <f t="shared" ca="1" si="3"/>
        <v>E</v>
      </c>
      <c r="L18" s="5">
        <f t="shared" ca="1" si="4"/>
        <v>179</v>
      </c>
      <c r="M18" s="18"/>
      <c r="N18" s="267" t="str">
        <f t="shared" si="5"/>
        <v/>
      </c>
      <c r="O18" s="263" t="str">
        <f t="shared" ca="1" si="6"/>
        <v>E</v>
      </c>
      <c r="P18" s="5">
        <f t="shared" si="7"/>
        <v>0</v>
      </c>
      <c r="Q18" s="18"/>
      <c r="R18" s="267" t="str">
        <f t="shared" si="8"/>
        <v/>
      </c>
      <c r="S18" s="263" t="str">
        <f t="shared" ca="1" si="9"/>
        <v>E</v>
      </c>
      <c r="T18" s="5">
        <f t="shared" si="10"/>
        <v>0</v>
      </c>
      <c r="U18" s="18"/>
      <c r="V18" s="267" t="str">
        <f t="shared" si="11"/>
        <v/>
      </c>
      <c r="W18" s="263" t="str">
        <f t="shared" ca="1" si="12"/>
        <v>E</v>
      </c>
      <c r="X18" s="5">
        <f t="shared" si="13"/>
        <v>0</v>
      </c>
      <c r="Y18" s="20"/>
      <c r="Z18" s="267" t="str">
        <f t="shared" si="14"/>
        <v/>
      </c>
      <c r="AA18" s="263" t="str">
        <f t="shared" ca="1" si="15"/>
        <v>E</v>
      </c>
      <c r="AB18" s="5">
        <f t="shared" si="16"/>
        <v>0</v>
      </c>
      <c r="AC18" s="18"/>
      <c r="AD18" s="267" t="str">
        <f t="shared" si="17"/>
        <v/>
      </c>
      <c r="AE18" s="263" t="str">
        <f t="shared" ca="1" si="18"/>
        <v>E</v>
      </c>
      <c r="AF18" s="5">
        <f t="shared" si="19"/>
        <v>0</v>
      </c>
      <c r="AG18" s="18"/>
      <c r="AH18" s="267" t="str">
        <f t="shared" si="20"/>
        <v/>
      </c>
      <c r="AI18" s="263" t="str">
        <f t="shared" ca="1" si="21"/>
        <v>E</v>
      </c>
      <c r="AJ18" s="29">
        <f t="shared" si="22"/>
        <v>0</v>
      </c>
      <c r="AK18" s="22"/>
      <c r="AL18" s="5">
        <f t="shared" si="23"/>
        <v>0</v>
      </c>
      <c r="AM18" s="22"/>
      <c r="AN18" s="5">
        <f t="shared" si="24"/>
        <v>0</v>
      </c>
      <c r="AO18" s="826"/>
      <c r="AP18" s="29">
        <f t="shared" si="25"/>
        <v>0</v>
      </c>
      <c r="AQ18" s="436">
        <v>4.37</v>
      </c>
      <c r="AR18" s="106">
        <f t="shared" si="26"/>
        <v>175</v>
      </c>
      <c r="AS18" s="274">
        <f t="shared" si="27"/>
        <v>0</v>
      </c>
      <c r="AT18" s="275">
        <f t="shared" si="27"/>
        <v>1</v>
      </c>
      <c r="AU18" s="275">
        <f t="shared" si="27"/>
        <v>0</v>
      </c>
      <c r="AV18" s="275">
        <f t="shared" si="27"/>
        <v>0</v>
      </c>
      <c r="AW18" s="275">
        <f t="shared" si="27"/>
        <v>0</v>
      </c>
      <c r="AX18" s="275">
        <f t="shared" si="27"/>
        <v>0</v>
      </c>
      <c r="AY18" s="275">
        <f t="shared" si="27"/>
        <v>0</v>
      </c>
      <c r="AZ18" s="275">
        <f t="shared" si="27"/>
        <v>0</v>
      </c>
      <c r="BA18" s="275">
        <f t="shared" si="27"/>
        <v>0</v>
      </c>
      <c r="BB18" s="275">
        <f t="shared" si="27"/>
        <v>0</v>
      </c>
      <c r="BC18" s="275">
        <f t="shared" si="27"/>
        <v>0</v>
      </c>
      <c r="BD18" s="275">
        <f t="shared" si="28"/>
        <v>0</v>
      </c>
      <c r="BE18" s="275">
        <f>IF(AND(A18&lt;&gt;"",AS18&lt;&gt;1,ISNA(VLOOKUP(A18,Indoor!B:B,1,0))),1,0)</f>
        <v>0</v>
      </c>
      <c r="BG18" s="276"/>
      <c r="BH18" s="302"/>
    </row>
    <row r="19" spans="1:60" hidden="1">
      <c r="A19" s="118">
        <v>327</v>
      </c>
      <c r="B19" s="4" t="str">
        <f t="shared" ca="1" si="29"/>
        <v>ALI ISMAEL</v>
      </c>
      <c r="C19" s="4" t="str">
        <f t="shared" ca="1" si="0"/>
        <v>Amina</v>
      </c>
      <c r="D19" s="5" t="str">
        <f t="shared" ca="1" si="0"/>
        <v>F</v>
      </c>
      <c r="E19" s="5" t="str">
        <f t="shared" ca="1" si="0"/>
        <v>B</v>
      </c>
      <c r="F19" s="5">
        <f t="shared" ca="1" si="0"/>
        <v>2002</v>
      </c>
      <c r="G19" s="17" t="s">
        <v>13</v>
      </c>
      <c r="H19" s="27" t="str">
        <f t="shared" ca="1" si="1"/>
        <v>Louvain-La-Neuve</v>
      </c>
      <c r="I19" s="28">
        <v>9.7800925925925917E-5</v>
      </c>
      <c r="J19" s="267">
        <f t="shared" si="2"/>
        <v>9.7800925925925916E-2</v>
      </c>
      <c r="K19" s="263" t="str">
        <f t="shared" ca="1" si="3"/>
        <v>E</v>
      </c>
      <c r="L19" s="5">
        <f t="shared" ca="1" si="4"/>
        <v>99</v>
      </c>
      <c r="M19" s="18"/>
      <c r="N19" s="267" t="str">
        <f t="shared" si="5"/>
        <v/>
      </c>
      <c r="O19" s="263" t="str">
        <f t="shared" ca="1" si="6"/>
        <v>E</v>
      </c>
      <c r="P19" s="5">
        <f t="shared" si="7"/>
        <v>0</v>
      </c>
      <c r="Q19" s="18"/>
      <c r="R19" s="267" t="str">
        <f t="shared" si="8"/>
        <v/>
      </c>
      <c r="S19" s="263" t="str">
        <f t="shared" ca="1" si="9"/>
        <v>E</v>
      </c>
      <c r="T19" s="5">
        <f t="shared" si="10"/>
        <v>0</v>
      </c>
      <c r="U19" s="18"/>
      <c r="V19" s="267" t="str">
        <f t="shared" si="11"/>
        <v/>
      </c>
      <c r="W19" s="263" t="str">
        <f t="shared" ca="1" si="12"/>
        <v>E</v>
      </c>
      <c r="X19" s="5">
        <f t="shared" si="13"/>
        <v>0</v>
      </c>
      <c r="Y19" s="20"/>
      <c r="Z19" s="267" t="str">
        <f t="shared" si="14"/>
        <v/>
      </c>
      <c r="AA19" s="263" t="str">
        <f t="shared" ca="1" si="15"/>
        <v>E</v>
      </c>
      <c r="AB19" s="5">
        <f t="shared" si="16"/>
        <v>0</v>
      </c>
      <c r="AC19" s="18"/>
      <c r="AD19" s="267" t="str">
        <f t="shared" si="17"/>
        <v/>
      </c>
      <c r="AE19" s="263" t="str">
        <f t="shared" ca="1" si="18"/>
        <v>E</v>
      </c>
      <c r="AF19" s="5">
        <f t="shared" si="19"/>
        <v>0</v>
      </c>
      <c r="AG19" s="18"/>
      <c r="AH19" s="267" t="str">
        <f t="shared" si="20"/>
        <v/>
      </c>
      <c r="AI19" s="263" t="str">
        <f t="shared" ca="1" si="21"/>
        <v>E</v>
      </c>
      <c r="AJ19" s="29">
        <f t="shared" si="22"/>
        <v>0</v>
      </c>
      <c r="AK19" s="22">
        <v>70</v>
      </c>
      <c r="AL19" s="5">
        <f t="shared" si="23"/>
        <v>7</v>
      </c>
      <c r="AM19" s="22"/>
      <c r="AN19" s="5">
        <f t="shared" si="24"/>
        <v>0</v>
      </c>
      <c r="AO19" s="826"/>
      <c r="AP19" s="29">
        <f t="shared" si="25"/>
        <v>0</v>
      </c>
      <c r="AQ19" s="436">
        <v>3.57</v>
      </c>
      <c r="AR19" s="106">
        <f t="shared" si="26"/>
        <v>124</v>
      </c>
      <c r="AS19" s="274">
        <f t="shared" si="27"/>
        <v>0</v>
      </c>
      <c r="AT19" s="275">
        <f t="shared" si="27"/>
        <v>1</v>
      </c>
      <c r="AU19" s="275">
        <f t="shared" si="27"/>
        <v>0</v>
      </c>
      <c r="AV19" s="275">
        <f t="shared" si="27"/>
        <v>0</v>
      </c>
      <c r="AW19" s="275">
        <f t="shared" si="27"/>
        <v>0</v>
      </c>
      <c r="AX19" s="275">
        <f t="shared" si="27"/>
        <v>0</v>
      </c>
      <c r="AY19" s="275">
        <f t="shared" si="27"/>
        <v>0</v>
      </c>
      <c r="AZ19" s="275">
        <f t="shared" si="27"/>
        <v>0</v>
      </c>
      <c r="BA19" s="275">
        <f t="shared" si="27"/>
        <v>0</v>
      </c>
      <c r="BB19" s="275">
        <f t="shared" si="27"/>
        <v>0</v>
      </c>
      <c r="BC19" s="275">
        <f t="shared" si="27"/>
        <v>0</v>
      </c>
      <c r="BD19" s="275">
        <f t="shared" si="28"/>
        <v>0</v>
      </c>
      <c r="BE19" s="275">
        <f>IF(AND(A19&lt;&gt;"",AS19&lt;&gt;1,ISNA(VLOOKUP(A19,Indoor!B:B,1,0))),1,0)</f>
        <v>0</v>
      </c>
      <c r="BG19" s="276"/>
      <c r="BH19" s="302"/>
    </row>
    <row r="20" spans="1:60" hidden="1">
      <c r="A20" s="118">
        <v>362</v>
      </c>
      <c r="B20" s="4" t="str">
        <f t="shared" ca="1" si="29"/>
        <v>VOLKAERT</v>
      </c>
      <c r="C20" s="4" t="str">
        <f t="shared" ca="1" si="0"/>
        <v>Lucie</v>
      </c>
      <c r="D20" s="5" t="str">
        <f t="shared" ca="1" si="0"/>
        <v>F</v>
      </c>
      <c r="E20" s="5" t="str">
        <f t="shared" ca="1" si="0"/>
        <v>B</v>
      </c>
      <c r="F20" s="5">
        <f t="shared" ca="1" si="0"/>
        <v>2003</v>
      </c>
      <c r="G20" s="17" t="s">
        <v>13</v>
      </c>
      <c r="H20" s="27" t="str">
        <f t="shared" ca="1" si="1"/>
        <v>Louvain-La-Neuve</v>
      </c>
      <c r="I20" s="28">
        <v>1.1157407407407409E-4</v>
      </c>
      <c r="J20" s="267">
        <f t="shared" si="2"/>
        <v>0.11157407407407409</v>
      </c>
      <c r="K20" s="263" t="str">
        <f t="shared" ca="1" si="3"/>
        <v>E</v>
      </c>
      <c r="L20" s="5">
        <f t="shared" ca="1" si="4"/>
        <v>2</v>
      </c>
      <c r="M20" s="18"/>
      <c r="N20" s="267" t="str">
        <f t="shared" si="5"/>
        <v/>
      </c>
      <c r="O20" s="263" t="str">
        <f t="shared" ca="1" si="6"/>
        <v>E</v>
      </c>
      <c r="P20" s="5">
        <f t="shared" si="7"/>
        <v>0</v>
      </c>
      <c r="Q20" s="18"/>
      <c r="R20" s="267" t="str">
        <f t="shared" si="8"/>
        <v/>
      </c>
      <c r="S20" s="263" t="str">
        <f t="shared" ca="1" si="9"/>
        <v>E</v>
      </c>
      <c r="T20" s="5">
        <f t="shared" si="10"/>
        <v>0</v>
      </c>
      <c r="U20" s="18"/>
      <c r="V20" s="267" t="str">
        <f t="shared" si="11"/>
        <v/>
      </c>
      <c r="W20" s="263" t="str">
        <f t="shared" ca="1" si="12"/>
        <v>E</v>
      </c>
      <c r="X20" s="5">
        <f t="shared" si="13"/>
        <v>0</v>
      </c>
      <c r="Y20" s="20"/>
      <c r="Z20" s="267" t="str">
        <f t="shared" si="14"/>
        <v/>
      </c>
      <c r="AA20" s="263" t="str">
        <f t="shared" ca="1" si="15"/>
        <v>E</v>
      </c>
      <c r="AB20" s="5">
        <f t="shared" si="16"/>
        <v>0</v>
      </c>
      <c r="AC20" s="18"/>
      <c r="AD20" s="267" t="str">
        <f t="shared" si="17"/>
        <v/>
      </c>
      <c r="AE20" s="263" t="str">
        <f t="shared" ca="1" si="18"/>
        <v>E</v>
      </c>
      <c r="AF20" s="5">
        <f t="shared" si="19"/>
        <v>0</v>
      </c>
      <c r="AG20" s="18"/>
      <c r="AH20" s="267" t="str">
        <f t="shared" si="20"/>
        <v/>
      </c>
      <c r="AI20" s="263" t="str">
        <f t="shared" ca="1" si="21"/>
        <v>E</v>
      </c>
      <c r="AJ20" s="29">
        <f t="shared" si="22"/>
        <v>0</v>
      </c>
      <c r="AK20" s="22"/>
      <c r="AL20" s="5">
        <f t="shared" si="23"/>
        <v>0</v>
      </c>
      <c r="AM20" s="22"/>
      <c r="AN20" s="5">
        <f t="shared" si="24"/>
        <v>0</v>
      </c>
      <c r="AO20" s="826"/>
      <c r="AP20" s="29">
        <f t="shared" si="25"/>
        <v>0</v>
      </c>
      <c r="AQ20" s="436">
        <v>2.16</v>
      </c>
      <c r="AR20" s="106">
        <f t="shared" si="26"/>
        <v>37</v>
      </c>
      <c r="AS20" s="274">
        <f t="shared" si="27"/>
        <v>0</v>
      </c>
      <c r="AT20" s="275">
        <f t="shared" si="27"/>
        <v>1</v>
      </c>
      <c r="AU20" s="275">
        <f t="shared" si="27"/>
        <v>0</v>
      </c>
      <c r="AV20" s="275">
        <f t="shared" si="27"/>
        <v>0</v>
      </c>
      <c r="AW20" s="275">
        <f t="shared" si="27"/>
        <v>0</v>
      </c>
      <c r="AX20" s="275">
        <f t="shared" si="27"/>
        <v>0</v>
      </c>
      <c r="AY20" s="275">
        <f t="shared" si="27"/>
        <v>0</v>
      </c>
      <c r="AZ20" s="275">
        <f t="shared" si="27"/>
        <v>0</v>
      </c>
      <c r="BA20" s="275">
        <f t="shared" si="27"/>
        <v>0</v>
      </c>
      <c r="BB20" s="275">
        <f t="shared" si="27"/>
        <v>0</v>
      </c>
      <c r="BC20" s="275">
        <f t="shared" si="27"/>
        <v>0</v>
      </c>
      <c r="BD20" s="275">
        <f t="shared" si="28"/>
        <v>0</v>
      </c>
      <c r="BE20" s="275">
        <f>IF(AND(A20&lt;&gt;"",AS20&lt;&gt;1,ISNA(VLOOKUP(A20,Indoor!B:B,1,0))),1,0)</f>
        <v>0</v>
      </c>
      <c r="BG20" s="276"/>
      <c r="BH20" s="302"/>
    </row>
    <row r="21" spans="1:60" hidden="1">
      <c r="A21" s="118">
        <v>6</v>
      </c>
      <c r="B21" s="4" t="str">
        <f t="shared" ca="1" si="29"/>
        <v>GEENS</v>
      </c>
      <c r="C21" s="4" t="str">
        <f t="shared" ca="1" si="0"/>
        <v>Sarah</v>
      </c>
      <c r="D21" s="5" t="str">
        <f t="shared" ca="1" si="0"/>
        <v>F</v>
      </c>
      <c r="E21" s="5" t="str">
        <f t="shared" ca="1" si="0"/>
        <v>B</v>
      </c>
      <c r="F21" s="5" t="str">
        <f t="shared" ca="1" si="0"/>
        <v/>
      </c>
      <c r="G21" s="17" t="s">
        <v>13</v>
      </c>
      <c r="H21" s="27" t="str">
        <f t="shared" ca="1" si="1"/>
        <v>Louvain-La-Neuve</v>
      </c>
      <c r="I21" s="28">
        <v>9.0046296296296307E-5</v>
      </c>
      <c r="J21" s="267">
        <f t="shared" si="2"/>
        <v>9.0046296296296305E-2</v>
      </c>
      <c r="K21" s="263" t="str">
        <f t="shared" ca="1" si="3"/>
        <v>E</v>
      </c>
      <c r="L21" s="5">
        <f t="shared" ca="1" si="4"/>
        <v>203</v>
      </c>
      <c r="M21" s="18"/>
      <c r="N21" s="267" t="str">
        <f t="shared" si="5"/>
        <v/>
      </c>
      <c r="O21" s="263" t="str">
        <f t="shared" ca="1" si="6"/>
        <v>E</v>
      </c>
      <c r="P21" s="5">
        <f t="shared" si="7"/>
        <v>0</v>
      </c>
      <c r="Q21" s="18"/>
      <c r="R21" s="267" t="str">
        <f t="shared" si="8"/>
        <v/>
      </c>
      <c r="S21" s="263" t="str">
        <f t="shared" ca="1" si="9"/>
        <v>E</v>
      </c>
      <c r="T21" s="5">
        <f t="shared" si="10"/>
        <v>0</v>
      </c>
      <c r="U21" s="18"/>
      <c r="V21" s="267" t="str">
        <f t="shared" si="11"/>
        <v/>
      </c>
      <c r="W21" s="263" t="str">
        <f t="shared" ca="1" si="12"/>
        <v>E</v>
      </c>
      <c r="X21" s="5">
        <f t="shared" si="13"/>
        <v>0</v>
      </c>
      <c r="Y21" s="20"/>
      <c r="Z21" s="267" t="str">
        <f t="shared" si="14"/>
        <v/>
      </c>
      <c r="AA21" s="263" t="str">
        <f t="shared" ca="1" si="15"/>
        <v>E</v>
      </c>
      <c r="AB21" s="5">
        <f t="shared" si="16"/>
        <v>0</v>
      </c>
      <c r="AC21" s="18"/>
      <c r="AD21" s="267" t="str">
        <f t="shared" si="17"/>
        <v/>
      </c>
      <c r="AE21" s="263" t="str">
        <f t="shared" ca="1" si="18"/>
        <v>E</v>
      </c>
      <c r="AF21" s="5">
        <f t="shared" si="19"/>
        <v>0</v>
      </c>
      <c r="AG21" s="18"/>
      <c r="AH21" s="267" t="str">
        <f t="shared" si="20"/>
        <v/>
      </c>
      <c r="AI21" s="263" t="str">
        <f t="shared" ca="1" si="21"/>
        <v>E</v>
      </c>
      <c r="AJ21" s="29">
        <f t="shared" si="22"/>
        <v>0</v>
      </c>
      <c r="AK21" s="22"/>
      <c r="AL21" s="5">
        <f t="shared" si="23"/>
        <v>0</v>
      </c>
      <c r="AM21" s="22"/>
      <c r="AN21" s="5">
        <f t="shared" si="24"/>
        <v>0</v>
      </c>
      <c r="AO21" s="826"/>
      <c r="AP21" s="29">
        <f t="shared" si="25"/>
        <v>0</v>
      </c>
      <c r="AQ21" s="436">
        <v>3.99</v>
      </c>
      <c r="AR21" s="106">
        <f t="shared" si="26"/>
        <v>151</v>
      </c>
      <c r="AS21" s="274">
        <f t="shared" si="27"/>
        <v>0</v>
      </c>
      <c r="AT21" s="275">
        <f t="shared" si="27"/>
        <v>1</v>
      </c>
      <c r="AU21" s="275">
        <f t="shared" si="27"/>
        <v>0</v>
      </c>
      <c r="AV21" s="275">
        <f t="shared" si="27"/>
        <v>0</v>
      </c>
      <c r="AW21" s="275">
        <f t="shared" si="27"/>
        <v>0</v>
      </c>
      <c r="AX21" s="275">
        <f t="shared" si="27"/>
        <v>0</v>
      </c>
      <c r="AY21" s="275">
        <f t="shared" si="27"/>
        <v>0</v>
      </c>
      <c r="AZ21" s="275">
        <f t="shared" si="27"/>
        <v>0</v>
      </c>
      <c r="BA21" s="275">
        <f t="shared" si="27"/>
        <v>0</v>
      </c>
      <c r="BB21" s="275">
        <f t="shared" si="27"/>
        <v>0</v>
      </c>
      <c r="BC21" s="275">
        <f t="shared" si="27"/>
        <v>0</v>
      </c>
      <c r="BD21" s="275">
        <f t="shared" si="28"/>
        <v>0</v>
      </c>
      <c r="BE21" s="275">
        <f>IF(AND(A21&lt;&gt;"",AS21&lt;&gt;1,ISNA(VLOOKUP(A21,Indoor!B:B,1,0))),1,0)</f>
        <v>0</v>
      </c>
      <c r="BG21" s="276"/>
      <c r="BH21" s="302"/>
    </row>
    <row r="22" spans="1:60" hidden="1">
      <c r="A22" s="118">
        <v>3033</v>
      </c>
      <c r="B22" s="4" t="str">
        <f t="shared" ca="1" si="29"/>
        <v>NAJM</v>
      </c>
      <c r="C22" s="4" t="str">
        <f t="shared" ca="1" si="0"/>
        <v>Clara</v>
      </c>
      <c r="D22" s="5" t="str">
        <f t="shared" ca="1" si="0"/>
        <v>F</v>
      </c>
      <c r="E22" s="5" t="str">
        <f t="shared" ca="1" si="0"/>
        <v>P</v>
      </c>
      <c r="F22" s="5">
        <f t="shared" ca="1" si="0"/>
        <v>2000</v>
      </c>
      <c r="G22" s="17" t="s">
        <v>13</v>
      </c>
      <c r="H22" s="27" t="str">
        <f t="shared" ca="1" si="1"/>
        <v>Louvain-La-Neuve</v>
      </c>
      <c r="I22" s="28">
        <v>7.8935185185185182E-5</v>
      </c>
      <c r="J22" s="267">
        <f t="shared" si="2"/>
        <v>7.8935185185185178E-2</v>
      </c>
      <c r="K22" s="263" t="str">
        <f t="shared" ca="1" si="3"/>
        <v>E</v>
      </c>
      <c r="L22" s="5">
        <f t="shared" ca="1" si="4"/>
        <v>406</v>
      </c>
      <c r="M22" s="18"/>
      <c r="N22" s="267" t="str">
        <f t="shared" si="5"/>
        <v/>
      </c>
      <c r="O22" s="263" t="str">
        <f t="shared" ca="1" si="6"/>
        <v>E</v>
      </c>
      <c r="P22" s="5">
        <f t="shared" si="7"/>
        <v>0</v>
      </c>
      <c r="Q22" s="18"/>
      <c r="R22" s="267" t="str">
        <f t="shared" si="8"/>
        <v/>
      </c>
      <c r="S22" s="263" t="str">
        <f t="shared" ca="1" si="9"/>
        <v>E</v>
      </c>
      <c r="T22" s="5">
        <f t="shared" si="10"/>
        <v>0</v>
      </c>
      <c r="U22" s="18"/>
      <c r="V22" s="267" t="str">
        <f t="shared" si="11"/>
        <v/>
      </c>
      <c r="W22" s="263" t="str">
        <f t="shared" ca="1" si="12"/>
        <v>E</v>
      </c>
      <c r="X22" s="5">
        <f t="shared" si="13"/>
        <v>0</v>
      </c>
      <c r="Y22" s="20"/>
      <c r="Z22" s="267" t="str">
        <f t="shared" si="14"/>
        <v/>
      </c>
      <c r="AA22" s="263" t="str">
        <f t="shared" ca="1" si="15"/>
        <v>E</v>
      </c>
      <c r="AB22" s="5">
        <f t="shared" si="16"/>
        <v>0</v>
      </c>
      <c r="AC22" s="18"/>
      <c r="AD22" s="267" t="str">
        <f t="shared" si="17"/>
        <v/>
      </c>
      <c r="AE22" s="263" t="str">
        <f t="shared" ca="1" si="18"/>
        <v>E</v>
      </c>
      <c r="AF22" s="5">
        <f t="shared" si="19"/>
        <v>0</v>
      </c>
      <c r="AG22" s="18"/>
      <c r="AH22" s="267" t="str">
        <f t="shared" si="20"/>
        <v/>
      </c>
      <c r="AI22" s="263" t="str">
        <f t="shared" ca="1" si="21"/>
        <v>E</v>
      </c>
      <c r="AJ22" s="29">
        <f t="shared" si="22"/>
        <v>0</v>
      </c>
      <c r="AK22" s="22">
        <v>95</v>
      </c>
      <c r="AL22" s="5">
        <f t="shared" ref="AL22:AL28" si="30">IF(AK22&gt;0,IF(ISERROR(INT(VLOOKUP(AL$13,points_Indoor,5,0)*(AK22-VLOOKUP(AL$13,points_Indoor,6,0))^VLOOKUP(AL$13,points_Indoor,7,0))),0,INT(VLOOKUP(AL$13,points_Indoor,5,0)*(AK22-VLOOKUP(AL$13,points_Indoor,6,0))^VLOOKUP(AL$13,points_Indoor,7,0))),0)</f>
        <v>156</v>
      </c>
      <c r="AM22" s="22"/>
      <c r="AN22" s="5">
        <f t="shared" ref="AN22:AN28" si="31">IF(AM22&gt;0,IF(ISERROR(INT(VLOOKUP(AN$13,points_Indoor,5,0)*(AM22-VLOOKUP(AN$13,points_Indoor,6,0))^VLOOKUP(AN$13,points_Indoor,7,0))),0,INT(VLOOKUP(AN$13,points_Indoor,5,0)*(AM22-VLOOKUP(AN$13,points_Indoor,6,0))^VLOOKUP(AN$13,points_Indoor,7,0))),0)</f>
        <v>0</v>
      </c>
      <c r="AO22" s="826"/>
      <c r="AP22" s="29">
        <f t="shared" si="25"/>
        <v>0</v>
      </c>
      <c r="AQ22" s="436">
        <v>6.33</v>
      </c>
      <c r="AR22" s="106">
        <f t="shared" si="26"/>
        <v>303</v>
      </c>
      <c r="AS22" s="274">
        <f t="shared" si="27"/>
        <v>0</v>
      </c>
      <c r="AT22" s="275">
        <f t="shared" si="27"/>
        <v>1</v>
      </c>
      <c r="AU22" s="275">
        <f t="shared" si="27"/>
        <v>0</v>
      </c>
      <c r="AV22" s="275">
        <f t="shared" si="27"/>
        <v>0</v>
      </c>
      <c r="AW22" s="275">
        <f t="shared" si="27"/>
        <v>0</v>
      </c>
      <c r="AX22" s="275">
        <f t="shared" si="27"/>
        <v>0</v>
      </c>
      <c r="AY22" s="275">
        <f t="shared" si="27"/>
        <v>0</v>
      </c>
      <c r="AZ22" s="275">
        <f t="shared" si="27"/>
        <v>0</v>
      </c>
      <c r="BA22" s="275">
        <f t="shared" si="27"/>
        <v>0</v>
      </c>
      <c r="BB22" s="275">
        <f t="shared" si="27"/>
        <v>0</v>
      </c>
      <c r="BC22" s="275">
        <f t="shared" si="27"/>
        <v>0</v>
      </c>
      <c r="BD22" s="275">
        <f t="shared" si="28"/>
        <v>0</v>
      </c>
      <c r="BE22" s="275">
        <f>IF(AND(A22&lt;&gt;"",AS22&lt;&gt;1,ISNA(VLOOKUP(A22,Indoor!B:B,1,0))),1,0)</f>
        <v>0</v>
      </c>
      <c r="BG22" s="276"/>
      <c r="BH22" s="302"/>
    </row>
    <row r="23" spans="1:60" hidden="1">
      <c r="A23" s="118">
        <v>3560</v>
      </c>
      <c r="B23" s="4" t="str">
        <f t="shared" ca="1" si="0"/>
        <v>DELPORTE</v>
      </c>
      <c r="C23" s="4" t="str">
        <f t="shared" ca="1" si="0"/>
        <v>Anyte</v>
      </c>
      <c r="D23" s="5" t="str">
        <f t="shared" ca="1" si="0"/>
        <v>F</v>
      </c>
      <c r="E23" s="5" t="str">
        <f t="shared" ca="1" si="0"/>
        <v>P</v>
      </c>
      <c r="F23" s="5" t="str">
        <f t="shared" ca="1" si="0"/>
        <v/>
      </c>
      <c r="G23" s="17" t="s">
        <v>13</v>
      </c>
      <c r="H23" s="27" t="str">
        <f t="shared" ca="1" si="1"/>
        <v>Louvain-La-Neuve</v>
      </c>
      <c r="I23" s="28">
        <v>8.136574074074075E-5</v>
      </c>
      <c r="J23" s="267">
        <f t="shared" si="2"/>
        <v>8.1365740740740752E-2</v>
      </c>
      <c r="K23" s="263" t="str">
        <f t="shared" ca="1" si="3"/>
        <v>E</v>
      </c>
      <c r="L23" s="5">
        <f t="shared" ca="1" si="4"/>
        <v>356</v>
      </c>
      <c r="M23" s="18"/>
      <c r="N23" s="267" t="str">
        <f t="shared" si="5"/>
        <v/>
      </c>
      <c r="O23" s="263" t="str">
        <f t="shared" ca="1" si="6"/>
        <v>E</v>
      </c>
      <c r="P23" s="5">
        <f t="shared" si="7"/>
        <v>0</v>
      </c>
      <c r="Q23" s="18"/>
      <c r="R23" s="267" t="str">
        <f t="shared" si="8"/>
        <v/>
      </c>
      <c r="S23" s="263" t="str">
        <f t="shared" ca="1" si="9"/>
        <v>E</v>
      </c>
      <c r="T23" s="5">
        <f t="shared" si="10"/>
        <v>0</v>
      </c>
      <c r="U23" s="18"/>
      <c r="V23" s="267" t="str">
        <f t="shared" si="11"/>
        <v/>
      </c>
      <c r="W23" s="263" t="str">
        <f t="shared" ca="1" si="12"/>
        <v>E</v>
      </c>
      <c r="X23" s="5">
        <f t="shared" si="13"/>
        <v>0</v>
      </c>
      <c r="Y23" s="20"/>
      <c r="Z23" s="267" t="str">
        <f t="shared" si="14"/>
        <v/>
      </c>
      <c r="AA23" s="263" t="str">
        <f t="shared" ca="1" si="15"/>
        <v>E</v>
      </c>
      <c r="AB23" s="5">
        <f t="shared" si="16"/>
        <v>0</v>
      </c>
      <c r="AC23" s="18"/>
      <c r="AD23" s="267" t="str">
        <f t="shared" si="17"/>
        <v/>
      </c>
      <c r="AE23" s="263" t="str">
        <f t="shared" ca="1" si="18"/>
        <v>E</v>
      </c>
      <c r="AF23" s="5">
        <f t="shared" si="19"/>
        <v>0</v>
      </c>
      <c r="AG23" s="18"/>
      <c r="AH23" s="267" t="str">
        <f t="shared" si="20"/>
        <v/>
      </c>
      <c r="AI23" s="263" t="str">
        <f t="shared" ca="1" si="21"/>
        <v>E</v>
      </c>
      <c r="AJ23" s="29">
        <f t="shared" si="22"/>
        <v>0</v>
      </c>
      <c r="AK23" s="22">
        <v>115</v>
      </c>
      <c r="AL23" s="5">
        <f t="shared" si="30"/>
        <v>323</v>
      </c>
      <c r="AM23" s="22"/>
      <c r="AN23" s="5">
        <f t="shared" si="31"/>
        <v>0</v>
      </c>
      <c r="AO23" s="826"/>
      <c r="AP23" s="29">
        <f t="shared" si="25"/>
        <v>0</v>
      </c>
      <c r="AQ23" s="436">
        <v>5.62</v>
      </c>
      <c r="AR23" s="106">
        <f t="shared" si="26"/>
        <v>256</v>
      </c>
      <c r="AS23" s="274">
        <f t="shared" si="27"/>
        <v>0</v>
      </c>
      <c r="AT23" s="275">
        <f t="shared" si="27"/>
        <v>1</v>
      </c>
      <c r="AU23" s="275">
        <f t="shared" si="27"/>
        <v>0</v>
      </c>
      <c r="AV23" s="275">
        <f t="shared" si="27"/>
        <v>0</v>
      </c>
      <c r="AW23" s="275">
        <f t="shared" si="27"/>
        <v>0</v>
      </c>
      <c r="AX23" s="275">
        <f t="shared" si="27"/>
        <v>0</v>
      </c>
      <c r="AY23" s="275">
        <f t="shared" si="27"/>
        <v>0</v>
      </c>
      <c r="AZ23" s="275">
        <f t="shared" si="27"/>
        <v>0</v>
      </c>
      <c r="BA23" s="275">
        <f t="shared" si="27"/>
        <v>0</v>
      </c>
      <c r="BB23" s="275">
        <f t="shared" si="27"/>
        <v>0</v>
      </c>
      <c r="BC23" s="275">
        <f t="shared" si="27"/>
        <v>0</v>
      </c>
      <c r="BD23" s="275">
        <f t="shared" si="28"/>
        <v>0</v>
      </c>
      <c r="BE23" s="275">
        <f>IF(AND(A23&lt;&gt;"",AS23&lt;&gt;1,ISNA(VLOOKUP(A23,Indoor!B:B,1,0))),1,0)</f>
        <v>0</v>
      </c>
      <c r="BG23" s="276"/>
      <c r="BH23" s="302"/>
    </row>
    <row r="24" spans="1:60" hidden="1">
      <c r="A24" s="118">
        <v>3315</v>
      </c>
      <c r="B24" s="4" t="str">
        <f t="shared" ca="1" si="0"/>
        <v>SIANGANG TIENTCHEU</v>
      </c>
      <c r="C24" s="4" t="str">
        <f t="shared" ca="1" si="0"/>
        <v>Armelle</v>
      </c>
      <c r="D24" s="5" t="str">
        <f t="shared" ca="1" si="0"/>
        <v>F</v>
      </c>
      <c r="E24" s="5" t="str">
        <f t="shared" ca="1" si="0"/>
        <v>P</v>
      </c>
      <c r="F24" s="5" t="str">
        <f t="shared" ca="1" si="0"/>
        <v/>
      </c>
      <c r="G24" s="17" t="s">
        <v>13</v>
      </c>
      <c r="H24" s="27" t="str">
        <f t="shared" ca="1" si="1"/>
        <v>Louvain-La-Neuve</v>
      </c>
      <c r="I24" s="28">
        <v>8.7499999999999999E-5</v>
      </c>
      <c r="J24" s="267">
        <f t="shared" si="2"/>
        <v>8.7499999999999994E-2</v>
      </c>
      <c r="K24" s="263" t="str">
        <f t="shared" ca="1" si="3"/>
        <v>E</v>
      </c>
      <c r="L24" s="5">
        <f t="shared" ca="1" si="4"/>
        <v>244</v>
      </c>
      <c r="M24" s="18"/>
      <c r="N24" s="267" t="str">
        <f t="shared" si="5"/>
        <v/>
      </c>
      <c r="O24" s="263" t="str">
        <f t="shared" ca="1" si="6"/>
        <v>E</v>
      </c>
      <c r="P24" s="5">
        <f t="shared" si="7"/>
        <v>0</v>
      </c>
      <c r="Q24" s="18"/>
      <c r="R24" s="267" t="str">
        <f t="shared" si="8"/>
        <v/>
      </c>
      <c r="S24" s="263" t="str">
        <f t="shared" ca="1" si="9"/>
        <v>E</v>
      </c>
      <c r="T24" s="5">
        <f t="shared" si="10"/>
        <v>0</v>
      </c>
      <c r="U24" s="18"/>
      <c r="V24" s="267" t="str">
        <f t="shared" si="11"/>
        <v/>
      </c>
      <c r="W24" s="263" t="str">
        <f t="shared" ca="1" si="12"/>
        <v>E</v>
      </c>
      <c r="X24" s="5">
        <f t="shared" si="13"/>
        <v>0</v>
      </c>
      <c r="Y24" s="20"/>
      <c r="Z24" s="267" t="str">
        <f t="shared" si="14"/>
        <v/>
      </c>
      <c r="AA24" s="263" t="str">
        <f t="shared" ca="1" si="15"/>
        <v>E</v>
      </c>
      <c r="AB24" s="5">
        <f t="shared" si="16"/>
        <v>0</v>
      </c>
      <c r="AC24" s="18"/>
      <c r="AD24" s="267" t="str">
        <f t="shared" si="17"/>
        <v/>
      </c>
      <c r="AE24" s="263" t="str">
        <f t="shared" ca="1" si="18"/>
        <v>E</v>
      </c>
      <c r="AF24" s="5">
        <f t="shared" si="19"/>
        <v>0</v>
      </c>
      <c r="AG24" s="18"/>
      <c r="AH24" s="267" t="str">
        <f t="shared" si="20"/>
        <v/>
      </c>
      <c r="AI24" s="263" t="str">
        <f t="shared" ca="1" si="21"/>
        <v>E</v>
      </c>
      <c r="AJ24" s="29">
        <f t="shared" si="22"/>
        <v>0</v>
      </c>
      <c r="AK24" s="22">
        <v>100</v>
      </c>
      <c r="AL24" s="5">
        <f t="shared" si="30"/>
        <v>194</v>
      </c>
      <c r="AM24" s="22"/>
      <c r="AN24" s="5">
        <f t="shared" si="31"/>
        <v>0</v>
      </c>
      <c r="AO24" s="826"/>
      <c r="AP24" s="29">
        <f t="shared" si="25"/>
        <v>0</v>
      </c>
      <c r="AQ24" s="436">
        <v>5.38</v>
      </c>
      <c r="AR24" s="106">
        <f t="shared" si="26"/>
        <v>240</v>
      </c>
      <c r="AS24" s="274">
        <f t="shared" ref="AS24:BC37" si="32">IF($G24=AS$13,1,0)</f>
        <v>0</v>
      </c>
      <c r="AT24" s="275">
        <f t="shared" si="32"/>
        <v>1</v>
      </c>
      <c r="AU24" s="275">
        <f t="shared" si="32"/>
        <v>0</v>
      </c>
      <c r="AV24" s="275">
        <f t="shared" si="32"/>
        <v>0</v>
      </c>
      <c r="AW24" s="275">
        <f t="shared" si="32"/>
        <v>0</v>
      </c>
      <c r="AX24" s="275">
        <f t="shared" si="32"/>
        <v>0</v>
      </c>
      <c r="AY24" s="275">
        <f t="shared" si="32"/>
        <v>0</v>
      </c>
      <c r="AZ24" s="275">
        <f t="shared" si="32"/>
        <v>0</v>
      </c>
      <c r="BA24" s="275">
        <f t="shared" si="32"/>
        <v>0</v>
      </c>
      <c r="BB24" s="275">
        <f t="shared" si="32"/>
        <v>0</v>
      </c>
      <c r="BC24" s="275">
        <f t="shared" si="32"/>
        <v>0</v>
      </c>
      <c r="BD24" s="275">
        <f t="shared" si="28"/>
        <v>0</v>
      </c>
      <c r="BE24" s="275">
        <f>IF(AND(A24&lt;&gt;"",AS24&lt;&gt;1,ISNA(VLOOKUP(A24,Indoor!B:B,1,0))),1,0)</f>
        <v>0</v>
      </c>
      <c r="BG24" s="276"/>
      <c r="BH24" s="302"/>
    </row>
    <row r="25" spans="1:60" hidden="1">
      <c r="A25" s="118">
        <v>3400</v>
      </c>
      <c r="B25" s="4" t="str">
        <f t="shared" ca="1" si="0"/>
        <v>DEBIERE</v>
      </c>
      <c r="C25" s="4" t="str">
        <f t="shared" ca="1" si="0"/>
        <v>Romane</v>
      </c>
      <c r="D25" s="5" t="str">
        <f t="shared" ca="1" si="0"/>
        <v>F</v>
      </c>
      <c r="E25" s="5" t="str">
        <f t="shared" ca="1" si="0"/>
        <v>P</v>
      </c>
      <c r="F25" s="5">
        <f t="shared" ca="1" si="0"/>
        <v>2000</v>
      </c>
      <c r="G25" s="17" t="s">
        <v>13</v>
      </c>
      <c r="H25" s="27" t="str">
        <f t="shared" ca="1" si="1"/>
        <v>Louvain-La-Neuve</v>
      </c>
      <c r="I25" s="28">
        <v>8.1134259259259256E-5</v>
      </c>
      <c r="J25" s="267">
        <f t="shared" si="2"/>
        <v>8.1134259259259253E-2</v>
      </c>
      <c r="K25" s="263" t="str">
        <f t="shared" ca="1" si="3"/>
        <v>E</v>
      </c>
      <c r="L25" s="5">
        <f t="shared" ca="1" si="4"/>
        <v>361</v>
      </c>
      <c r="M25" s="18"/>
      <c r="N25" s="267" t="str">
        <f t="shared" si="5"/>
        <v/>
      </c>
      <c r="O25" s="263" t="str">
        <f t="shared" ca="1" si="6"/>
        <v>E</v>
      </c>
      <c r="P25" s="5">
        <f t="shared" si="7"/>
        <v>0</v>
      </c>
      <c r="Q25" s="18"/>
      <c r="R25" s="267" t="str">
        <f t="shared" si="8"/>
        <v/>
      </c>
      <c r="S25" s="263" t="str">
        <f t="shared" ca="1" si="9"/>
        <v>E</v>
      </c>
      <c r="T25" s="5">
        <f t="shared" si="10"/>
        <v>0</v>
      </c>
      <c r="U25" s="18"/>
      <c r="V25" s="267" t="str">
        <f t="shared" si="11"/>
        <v/>
      </c>
      <c r="W25" s="263" t="str">
        <f t="shared" ca="1" si="12"/>
        <v>E</v>
      </c>
      <c r="X25" s="5">
        <f t="shared" si="13"/>
        <v>0</v>
      </c>
      <c r="Y25" s="20"/>
      <c r="Z25" s="267" t="str">
        <f t="shared" si="14"/>
        <v/>
      </c>
      <c r="AA25" s="263" t="str">
        <f t="shared" ca="1" si="15"/>
        <v>E</v>
      </c>
      <c r="AB25" s="5">
        <f t="shared" si="16"/>
        <v>0</v>
      </c>
      <c r="AC25" s="18"/>
      <c r="AD25" s="267" t="str">
        <f t="shared" si="17"/>
        <v/>
      </c>
      <c r="AE25" s="263" t="str">
        <f t="shared" ca="1" si="18"/>
        <v>E</v>
      </c>
      <c r="AF25" s="5">
        <f t="shared" si="19"/>
        <v>0</v>
      </c>
      <c r="AG25" s="18"/>
      <c r="AH25" s="267" t="str">
        <f t="shared" si="20"/>
        <v/>
      </c>
      <c r="AI25" s="263" t="str">
        <f t="shared" ca="1" si="21"/>
        <v>E</v>
      </c>
      <c r="AJ25" s="29">
        <f t="shared" si="22"/>
        <v>0</v>
      </c>
      <c r="AK25" s="22">
        <v>115</v>
      </c>
      <c r="AL25" s="5">
        <f t="shared" si="30"/>
        <v>323</v>
      </c>
      <c r="AM25" s="22"/>
      <c r="AN25" s="5">
        <f t="shared" si="31"/>
        <v>0</v>
      </c>
      <c r="AO25" s="826"/>
      <c r="AP25" s="29">
        <f t="shared" si="25"/>
        <v>0</v>
      </c>
      <c r="AQ25" s="436">
        <v>4.6900000000000004</v>
      </c>
      <c r="AR25" s="106">
        <f t="shared" si="26"/>
        <v>196</v>
      </c>
      <c r="AS25" s="274">
        <f t="shared" si="32"/>
        <v>0</v>
      </c>
      <c r="AT25" s="275">
        <f t="shared" si="32"/>
        <v>1</v>
      </c>
      <c r="AU25" s="275">
        <f t="shared" si="32"/>
        <v>0</v>
      </c>
      <c r="AV25" s="275">
        <f t="shared" si="32"/>
        <v>0</v>
      </c>
      <c r="AW25" s="275">
        <f t="shared" si="32"/>
        <v>0</v>
      </c>
      <c r="AX25" s="275">
        <f t="shared" si="32"/>
        <v>0</v>
      </c>
      <c r="AY25" s="275">
        <f t="shared" si="32"/>
        <v>0</v>
      </c>
      <c r="AZ25" s="275">
        <f t="shared" si="32"/>
        <v>0</v>
      </c>
      <c r="BA25" s="275">
        <f t="shared" si="32"/>
        <v>0</v>
      </c>
      <c r="BB25" s="275">
        <f t="shared" si="32"/>
        <v>0</v>
      </c>
      <c r="BC25" s="275">
        <f t="shared" si="32"/>
        <v>0</v>
      </c>
      <c r="BD25" s="275">
        <f t="shared" si="28"/>
        <v>0</v>
      </c>
      <c r="BE25" s="275">
        <f>IF(AND(A25&lt;&gt;"",AS25&lt;&gt;1,ISNA(VLOOKUP(A25,Indoor!B:B,1,0))),1,0)</f>
        <v>0</v>
      </c>
      <c r="BG25" s="276"/>
      <c r="BH25" s="302"/>
    </row>
    <row r="26" spans="1:60" hidden="1">
      <c r="A26" s="118">
        <v>3244</v>
      </c>
      <c r="B26" s="4" t="str">
        <f t="shared" ca="1" si="0"/>
        <v>BROUWERS</v>
      </c>
      <c r="C26" s="4" t="str">
        <f t="shared" ca="1" si="0"/>
        <v>Elise</v>
      </c>
      <c r="D26" s="5" t="str">
        <f t="shared" ca="1" si="0"/>
        <v>F</v>
      </c>
      <c r="E26" s="5" t="str">
        <f t="shared" ca="1" si="0"/>
        <v>P</v>
      </c>
      <c r="F26" s="5">
        <f t="shared" ca="1" si="0"/>
        <v>2000</v>
      </c>
      <c r="G26" s="17" t="s">
        <v>13</v>
      </c>
      <c r="H26" s="27" t="str">
        <f t="shared" ca="1" si="1"/>
        <v>Louvain-La-Neuve</v>
      </c>
      <c r="I26" s="28">
        <v>8.229166666666667E-5</v>
      </c>
      <c r="J26" s="267">
        <f t="shared" si="2"/>
        <v>8.2291666666666666E-2</v>
      </c>
      <c r="K26" s="263" t="str">
        <f t="shared" ca="1" si="3"/>
        <v>E</v>
      </c>
      <c r="L26" s="5">
        <f t="shared" ca="1" si="4"/>
        <v>338</v>
      </c>
      <c r="M26" s="18"/>
      <c r="N26" s="267" t="str">
        <f t="shared" si="5"/>
        <v/>
      </c>
      <c r="O26" s="263" t="str">
        <f t="shared" ca="1" si="6"/>
        <v>E</v>
      </c>
      <c r="P26" s="5">
        <f t="shared" si="7"/>
        <v>0</v>
      </c>
      <c r="Q26" s="18"/>
      <c r="R26" s="267" t="str">
        <f t="shared" si="8"/>
        <v/>
      </c>
      <c r="S26" s="263" t="str">
        <f t="shared" ca="1" si="9"/>
        <v>E</v>
      </c>
      <c r="T26" s="5">
        <f t="shared" si="10"/>
        <v>0</v>
      </c>
      <c r="U26" s="18"/>
      <c r="V26" s="267" t="str">
        <f t="shared" si="11"/>
        <v/>
      </c>
      <c r="W26" s="263" t="str">
        <f t="shared" ca="1" si="12"/>
        <v>E</v>
      </c>
      <c r="X26" s="5">
        <f t="shared" si="13"/>
        <v>0</v>
      </c>
      <c r="Y26" s="20"/>
      <c r="Z26" s="267" t="str">
        <f t="shared" si="14"/>
        <v/>
      </c>
      <c r="AA26" s="263" t="str">
        <f t="shared" ca="1" si="15"/>
        <v>E</v>
      </c>
      <c r="AB26" s="5">
        <f t="shared" si="16"/>
        <v>0</v>
      </c>
      <c r="AC26" s="18"/>
      <c r="AD26" s="267" t="str">
        <f t="shared" si="17"/>
        <v/>
      </c>
      <c r="AE26" s="263" t="str">
        <f t="shared" ca="1" si="18"/>
        <v>E</v>
      </c>
      <c r="AF26" s="5">
        <f t="shared" si="19"/>
        <v>0</v>
      </c>
      <c r="AG26" s="18"/>
      <c r="AH26" s="267" t="str">
        <f t="shared" si="20"/>
        <v/>
      </c>
      <c r="AI26" s="263" t="str">
        <f t="shared" ca="1" si="21"/>
        <v>E</v>
      </c>
      <c r="AJ26" s="29">
        <f t="shared" si="22"/>
        <v>0</v>
      </c>
      <c r="AK26" s="22">
        <v>95</v>
      </c>
      <c r="AL26" s="5">
        <f t="shared" si="30"/>
        <v>156</v>
      </c>
      <c r="AM26" s="22"/>
      <c r="AN26" s="5">
        <f t="shared" si="31"/>
        <v>0</v>
      </c>
      <c r="AO26" s="826"/>
      <c r="AP26" s="29">
        <f t="shared" si="25"/>
        <v>0</v>
      </c>
      <c r="AQ26" s="436">
        <v>4.82</v>
      </c>
      <c r="AR26" s="106">
        <f t="shared" si="26"/>
        <v>204</v>
      </c>
      <c r="AS26" s="274">
        <f t="shared" si="32"/>
        <v>0</v>
      </c>
      <c r="AT26" s="275">
        <f t="shared" si="32"/>
        <v>1</v>
      </c>
      <c r="AU26" s="275">
        <f t="shared" si="32"/>
        <v>0</v>
      </c>
      <c r="AV26" s="275">
        <f t="shared" si="32"/>
        <v>0</v>
      </c>
      <c r="AW26" s="275">
        <f t="shared" si="32"/>
        <v>0</v>
      </c>
      <c r="AX26" s="275">
        <f t="shared" si="32"/>
        <v>0</v>
      </c>
      <c r="AY26" s="275">
        <f t="shared" si="32"/>
        <v>0</v>
      </c>
      <c r="AZ26" s="275">
        <f t="shared" si="32"/>
        <v>0</v>
      </c>
      <c r="BA26" s="275">
        <f t="shared" si="32"/>
        <v>0</v>
      </c>
      <c r="BB26" s="275">
        <f t="shared" si="32"/>
        <v>0</v>
      </c>
      <c r="BC26" s="275">
        <f t="shared" si="32"/>
        <v>0</v>
      </c>
      <c r="BD26" s="275">
        <f t="shared" si="28"/>
        <v>0</v>
      </c>
      <c r="BE26" s="275">
        <f>IF(AND(A26&lt;&gt;"",AS26&lt;&gt;1,ISNA(VLOOKUP(A26,Indoor!B:B,1,0))),1,0)</f>
        <v>0</v>
      </c>
      <c r="BG26" s="276"/>
      <c r="BH26" s="302"/>
    </row>
    <row r="27" spans="1:60" hidden="1">
      <c r="A27" s="118">
        <v>3036</v>
      </c>
      <c r="B27" s="4" t="str">
        <f t="shared" ca="1" si="0"/>
        <v>DUCHENE</v>
      </c>
      <c r="C27" s="4" t="str">
        <f t="shared" ca="1" si="0"/>
        <v>Aurore</v>
      </c>
      <c r="D27" s="5" t="str">
        <f t="shared" ca="1" si="0"/>
        <v>F</v>
      </c>
      <c r="E27" s="5" t="str">
        <f t="shared" ca="1" si="0"/>
        <v>P</v>
      </c>
      <c r="F27" s="5" t="str">
        <f t="shared" ca="1" si="0"/>
        <v/>
      </c>
      <c r="G27" s="17" t="s">
        <v>13</v>
      </c>
      <c r="H27" s="27" t="str">
        <f t="shared" ca="1" si="1"/>
        <v>Louvain-La-Neuve</v>
      </c>
      <c r="I27" s="28">
        <v>8.3796296296296291E-5</v>
      </c>
      <c r="J27" s="267">
        <f t="shared" si="2"/>
        <v>8.3796296296296285E-2</v>
      </c>
      <c r="K27" s="263" t="str">
        <f t="shared" ca="1" si="3"/>
        <v>E</v>
      </c>
      <c r="L27" s="5">
        <f t="shared" ca="1" si="4"/>
        <v>310</v>
      </c>
      <c r="M27" s="18"/>
      <c r="N27" s="267" t="str">
        <f t="shared" si="5"/>
        <v/>
      </c>
      <c r="O27" s="263" t="str">
        <f t="shared" ca="1" si="6"/>
        <v>E</v>
      </c>
      <c r="P27" s="5">
        <f t="shared" si="7"/>
        <v>0</v>
      </c>
      <c r="Q27" s="18"/>
      <c r="R27" s="267" t="str">
        <f t="shared" si="8"/>
        <v/>
      </c>
      <c r="S27" s="263" t="str">
        <f t="shared" ca="1" si="9"/>
        <v>E</v>
      </c>
      <c r="T27" s="5">
        <f t="shared" si="10"/>
        <v>0</v>
      </c>
      <c r="U27" s="18"/>
      <c r="V27" s="267" t="str">
        <f t="shared" si="11"/>
        <v/>
      </c>
      <c r="W27" s="263" t="str">
        <f t="shared" ca="1" si="12"/>
        <v>E</v>
      </c>
      <c r="X27" s="5">
        <f t="shared" si="13"/>
        <v>0</v>
      </c>
      <c r="Y27" s="20"/>
      <c r="Z27" s="267" t="str">
        <f t="shared" si="14"/>
        <v/>
      </c>
      <c r="AA27" s="263" t="str">
        <f t="shared" ca="1" si="15"/>
        <v>E</v>
      </c>
      <c r="AB27" s="5">
        <f t="shared" si="16"/>
        <v>0</v>
      </c>
      <c r="AC27" s="18"/>
      <c r="AD27" s="267" t="str">
        <f t="shared" si="17"/>
        <v/>
      </c>
      <c r="AE27" s="263" t="str">
        <f t="shared" ca="1" si="18"/>
        <v>E</v>
      </c>
      <c r="AF27" s="5">
        <f t="shared" si="19"/>
        <v>0</v>
      </c>
      <c r="AG27" s="18"/>
      <c r="AH27" s="267" t="str">
        <f t="shared" si="20"/>
        <v/>
      </c>
      <c r="AI27" s="263" t="str">
        <f t="shared" ca="1" si="21"/>
        <v>E</v>
      </c>
      <c r="AJ27" s="29">
        <f t="shared" si="22"/>
        <v>0</v>
      </c>
      <c r="AK27" s="22">
        <v>110</v>
      </c>
      <c r="AL27" s="5">
        <f t="shared" si="30"/>
        <v>278</v>
      </c>
      <c r="AM27" s="22"/>
      <c r="AN27" s="5">
        <f t="shared" si="31"/>
        <v>0</v>
      </c>
      <c r="AO27" s="826"/>
      <c r="AP27" s="29">
        <f t="shared" si="25"/>
        <v>0</v>
      </c>
      <c r="AQ27" s="436">
        <v>5.69</v>
      </c>
      <c r="AR27" s="106">
        <f t="shared" si="26"/>
        <v>261</v>
      </c>
      <c r="AS27" s="274">
        <f t="shared" si="32"/>
        <v>0</v>
      </c>
      <c r="AT27" s="275">
        <f t="shared" si="32"/>
        <v>1</v>
      </c>
      <c r="AU27" s="275">
        <f t="shared" si="32"/>
        <v>0</v>
      </c>
      <c r="AV27" s="275">
        <f t="shared" si="32"/>
        <v>0</v>
      </c>
      <c r="AW27" s="275">
        <f t="shared" si="32"/>
        <v>0</v>
      </c>
      <c r="AX27" s="275">
        <f t="shared" si="32"/>
        <v>0</v>
      </c>
      <c r="AY27" s="275">
        <f t="shared" si="32"/>
        <v>0</v>
      </c>
      <c r="AZ27" s="275">
        <f t="shared" si="32"/>
        <v>0</v>
      </c>
      <c r="BA27" s="275">
        <f t="shared" si="32"/>
        <v>0</v>
      </c>
      <c r="BB27" s="275">
        <f t="shared" si="32"/>
        <v>0</v>
      </c>
      <c r="BC27" s="275">
        <f t="shared" si="32"/>
        <v>0</v>
      </c>
      <c r="BD27" s="275">
        <f t="shared" si="28"/>
        <v>0</v>
      </c>
      <c r="BE27" s="275">
        <f>IF(AND(A27&lt;&gt;"",AS27&lt;&gt;1,ISNA(VLOOKUP(A27,Indoor!B:B,1,0))),1,0)</f>
        <v>0</v>
      </c>
      <c r="BG27" s="276"/>
      <c r="BH27" s="302"/>
    </row>
    <row r="28" spans="1:60" hidden="1">
      <c r="A28" s="118">
        <v>3466</v>
      </c>
      <c r="B28" s="4" t="str">
        <f t="shared" ca="1" si="0"/>
        <v>HERMAND</v>
      </c>
      <c r="C28" s="4" t="str">
        <f t="shared" ca="1" si="0"/>
        <v>Emeline</v>
      </c>
      <c r="D28" s="5" t="str">
        <f t="shared" ca="1" si="0"/>
        <v>F</v>
      </c>
      <c r="E28" s="5" t="str">
        <f t="shared" ca="1" si="0"/>
        <v>P</v>
      </c>
      <c r="F28" s="5">
        <f t="shared" ca="1" si="0"/>
        <v>2000</v>
      </c>
      <c r="G28" s="17" t="s">
        <v>13</v>
      </c>
      <c r="H28" s="27" t="str">
        <f t="shared" ca="1" si="1"/>
        <v>Louvain-La-Neuve</v>
      </c>
      <c r="I28" s="28">
        <v>8.1134259259259256E-5</v>
      </c>
      <c r="J28" s="267">
        <f t="shared" si="2"/>
        <v>8.1134259259259253E-2</v>
      </c>
      <c r="K28" s="263" t="str">
        <f t="shared" ca="1" si="3"/>
        <v>E</v>
      </c>
      <c r="L28" s="5">
        <f t="shared" ca="1" si="4"/>
        <v>361</v>
      </c>
      <c r="M28" s="18"/>
      <c r="N28" s="267" t="str">
        <f t="shared" si="5"/>
        <v/>
      </c>
      <c r="O28" s="263" t="str">
        <f t="shared" ca="1" si="6"/>
        <v>E</v>
      </c>
      <c r="P28" s="5">
        <f t="shared" si="7"/>
        <v>0</v>
      </c>
      <c r="Q28" s="18"/>
      <c r="R28" s="267" t="str">
        <f t="shared" si="8"/>
        <v/>
      </c>
      <c r="S28" s="263" t="str">
        <f t="shared" ca="1" si="9"/>
        <v>E</v>
      </c>
      <c r="T28" s="5">
        <f t="shared" si="10"/>
        <v>0</v>
      </c>
      <c r="U28" s="18"/>
      <c r="V28" s="267" t="str">
        <f t="shared" si="11"/>
        <v/>
      </c>
      <c r="W28" s="263" t="str">
        <f t="shared" ca="1" si="12"/>
        <v>E</v>
      </c>
      <c r="X28" s="5">
        <f t="shared" si="13"/>
        <v>0</v>
      </c>
      <c r="Y28" s="20"/>
      <c r="Z28" s="267" t="str">
        <f t="shared" si="14"/>
        <v/>
      </c>
      <c r="AA28" s="263" t="str">
        <f t="shared" ca="1" si="15"/>
        <v>E</v>
      </c>
      <c r="AB28" s="5">
        <f t="shared" si="16"/>
        <v>0</v>
      </c>
      <c r="AC28" s="18"/>
      <c r="AD28" s="267" t="str">
        <f t="shared" si="17"/>
        <v/>
      </c>
      <c r="AE28" s="263" t="str">
        <f t="shared" ca="1" si="18"/>
        <v>E</v>
      </c>
      <c r="AF28" s="5">
        <f t="shared" si="19"/>
        <v>0</v>
      </c>
      <c r="AG28" s="18"/>
      <c r="AH28" s="267" t="str">
        <f t="shared" si="20"/>
        <v/>
      </c>
      <c r="AI28" s="263" t="str">
        <f t="shared" ca="1" si="21"/>
        <v>E</v>
      </c>
      <c r="AJ28" s="29">
        <f t="shared" si="22"/>
        <v>0</v>
      </c>
      <c r="AK28" s="22">
        <v>100</v>
      </c>
      <c r="AL28" s="5">
        <f t="shared" si="30"/>
        <v>194</v>
      </c>
      <c r="AM28" s="22"/>
      <c r="AN28" s="5">
        <f t="shared" si="31"/>
        <v>0</v>
      </c>
      <c r="AO28" s="826"/>
      <c r="AP28" s="29">
        <f t="shared" si="25"/>
        <v>0</v>
      </c>
      <c r="AQ28" s="436">
        <v>7.51</v>
      </c>
      <c r="AR28" s="106">
        <f t="shared" si="26"/>
        <v>381</v>
      </c>
      <c r="AS28" s="274">
        <f t="shared" si="32"/>
        <v>0</v>
      </c>
      <c r="AT28" s="275">
        <f t="shared" si="32"/>
        <v>1</v>
      </c>
      <c r="AU28" s="275">
        <f t="shared" si="32"/>
        <v>0</v>
      </c>
      <c r="AV28" s="275">
        <f t="shared" si="32"/>
        <v>0</v>
      </c>
      <c r="AW28" s="275">
        <f t="shared" si="32"/>
        <v>0</v>
      </c>
      <c r="AX28" s="275">
        <f t="shared" si="32"/>
        <v>0</v>
      </c>
      <c r="AY28" s="275">
        <f t="shared" si="32"/>
        <v>0</v>
      </c>
      <c r="AZ28" s="275">
        <f t="shared" si="32"/>
        <v>0</v>
      </c>
      <c r="BA28" s="275">
        <f t="shared" si="32"/>
        <v>0</v>
      </c>
      <c r="BB28" s="275">
        <f t="shared" si="32"/>
        <v>0</v>
      </c>
      <c r="BC28" s="275">
        <f t="shared" si="32"/>
        <v>0</v>
      </c>
      <c r="BD28" s="275">
        <f t="shared" si="28"/>
        <v>0</v>
      </c>
      <c r="BE28" s="275">
        <f>IF(AND(A28&lt;&gt;"",AS28&lt;&gt;1,ISNA(VLOOKUP(A28,Indoor!B:B,1,0))),1,0)</f>
        <v>0</v>
      </c>
      <c r="BG28" s="276"/>
      <c r="BH28" s="302"/>
    </row>
    <row r="29" spans="1:60" hidden="1">
      <c r="A29" s="118">
        <v>415</v>
      </c>
      <c r="B29" s="4" t="str">
        <f t="shared" ca="1" si="0"/>
        <v>DEBIERE</v>
      </c>
      <c r="C29" s="4" t="str">
        <f t="shared" ca="1" si="0"/>
        <v>Milan</v>
      </c>
      <c r="D29" s="5" t="str">
        <f t="shared" ca="1" si="0"/>
        <v>H</v>
      </c>
      <c r="E29" s="5" t="str">
        <f t="shared" ca="1" si="0"/>
        <v>B</v>
      </c>
      <c r="F29" s="5">
        <f t="shared" ca="1" si="0"/>
        <v>2004</v>
      </c>
      <c r="G29" s="17" t="s">
        <v>13</v>
      </c>
      <c r="H29" s="27" t="str">
        <f t="shared" ca="1" si="1"/>
        <v>Louvain-La-Neuve</v>
      </c>
      <c r="I29" s="28">
        <v>9.8726851851851851E-5</v>
      </c>
      <c r="J29" s="267">
        <f t="shared" si="2"/>
        <v>9.8726851851851857E-2</v>
      </c>
      <c r="K29" s="263" t="str">
        <f t="shared" ca="1" si="3"/>
        <v>E</v>
      </c>
      <c r="L29" s="5">
        <f t="shared" ca="1" si="4"/>
        <v>89</v>
      </c>
      <c r="M29" s="18"/>
      <c r="N29" s="267" t="str">
        <f t="shared" si="5"/>
        <v/>
      </c>
      <c r="O29" s="263" t="str">
        <f t="shared" ca="1" si="6"/>
        <v>E</v>
      </c>
      <c r="P29" s="5">
        <f t="shared" si="7"/>
        <v>0</v>
      </c>
      <c r="Q29" s="18"/>
      <c r="R29" s="267" t="str">
        <f t="shared" si="8"/>
        <v/>
      </c>
      <c r="S29" s="263" t="str">
        <f t="shared" ca="1" si="9"/>
        <v>E</v>
      </c>
      <c r="T29" s="5">
        <f t="shared" si="10"/>
        <v>0</v>
      </c>
      <c r="U29" s="18"/>
      <c r="V29" s="267" t="str">
        <f t="shared" si="11"/>
        <v/>
      </c>
      <c r="W29" s="263" t="str">
        <f t="shared" ca="1" si="12"/>
        <v>E</v>
      </c>
      <c r="X29" s="5">
        <f t="shared" si="13"/>
        <v>0</v>
      </c>
      <c r="Y29" s="20"/>
      <c r="Z29" s="267" t="str">
        <f t="shared" si="14"/>
        <v/>
      </c>
      <c r="AA29" s="263" t="str">
        <f t="shared" ca="1" si="15"/>
        <v>E</v>
      </c>
      <c r="AB29" s="5">
        <f t="shared" si="16"/>
        <v>0</v>
      </c>
      <c r="AC29" s="18"/>
      <c r="AD29" s="267" t="str">
        <f t="shared" si="17"/>
        <v/>
      </c>
      <c r="AE29" s="263" t="str">
        <f t="shared" ca="1" si="18"/>
        <v>E</v>
      </c>
      <c r="AF29" s="5">
        <f t="shared" si="19"/>
        <v>0</v>
      </c>
      <c r="AG29" s="18"/>
      <c r="AH29" s="267" t="str">
        <f t="shared" si="20"/>
        <v/>
      </c>
      <c r="AI29" s="263" t="str">
        <f t="shared" ca="1" si="21"/>
        <v>E</v>
      </c>
      <c r="AJ29" s="29">
        <f t="shared" si="22"/>
        <v>0</v>
      </c>
      <c r="AK29" s="22"/>
      <c r="AL29" s="5">
        <f t="shared" si="23"/>
        <v>0</v>
      </c>
      <c r="AM29" s="22"/>
      <c r="AN29" s="5">
        <f t="shared" si="24"/>
        <v>0</v>
      </c>
      <c r="AO29" s="826"/>
      <c r="AP29" s="29">
        <f t="shared" si="25"/>
        <v>0</v>
      </c>
      <c r="AQ29" s="436">
        <v>4.2300000000000004</v>
      </c>
      <c r="AR29" s="106">
        <f t="shared" si="26"/>
        <v>166</v>
      </c>
      <c r="AS29" s="274">
        <f t="shared" si="32"/>
        <v>0</v>
      </c>
      <c r="AT29" s="275">
        <f t="shared" si="32"/>
        <v>1</v>
      </c>
      <c r="AU29" s="275">
        <f t="shared" si="32"/>
        <v>0</v>
      </c>
      <c r="AV29" s="275">
        <f t="shared" si="32"/>
        <v>0</v>
      </c>
      <c r="AW29" s="275">
        <f t="shared" si="32"/>
        <v>0</v>
      </c>
      <c r="AX29" s="275">
        <f t="shared" si="32"/>
        <v>0</v>
      </c>
      <c r="AY29" s="275">
        <f t="shared" si="32"/>
        <v>0</v>
      </c>
      <c r="AZ29" s="275">
        <f t="shared" si="32"/>
        <v>0</v>
      </c>
      <c r="BA29" s="275">
        <f t="shared" si="32"/>
        <v>0</v>
      </c>
      <c r="BB29" s="275">
        <f t="shared" si="32"/>
        <v>0</v>
      </c>
      <c r="BC29" s="275">
        <f t="shared" si="32"/>
        <v>0</v>
      </c>
      <c r="BD29" s="275">
        <f t="shared" si="28"/>
        <v>0</v>
      </c>
      <c r="BE29" s="275">
        <f>IF(AND(A29&lt;&gt;"",AS29&lt;&gt;1,ISNA(VLOOKUP(A29,Indoor!B:B,1,0))),1,0)</f>
        <v>0</v>
      </c>
      <c r="BG29" s="276"/>
      <c r="BH29" s="302"/>
    </row>
    <row r="30" spans="1:60" hidden="1">
      <c r="A30" s="118">
        <v>29</v>
      </c>
      <c r="B30" s="4" t="str">
        <f t="shared" ca="1" si="0"/>
        <v xml:space="preserve">DAMMAN </v>
      </c>
      <c r="C30" s="4" t="str">
        <f t="shared" ca="1" si="0"/>
        <v>Benjamin</v>
      </c>
      <c r="D30" s="5" t="str">
        <f t="shared" ca="1" si="0"/>
        <v>H</v>
      </c>
      <c r="E30" s="5" t="str">
        <f t="shared" ca="1" si="0"/>
        <v>B</v>
      </c>
      <c r="F30" s="5">
        <f t="shared" ca="1" si="0"/>
        <v>2002</v>
      </c>
      <c r="G30" s="17" t="s">
        <v>13</v>
      </c>
      <c r="H30" s="27" t="str">
        <f t="shared" ca="1" si="1"/>
        <v>Louvain-La-Neuve</v>
      </c>
      <c r="I30" s="28">
        <v>8.5648148148148158E-5</v>
      </c>
      <c r="J30" s="267">
        <f t="shared" si="2"/>
        <v>8.5648148148148154E-2</v>
      </c>
      <c r="K30" s="263" t="str">
        <f t="shared" ca="1" si="3"/>
        <v>E</v>
      </c>
      <c r="L30" s="5">
        <f t="shared" ca="1" si="4"/>
        <v>276</v>
      </c>
      <c r="M30" s="18"/>
      <c r="N30" s="267" t="str">
        <f t="shared" si="5"/>
        <v/>
      </c>
      <c r="O30" s="263" t="str">
        <f t="shared" ca="1" si="6"/>
        <v>E</v>
      </c>
      <c r="P30" s="5">
        <f t="shared" si="7"/>
        <v>0</v>
      </c>
      <c r="Q30" s="18"/>
      <c r="R30" s="267" t="str">
        <f t="shared" si="8"/>
        <v/>
      </c>
      <c r="S30" s="263" t="str">
        <f t="shared" ca="1" si="9"/>
        <v>E</v>
      </c>
      <c r="T30" s="5">
        <f t="shared" si="10"/>
        <v>0</v>
      </c>
      <c r="U30" s="18"/>
      <c r="V30" s="267" t="str">
        <f t="shared" si="11"/>
        <v/>
      </c>
      <c r="W30" s="263" t="str">
        <f t="shared" ca="1" si="12"/>
        <v>E</v>
      </c>
      <c r="X30" s="5">
        <f t="shared" si="13"/>
        <v>0</v>
      </c>
      <c r="Y30" s="20"/>
      <c r="Z30" s="267" t="str">
        <f t="shared" si="14"/>
        <v/>
      </c>
      <c r="AA30" s="263" t="str">
        <f t="shared" ca="1" si="15"/>
        <v>E</v>
      </c>
      <c r="AB30" s="5">
        <f t="shared" si="16"/>
        <v>0</v>
      </c>
      <c r="AC30" s="18"/>
      <c r="AD30" s="267" t="str">
        <f t="shared" si="17"/>
        <v/>
      </c>
      <c r="AE30" s="263" t="str">
        <f t="shared" ca="1" si="18"/>
        <v>E</v>
      </c>
      <c r="AF30" s="5">
        <f t="shared" si="19"/>
        <v>0</v>
      </c>
      <c r="AG30" s="18"/>
      <c r="AH30" s="267" t="str">
        <f t="shared" si="20"/>
        <v/>
      </c>
      <c r="AI30" s="263" t="str">
        <f t="shared" ca="1" si="21"/>
        <v>E</v>
      </c>
      <c r="AJ30" s="29">
        <f t="shared" si="22"/>
        <v>0</v>
      </c>
      <c r="AK30" s="22">
        <v>80</v>
      </c>
      <c r="AL30" s="5">
        <f t="shared" si="23"/>
        <v>55</v>
      </c>
      <c r="AM30" s="22"/>
      <c r="AN30" s="5">
        <f t="shared" si="24"/>
        <v>0</v>
      </c>
      <c r="AO30" s="826"/>
      <c r="AP30" s="29">
        <f t="shared" si="25"/>
        <v>0</v>
      </c>
      <c r="AQ30" s="436">
        <v>4.84</v>
      </c>
      <c r="AR30" s="106">
        <f t="shared" si="26"/>
        <v>205</v>
      </c>
      <c r="AS30" s="274">
        <f t="shared" si="32"/>
        <v>0</v>
      </c>
      <c r="AT30" s="275">
        <f t="shared" si="32"/>
        <v>1</v>
      </c>
      <c r="AU30" s="275">
        <f t="shared" si="32"/>
        <v>0</v>
      </c>
      <c r="AV30" s="275">
        <f t="shared" si="32"/>
        <v>0</v>
      </c>
      <c r="AW30" s="275">
        <f t="shared" si="32"/>
        <v>0</v>
      </c>
      <c r="AX30" s="275">
        <f t="shared" si="32"/>
        <v>0</v>
      </c>
      <c r="AY30" s="275">
        <f t="shared" si="32"/>
        <v>0</v>
      </c>
      <c r="AZ30" s="275">
        <f t="shared" si="32"/>
        <v>0</v>
      </c>
      <c r="BA30" s="275">
        <f t="shared" si="32"/>
        <v>0</v>
      </c>
      <c r="BB30" s="275">
        <f t="shared" si="32"/>
        <v>0</v>
      </c>
      <c r="BC30" s="275">
        <f t="shared" si="32"/>
        <v>0</v>
      </c>
      <c r="BD30" s="275">
        <f t="shared" si="28"/>
        <v>0</v>
      </c>
      <c r="BE30" s="275">
        <f>IF(AND(A30&lt;&gt;"",AS30&lt;&gt;1,ISNA(VLOOKUP(A30,Indoor!B:B,1,0))),1,0)</f>
        <v>0</v>
      </c>
      <c r="BG30" s="276"/>
      <c r="BH30" s="302"/>
    </row>
    <row r="31" spans="1:60" hidden="1">
      <c r="A31" s="118">
        <v>9506</v>
      </c>
      <c r="B31" s="4" t="str">
        <f t="shared" ca="1" si="0"/>
        <v>SIANGANG TIENTCHEU</v>
      </c>
      <c r="C31" s="4" t="str">
        <f t="shared" ca="1" si="0"/>
        <v>Christopher</v>
      </c>
      <c r="D31" s="5" t="str">
        <f t="shared" ca="1" si="0"/>
        <v>H</v>
      </c>
      <c r="E31" s="5" t="str">
        <f t="shared" ca="1" si="0"/>
        <v>B</v>
      </c>
      <c r="F31" s="5" t="str">
        <f t="shared" ca="1" si="0"/>
        <v/>
      </c>
      <c r="G31" s="17" t="s">
        <v>13</v>
      </c>
      <c r="H31" s="27" t="str">
        <f t="shared" ca="1" si="1"/>
        <v>Louvain-La-Neuve</v>
      </c>
      <c r="I31" s="28">
        <v>8.9467592592592593E-5</v>
      </c>
      <c r="J31" s="267">
        <f t="shared" si="2"/>
        <v>8.9467592592592599E-2</v>
      </c>
      <c r="K31" s="263" t="str">
        <f t="shared" ca="1" si="3"/>
        <v>E</v>
      </c>
      <c r="L31" s="5">
        <f t="shared" ca="1" si="4"/>
        <v>212</v>
      </c>
      <c r="M31" s="18"/>
      <c r="N31" s="267" t="str">
        <f t="shared" si="5"/>
        <v/>
      </c>
      <c r="O31" s="263" t="str">
        <f t="shared" ca="1" si="6"/>
        <v>E</v>
      </c>
      <c r="P31" s="5">
        <f t="shared" si="7"/>
        <v>0</v>
      </c>
      <c r="Q31" s="18"/>
      <c r="R31" s="267" t="str">
        <f t="shared" si="8"/>
        <v/>
      </c>
      <c r="S31" s="263" t="str">
        <f t="shared" ca="1" si="9"/>
        <v>E</v>
      </c>
      <c r="T31" s="5">
        <f t="shared" si="10"/>
        <v>0</v>
      </c>
      <c r="U31" s="18"/>
      <c r="V31" s="267" t="str">
        <f t="shared" si="11"/>
        <v/>
      </c>
      <c r="W31" s="263" t="str">
        <f t="shared" ca="1" si="12"/>
        <v>E</v>
      </c>
      <c r="X31" s="5">
        <f t="shared" si="13"/>
        <v>0</v>
      </c>
      <c r="Y31" s="20"/>
      <c r="Z31" s="267" t="str">
        <f t="shared" si="14"/>
        <v/>
      </c>
      <c r="AA31" s="263" t="str">
        <f t="shared" ca="1" si="15"/>
        <v>E</v>
      </c>
      <c r="AB31" s="5">
        <f t="shared" si="16"/>
        <v>0</v>
      </c>
      <c r="AC31" s="18"/>
      <c r="AD31" s="267" t="str">
        <f t="shared" si="17"/>
        <v/>
      </c>
      <c r="AE31" s="263" t="str">
        <f t="shared" ca="1" si="18"/>
        <v>E</v>
      </c>
      <c r="AF31" s="5">
        <f t="shared" si="19"/>
        <v>0</v>
      </c>
      <c r="AG31" s="18"/>
      <c r="AH31" s="267" t="str">
        <f t="shared" si="20"/>
        <v/>
      </c>
      <c r="AI31" s="263" t="str">
        <f t="shared" ca="1" si="21"/>
        <v>E</v>
      </c>
      <c r="AJ31" s="29">
        <f t="shared" si="22"/>
        <v>0</v>
      </c>
      <c r="AK31" s="22">
        <v>85</v>
      </c>
      <c r="AL31" s="5">
        <f t="shared" si="23"/>
        <v>86</v>
      </c>
      <c r="AM31" s="22"/>
      <c r="AN31" s="5">
        <f t="shared" si="24"/>
        <v>0</v>
      </c>
      <c r="AO31" s="826"/>
      <c r="AP31" s="29">
        <f t="shared" si="25"/>
        <v>0</v>
      </c>
      <c r="AQ31" s="436">
        <v>3.3</v>
      </c>
      <c r="AR31" s="106">
        <f t="shared" si="26"/>
        <v>107</v>
      </c>
      <c r="AS31" s="274">
        <f t="shared" si="32"/>
        <v>0</v>
      </c>
      <c r="AT31" s="275">
        <f t="shared" si="32"/>
        <v>1</v>
      </c>
      <c r="AU31" s="275">
        <f t="shared" si="32"/>
        <v>0</v>
      </c>
      <c r="AV31" s="275">
        <f t="shared" si="32"/>
        <v>0</v>
      </c>
      <c r="AW31" s="275">
        <f t="shared" si="32"/>
        <v>0</v>
      </c>
      <c r="AX31" s="275">
        <f t="shared" si="32"/>
        <v>0</v>
      </c>
      <c r="AY31" s="275">
        <f t="shared" si="32"/>
        <v>0</v>
      </c>
      <c r="AZ31" s="275">
        <f t="shared" si="32"/>
        <v>0</v>
      </c>
      <c r="BA31" s="275">
        <f t="shared" si="32"/>
        <v>0</v>
      </c>
      <c r="BB31" s="275">
        <f t="shared" si="32"/>
        <v>0</v>
      </c>
      <c r="BC31" s="275">
        <f t="shared" si="32"/>
        <v>0</v>
      </c>
      <c r="BD31" s="275">
        <f t="shared" si="28"/>
        <v>0</v>
      </c>
      <c r="BE31" s="275">
        <f>IF(AND(A31&lt;&gt;"",AS31&lt;&gt;1,ISNA(VLOOKUP(A31,Indoor!B:B,1,0))),1,0)</f>
        <v>0</v>
      </c>
      <c r="BG31" s="276"/>
      <c r="BH31" s="302"/>
    </row>
    <row r="32" spans="1:60" hidden="1">
      <c r="A32" s="118">
        <v>9622</v>
      </c>
      <c r="B32" s="4" t="str">
        <f t="shared" ca="1" si="0"/>
        <v>DE LISSNYDER</v>
      </c>
      <c r="C32" s="4" t="str">
        <f t="shared" ca="1" si="0"/>
        <v>Robin</v>
      </c>
      <c r="D32" s="5" t="str">
        <f t="shared" ca="1" si="0"/>
        <v>H</v>
      </c>
      <c r="E32" s="5" t="str">
        <f t="shared" ca="1" si="0"/>
        <v>B</v>
      </c>
      <c r="F32" s="5">
        <f t="shared" ca="1" si="0"/>
        <v>2003</v>
      </c>
      <c r="G32" s="17" t="s">
        <v>13</v>
      </c>
      <c r="H32" s="27" t="str">
        <f t="shared" ca="1" si="1"/>
        <v>Louvain-La-Neuve</v>
      </c>
      <c r="I32" s="28">
        <v>9.2129629629629614E-5</v>
      </c>
      <c r="J32" s="267">
        <f t="shared" si="2"/>
        <v>9.2129629629629617E-2</v>
      </c>
      <c r="K32" s="263" t="str">
        <f t="shared" ca="1" si="3"/>
        <v>E</v>
      </c>
      <c r="L32" s="5">
        <f t="shared" ca="1" si="4"/>
        <v>172</v>
      </c>
      <c r="M32" s="18"/>
      <c r="N32" s="267" t="str">
        <f t="shared" si="5"/>
        <v/>
      </c>
      <c r="O32" s="263" t="str">
        <f t="shared" ca="1" si="6"/>
        <v>E</v>
      </c>
      <c r="P32" s="5">
        <f t="shared" si="7"/>
        <v>0</v>
      </c>
      <c r="Q32" s="18"/>
      <c r="R32" s="267" t="str">
        <f t="shared" si="8"/>
        <v/>
      </c>
      <c r="S32" s="263" t="str">
        <f t="shared" ca="1" si="9"/>
        <v>E</v>
      </c>
      <c r="T32" s="5">
        <f t="shared" si="10"/>
        <v>0</v>
      </c>
      <c r="U32" s="18"/>
      <c r="V32" s="267" t="str">
        <f t="shared" si="11"/>
        <v/>
      </c>
      <c r="W32" s="263" t="str">
        <f t="shared" ca="1" si="12"/>
        <v>E</v>
      </c>
      <c r="X32" s="5">
        <f t="shared" si="13"/>
        <v>0</v>
      </c>
      <c r="Y32" s="20"/>
      <c r="Z32" s="267" t="str">
        <f t="shared" si="14"/>
        <v/>
      </c>
      <c r="AA32" s="263" t="str">
        <f t="shared" ca="1" si="15"/>
        <v>E</v>
      </c>
      <c r="AB32" s="5">
        <f t="shared" si="16"/>
        <v>0</v>
      </c>
      <c r="AC32" s="18"/>
      <c r="AD32" s="267" t="str">
        <f t="shared" si="17"/>
        <v/>
      </c>
      <c r="AE32" s="263" t="str">
        <f t="shared" ca="1" si="18"/>
        <v>E</v>
      </c>
      <c r="AF32" s="5">
        <f t="shared" si="19"/>
        <v>0</v>
      </c>
      <c r="AG32" s="18"/>
      <c r="AH32" s="267" t="str">
        <f t="shared" si="20"/>
        <v/>
      </c>
      <c r="AI32" s="263" t="str">
        <f t="shared" ca="1" si="21"/>
        <v>E</v>
      </c>
      <c r="AJ32" s="29">
        <f t="shared" si="22"/>
        <v>0</v>
      </c>
      <c r="AK32" s="22">
        <v>75</v>
      </c>
      <c r="AL32" s="5">
        <f t="shared" si="23"/>
        <v>28</v>
      </c>
      <c r="AM32" s="22"/>
      <c r="AN32" s="5">
        <f t="shared" si="24"/>
        <v>0</v>
      </c>
      <c r="AO32" s="826"/>
      <c r="AP32" s="29">
        <f t="shared" si="25"/>
        <v>0</v>
      </c>
      <c r="AQ32" s="436">
        <v>4.53</v>
      </c>
      <c r="AR32" s="106">
        <f t="shared" si="26"/>
        <v>185</v>
      </c>
      <c r="AS32" s="274">
        <f t="shared" si="32"/>
        <v>0</v>
      </c>
      <c r="AT32" s="275">
        <f t="shared" si="32"/>
        <v>1</v>
      </c>
      <c r="AU32" s="275">
        <f t="shared" si="32"/>
        <v>0</v>
      </c>
      <c r="AV32" s="275">
        <f t="shared" si="32"/>
        <v>0</v>
      </c>
      <c r="AW32" s="275">
        <f t="shared" si="32"/>
        <v>0</v>
      </c>
      <c r="AX32" s="275">
        <f t="shared" si="32"/>
        <v>0</v>
      </c>
      <c r="AY32" s="275">
        <f t="shared" si="32"/>
        <v>0</v>
      </c>
      <c r="AZ32" s="275">
        <f t="shared" si="32"/>
        <v>0</v>
      </c>
      <c r="BA32" s="275">
        <f t="shared" si="32"/>
        <v>0</v>
      </c>
      <c r="BB32" s="275">
        <f t="shared" si="32"/>
        <v>0</v>
      </c>
      <c r="BC32" s="275">
        <f t="shared" si="32"/>
        <v>0</v>
      </c>
      <c r="BD32" s="275">
        <f t="shared" si="28"/>
        <v>0</v>
      </c>
      <c r="BE32" s="275">
        <f>IF(AND(A32&lt;&gt;"",AS32&lt;&gt;1,ISNA(VLOOKUP(A32,Indoor!B:B,1,0))),1,0)</f>
        <v>0</v>
      </c>
      <c r="BG32" s="276"/>
      <c r="BH32" s="302"/>
    </row>
    <row r="33" spans="1:60" hidden="1">
      <c r="A33" s="118">
        <v>1040</v>
      </c>
      <c r="B33" s="4" t="str">
        <f t="shared" ca="1" si="0"/>
        <v>DUMONT</v>
      </c>
      <c r="C33" s="4" t="str">
        <f t="shared" ca="1" si="0"/>
        <v>Tom</v>
      </c>
      <c r="D33" s="5" t="str">
        <f t="shared" ca="1" si="0"/>
        <v>H</v>
      </c>
      <c r="E33" s="5" t="str">
        <f t="shared" ca="1" si="0"/>
        <v>B</v>
      </c>
      <c r="F33" s="5" t="str">
        <f t="shared" ca="1" si="0"/>
        <v/>
      </c>
      <c r="G33" s="17" t="s">
        <v>13</v>
      </c>
      <c r="H33" s="27" t="str">
        <f t="shared" ca="1" si="1"/>
        <v>Louvain-La-Neuve</v>
      </c>
      <c r="I33" s="28">
        <v>9.5370370370370376E-5</v>
      </c>
      <c r="J33" s="267">
        <f t="shared" si="2"/>
        <v>9.5370370370370369E-2</v>
      </c>
      <c r="K33" s="263" t="str">
        <f t="shared" ca="1" si="3"/>
        <v>E</v>
      </c>
      <c r="L33" s="5">
        <f t="shared" ca="1" si="4"/>
        <v>128</v>
      </c>
      <c r="M33" s="18"/>
      <c r="N33" s="267" t="str">
        <f t="shared" si="5"/>
        <v/>
      </c>
      <c r="O33" s="263" t="str">
        <f t="shared" ca="1" si="6"/>
        <v>E</v>
      </c>
      <c r="P33" s="5">
        <f t="shared" si="7"/>
        <v>0</v>
      </c>
      <c r="Q33" s="18"/>
      <c r="R33" s="267" t="str">
        <f t="shared" si="8"/>
        <v/>
      </c>
      <c r="S33" s="263" t="str">
        <f t="shared" ca="1" si="9"/>
        <v>E</v>
      </c>
      <c r="T33" s="5">
        <f t="shared" si="10"/>
        <v>0</v>
      </c>
      <c r="U33" s="18"/>
      <c r="V33" s="267" t="str">
        <f t="shared" si="11"/>
        <v/>
      </c>
      <c r="W33" s="263" t="str">
        <f t="shared" ca="1" si="12"/>
        <v>E</v>
      </c>
      <c r="X33" s="5">
        <f t="shared" si="13"/>
        <v>0</v>
      </c>
      <c r="Y33" s="20"/>
      <c r="Z33" s="267" t="str">
        <f t="shared" si="14"/>
        <v/>
      </c>
      <c r="AA33" s="263" t="str">
        <f t="shared" ca="1" si="15"/>
        <v>E</v>
      </c>
      <c r="AB33" s="5">
        <f t="shared" si="16"/>
        <v>0</v>
      </c>
      <c r="AC33" s="18"/>
      <c r="AD33" s="267" t="str">
        <f t="shared" si="17"/>
        <v/>
      </c>
      <c r="AE33" s="263" t="str">
        <f t="shared" ca="1" si="18"/>
        <v>E</v>
      </c>
      <c r="AF33" s="5">
        <f t="shared" si="19"/>
        <v>0</v>
      </c>
      <c r="AG33" s="18"/>
      <c r="AH33" s="267" t="str">
        <f t="shared" si="20"/>
        <v/>
      </c>
      <c r="AI33" s="263" t="str">
        <f t="shared" ca="1" si="21"/>
        <v>E</v>
      </c>
      <c r="AJ33" s="29">
        <f t="shared" si="22"/>
        <v>0</v>
      </c>
      <c r="AK33" s="22">
        <v>75</v>
      </c>
      <c r="AL33" s="5">
        <f t="shared" si="23"/>
        <v>28</v>
      </c>
      <c r="AM33" s="22"/>
      <c r="AN33" s="5">
        <f t="shared" si="24"/>
        <v>0</v>
      </c>
      <c r="AO33" s="826"/>
      <c r="AP33" s="29">
        <f t="shared" si="25"/>
        <v>0</v>
      </c>
      <c r="AQ33" s="436">
        <v>5.68</v>
      </c>
      <c r="AR33" s="106">
        <f t="shared" si="26"/>
        <v>260</v>
      </c>
      <c r="AS33" s="274">
        <f t="shared" si="32"/>
        <v>0</v>
      </c>
      <c r="AT33" s="275">
        <f t="shared" si="32"/>
        <v>1</v>
      </c>
      <c r="AU33" s="275">
        <f t="shared" si="32"/>
        <v>0</v>
      </c>
      <c r="AV33" s="275">
        <f t="shared" si="32"/>
        <v>0</v>
      </c>
      <c r="AW33" s="275">
        <f t="shared" si="32"/>
        <v>0</v>
      </c>
      <c r="AX33" s="275">
        <f t="shared" si="32"/>
        <v>0</v>
      </c>
      <c r="AY33" s="275">
        <f t="shared" si="32"/>
        <v>0</v>
      </c>
      <c r="AZ33" s="275">
        <f t="shared" si="32"/>
        <v>0</v>
      </c>
      <c r="BA33" s="275">
        <f t="shared" si="32"/>
        <v>0</v>
      </c>
      <c r="BB33" s="275">
        <f t="shared" si="32"/>
        <v>0</v>
      </c>
      <c r="BC33" s="275">
        <f t="shared" si="32"/>
        <v>0</v>
      </c>
      <c r="BD33" s="275">
        <f t="shared" si="28"/>
        <v>0</v>
      </c>
      <c r="BE33" s="275">
        <f>IF(AND(A33&lt;&gt;"",AS33&lt;&gt;1,ISNA(VLOOKUP(A33,Indoor!B:B,1,0))),1,0)</f>
        <v>0</v>
      </c>
      <c r="BG33" s="276"/>
      <c r="BH33" s="302"/>
    </row>
    <row r="34" spans="1:60" hidden="1">
      <c r="A34" s="118">
        <v>35</v>
      </c>
      <c r="B34" s="4" t="str">
        <f t="shared" ca="1" si="0"/>
        <v>SOLBREUX</v>
      </c>
      <c r="C34" s="4" t="str">
        <f t="shared" ca="1" si="0"/>
        <v>Thibaud</v>
      </c>
      <c r="D34" s="5" t="str">
        <f t="shared" ca="1" si="0"/>
        <v>H</v>
      </c>
      <c r="E34" s="5" t="str">
        <f t="shared" ca="1" si="0"/>
        <v>B</v>
      </c>
      <c r="F34" s="5">
        <f t="shared" ca="1" si="0"/>
        <v>2004</v>
      </c>
      <c r="G34" s="17" t="s">
        <v>13</v>
      </c>
      <c r="H34" s="27" t="str">
        <f t="shared" ca="1" si="1"/>
        <v>Louvain-La-Neuve</v>
      </c>
      <c r="I34" s="28">
        <v>1.0046296296296296E-4</v>
      </c>
      <c r="J34" s="267">
        <f t="shared" si="2"/>
        <v>0.10046296296296296</v>
      </c>
      <c r="K34" s="263" t="str">
        <f t="shared" ca="1" si="3"/>
        <v>E</v>
      </c>
      <c r="L34" s="5">
        <f t="shared" ca="1" si="4"/>
        <v>71</v>
      </c>
      <c r="M34" s="18"/>
      <c r="N34" s="267" t="str">
        <f t="shared" si="5"/>
        <v/>
      </c>
      <c r="O34" s="263" t="str">
        <f t="shared" ca="1" si="6"/>
        <v>E</v>
      </c>
      <c r="P34" s="5">
        <f t="shared" si="7"/>
        <v>0</v>
      </c>
      <c r="Q34" s="18"/>
      <c r="R34" s="267" t="str">
        <f t="shared" si="8"/>
        <v/>
      </c>
      <c r="S34" s="263" t="str">
        <f t="shared" ca="1" si="9"/>
        <v>E</v>
      </c>
      <c r="T34" s="5">
        <f t="shared" si="10"/>
        <v>0</v>
      </c>
      <c r="U34" s="18"/>
      <c r="V34" s="267" t="str">
        <f t="shared" si="11"/>
        <v/>
      </c>
      <c r="W34" s="263" t="str">
        <f t="shared" ca="1" si="12"/>
        <v>E</v>
      </c>
      <c r="X34" s="5">
        <f t="shared" si="13"/>
        <v>0</v>
      </c>
      <c r="Y34" s="20"/>
      <c r="Z34" s="267" t="str">
        <f t="shared" si="14"/>
        <v/>
      </c>
      <c r="AA34" s="263" t="str">
        <f t="shared" ca="1" si="15"/>
        <v>E</v>
      </c>
      <c r="AB34" s="5">
        <f t="shared" si="16"/>
        <v>0</v>
      </c>
      <c r="AC34" s="18"/>
      <c r="AD34" s="267" t="str">
        <f t="shared" si="17"/>
        <v/>
      </c>
      <c r="AE34" s="263" t="str">
        <f t="shared" ca="1" si="18"/>
        <v>E</v>
      </c>
      <c r="AF34" s="5">
        <f t="shared" si="19"/>
        <v>0</v>
      </c>
      <c r="AG34" s="18"/>
      <c r="AH34" s="267" t="str">
        <f t="shared" si="20"/>
        <v/>
      </c>
      <c r="AI34" s="263" t="str">
        <f t="shared" ca="1" si="21"/>
        <v>E</v>
      </c>
      <c r="AJ34" s="29">
        <f t="shared" si="22"/>
        <v>0</v>
      </c>
      <c r="AK34" s="22">
        <v>90</v>
      </c>
      <c r="AL34" s="5">
        <f t="shared" si="23"/>
        <v>119</v>
      </c>
      <c r="AM34" s="22"/>
      <c r="AN34" s="5">
        <f t="shared" si="24"/>
        <v>0</v>
      </c>
      <c r="AO34" s="826"/>
      <c r="AP34" s="29">
        <f t="shared" si="25"/>
        <v>0</v>
      </c>
      <c r="AQ34" s="436">
        <v>4.0599999999999996</v>
      </c>
      <c r="AR34" s="106">
        <f t="shared" si="26"/>
        <v>155</v>
      </c>
      <c r="AS34" s="274">
        <f t="shared" si="32"/>
        <v>0</v>
      </c>
      <c r="AT34" s="275">
        <f t="shared" si="32"/>
        <v>1</v>
      </c>
      <c r="AU34" s="275">
        <f t="shared" si="32"/>
        <v>0</v>
      </c>
      <c r="AV34" s="275">
        <f t="shared" si="32"/>
        <v>0</v>
      </c>
      <c r="AW34" s="275">
        <f t="shared" si="32"/>
        <v>0</v>
      </c>
      <c r="AX34" s="275">
        <f t="shared" si="32"/>
        <v>0</v>
      </c>
      <c r="AY34" s="275">
        <f t="shared" si="32"/>
        <v>0</v>
      </c>
      <c r="AZ34" s="275">
        <f t="shared" si="32"/>
        <v>0</v>
      </c>
      <c r="BA34" s="275">
        <f t="shared" si="32"/>
        <v>0</v>
      </c>
      <c r="BB34" s="275">
        <f t="shared" si="32"/>
        <v>0</v>
      </c>
      <c r="BC34" s="275">
        <f t="shared" si="32"/>
        <v>0</v>
      </c>
      <c r="BD34" s="275">
        <f t="shared" si="28"/>
        <v>0</v>
      </c>
      <c r="BE34" s="275">
        <f>IF(AND(A34&lt;&gt;"",AS34&lt;&gt;1,ISNA(VLOOKUP(A34,Indoor!B:B,1,0))),1,0)</f>
        <v>0</v>
      </c>
      <c r="BG34" s="276"/>
      <c r="BH34" s="302"/>
    </row>
    <row r="35" spans="1:60" hidden="1">
      <c r="A35" s="118">
        <v>221</v>
      </c>
      <c r="B35" s="4" t="str">
        <f t="shared" ca="1" si="0"/>
        <v>NAVEAU</v>
      </c>
      <c r="C35" s="4" t="str">
        <f t="shared" ca="1" si="0"/>
        <v>Thomas</v>
      </c>
      <c r="D35" s="5" t="str">
        <f t="shared" ca="1" si="0"/>
        <v>H</v>
      </c>
      <c r="E35" s="5" t="str">
        <f t="shared" ca="1" si="0"/>
        <v>B</v>
      </c>
      <c r="F35" s="5" t="str">
        <f t="shared" ca="1" si="0"/>
        <v/>
      </c>
      <c r="G35" s="17" t="s">
        <v>13</v>
      </c>
      <c r="H35" s="27" t="str">
        <f ca="1">IF($G35="","",VLOOKUP($G35,cal_Indoor,H$5,0))</f>
        <v>Louvain-La-Neuve</v>
      </c>
      <c r="I35" s="28">
        <v>9.3518518518518508E-5</v>
      </c>
      <c r="J35" s="267">
        <f t="shared" si="2"/>
        <v>9.3518518518518515E-2</v>
      </c>
      <c r="K35" s="263" t="str">
        <f t="shared" ca="1" si="3"/>
        <v>E</v>
      </c>
      <c r="L35" s="5">
        <f t="shared" ca="1" si="4"/>
        <v>153</v>
      </c>
      <c r="M35" s="18"/>
      <c r="N35" s="267" t="str">
        <f t="shared" si="5"/>
        <v/>
      </c>
      <c r="O35" s="263" t="str">
        <f t="shared" ca="1" si="6"/>
        <v>E</v>
      </c>
      <c r="P35" s="5">
        <f t="shared" si="7"/>
        <v>0</v>
      </c>
      <c r="Q35" s="18"/>
      <c r="R35" s="267" t="str">
        <f t="shared" si="8"/>
        <v/>
      </c>
      <c r="S35" s="263" t="str">
        <f t="shared" ca="1" si="9"/>
        <v>E</v>
      </c>
      <c r="T35" s="5">
        <f t="shared" si="10"/>
        <v>0</v>
      </c>
      <c r="U35" s="18"/>
      <c r="V35" s="267" t="str">
        <f t="shared" si="11"/>
        <v/>
      </c>
      <c r="W35" s="263" t="str">
        <f t="shared" ca="1" si="12"/>
        <v>E</v>
      </c>
      <c r="X35" s="5">
        <f t="shared" si="13"/>
        <v>0</v>
      </c>
      <c r="Y35" s="20"/>
      <c r="Z35" s="267" t="str">
        <f t="shared" si="14"/>
        <v/>
      </c>
      <c r="AA35" s="263" t="str">
        <f t="shared" ca="1" si="15"/>
        <v>E</v>
      </c>
      <c r="AB35" s="5">
        <f t="shared" si="16"/>
        <v>0</v>
      </c>
      <c r="AC35" s="18"/>
      <c r="AD35" s="267" t="str">
        <f t="shared" si="17"/>
        <v/>
      </c>
      <c r="AE35" s="263" t="str">
        <f t="shared" ca="1" si="18"/>
        <v>E</v>
      </c>
      <c r="AF35" s="5">
        <f t="shared" si="19"/>
        <v>0</v>
      </c>
      <c r="AG35" s="18"/>
      <c r="AH35" s="267" t="str">
        <f t="shared" si="20"/>
        <v/>
      </c>
      <c r="AI35" s="263" t="str">
        <f t="shared" ca="1" si="21"/>
        <v>E</v>
      </c>
      <c r="AJ35" s="29">
        <f t="shared" si="22"/>
        <v>0</v>
      </c>
      <c r="AK35" s="22"/>
      <c r="AL35" s="5">
        <f t="shared" si="23"/>
        <v>0</v>
      </c>
      <c r="AM35" s="22"/>
      <c r="AN35" s="5">
        <f t="shared" si="24"/>
        <v>0</v>
      </c>
      <c r="AO35" s="826"/>
      <c r="AP35" s="29">
        <f t="shared" si="25"/>
        <v>0</v>
      </c>
      <c r="AQ35" s="436">
        <v>3.52</v>
      </c>
      <c r="AR35" s="106">
        <f t="shared" si="26"/>
        <v>121</v>
      </c>
      <c r="AS35" s="274">
        <f t="shared" si="32"/>
        <v>0</v>
      </c>
      <c r="AT35" s="275">
        <f t="shared" si="32"/>
        <v>1</v>
      </c>
      <c r="AU35" s="275">
        <f t="shared" si="32"/>
        <v>0</v>
      </c>
      <c r="AV35" s="275">
        <f t="shared" si="32"/>
        <v>0</v>
      </c>
      <c r="AW35" s="275">
        <f t="shared" si="32"/>
        <v>0</v>
      </c>
      <c r="AX35" s="275">
        <f t="shared" si="32"/>
        <v>0</v>
      </c>
      <c r="AY35" s="275">
        <f t="shared" si="32"/>
        <v>0</v>
      </c>
      <c r="AZ35" s="275">
        <f t="shared" si="32"/>
        <v>0</v>
      </c>
      <c r="BA35" s="275">
        <f t="shared" si="32"/>
        <v>0</v>
      </c>
      <c r="BB35" s="275">
        <f t="shared" si="32"/>
        <v>0</v>
      </c>
      <c r="BC35" s="275">
        <f t="shared" si="32"/>
        <v>0</v>
      </c>
      <c r="BD35" s="275">
        <f t="shared" si="28"/>
        <v>0</v>
      </c>
      <c r="BE35" s="275">
        <f>IF(AND(A35&lt;&gt;"",AS35&lt;&gt;1,ISNA(VLOOKUP(A35,Indoor!B:B,1,0))),1,0)</f>
        <v>0</v>
      </c>
      <c r="BG35" s="276"/>
      <c r="BH35" s="302"/>
    </row>
    <row r="36" spans="1:60" hidden="1">
      <c r="A36" s="118">
        <v>4011</v>
      </c>
      <c r="B36" s="4" t="str">
        <f t="shared" ca="1" si="0"/>
        <v>ADENS</v>
      </c>
      <c r="C36" s="4" t="str">
        <f t="shared" ca="1" si="0"/>
        <v>Bastien</v>
      </c>
      <c r="D36" s="5" t="str">
        <f t="shared" ca="1" si="0"/>
        <v>H</v>
      </c>
      <c r="E36" s="5" t="str">
        <f t="shared" ca="1" si="0"/>
        <v>P</v>
      </c>
      <c r="F36" s="5">
        <f t="shared" ca="1" si="0"/>
        <v>2000</v>
      </c>
      <c r="G36" s="17" t="s">
        <v>13</v>
      </c>
      <c r="H36" s="27" t="str">
        <f t="shared" ca="1" si="1"/>
        <v>Louvain-La-Neuve</v>
      </c>
      <c r="I36" s="28">
        <v>7.8819444444444442E-5</v>
      </c>
      <c r="J36" s="267">
        <f t="shared" si="2"/>
        <v>7.8819444444444442E-2</v>
      </c>
      <c r="K36" s="263" t="str">
        <f t="shared" ca="1" si="3"/>
        <v>E</v>
      </c>
      <c r="L36" s="5">
        <f t="shared" ca="1" si="4"/>
        <v>409</v>
      </c>
      <c r="M36" s="18"/>
      <c r="N36" s="267" t="str">
        <f t="shared" si="5"/>
        <v/>
      </c>
      <c r="O36" s="263" t="str">
        <f t="shared" ca="1" si="6"/>
        <v>E</v>
      </c>
      <c r="P36" s="5">
        <f t="shared" si="7"/>
        <v>0</v>
      </c>
      <c r="Q36" s="18"/>
      <c r="R36" s="267" t="str">
        <f t="shared" si="8"/>
        <v/>
      </c>
      <c r="S36" s="263" t="str">
        <f t="shared" ca="1" si="9"/>
        <v>E</v>
      </c>
      <c r="T36" s="5">
        <f t="shared" si="10"/>
        <v>0</v>
      </c>
      <c r="U36" s="18"/>
      <c r="V36" s="267" t="str">
        <f t="shared" si="11"/>
        <v/>
      </c>
      <c r="W36" s="263" t="str">
        <f t="shared" ca="1" si="12"/>
        <v>E</v>
      </c>
      <c r="X36" s="5">
        <f t="shared" si="13"/>
        <v>0</v>
      </c>
      <c r="Y36" s="20"/>
      <c r="Z36" s="267" t="str">
        <f t="shared" si="14"/>
        <v/>
      </c>
      <c r="AA36" s="263" t="str">
        <f t="shared" ca="1" si="15"/>
        <v>E</v>
      </c>
      <c r="AB36" s="5">
        <f t="shared" si="16"/>
        <v>0</v>
      </c>
      <c r="AC36" s="18"/>
      <c r="AD36" s="267" t="str">
        <f t="shared" si="17"/>
        <v/>
      </c>
      <c r="AE36" s="263" t="str">
        <f t="shared" ca="1" si="18"/>
        <v>E</v>
      </c>
      <c r="AF36" s="5">
        <f t="shared" si="19"/>
        <v>0</v>
      </c>
      <c r="AG36" s="18"/>
      <c r="AH36" s="267" t="str">
        <f t="shared" si="20"/>
        <v/>
      </c>
      <c r="AI36" s="263" t="str">
        <f t="shared" ca="1" si="21"/>
        <v>E</v>
      </c>
      <c r="AJ36" s="29">
        <f t="shared" si="22"/>
        <v>0</v>
      </c>
      <c r="AK36" s="22">
        <v>110</v>
      </c>
      <c r="AL36" s="5">
        <f t="shared" si="23"/>
        <v>278</v>
      </c>
      <c r="AM36" s="22"/>
      <c r="AN36" s="5">
        <f t="shared" si="24"/>
        <v>0</v>
      </c>
      <c r="AO36" s="826"/>
      <c r="AP36" s="29">
        <f t="shared" si="25"/>
        <v>0</v>
      </c>
      <c r="AQ36" s="436">
        <v>5.29</v>
      </c>
      <c r="AR36" s="106">
        <f t="shared" si="26"/>
        <v>234</v>
      </c>
      <c r="AS36" s="274">
        <f t="shared" si="32"/>
        <v>0</v>
      </c>
      <c r="AT36" s="275">
        <f t="shared" si="32"/>
        <v>1</v>
      </c>
      <c r="AU36" s="275">
        <f t="shared" si="32"/>
        <v>0</v>
      </c>
      <c r="AV36" s="275">
        <f t="shared" si="32"/>
        <v>0</v>
      </c>
      <c r="AW36" s="275">
        <f t="shared" si="32"/>
        <v>0</v>
      </c>
      <c r="AX36" s="275">
        <f t="shared" si="32"/>
        <v>0</v>
      </c>
      <c r="AY36" s="275">
        <f t="shared" si="32"/>
        <v>0</v>
      </c>
      <c r="AZ36" s="275">
        <f t="shared" si="32"/>
        <v>0</v>
      </c>
      <c r="BA36" s="275">
        <f t="shared" si="32"/>
        <v>0</v>
      </c>
      <c r="BB36" s="275">
        <f t="shared" si="32"/>
        <v>0</v>
      </c>
      <c r="BC36" s="275">
        <f t="shared" si="32"/>
        <v>0</v>
      </c>
      <c r="BD36" s="275">
        <f t="shared" si="28"/>
        <v>0</v>
      </c>
      <c r="BE36" s="275">
        <f>IF(AND(A36&lt;&gt;"",AS36&lt;&gt;1,ISNA(VLOOKUP(A36,Indoor!B:B,1,0))),1,0)</f>
        <v>0</v>
      </c>
      <c r="BG36" s="276"/>
      <c r="BH36" s="302"/>
    </row>
    <row r="37" spans="1:60" hidden="1">
      <c r="A37" s="118">
        <v>4328</v>
      </c>
      <c r="B37" s="4" t="str">
        <f t="shared" ca="1" si="0"/>
        <v>PLUMIER</v>
      </c>
      <c r="C37" s="4" t="str">
        <f t="shared" ca="1" si="0"/>
        <v>Merlin</v>
      </c>
      <c r="D37" s="5" t="str">
        <f t="shared" ca="1" si="0"/>
        <v>H</v>
      </c>
      <c r="E37" s="5" t="str">
        <f t="shared" ca="1" si="0"/>
        <v>P</v>
      </c>
      <c r="F37" s="5" t="str">
        <f t="shared" ca="1" si="0"/>
        <v/>
      </c>
      <c r="G37" s="17" t="s">
        <v>13</v>
      </c>
      <c r="H37" s="27" t="str">
        <f t="shared" ca="1" si="1"/>
        <v>Louvain-La-Neuve</v>
      </c>
      <c r="I37" s="28">
        <v>8.4259259259259251E-5</v>
      </c>
      <c r="J37" s="267">
        <f t="shared" si="2"/>
        <v>8.4259259259259256E-2</v>
      </c>
      <c r="K37" s="263" t="str">
        <f t="shared" ca="1" si="3"/>
        <v>E</v>
      </c>
      <c r="L37" s="5">
        <f t="shared" ca="1" si="4"/>
        <v>301</v>
      </c>
      <c r="M37" s="18"/>
      <c r="N37" s="267" t="str">
        <f t="shared" si="5"/>
        <v/>
      </c>
      <c r="O37" s="263" t="str">
        <f t="shared" ca="1" si="6"/>
        <v>E</v>
      </c>
      <c r="P37" s="5">
        <f t="shared" si="7"/>
        <v>0</v>
      </c>
      <c r="Q37" s="18"/>
      <c r="R37" s="267" t="str">
        <f t="shared" si="8"/>
        <v/>
      </c>
      <c r="S37" s="263" t="str">
        <f t="shared" ca="1" si="9"/>
        <v>E</v>
      </c>
      <c r="T37" s="5">
        <f t="shared" si="10"/>
        <v>0</v>
      </c>
      <c r="U37" s="18"/>
      <c r="V37" s="267" t="str">
        <f t="shared" si="11"/>
        <v/>
      </c>
      <c r="W37" s="263" t="str">
        <f t="shared" ca="1" si="12"/>
        <v>E</v>
      </c>
      <c r="X37" s="5">
        <f t="shared" si="13"/>
        <v>0</v>
      </c>
      <c r="Y37" s="20"/>
      <c r="Z37" s="267" t="str">
        <f t="shared" si="14"/>
        <v/>
      </c>
      <c r="AA37" s="263" t="str">
        <f t="shared" ca="1" si="15"/>
        <v>E</v>
      </c>
      <c r="AB37" s="5">
        <f t="shared" si="16"/>
        <v>0</v>
      </c>
      <c r="AC37" s="18"/>
      <c r="AD37" s="267" t="str">
        <f t="shared" si="17"/>
        <v/>
      </c>
      <c r="AE37" s="263" t="str">
        <f t="shared" ca="1" si="18"/>
        <v>E</v>
      </c>
      <c r="AF37" s="5">
        <f t="shared" si="19"/>
        <v>0</v>
      </c>
      <c r="AG37" s="18"/>
      <c r="AH37" s="267" t="str">
        <f t="shared" si="20"/>
        <v/>
      </c>
      <c r="AI37" s="263" t="str">
        <f t="shared" ca="1" si="21"/>
        <v>E</v>
      </c>
      <c r="AJ37" s="29">
        <f t="shared" si="22"/>
        <v>0</v>
      </c>
      <c r="AK37" s="22">
        <v>90</v>
      </c>
      <c r="AL37" s="5">
        <f t="shared" si="23"/>
        <v>119</v>
      </c>
      <c r="AM37" s="22"/>
      <c r="AN37" s="5">
        <f t="shared" si="24"/>
        <v>0</v>
      </c>
      <c r="AO37" s="826"/>
      <c r="AP37" s="29">
        <f t="shared" si="25"/>
        <v>0</v>
      </c>
      <c r="AQ37" s="436"/>
      <c r="AR37" s="106">
        <f t="shared" si="26"/>
        <v>0</v>
      </c>
      <c r="AS37" s="274">
        <f t="shared" si="32"/>
        <v>0</v>
      </c>
      <c r="AT37" s="275">
        <f t="shared" si="32"/>
        <v>1</v>
      </c>
      <c r="AU37" s="275">
        <f t="shared" si="32"/>
        <v>0</v>
      </c>
      <c r="AV37" s="275">
        <f t="shared" si="32"/>
        <v>0</v>
      </c>
      <c r="AW37" s="275">
        <f t="shared" si="32"/>
        <v>0</v>
      </c>
      <c r="AX37" s="275">
        <f t="shared" si="32"/>
        <v>0</v>
      </c>
      <c r="AY37" s="275">
        <f t="shared" si="32"/>
        <v>0</v>
      </c>
      <c r="AZ37" s="275">
        <f t="shared" si="32"/>
        <v>0</v>
      </c>
      <c r="BA37" s="275">
        <f t="shared" si="32"/>
        <v>0</v>
      </c>
      <c r="BB37" s="275">
        <f t="shared" si="32"/>
        <v>0</v>
      </c>
      <c r="BC37" s="275">
        <f t="shared" si="32"/>
        <v>0</v>
      </c>
      <c r="BD37" s="275">
        <f t="shared" si="28"/>
        <v>0</v>
      </c>
      <c r="BE37" s="275">
        <f>IF(AND(A37&lt;&gt;"",AS37&lt;&gt;1,ISNA(VLOOKUP(A37,Indoor!B:B,1,0))),1,0)</f>
        <v>0</v>
      </c>
      <c r="BG37" s="276"/>
      <c r="BH37" s="302"/>
    </row>
    <row r="38" spans="1:60" hidden="1">
      <c r="A38" s="118">
        <v>3779</v>
      </c>
      <c r="B38" s="4" t="str">
        <f t="shared" ca="1" si="0"/>
        <v>BESEME</v>
      </c>
      <c r="C38" s="4" t="str">
        <f t="shared" ca="1" si="0"/>
        <v>Cyprien</v>
      </c>
      <c r="D38" s="5" t="str">
        <f t="shared" ca="1" si="0"/>
        <v>H</v>
      </c>
      <c r="E38" s="5" t="str">
        <f t="shared" ca="1" si="0"/>
        <v>P</v>
      </c>
      <c r="F38" s="5">
        <f t="shared" ca="1" si="0"/>
        <v>2000</v>
      </c>
      <c r="G38" s="17" t="s">
        <v>13</v>
      </c>
      <c r="H38" s="27" t="str">
        <f t="shared" ca="1" si="1"/>
        <v>Louvain-La-Neuve</v>
      </c>
      <c r="I38" s="28">
        <v>8.287037037037037E-5</v>
      </c>
      <c r="J38" s="267">
        <f t="shared" si="2"/>
        <v>8.2870370370370372E-2</v>
      </c>
      <c r="K38" s="263" t="str">
        <f t="shared" ca="1" si="3"/>
        <v>E</v>
      </c>
      <c r="L38" s="5">
        <f t="shared" ca="1" si="4"/>
        <v>327</v>
      </c>
      <c r="M38" s="18"/>
      <c r="N38" s="267" t="str">
        <f t="shared" si="5"/>
        <v/>
      </c>
      <c r="O38" s="263" t="str">
        <f t="shared" ca="1" si="6"/>
        <v>E</v>
      </c>
      <c r="P38" s="5">
        <f t="shared" si="7"/>
        <v>0</v>
      </c>
      <c r="Q38" s="18"/>
      <c r="R38" s="267" t="str">
        <f t="shared" si="8"/>
        <v/>
      </c>
      <c r="S38" s="263" t="str">
        <f t="shared" ca="1" si="9"/>
        <v>E</v>
      </c>
      <c r="T38" s="5">
        <f t="shared" si="10"/>
        <v>0</v>
      </c>
      <c r="U38" s="18"/>
      <c r="V38" s="267" t="str">
        <f t="shared" si="11"/>
        <v/>
      </c>
      <c r="W38" s="263" t="str">
        <f t="shared" ca="1" si="12"/>
        <v>E</v>
      </c>
      <c r="X38" s="5">
        <f t="shared" si="13"/>
        <v>0</v>
      </c>
      <c r="Y38" s="20"/>
      <c r="Z38" s="267" t="str">
        <f t="shared" si="14"/>
        <v/>
      </c>
      <c r="AA38" s="263" t="str">
        <f t="shared" ca="1" si="15"/>
        <v>E</v>
      </c>
      <c r="AB38" s="5">
        <f t="shared" si="16"/>
        <v>0</v>
      </c>
      <c r="AC38" s="18"/>
      <c r="AD38" s="267" t="str">
        <f t="shared" si="17"/>
        <v/>
      </c>
      <c r="AE38" s="263" t="str">
        <f t="shared" ca="1" si="18"/>
        <v>E</v>
      </c>
      <c r="AF38" s="5">
        <f t="shared" si="19"/>
        <v>0</v>
      </c>
      <c r="AG38" s="18"/>
      <c r="AH38" s="267" t="str">
        <f t="shared" si="20"/>
        <v/>
      </c>
      <c r="AI38" s="263" t="str">
        <f t="shared" ca="1" si="21"/>
        <v>E</v>
      </c>
      <c r="AJ38" s="29">
        <f t="shared" si="22"/>
        <v>0</v>
      </c>
      <c r="AK38" s="22">
        <v>110</v>
      </c>
      <c r="AL38" s="5">
        <f t="shared" si="23"/>
        <v>278</v>
      </c>
      <c r="AM38" s="22"/>
      <c r="AN38" s="5">
        <f t="shared" si="24"/>
        <v>0</v>
      </c>
      <c r="AO38" s="826"/>
      <c r="AP38" s="29">
        <f t="shared" si="25"/>
        <v>0</v>
      </c>
      <c r="AQ38" s="436">
        <v>6.77</v>
      </c>
      <c r="AR38" s="106">
        <f t="shared" si="26"/>
        <v>332</v>
      </c>
      <c r="AS38" s="274">
        <f t="shared" ref="AS38:AT101" si="33">IF($G38=AS$13,1,0)</f>
        <v>0</v>
      </c>
      <c r="AT38" s="275">
        <f t="shared" si="33"/>
        <v>1</v>
      </c>
      <c r="AU38" s="275">
        <f t="shared" ref="AU38:BC47" si="34">IF($G38=AU$13,1,0)</f>
        <v>0</v>
      </c>
      <c r="AV38" s="275">
        <f t="shared" si="34"/>
        <v>0</v>
      </c>
      <c r="AW38" s="275">
        <f t="shared" si="34"/>
        <v>0</v>
      </c>
      <c r="AX38" s="275">
        <f t="shared" si="34"/>
        <v>0</v>
      </c>
      <c r="AY38" s="275">
        <f t="shared" si="34"/>
        <v>0</v>
      </c>
      <c r="AZ38" s="275">
        <f t="shared" si="34"/>
        <v>0</v>
      </c>
      <c r="BA38" s="275">
        <f t="shared" si="34"/>
        <v>0</v>
      </c>
      <c r="BB38" s="275">
        <f t="shared" si="34"/>
        <v>0</v>
      </c>
      <c r="BC38" s="275">
        <f t="shared" si="34"/>
        <v>0</v>
      </c>
      <c r="BD38" s="275">
        <f t="shared" si="28"/>
        <v>0</v>
      </c>
      <c r="BE38" s="275">
        <f>IF(AND(A38&lt;&gt;"",AS38&lt;&gt;1,ISNA(VLOOKUP(A38,Indoor!B:B,1,0))),1,0)</f>
        <v>0</v>
      </c>
      <c r="BG38" s="276"/>
      <c r="BH38" s="302"/>
    </row>
    <row r="39" spans="1:60" hidden="1">
      <c r="A39" s="118">
        <v>3782</v>
      </c>
      <c r="B39" s="4" t="str">
        <f t="shared" ca="1" si="0"/>
        <v>SOLBREUX</v>
      </c>
      <c r="C39" s="4" t="str">
        <f t="shared" ca="1" si="0"/>
        <v>Antoine</v>
      </c>
      <c r="D39" s="5" t="str">
        <f t="shared" ca="1" si="0"/>
        <v>H</v>
      </c>
      <c r="E39" s="5" t="str">
        <f t="shared" ca="1" si="0"/>
        <v>P</v>
      </c>
      <c r="F39" s="5">
        <f t="shared" ca="1" si="0"/>
        <v>2001</v>
      </c>
      <c r="G39" s="17" t="s">
        <v>13</v>
      </c>
      <c r="H39" s="27" t="str">
        <f t="shared" ca="1" si="1"/>
        <v>Louvain-La-Neuve</v>
      </c>
      <c r="I39" s="28">
        <v>8.3217592592592591E-5</v>
      </c>
      <c r="J39" s="267">
        <f t="shared" si="2"/>
        <v>8.3217592592592593E-2</v>
      </c>
      <c r="K39" s="263" t="str">
        <f t="shared" ca="1" si="3"/>
        <v>E</v>
      </c>
      <c r="L39" s="5">
        <f t="shared" ca="1" si="4"/>
        <v>320</v>
      </c>
      <c r="M39" s="18"/>
      <c r="N39" s="267" t="str">
        <f t="shared" si="5"/>
        <v/>
      </c>
      <c r="O39" s="263" t="str">
        <f t="shared" ca="1" si="6"/>
        <v>E</v>
      </c>
      <c r="P39" s="5">
        <f t="shared" si="7"/>
        <v>0</v>
      </c>
      <c r="Q39" s="18"/>
      <c r="R39" s="267" t="str">
        <f t="shared" si="8"/>
        <v/>
      </c>
      <c r="S39" s="263" t="str">
        <f t="shared" ca="1" si="9"/>
        <v>E</v>
      </c>
      <c r="T39" s="5">
        <f t="shared" si="10"/>
        <v>0</v>
      </c>
      <c r="U39" s="18"/>
      <c r="V39" s="267" t="str">
        <f t="shared" si="11"/>
        <v/>
      </c>
      <c r="W39" s="263" t="str">
        <f t="shared" ca="1" si="12"/>
        <v>E</v>
      </c>
      <c r="X39" s="5">
        <f t="shared" si="13"/>
        <v>0</v>
      </c>
      <c r="Y39" s="20"/>
      <c r="Z39" s="267" t="str">
        <f t="shared" si="14"/>
        <v/>
      </c>
      <c r="AA39" s="263" t="str">
        <f t="shared" ca="1" si="15"/>
        <v>E</v>
      </c>
      <c r="AB39" s="5">
        <f t="shared" si="16"/>
        <v>0</v>
      </c>
      <c r="AC39" s="18"/>
      <c r="AD39" s="267" t="str">
        <f t="shared" si="17"/>
        <v/>
      </c>
      <c r="AE39" s="263" t="str">
        <f t="shared" ca="1" si="18"/>
        <v>E</v>
      </c>
      <c r="AF39" s="5">
        <f t="shared" si="19"/>
        <v>0</v>
      </c>
      <c r="AG39" s="18"/>
      <c r="AH39" s="267" t="str">
        <f t="shared" si="20"/>
        <v/>
      </c>
      <c r="AI39" s="263" t="str">
        <f t="shared" ca="1" si="21"/>
        <v>E</v>
      </c>
      <c r="AJ39" s="29">
        <f t="shared" si="22"/>
        <v>0</v>
      </c>
      <c r="AK39" s="22">
        <v>110</v>
      </c>
      <c r="AL39" s="5">
        <f t="shared" si="23"/>
        <v>278</v>
      </c>
      <c r="AM39" s="22"/>
      <c r="AN39" s="5">
        <f t="shared" si="24"/>
        <v>0</v>
      </c>
      <c r="AO39" s="826"/>
      <c r="AP39" s="29">
        <f t="shared" si="25"/>
        <v>0</v>
      </c>
      <c r="AQ39" s="436">
        <v>5.97</v>
      </c>
      <c r="AR39" s="106">
        <f t="shared" si="26"/>
        <v>279</v>
      </c>
      <c r="AS39" s="274">
        <f t="shared" si="33"/>
        <v>0</v>
      </c>
      <c r="AT39" s="275">
        <f t="shared" si="33"/>
        <v>1</v>
      </c>
      <c r="AU39" s="275">
        <f t="shared" si="34"/>
        <v>0</v>
      </c>
      <c r="AV39" s="275">
        <f t="shared" si="34"/>
        <v>0</v>
      </c>
      <c r="AW39" s="275">
        <f t="shared" si="34"/>
        <v>0</v>
      </c>
      <c r="AX39" s="275">
        <f t="shared" si="34"/>
        <v>0</v>
      </c>
      <c r="AY39" s="275">
        <f t="shared" si="34"/>
        <v>0</v>
      </c>
      <c r="AZ39" s="275">
        <f t="shared" si="34"/>
        <v>0</v>
      </c>
      <c r="BA39" s="275">
        <f t="shared" si="34"/>
        <v>0</v>
      </c>
      <c r="BB39" s="275">
        <f t="shared" si="34"/>
        <v>0</v>
      </c>
      <c r="BC39" s="275">
        <f t="shared" si="34"/>
        <v>0</v>
      </c>
      <c r="BD39" s="275">
        <f t="shared" si="28"/>
        <v>0</v>
      </c>
      <c r="BE39" s="275">
        <f>IF(AND(A39&lt;&gt;"",AS39&lt;&gt;1,ISNA(VLOOKUP(A39,Indoor!B:B,1,0))),1,0)</f>
        <v>0</v>
      </c>
      <c r="BG39" s="276"/>
      <c r="BH39" s="302"/>
    </row>
    <row r="40" spans="1:60" hidden="1">
      <c r="A40" s="118">
        <v>9621</v>
      </c>
      <c r="B40" s="4" t="str">
        <f t="shared" ca="1" si="0"/>
        <v>DE LISSNYDER</v>
      </c>
      <c r="C40" s="4" t="str">
        <f t="shared" ca="1" si="0"/>
        <v>Nathan</v>
      </c>
      <c r="D40" s="5" t="str">
        <f t="shared" ca="1" si="0"/>
        <v>H</v>
      </c>
      <c r="E40" s="5" t="str">
        <f t="shared" ca="1" si="0"/>
        <v>P</v>
      </c>
      <c r="F40" s="5">
        <f t="shared" ca="1" si="0"/>
        <v>2000</v>
      </c>
      <c r="G40" s="17" t="s">
        <v>13</v>
      </c>
      <c r="H40" s="27" t="str">
        <f t="shared" ca="1" si="1"/>
        <v>Louvain-La-Neuve</v>
      </c>
      <c r="I40" s="28">
        <v>8.6805555555555559E-5</v>
      </c>
      <c r="J40" s="267">
        <f t="shared" si="2"/>
        <v>8.6805555555555552E-2</v>
      </c>
      <c r="K40" s="263" t="str">
        <f t="shared" ca="1" si="3"/>
        <v>E</v>
      </c>
      <c r="L40" s="5">
        <f t="shared" ca="1" si="4"/>
        <v>256</v>
      </c>
      <c r="M40" s="18"/>
      <c r="N40" s="267" t="str">
        <f t="shared" si="5"/>
        <v/>
      </c>
      <c r="O40" s="263" t="str">
        <f t="shared" ca="1" si="6"/>
        <v>E</v>
      </c>
      <c r="P40" s="5">
        <f t="shared" si="7"/>
        <v>0</v>
      </c>
      <c r="Q40" s="18"/>
      <c r="R40" s="267" t="str">
        <f t="shared" si="8"/>
        <v/>
      </c>
      <c r="S40" s="263" t="str">
        <f t="shared" ca="1" si="9"/>
        <v>E</v>
      </c>
      <c r="T40" s="5">
        <f t="shared" si="10"/>
        <v>0</v>
      </c>
      <c r="U40" s="18"/>
      <c r="V40" s="267" t="str">
        <f t="shared" si="11"/>
        <v/>
      </c>
      <c r="W40" s="263" t="str">
        <f t="shared" ca="1" si="12"/>
        <v>E</v>
      </c>
      <c r="X40" s="5">
        <f t="shared" si="13"/>
        <v>0</v>
      </c>
      <c r="Y40" s="20"/>
      <c r="Z40" s="267" t="str">
        <f t="shared" si="14"/>
        <v/>
      </c>
      <c r="AA40" s="263" t="str">
        <f t="shared" ca="1" si="15"/>
        <v>E</v>
      </c>
      <c r="AB40" s="5">
        <f t="shared" si="16"/>
        <v>0</v>
      </c>
      <c r="AC40" s="18"/>
      <c r="AD40" s="267" t="str">
        <f t="shared" si="17"/>
        <v/>
      </c>
      <c r="AE40" s="263" t="str">
        <f t="shared" ca="1" si="18"/>
        <v>E</v>
      </c>
      <c r="AF40" s="5">
        <f t="shared" si="19"/>
        <v>0</v>
      </c>
      <c r="AG40" s="18"/>
      <c r="AH40" s="267" t="str">
        <f t="shared" si="20"/>
        <v/>
      </c>
      <c r="AI40" s="263" t="str">
        <f t="shared" ca="1" si="21"/>
        <v>E</v>
      </c>
      <c r="AJ40" s="29">
        <f t="shared" si="22"/>
        <v>0</v>
      </c>
      <c r="AK40" s="22">
        <v>85</v>
      </c>
      <c r="AL40" s="5">
        <f t="shared" si="23"/>
        <v>86</v>
      </c>
      <c r="AM40" s="22"/>
      <c r="AN40" s="5">
        <f t="shared" si="24"/>
        <v>0</v>
      </c>
      <c r="AO40" s="826"/>
      <c r="AP40" s="29">
        <f t="shared" si="25"/>
        <v>0</v>
      </c>
      <c r="AQ40" s="436"/>
      <c r="AR40" s="106">
        <f t="shared" si="26"/>
        <v>0</v>
      </c>
      <c r="AS40" s="274">
        <f t="shared" si="33"/>
        <v>0</v>
      </c>
      <c r="AT40" s="275">
        <f t="shared" si="33"/>
        <v>1</v>
      </c>
      <c r="AU40" s="275">
        <f t="shared" si="34"/>
        <v>0</v>
      </c>
      <c r="AV40" s="275">
        <f t="shared" si="34"/>
        <v>0</v>
      </c>
      <c r="AW40" s="275">
        <f t="shared" si="34"/>
        <v>0</v>
      </c>
      <c r="AX40" s="275">
        <f t="shared" si="34"/>
        <v>0</v>
      </c>
      <c r="AY40" s="275">
        <f t="shared" si="34"/>
        <v>0</v>
      </c>
      <c r="AZ40" s="275">
        <f t="shared" si="34"/>
        <v>0</v>
      </c>
      <c r="BA40" s="275">
        <f t="shared" si="34"/>
        <v>0</v>
      </c>
      <c r="BB40" s="275">
        <f t="shared" si="34"/>
        <v>0</v>
      </c>
      <c r="BC40" s="275">
        <f t="shared" si="34"/>
        <v>0</v>
      </c>
      <c r="BD40" s="275">
        <f t="shared" si="28"/>
        <v>0</v>
      </c>
      <c r="BE40" s="275">
        <f>IF(AND(A40&lt;&gt;"",AS40&lt;&gt;1,ISNA(VLOOKUP(A40,Indoor!B:B,1,0))),1,0)</f>
        <v>0</v>
      </c>
      <c r="BG40" s="276"/>
      <c r="BH40" s="302"/>
    </row>
    <row r="41" spans="1:60" hidden="1">
      <c r="A41" s="118">
        <v>7029</v>
      </c>
      <c r="B41" s="4" t="str">
        <f t="shared" ca="1" si="0"/>
        <v>WLODAWER</v>
      </c>
      <c r="C41" s="4" t="str">
        <f t="shared" ca="1" si="0"/>
        <v>Alex</v>
      </c>
      <c r="D41" s="5" t="str">
        <f t="shared" ca="1" si="0"/>
        <v>H</v>
      </c>
      <c r="E41" s="5" t="str">
        <f t="shared" ca="1" si="0"/>
        <v>M</v>
      </c>
      <c r="F41" s="5" t="str">
        <f t="shared" ca="1" si="0"/>
        <v/>
      </c>
      <c r="G41" s="17" t="s">
        <v>13</v>
      </c>
      <c r="H41" s="27" t="str">
        <f t="shared" ca="1" si="1"/>
        <v>Louvain-La-Neuve</v>
      </c>
      <c r="I41" s="28">
        <v>7.3263888888888893E-5</v>
      </c>
      <c r="J41" s="267">
        <f t="shared" si="2"/>
        <v>7.3263888888888892E-2</v>
      </c>
      <c r="K41" s="263" t="str">
        <f t="shared" ca="1" si="3"/>
        <v>E</v>
      </c>
      <c r="L41" s="5">
        <f t="shared" ca="1" si="4"/>
        <v>533</v>
      </c>
      <c r="M41" s="18"/>
      <c r="N41" s="267" t="str">
        <f t="shared" si="5"/>
        <v/>
      </c>
      <c r="O41" s="263" t="str">
        <f t="shared" ca="1" si="6"/>
        <v>E</v>
      </c>
      <c r="P41" s="5">
        <f t="shared" si="7"/>
        <v>0</v>
      </c>
      <c r="Q41" s="18"/>
      <c r="R41" s="267" t="str">
        <f t="shared" si="8"/>
        <v/>
      </c>
      <c r="S41" s="263" t="str">
        <f t="shared" ca="1" si="9"/>
        <v>E</v>
      </c>
      <c r="T41" s="5">
        <f t="shared" si="10"/>
        <v>0</v>
      </c>
      <c r="U41" s="18"/>
      <c r="V41" s="267" t="str">
        <f t="shared" si="11"/>
        <v/>
      </c>
      <c r="W41" s="263" t="str">
        <f t="shared" ca="1" si="12"/>
        <v>E</v>
      </c>
      <c r="X41" s="5">
        <f t="shared" si="13"/>
        <v>0</v>
      </c>
      <c r="Y41" s="20"/>
      <c r="Z41" s="267" t="str">
        <f t="shared" si="14"/>
        <v/>
      </c>
      <c r="AA41" s="263" t="str">
        <f t="shared" ca="1" si="15"/>
        <v>E</v>
      </c>
      <c r="AB41" s="5">
        <f t="shared" si="16"/>
        <v>0</v>
      </c>
      <c r="AC41" s="18"/>
      <c r="AD41" s="267" t="str">
        <f t="shared" si="17"/>
        <v/>
      </c>
      <c r="AE41" s="263" t="str">
        <f t="shared" ca="1" si="18"/>
        <v>E</v>
      </c>
      <c r="AF41" s="5">
        <f t="shared" si="19"/>
        <v>0</v>
      </c>
      <c r="AG41" s="18"/>
      <c r="AH41" s="267" t="str">
        <f t="shared" si="20"/>
        <v/>
      </c>
      <c r="AI41" s="263" t="str">
        <f t="shared" ca="1" si="21"/>
        <v>E</v>
      </c>
      <c r="AJ41" s="29">
        <f t="shared" si="22"/>
        <v>0</v>
      </c>
      <c r="AK41" s="22">
        <v>130</v>
      </c>
      <c r="AL41" s="5">
        <f t="shared" si="23"/>
        <v>466</v>
      </c>
      <c r="AM41" s="22"/>
      <c r="AN41" s="5">
        <f t="shared" si="24"/>
        <v>0</v>
      </c>
      <c r="AO41" s="826"/>
      <c r="AP41" s="29">
        <f t="shared" si="25"/>
        <v>0</v>
      </c>
      <c r="AQ41" s="436">
        <v>7.68</v>
      </c>
      <c r="AR41" s="106">
        <f t="shared" si="26"/>
        <v>392</v>
      </c>
      <c r="AS41" s="274">
        <f t="shared" si="33"/>
        <v>0</v>
      </c>
      <c r="AT41" s="275">
        <f t="shared" si="33"/>
        <v>1</v>
      </c>
      <c r="AU41" s="275">
        <f t="shared" si="34"/>
        <v>0</v>
      </c>
      <c r="AV41" s="275">
        <f t="shared" si="34"/>
        <v>0</v>
      </c>
      <c r="AW41" s="275">
        <f t="shared" si="34"/>
        <v>0</v>
      </c>
      <c r="AX41" s="275">
        <f t="shared" si="34"/>
        <v>0</v>
      </c>
      <c r="AY41" s="275">
        <f t="shared" si="34"/>
        <v>0</v>
      </c>
      <c r="AZ41" s="275">
        <f t="shared" si="34"/>
        <v>0</v>
      </c>
      <c r="BA41" s="275">
        <f t="shared" si="34"/>
        <v>0</v>
      </c>
      <c r="BB41" s="275">
        <f t="shared" si="34"/>
        <v>0</v>
      </c>
      <c r="BC41" s="275">
        <f t="shared" si="34"/>
        <v>0</v>
      </c>
      <c r="BD41" s="275">
        <f t="shared" si="28"/>
        <v>0</v>
      </c>
      <c r="BE41" s="275">
        <f>IF(AND(A41&lt;&gt;"",AS41&lt;&gt;1,ISNA(VLOOKUP(A41,Indoor!B:B,1,0))),1,0)</f>
        <v>0</v>
      </c>
      <c r="BG41" s="276"/>
      <c r="BH41" s="302"/>
    </row>
    <row r="42" spans="1:60" hidden="1">
      <c r="A42" s="118">
        <v>7011</v>
      </c>
      <c r="B42" s="4" t="str">
        <f t="shared" ca="1" si="0"/>
        <v>GILBERT</v>
      </c>
      <c r="C42" s="4" t="str">
        <f t="shared" ca="1" si="0"/>
        <v>Florian</v>
      </c>
      <c r="D42" s="5" t="str">
        <f t="shared" ca="1" si="0"/>
        <v>H</v>
      </c>
      <c r="E42" s="5" t="str">
        <f t="shared" ca="1" si="0"/>
        <v>M</v>
      </c>
      <c r="F42" s="5">
        <f t="shared" ca="1" si="0"/>
        <v>1999</v>
      </c>
      <c r="G42" s="17" t="s">
        <v>13</v>
      </c>
      <c r="H42" s="27" t="str">
        <f t="shared" ca="1" si="1"/>
        <v>Louvain-La-Neuve</v>
      </c>
      <c r="I42" s="28">
        <v>7.8703703703703702E-5</v>
      </c>
      <c r="J42" s="267">
        <f t="shared" si="2"/>
        <v>7.8703703703703706E-2</v>
      </c>
      <c r="K42" s="263" t="str">
        <f t="shared" ca="1" si="3"/>
        <v>E</v>
      </c>
      <c r="L42" s="5">
        <f t="shared" ca="1" si="4"/>
        <v>411</v>
      </c>
      <c r="M42" s="18"/>
      <c r="N42" s="267" t="str">
        <f t="shared" si="5"/>
        <v/>
      </c>
      <c r="O42" s="263" t="str">
        <f t="shared" ca="1" si="6"/>
        <v>E</v>
      </c>
      <c r="P42" s="5">
        <f t="shared" si="7"/>
        <v>0</v>
      </c>
      <c r="Q42" s="18"/>
      <c r="R42" s="267" t="str">
        <f t="shared" si="8"/>
        <v/>
      </c>
      <c r="S42" s="263" t="str">
        <f t="shared" ca="1" si="9"/>
        <v>E</v>
      </c>
      <c r="T42" s="5">
        <f t="shared" si="10"/>
        <v>0</v>
      </c>
      <c r="U42" s="18"/>
      <c r="V42" s="267" t="str">
        <f t="shared" si="11"/>
        <v/>
      </c>
      <c r="W42" s="263" t="str">
        <f t="shared" ca="1" si="12"/>
        <v>E</v>
      </c>
      <c r="X42" s="5">
        <f t="shared" si="13"/>
        <v>0</v>
      </c>
      <c r="Y42" s="20"/>
      <c r="Z42" s="267" t="str">
        <f t="shared" si="14"/>
        <v/>
      </c>
      <c r="AA42" s="263" t="str">
        <f t="shared" ca="1" si="15"/>
        <v>E</v>
      </c>
      <c r="AB42" s="5">
        <f t="shared" si="16"/>
        <v>0</v>
      </c>
      <c r="AC42" s="18"/>
      <c r="AD42" s="267" t="str">
        <f t="shared" si="17"/>
        <v/>
      </c>
      <c r="AE42" s="263" t="str">
        <f t="shared" ca="1" si="18"/>
        <v>E</v>
      </c>
      <c r="AF42" s="5">
        <f t="shared" si="19"/>
        <v>0</v>
      </c>
      <c r="AG42" s="18"/>
      <c r="AH42" s="267" t="str">
        <f t="shared" si="20"/>
        <v/>
      </c>
      <c r="AI42" s="263" t="str">
        <f t="shared" ca="1" si="21"/>
        <v>E</v>
      </c>
      <c r="AJ42" s="29">
        <f t="shared" si="22"/>
        <v>0</v>
      </c>
      <c r="AK42" s="22">
        <v>130</v>
      </c>
      <c r="AL42" s="5">
        <f t="shared" si="23"/>
        <v>466</v>
      </c>
      <c r="AM42" s="22"/>
      <c r="AN42" s="5">
        <f t="shared" si="24"/>
        <v>0</v>
      </c>
      <c r="AO42" s="826"/>
      <c r="AP42" s="29">
        <f t="shared" si="25"/>
        <v>0</v>
      </c>
      <c r="AQ42" s="436">
        <v>6.69</v>
      </c>
      <c r="AR42" s="106">
        <f t="shared" si="26"/>
        <v>326</v>
      </c>
      <c r="AS42" s="274">
        <f t="shared" si="33"/>
        <v>0</v>
      </c>
      <c r="AT42" s="275">
        <f t="shared" si="33"/>
        <v>1</v>
      </c>
      <c r="AU42" s="275">
        <f t="shared" si="34"/>
        <v>0</v>
      </c>
      <c r="AV42" s="275">
        <f t="shared" si="34"/>
        <v>0</v>
      </c>
      <c r="AW42" s="275">
        <f t="shared" si="34"/>
        <v>0</v>
      </c>
      <c r="AX42" s="275">
        <f t="shared" si="34"/>
        <v>0</v>
      </c>
      <c r="AY42" s="275">
        <f t="shared" si="34"/>
        <v>0</v>
      </c>
      <c r="AZ42" s="275">
        <f t="shared" si="34"/>
        <v>0</v>
      </c>
      <c r="BA42" s="275">
        <f t="shared" si="34"/>
        <v>0</v>
      </c>
      <c r="BB42" s="275">
        <f t="shared" si="34"/>
        <v>0</v>
      </c>
      <c r="BC42" s="275">
        <f t="shared" si="34"/>
        <v>0</v>
      </c>
      <c r="BD42" s="275">
        <f t="shared" si="28"/>
        <v>0</v>
      </c>
      <c r="BE42" s="275">
        <f>IF(AND(A42&lt;&gt;"",AS42&lt;&gt;1,ISNA(VLOOKUP(A42,Indoor!B:B,1,0))),1,0)</f>
        <v>0</v>
      </c>
      <c r="BG42" s="276"/>
      <c r="BH42" s="302"/>
    </row>
    <row r="43" spans="1:60" hidden="1">
      <c r="A43" s="118">
        <v>7015</v>
      </c>
      <c r="B43" s="4" t="str">
        <f t="shared" ca="1" si="0"/>
        <v>HOUPPE</v>
      </c>
      <c r="C43" s="4" t="str">
        <f t="shared" ca="1" si="0"/>
        <v>Grégoire</v>
      </c>
      <c r="D43" s="5" t="str">
        <f t="shared" ca="1" si="0"/>
        <v>H</v>
      </c>
      <c r="E43" s="5" t="str">
        <f t="shared" ca="1" si="0"/>
        <v>M</v>
      </c>
      <c r="F43" s="5">
        <f t="shared" ca="1" si="0"/>
        <v>1999</v>
      </c>
      <c r="G43" s="17" t="s">
        <v>13</v>
      </c>
      <c r="H43" s="27" t="str">
        <f t="shared" ca="1" si="1"/>
        <v>Louvain-La-Neuve</v>
      </c>
      <c r="I43" s="28">
        <v>9.1087962962962967E-5</v>
      </c>
      <c r="J43" s="267">
        <f t="shared" si="2"/>
        <v>9.1087962962962968E-2</v>
      </c>
      <c r="K43" s="263" t="str">
        <f t="shared" ca="1" si="3"/>
        <v>E</v>
      </c>
      <c r="L43" s="5">
        <f t="shared" ca="1" si="4"/>
        <v>187</v>
      </c>
      <c r="M43" s="18"/>
      <c r="N43" s="267" t="str">
        <f t="shared" si="5"/>
        <v/>
      </c>
      <c r="O43" s="263" t="str">
        <f t="shared" ca="1" si="6"/>
        <v>E</v>
      </c>
      <c r="P43" s="5">
        <f t="shared" si="7"/>
        <v>0</v>
      </c>
      <c r="Q43" s="18"/>
      <c r="R43" s="267" t="str">
        <f t="shared" si="8"/>
        <v/>
      </c>
      <c r="S43" s="263" t="str">
        <f t="shared" ca="1" si="9"/>
        <v>E</v>
      </c>
      <c r="T43" s="5">
        <f t="shared" si="10"/>
        <v>0</v>
      </c>
      <c r="U43" s="18"/>
      <c r="V43" s="267" t="str">
        <f t="shared" si="11"/>
        <v/>
      </c>
      <c r="W43" s="263" t="str">
        <f t="shared" ca="1" si="12"/>
        <v>E</v>
      </c>
      <c r="X43" s="5">
        <f t="shared" si="13"/>
        <v>0</v>
      </c>
      <c r="Y43" s="20"/>
      <c r="Z43" s="267" t="str">
        <f t="shared" si="14"/>
        <v/>
      </c>
      <c r="AA43" s="263" t="str">
        <f t="shared" ca="1" si="15"/>
        <v>E</v>
      </c>
      <c r="AB43" s="5">
        <f t="shared" si="16"/>
        <v>0</v>
      </c>
      <c r="AC43" s="18"/>
      <c r="AD43" s="267" t="str">
        <f t="shared" si="17"/>
        <v/>
      </c>
      <c r="AE43" s="263" t="str">
        <f t="shared" ca="1" si="18"/>
        <v>E</v>
      </c>
      <c r="AF43" s="5">
        <f t="shared" si="19"/>
        <v>0</v>
      </c>
      <c r="AG43" s="18"/>
      <c r="AH43" s="267" t="str">
        <f t="shared" si="20"/>
        <v/>
      </c>
      <c r="AI43" s="263" t="str">
        <f t="shared" ca="1" si="21"/>
        <v>E</v>
      </c>
      <c r="AJ43" s="29">
        <f t="shared" si="22"/>
        <v>0</v>
      </c>
      <c r="AK43" s="22"/>
      <c r="AL43" s="5">
        <f t="shared" si="23"/>
        <v>0</v>
      </c>
      <c r="AM43" s="22"/>
      <c r="AN43" s="5">
        <f t="shared" si="24"/>
        <v>0</v>
      </c>
      <c r="AO43" s="826"/>
      <c r="AP43" s="29">
        <f t="shared" si="25"/>
        <v>0</v>
      </c>
      <c r="AQ43" s="436">
        <v>6.48</v>
      </c>
      <c r="AR43" s="106">
        <f t="shared" si="26"/>
        <v>312</v>
      </c>
      <c r="AS43" s="274">
        <f t="shared" si="33"/>
        <v>0</v>
      </c>
      <c r="AT43" s="275">
        <f t="shared" si="33"/>
        <v>1</v>
      </c>
      <c r="AU43" s="275">
        <f t="shared" si="34"/>
        <v>0</v>
      </c>
      <c r="AV43" s="275">
        <f t="shared" si="34"/>
        <v>0</v>
      </c>
      <c r="AW43" s="275">
        <f t="shared" si="34"/>
        <v>0</v>
      </c>
      <c r="AX43" s="275">
        <f t="shared" si="34"/>
        <v>0</v>
      </c>
      <c r="AY43" s="275">
        <f t="shared" si="34"/>
        <v>0</v>
      </c>
      <c r="AZ43" s="275">
        <f t="shared" si="34"/>
        <v>0</v>
      </c>
      <c r="BA43" s="275">
        <f t="shared" si="34"/>
        <v>0</v>
      </c>
      <c r="BB43" s="275">
        <f t="shared" si="34"/>
        <v>0</v>
      </c>
      <c r="BC43" s="275">
        <f t="shared" si="34"/>
        <v>0</v>
      </c>
      <c r="BD43" s="275">
        <f t="shared" si="28"/>
        <v>0</v>
      </c>
      <c r="BE43" s="275">
        <f>IF(AND(A43&lt;&gt;"",AS43&lt;&gt;1,ISNA(VLOOKUP(A43,Indoor!B:B,1,0))),1,0)</f>
        <v>0</v>
      </c>
      <c r="BG43" s="276"/>
      <c r="BH43" s="302"/>
    </row>
    <row r="44" spans="1:60" hidden="1">
      <c r="A44" s="118">
        <v>7027</v>
      </c>
      <c r="B44" s="4" t="str">
        <f t="shared" ca="1" si="0"/>
        <v>BOUQUIAUX</v>
      </c>
      <c r="C44" s="4" t="str">
        <f t="shared" ca="1" si="0"/>
        <v>Simon</v>
      </c>
      <c r="D44" s="5" t="str">
        <f t="shared" ca="1" si="0"/>
        <v>H</v>
      </c>
      <c r="E44" s="5" t="str">
        <f t="shared" ca="1" si="0"/>
        <v>M</v>
      </c>
      <c r="F44" s="5">
        <f t="shared" ca="1" si="0"/>
        <v>1999</v>
      </c>
      <c r="G44" s="17" t="s">
        <v>13</v>
      </c>
      <c r="H44" s="27" t="str">
        <f t="shared" ca="1" si="1"/>
        <v>Louvain-La-Neuve</v>
      </c>
      <c r="I44" s="28">
        <v>8.298611111111111E-5</v>
      </c>
      <c r="J44" s="267">
        <f t="shared" si="2"/>
        <v>8.2986111111111108E-2</v>
      </c>
      <c r="K44" s="263" t="str">
        <f t="shared" ca="1" si="3"/>
        <v>E</v>
      </c>
      <c r="L44" s="5">
        <f t="shared" ca="1" si="4"/>
        <v>325</v>
      </c>
      <c r="M44" s="18"/>
      <c r="N44" s="267" t="str">
        <f t="shared" si="5"/>
        <v/>
      </c>
      <c r="O44" s="263" t="str">
        <f t="shared" ca="1" si="6"/>
        <v>E</v>
      </c>
      <c r="P44" s="5">
        <f t="shared" si="7"/>
        <v>0</v>
      </c>
      <c r="Q44" s="18"/>
      <c r="R44" s="267" t="str">
        <f t="shared" si="8"/>
        <v/>
      </c>
      <c r="S44" s="263" t="str">
        <f t="shared" ca="1" si="9"/>
        <v>E</v>
      </c>
      <c r="T44" s="5">
        <f t="shared" si="10"/>
        <v>0</v>
      </c>
      <c r="U44" s="18"/>
      <c r="V44" s="267" t="str">
        <f t="shared" si="11"/>
        <v/>
      </c>
      <c r="W44" s="263" t="str">
        <f t="shared" ca="1" si="12"/>
        <v>E</v>
      </c>
      <c r="X44" s="5">
        <f t="shared" si="13"/>
        <v>0</v>
      </c>
      <c r="Y44" s="20"/>
      <c r="Z44" s="267" t="str">
        <f t="shared" si="14"/>
        <v/>
      </c>
      <c r="AA44" s="263" t="str">
        <f t="shared" ca="1" si="15"/>
        <v>E</v>
      </c>
      <c r="AB44" s="5">
        <f t="shared" si="16"/>
        <v>0</v>
      </c>
      <c r="AC44" s="18"/>
      <c r="AD44" s="267" t="str">
        <f t="shared" si="17"/>
        <v/>
      </c>
      <c r="AE44" s="263" t="str">
        <f t="shared" ca="1" si="18"/>
        <v>E</v>
      </c>
      <c r="AF44" s="5">
        <f t="shared" si="19"/>
        <v>0</v>
      </c>
      <c r="AG44" s="18"/>
      <c r="AH44" s="267" t="str">
        <f t="shared" si="20"/>
        <v/>
      </c>
      <c r="AI44" s="263" t="str">
        <f t="shared" ca="1" si="21"/>
        <v>E</v>
      </c>
      <c r="AJ44" s="29">
        <f t="shared" si="22"/>
        <v>0</v>
      </c>
      <c r="AK44" s="22">
        <v>115</v>
      </c>
      <c r="AL44" s="5">
        <f t="shared" si="23"/>
        <v>323</v>
      </c>
      <c r="AM44" s="22"/>
      <c r="AN44" s="5">
        <f t="shared" si="24"/>
        <v>0</v>
      </c>
      <c r="AO44" s="826"/>
      <c r="AP44" s="29">
        <f t="shared" si="25"/>
        <v>0</v>
      </c>
      <c r="AQ44" s="436">
        <v>6.7</v>
      </c>
      <c r="AR44" s="106">
        <f t="shared" si="26"/>
        <v>327</v>
      </c>
      <c r="AS44" s="274">
        <f t="shared" si="33"/>
        <v>0</v>
      </c>
      <c r="AT44" s="275">
        <f t="shared" si="33"/>
        <v>1</v>
      </c>
      <c r="AU44" s="275">
        <f t="shared" si="34"/>
        <v>0</v>
      </c>
      <c r="AV44" s="275">
        <f t="shared" si="34"/>
        <v>0</v>
      </c>
      <c r="AW44" s="275">
        <f t="shared" si="34"/>
        <v>0</v>
      </c>
      <c r="AX44" s="275">
        <f t="shared" si="34"/>
        <v>0</v>
      </c>
      <c r="AY44" s="275">
        <f t="shared" si="34"/>
        <v>0</v>
      </c>
      <c r="AZ44" s="275">
        <f t="shared" si="34"/>
        <v>0</v>
      </c>
      <c r="BA44" s="275">
        <f t="shared" si="34"/>
        <v>0</v>
      </c>
      <c r="BB44" s="275">
        <f t="shared" si="34"/>
        <v>0</v>
      </c>
      <c r="BC44" s="275">
        <f t="shared" si="34"/>
        <v>0</v>
      </c>
      <c r="BD44" s="275">
        <f t="shared" si="28"/>
        <v>0</v>
      </c>
      <c r="BE44" s="275">
        <f>IF(AND(A44&lt;&gt;"",AS44&lt;&gt;1,ISNA(VLOOKUP(A44,Indoor!B:B,1,0))),1,0)</f>
        <v>0</v>
      </c>
      <c r="BG44" s="276"/>
      <c r="BH44" s="302"/>
    </row>
    <row r="45" spans="1:60" hidden="1">
      <c r="A45" s="118">
        <v>6119</v>
      </c>
      <c r="B45" s="4" t="str">
        <f t="shared" ca="1" si="0"/>
        <v>ROUSSEAUX</v>
      </c>
      <c r="C45" s="4" t="str">
        <f t="shared" ca="1" si="0"/>
        <v>Sarah</v>
      </c>
      <c r="D45" s="5" t="str">
        <f t="shared" ca="1" si="0"/>
        <v>F</v>
      </c>
      <c r="E45" s="5" t="str">
        <f t="shared" ca="1" si="0"/>
        <v>M</v>
      </c>
      <c r="F45" s="5">
        <f t="shared" ca="1" si="0"/>
        <v>1999</v>
      </c>
      <c r="G45" s="17" t="s">
        <v>13</v>
      </c>
      <c r="H45" s="27" t="str">
        <f t="shared" ca="1" si="1"/>
        <v>Louvain-La-Neuve</v>
      </c>
      <c r="I45" s="28"/>
      <c r="J45" s="267" t="str">
        <f t="shared" si="2"/>
        <v/>
      </c>
      <c r="K45" s="263" t="str">
        <f t="shared" ca="1" si="3"/>
        <v>E</v>
      </c>
      <c r="L45" s="5">
        <f t="shared" si="4"/>
        <v>0</v>
      </c>
      <c r="M45" s="18"/>
      <c r="N45" s="267" t="str">
        <f t="shared" si="5"/>
        <v/>
      </c>
      <c r="O45" s="263" t="str">
        <f t="shared" ca="1" si="6"/>
        <v>E</v>
      </c>
      <c r="P45" s="5">
        <f t="shared" si="7"/>
        <v>0</v>
      </c>
      <c r="Q45" s="18"/>
      <c r="R45" s="267" t="str">
        <f t="shared" si="8"/>
        <v/>
      </c>
      <c r="S45" s="263" t="str">
        <f t="shared" ca="1" si="9"/>
        <v>E</v>
      </c>
      <c r="T45" s="5">
        <f t="shared" si="10"/>
        <v>0</v>
      </c>
      <c r="U45" s="18"/>
      <c r="V45" s="267" t="str">
        <f t="shared" si="11"/>
        <v/>
      </c>
      <c r="W45" s="263" t="str">
        <f t="shared" ca="1" si="12"/>
        <v>E</v>
      </c>
      <c r="X45" s="5">
        <f t="shared" si="13"/>
        <v>0</v>
      </c>
      <c r="Y45" s="20"/>
      <c r="Z45" s="267" t="str">
        <f t="shared" si="14"/>
        <v/>
      </c>
      <c r="AA45" s="263" t="str">
        <f t="shared" ca="1" si="15"/>
        <v>E</v>
      </c>
      <c r="AB45" s="5">
        <f t="shared" si="16"/>
        <v>0</v>
      </c>
      <c r="AC45" s="18"/>
      <c r="AD45" s="267" t="str">
        <f t="shared" si="17"/>
        <v/>
      </c>
      <c r="AE45" s="263" t="str">
        <f t="shared" ca="1" si="18"/>
        <v>E</v>
      </c>
      <c r="AF45" s="5">
        <f t="shared" si="19"/>
        <v>0</v>
      </c>
      <c r="AG45" s="18"/>
      <c r="AH45" s="267" t="str">
        <f t="shared" si="20"/>
        <v/>
      </c>
      <c r="AI45" s="263" t="str">
        <f t="shared" ca="1" si="21"/>
        <v>E</v>
      </c>
      <c r="AJ45" s="29">
        <f t="shared" si="22"/>
        <v>0</v>
      </c>
      <c r="AK45" s="22"/>
      <c r="AL45" s="5">
        <f t="shared" si="23"/>
        <v>0</v>
      </c>
      <c r="AM45" s="22"/>
      <c r="AN45" s="5">
        <f t="shared" si="24"/>
        <v>0</v>
      </c>
      <c r="AO45" s="826"/>
      <c r="AP45" s="29">
        <f t="shared" si="25"/>
        <v>0</v>
      </c>
      <c r="AQ45" s="436">
        <v>7.28</v>
      </c>
      <c r="AR45" s="106">
        <f t="shared" si="26"/>
        <v>365</v>
      </c>
      <c r="AS45" s="274">
        <f t="shared" si="33"/>
        <v>0</v>
      </c>
      <c r="AT45" s="275">
        <f t="shared" si="33"/>
        <v>1</v>
      </c>
      <c r="AU45" s="275">
        <f t="shared" si="34"/>
        <v>0</v>
      </c>
      <c r="AV45" s="275">
        <f t="shared" si="34"/>
        <v>0</v>
      </c>
      <c r="AW45" s="275">
        <f t="shared" si="34"/>
        <v>0</v>
      </c>
      <c r="AX45" s="275">
        <f t="shared" si="34"/>
        <v>0</v>
      </c>
      <c r="AY45" s="275">
        <f t="shared" si="34"/>
        <v>0</v>
      </c>
      <c r="AZ45" s="275">
        <f t="shared" si="34"/>
        <v>0</v>
      </c>
      <c r="BA45" s="275">
        <f t="shared" si="34"/>
        <v>0</v>
      </c>
      <c r="BB45" s="275">
        <f t="shared" si="34"/>
        <v>0</v>
      </c>
      <c r="BC45" s="275">
        <f t="shared" si="34"/>
        <v>0</v>
      </c>
      <c r="BD45" s="275">
        <f t="shared" si="28"/>
        <v>0</v>
      </c>
      <c r="BE45" s="275">
        <f>IF(AND(A45&lt;&gt;"",AS45&lt;&gt;1,ISNA(VLOOKUP(A45,Indoor!B:B,1,0))),1,0)</f>
        <v>0</v>
      </c>
      <c r="BG45" s="276"/>
      <c r="BH45" s="302"/>
    </row>
    <row r="46" spans="1:60" s="1174" customFormat="1" hidden="1">
      <c r="A46" s="1158"/>
      <c r="B46" s="1159" t="str">
        <f t="shared" si="0"/>
        <v/>
      </c>
      <c r="C46" s="1159" t="str">
        <f t="shared" si="0"/>
        <v/>
      </c>
      <c r="D46" s="1160" t="str">
        <f t="shared" si="0"/>
        <v/>
      </c>
      <c r="E46" s="1160" t="str">
        <f t="shared" si="0"/>
        <v/>
      </c>
      <c r="F46" s="1160" t="str">
        <f t="shared" si="0"/>
        <v/>
      </c>
      <c r="G46" s="1161"/>
      <c r="H46" s="1162" t="str">
        <f t="shared" si="1"/>
        <v/>
      </c>
      <c r="I46" s="1163"/>
      <c r="J46" s="1164" t="str">
        <f t="shared" si="2"/>
        <v/>
      </c>
      <c r="K46" s="1165" t="str">
        <f t="shared" si="3"/>
        <v/>
      </c>
      <c r="L46" s="1160">
        <f t="shared" si="4"/>
        <v>0</v>
      </c>
      <c r="M46" s="1166"/>
      <c r="N46" s="1164" t="str">
        <f t="shared" si="5"/>
        <v/>
      </c>
      <c r="O46" s="1165" t="str">
        <f t="shared" si="6"/>
        <v/>
      </c>
      <c r="P46" s="1160">
        <f t="shared" si="7"/>
        <v>0</v>
      </c>
      <c r="Q46" s="1166"/>
      <c r="R46" s="1164" t="str">
        <f t="shared" si="8"/>
        <v/>
      </c>
      <c r="S46" s="1165" t="str">
        <f t="shared" si="9"/>
        <v/>
      </c>
      <c r="T46" s="1160">
        <f t="shared" si="10"/>
        <v>0</v>
      </c>
      <c r="U46" s="1166"/>
      <c r="V46" s="1164" t="str">
        <f t="shared" si="11"/>
        <v/>
      </c>
      <c r="W46" s="1165" t="str">
        <f t="shared" si="12"/>
        <v/>
      </c>
      <c r="X46" s="1160">
        <f t="shared" si="13"/>
        <v>0</v>
      </c>
      <c r="Y46" s="1167"/>
      <c r="Z46" s="1164" t="str">
        <f t="shared" si="14"/>
        <v/>
      </c>
      <c r="AA46" s="1165" t="str">
        <f t="shared" si="15"/>
        <v/>
      </c>
      <c r="AB46" s="1160">
        <f t="shared" si="16"/>
        <v>0</v>
      </c>
      <c r="AC46" s="1166"/>
      <c r="AD46" s="1164" t="str">
        <f t="shared" si="17"/>
        <v/>
      </c>
      <c r="AE46" s="1165" t="str">
        <f t="shared" si="18"/>
        <v/>
      </c>
      <c r="AF46" s="1160">
        <f t="shared" si="19"/>
        <v>0</v>
      </c>
      <c r="AG46" s="1166"/>
      <c r="AH46" s="1164" t="str">
        <f t="shared" si="20"/>
        <v/>
      </c>
      <c r="AI46" s="1165" t="str">
        <f t="shared" si="21"/>
        <v/>
      </c>
      <c r="AJ46" s="1162">
        <f t="shared" si="22"/>
        <v>0</v>
      </c>
      <c r="AK46" s="1168"/>
      <c r="AL46" s="1160">
        <f t="shared" si="23"/>
        <v>0</v>
      </c>
      <c r="AM46" s="1168"/>
      <c r="AN46" s="1160">
        <f t="shared" si="24"/>
        <v>0</v>
      </c>
      <c r="AO46" s="1169"/>
      <c r="AP46" s="1162">
        <f t="shared" si="25"/>
        <v>0</v>
      </c>
      <c r="AQ46" s="1170"/>
      <c r="AR46" s="1171">
        <f t="shared" si="26"/>
        <v>0</v>
      </c>
      <c r="AS46" s="1172">
        <f t="shared" si="33"/>
        <v>0</v>
      </c>
      <c r="AT46" s="1160">
        <f t="shared" si="33"/>
        <v>0</v>
      </c>
      <c r="AU46" s="1160">
        <f t="shared" si="34"/>
        <v>0</v>
      </c>
      <c r="AV46" s="1160">
        <f t="shared" si="34"/>
        <v>0</v>
      </c>
      <c r="AW46" s="1160">
        <f t="shared" si="34"/>
        <v>0</v>
      </c>
      <c r="AX46" s="1160">
        <f t="shared" si="34"/>
        <v>0</v>
      </c>
      <c r="AY46" s="1160">
        <f t="shared" si="34"/>
        <v>0</v>
      </c>
      <c r="AZ46" s="1160">
        <f t="shared" si="34"/>
        <v>0</v>
      </c>
      <c r="BA46" s="1160">
        <f t="shared" si="34"/>
        <v>0</v>
      </c>
      <c r="BB46" s="1160">
        <f t="shared" si="34"/>
        <v>0</v>
      </c>
      <c r="BC46" s="1160">
        <f t="shared" si="34"/>
        <v>0</v>
      </c>
      <c r="BD46" s="1160">
        <f t="shared" si="28"/>
        <v>0</v>
      </c>
      <c r="BE46" s="1160">
        <f>IF(AND(A46&lt;&gt;"",AS46&lt;&gt;1,ISNA(VLOOKUP(A46,Indoor!B:B,1,0))),1,0)</f>
        <v>0</v>
      </c>
      <c r="BF46" s="1160"/>
      <c r="BG46" s="1171"/>
      <c r="BH46" s="1173"/>
    </row>
    <row r="47" spans="1:60" hidden="1">
      <c r="A47" s="118">
        <v>3560</v>
      </c>
      <c r="B47" s="4" t="str">
        <f t="shared" ca="1" si="0"/>
        <v>DELPORTE</v>
      </c>
      <c r="C47" s="4" t="str">
        <f t="shared" ca="1" si="0"/>
        <v>Anyte</v>
      </c>
      <c r="D47" s="5" t="str">
        <f t="shared" ca="1" si="0"/>
        <v>F</v>
      </c>
      <c r="E47" s="5" t="str">
        <f t="shared" ca="1" si="0"/>
        <v>P</v>
      </c>
      <c r="F47" s="5" t="str">
        <f t="shared" ca="1" si="0"/>
        <v/>
      </c>
      <c r="G47" s="17" t="s">
        <v>14</v>
      </c>
      <c r="H47" s="27" t="str">
        <f t="shared" ca="1" si="1"/>
        <v>Nivelles</v>
      </c>
      <c r="I47" s="28">
        <v>7.8356481481481482E-5</v>
      </c>
      <c r="J47" s="267">
        <f t="shared" si="2"/>
        <v>7.8356481481481485E-2</v>
      </c>
      <c r="K47" s="263" t="str">
        <f t="shared" ca="1" si="3"/>
        <v>E</v>
      </c>
      <c r="L47" s="5">
        <f t="shared" ca="1" si="4"/>
        <v>418</v>
      </c>
      <c r="M47" s="18"/>
      <c r="N47" s="267" t="str">
        <f t="shared" si="5"/>
        <v/>
      </c>
      <c r="O47" s="263" t="str">
        <f t="shared" ca="1" si="6"/>
        <v>E</v>
      </c>
      <c r="P47" s="5">
        <f t="shared" si="7"/>
        <v>0</v>
      </c>
      <c r="Q47" s="18"/>
      <c r="R47" s="267" t="str">
        <f t="shared" si="8"/>
        <v/>
      </c>
      <c r="S47" s="263" t="str">
        <f t="shared" ca="1" si="9"/>
        <v>E</v>
      </c>
      <c r="T47" s="5">
        <f t="shared" si="10"/>
        <v>0</v>
      </c>
      <c r="U47" s="18"/>
      <c r="V47" s="267" t="str">
        <f t="shared" si="11"/>
        <v/>
      </c>
      <c r="W47" s="263" t="str">
        <f t="shared" ca="1" si="12"/>
        <v>E</v>
      </c>
      <c r="X47" s="5">
        <f t="shared" si="13"/>
        <v>0</v>
      </c>
      <c r="Y47" s="20"/>
      <c r="Z47" s="267" t="str">
        <f t="shared" si="14"/>
        <v/>
      </c>
      <c r="AA47" s="263" t="str">
        <f t="shared" ca="1" si="15"/>
        <v>E</v>
      </c>
      <c r="AB47" s="5">
        <f t="shared" si="16"/>
        <v>0</v>
      </c>
      <c r="AC47" s="18">
        <v>1.1145833333333332E-4</v>
      </c>
      <c r="AD47" s="267">
        <f t="shared" si="17"/>
        <v>0.11145833333333333</v>
      </c>
      <c r="AE47" s="263" t="str">
        <f t="shared" ca="1" si="18"/>
        <v>E</v>
      </c>
      <c r="AF47" s="5">
        <f t="shared" ca="1" si="19"/>
        <v>396</v>
      </c>
      <c r="AG47" s="18"/>
      <c r="AH47" s="267" t="str">
        <f t="shared" si="20"/>
        <v/>
      </c>
      <c r="AI47" s="263" t="str">
        <f t="shared" ca="1" si="21"/>
        <v>E</v>
      </c>
      <c r="AJ47" s="29">
        <f t="shared" si="22"/>
        <v>0</v>
      </c>
      <c r="AK47" s="22">
        <v>120</v>
      </c>
      <c r="AL47" s="5">
        <f t="shared" si="23"/>
        <v>369</v>
      </c>
      <c r="AM47" s="22"/>
      <c r="AN47" s="5">
        <f t="shared" si="24"/>
        <v>0</v>
      </c>
      <c r="AO47" s="826"/>
      <c r="AP47" s="29">
        <f t="shared" si="25"/>
        <v>0</v>
      </c>
      <c r="AQ47" s="436">
        <v>5.31</v>
      </c>
      <c r="AR47" s="106">
        <f t="shared" si="26"/>
        <v>236</v>
      </c>
      <c r="AS47" s="274">
        <f t="shared" si="33"/>
        <v>0</v>
      </c>
      <c r="AT47" s="275">
        <f t="shared" si="33"/>
        <v>0</v>
      </c>
      <c r="AU47" s="275">
        <f t="shared" si="34"/>
        <v>1</v>
      </c>
      <c r="AV47" s="275">
        <f t="shared" si="34"/>
        <v>0</v>
      </c>
      <c r="AW47" s="275">
        <f t="shared" si="34"/>
        <v>0</v>
      </c>
      <c r="AX47" s="275">
        <f t="shared" si="34"/>
        <v>0</v>
      </c>
      <c r="AY47" s="275">
        <f t="shared" si="34"/>
        <v>0</v>
      </c>
      <c r="AZ47" s="275">
        <f t="shared" si="34"/>
        <v>0</v>
      </c>
      <c r="BA47" s="275">
        <f t="shared" si="34"/>
        <v>0</v>
      </c>
      <c r="BB47" s="275">
        <f t="shared" si="34"/>
        <v>0</v>
      </c>
      <c r="BC47" s="275">
        <f t="shared" si="34"/>
        <v>0</v>
      </c>
      <c r="BD47" s="275">
        <f t="shared" si="28"/>
        <v>0</v>
      </c>
      <c r="BE47" s="275">
        <f>IF(AND(A47&lt;&gt;"",AS47&lt;&gt;1,ISNA(VLOOKUP(A47,Indoor!B:B,1,0))),1,0)</f>
        <v>0</v>
      </c>
      <c r="BG47" s="276"/>
      <c r="BH47" s="302"/>
    </row>
    <row r="48" spans="1:60" hidden="1">
      <c r="A48" s="118">
        <v>3036</v>
      </c>
      <c r="B48" s="4" t="str">
        <f t="shared" ca="1" si="0"/>
        <v>DUCHENE</v>
      </c>
      <c r="C48" s="4" t="str">
        <f t="shared" ca="1" si="0"/>
        <v>Aurore</v>
      </c>
      <c r="D48" s="5" t="str">
        <f t="shared" ca="1" si="0"/>
        <v>F</v>
      </c>
      <c r="E48" s="5" t="str">
        <f t="shared" ca="1" si="0"/>
        <v>P</v>
      </c>
      <c r="F48" s="5" t="str">
        <f t="shared" ca="1" si="0"/>
        <v/>
      </c>
      <c r="G48" s="17" t="s">
        <v>14</v>
      </c>
      <c r="H48" s="27" t="str">
        <f t="shared" ca="1" si="1"/>
        <v>Nivelles</v>
      </c>
      <c r="I48" s="28">
        <v>8.3101851851851837E-5</v>
      </c>
      <c r="J48" s="267">
        <f t="shared" si="2"/>
        <v>8.3101851851851843E-2</v>
      </c>
      <c r="K48" s="263" t="str">
        <f t="shared" ca="1" si="3"/>
        <v>E</v>
      </c>
      <c r="L48" s="5">
        <f t="shared" ca="1" si="4"/>
        <v>323</v>
      </c>
      <c r="M48" s="18"/>
      <c r="N48" s="267" t="str">
        <f t="shared" si="5"/>
        <v/>
      </c>
      <c r="O48" s="263" t="str">
        <f t="shared" ca="1" si="6"/>
        <v>E</v>
      </c>
      <c r="P48" s="5">
        <f t="shared" si="7"/>
        <v>0</v>
      </c>
      <c r="Q48" s="18"/>
      <c r="R48" s="267" t="str">
        <f t="shared" si="8"/>
        <v/>
      </c>
      <c r="S48" s="263" t="str">
        <f t="shared" ca="1" si="9"/>
        <v>E</v>
      </c>
      <c r="T48" s="5">
        <f t="shared" si="10"/>
        <v>0</v>
      </c>
      <c r="U48" s="18"/>
      <c r="V48" s="267" t="str">
        <f t="shared" si="11"/>
        <v/>
      </c>
      <c r="W48" s="263" t="str">
        <f t="shared" ca="1" si="12"/>
        <v>E</v>
      </c>
      <c r="X48" s="5">
        <f t="shared" si="13"/>
        <v>0</v>
      </c>
      <c r="Y48" s="20"/>
      <c r="Z48" s="267" t="str">
        <f t="shared" si="14"/>
        <v/>
      </c>
      <c r="AA48" s="263" t="str">
        <f t="shared" ca="1" si="15"/>
        <v>E</v>
      </c>
      <c r="AB48" s="5">
        <f t="shared" si="16"/>
        <v>0</v>
      </c>
      <c r="AC48" s="18">
        <v>1.2025462962962962E-4</v>
      </c>
      <c r="AD48" s="267">
        <f t="shared" si="17"/>
        <v>0.12025462962962961</v>
      </c>
      <c r="AE48" s="263" t="str">
        <f t="shared" ca="1" si="18"/>
        <v>E</v>
      </c>
      <c r="AF48" s="5">
        <f t="shared" ca="1" si="19"/>
        <v>284</v>
      </c>
      <c r="AG48" s="18"/>
      <c r="AH48" s="267" t="str">
        <f t="shared" si="20"/>
        <v/>
      </c>
      <c r="AI48" s="263" t="str">
        <f t="shared" ca="1" si="21"/>
        <v>E</v>
      </c>
      <c r="AJ48" s="29">
        <f t="shared" si="22"/>
        <v>0</v>
      </c>
      <c r="AK48" s="22">
        <v>110</v>
      </c>
      <c r="AL48" s="5">
        <f t="shared" si="23"/>
        <v>278</v>
      </c>
      <c r="AM48" s="22"/>
      <c r="AN48" s="5">
        <f t="shared" si="24"/>
        <v>0</v>
      </c>
      <c r="AO48" s="826"/>
      <c r="AP48" s="29">
        <f t="shared" si="25"/>
        <v>0</v>
      </c>
      <c r="AQ48" s="436">
        <v>6.23</v>
      </c>
      <c r="AR48" s="106">
        <f t="shared" si="26"/>
        <v>296</v>
      </c>
      <c r="AS48" s="274">
        <f t="shared" si="33"/>
        <v>0</v>
      </c>
      <c r="AT48" s="275">
        <f t="shared" si="33"/>
        <v>0</v>
      </c>
      <c r="AU48" s="275">
        <f t="shared" ref="AU48:BC57" si="35">IF($G48=AU$13,1,0)</f>
        <v>1</v>
      </c>
      <c r="AV48" s="275">
        <f t="shared" si="35"/>
        <v>0</v>
      </c>
      <c r="AW48" s="275">
        <f t="shared" si="35"/>
        <v>0</v>
      </c>
      <c r="AX48" s="275">
        <f t="shared" si="35"/>
        <v>0</v>
      </c>
      <c r="AY48" s="275">
        <f t="shared" si="35"/>
        <v>0</v>
      </c>
      <c r="AZ48" s="275">
        <f t="shared" si="35"/>
        <v>0</v>
      </c>
      <c r="BA48" s="275">
        <f t="shared" si="35"/>
        <v>0</v>
      </c>
      <c r="BB48" s="275">
        <f t="shared" si="35"/>
        <v>0</v>
      </c>
      <c r="BC48" s="275">
        <f t="shared" si="35"/>
        <v>0</v>
      </c>
      <c r="BD48" s="275">
        <f t="shared" si="28"/>
        <v>0</v>
      </c>
      <c r="BE48" s="275">
        <f>IF(AND(A48&lt;&gt;"",AS48&lt;&gt;1,ISNA(VLOOKUP(A48,Indoor!B:B,1,0))),1,0)</f>
        <v>0</v>
      </c>
      <c r="BG48" s="276"/>
      <c r="BH48" s="302"/>
    </row>
    <row r="49" spans="1:60" hidden="1">
      <c r="A49" s="118">
        <v>3400</v>
      </c>
      <c r="B49" s="4" t="str">
        <f t="shared" ca="1" si="0"/>
        <v>DEBIERE</v>
      </c>
      <c r="C49" s="4" t="str">
        <f t="shared" ca="1" si="0"/>
        <v>Romane</v>
      </c>
      <c r="D49" s="5" t="str">
        <f t="shared" ca="1" si="0"/>
        <v>F</v>
      </c>
      <c r="E49" s="5" t="str">
        <f t="shared" ca="1" si="0"/>
        <v>P</v>
      </c>
      <c r="F49" s="5">
        <f t="shared" ca="1" si="0"/>
        <v>2000</v>
      </c>
      <c r="G49" s="17" t="s">
        <v>14</v>
      </c>
      <c r="H49" s="27" t="str">
        <f t="shared" ca="1" si="1"/>
        <v>Nivelles</v>
      </c>
      <c r="I49" s="28">
        <v>8.1249999999999996E-5</v>
      </c>
      <c r="J49" s="267">
        <f t="shared" si="2"/>
        <v>8.1250000000000003E-2</v>
      </c>
      <c r="K49" s="263" t="str">
        <f t="shared" ca="1" si="3"/>
        <v>E</v>
      </c>
      <c r="L49" s="5">
        <f t="shared" ca="1" si="4"/>
        <v>359</v>
      </c>
      <c r="M49" s="18"/>
      <c r="N49" s="267" t="str">
        <f t="shared" si="5"/>
        <v/>
      </c>
      <c r="O49" s="263" t="str">
        <f t="shared" ca="1" si="6"/>
        <v>E</v>
      </c>
      <c r="P49" s="5">
        <f t="shared" si="7"/>
        <v>0</v>
      </c>
      <c r="Q49" s="18"/>
      <c r="R49" s="267" t="str">
        <f t="shared" si="8"/>
        <v/>
      </c>
      <c r="S49" s="263" t="str">
        <f t="shared" ca="1" si="9"/>
        <v>E</v>
      </c>
      <c r="T49" s="5">
        <f t="shared" si="10"/>
        <v>0</v>
      </c>
      <c r="U49" s="18"/>
      <c r="V49" s="267" t="str">
        <f t="shared" si="11"/>
        <v/>
      </c>
      <c r="W49" s="263" t="str">
        <f t="shared" ca="1" si="12"/>
        <v>E</v>
      </c>
      <c r="X49" s="5">
        <f t="shared" si="13"/>
        <v>0</v>
      </c>
      <c r="Y49" s="20"/>
      <c r="Z49" s="267" t="str">
        <f t="shared" si="14"/>
        <v/>
      </c>
      <c r="AA49" s="263" t="str">
        <f t="shared" ca="1" si="15"/>
        <v>E</v>
      </c>
      <c r="AB49" s="5">
        <f t="shared" si="16"/>
        <v>0</v>
      </c>
      <c r="AC49" s="18">
        <v>1.0868055555555555E-4</v>
      </c>
      <c r="AD49" s="267">
        <f t="shared" si="17"/>
        <v>0.10868055555555554</v>
      </c>
      <c r="AE49" s="263" t="str">
        <f t="shared" ca="1" si="18"/>
        <v>E</v>
      </c>
      <c r="AF49" s="5">
        <f t="shared" ca="1" si="19"/>
        <v>435</v>
      </c>
      <c r="AG49" s="18"/>
      <c r="AH49" s="267" t="str">
        <f t="shared" si="20"/>
        <v/>
      </c>
      <c r="AI49" s="263" t="str">
        <f t="shared" ca="1" si="21"/>
        <v>E</v>
      </c>
      <c r="AJ49" s="29">
        <f t="shared" si="22"/>
        <v>0</v>
      </c>
      <c r="AK49" s="22">
        <v>115</v>
      </c>
      <c r="AL49" s="5">
        <f t="shared" si="23"/>
        <v>323</v>
      </c>
      <c r="AM49" s="22"/>
      <c r="AN49" s="5">
        <f t="shared" si="24"/>
        <v>0</v>
      </c>
      <c r="AO49" s="826"/>
      <c r="AP49" s="29">
        <f t="shared" si="25"/>
        <v>0</v>
      </c>
      <c r="AQ49" s="436">
        <v>5</v>
      </c>
      <c r="AR49" s="106">
        <f t="shared" si="26"/>
        <v>216</v>
      </c>
      <c r="AS49" s="274">
        <f t="shared" si="33"/>
        <v>0</v>
      </c>
      <c r="AT49" s="275">
        <f t="shared" si="33"/>
        <v>0</v>
      </c>
      <c r="AU49" s="275">
        <f t="shared" si="35"/>
        <v>1</v>
      </c>
      <c r="AV49" s="275">
        <f t="shared" si="35"/>
        <v>0</v>
      </c>
      <c r="AW49" s="275">
        <f t="shared" si="35"/>
        <v>0</v>
      </c>
      <c r="AX49" s="275">
        <f t="shared" si="35"/>
        <v>0</v>
      </c>
      <c r="AY49" s="275">
        <f t="shared" si="35"/>
        <v>0</v>
      </c>
      <c r="AZ49" s="275">
        <f t="shared" si="35"/>
        <v>0</v>
      </c>
      <c r="BA49" s="275">
        <f t="shared" si="35"/>
        <v>0</v>
      </c>
      <c r="BB49" s="275">
        <f t="shared" si="35"/>
        <v>0</v>
      </c>
      <c r="BC49" s="275">
        <f t="shared" si="35"/>
        <v>0</v>
      </c>
      <c r="BD49" s="275">
        <f t="shared" si="28"/>
        <v>0</v>
      </c>
      <c r="BE49" s="275">
        <f>IF(AND(A49&lt;&gt;"",AS49&lt;&gt;1,ISNA(VLOOKUP(A49,Indoor!B:B,1,0))),1,0)</f>
        <v>0</v>
      </c>
      <c r="BG49" s="276"/>
      <c r="BH49" s="302"/>
    </row>
    <row r="50" spans="1:60" hidden="1">
      <c r="A50" s="118">
        <v>3244</v>
      </c>
      <c r="B50" s="4" t="str">
        <f t="shared" ca="1" si="0"/>
        <v>BROUWERS</v>
      </c>
      <c r="C50" s="4" t="str">
        <f t="shared" ca="1" si="0"/>
        <v>Elise</v>
      </c>
      <c r="D50" s="5" t="str">
        <f t="shared" ca="1" si="0"/>
        <v>F</v>
      </c>
      <c r="E50" s="5" t="str">
        <f t="shared" ca="1" si="0"/>
        <v>P</v>
      </c>
      <c r="F50" s="5">
        <f t="shared" ca="1" si="0"/>
        <v>2000</v>
      </c>
      <c r="G50" s="17" t="s">
        <v>14</v>
      </c>
      <c r="H50" s="27" t="str">
        <f t="shared" ca="1" si="1"/>
        <v>Nivelles</v>
      </c>
      <c r="I50" s="28">
        <v>8.229166666666667E-5</v>
      </c>
      <c r="J50" s="267">
        <f t="shared" si="2"/>
        <v>8.2291666666666666E-2</v>
      </c>
      <c r="K50" s="263" t="str">
        <f t="shared" ca="1" si="3"/>
        <v>E</v>
      </c>
      <c r="L50" s="5">
        <f t="shared" ca="1" si="4"/>
        <v>338</v>
      </c>
      <c r="M50" s="18"/>
      <c r="N50" s="267" t="str">
        <f t="shared" si="5"/>
        <v/>
      </c>
      <c r="O50" s="263" t="str">
        <f t="shared" ca="1" si="6"/>
        <v>E</v>
      </c>
      <c r="P50" s="5">
        <f t="shared" si="7"/>
        <v>0</v>
      </c>
      <c r="Q50" s="18"/>
      <c r="R50" s="267" t="str">
        <f t="shared" si="8"/>
        <v/>
      </c>
      <c r="S50" s="263" t="str">
        <f t="shared" ca="1" si="9"/>
        <v>E</v>
      </c>
      <c r="T50" s="5">
        <f t="shared" si="10"/>
        <v>0</v>
      </c>
      <c r="U50" s="18"/>
      <c r="V50" s="267" t="str">
        <f t="shared" si="11"/>
        <v/>
      </c>
      <c r="W50" s="263" t="str">
        <f t="shared" ca="1" si="12"/>
        <v>E</v>
      </c>
      <c r="X50" s="5">
        <f t="shared" si="13"/>
        <v>0</v>
      </c>
      <c r="Y50" s="20"/>
      <c r="Z50" s="267" t="str">
        <f t="shared" si="14"/>
        <v/>
      </c>
      <c r="AA50" s="263" t="str">
        <f t="shared" ca="1" si="15"/>
        <v>E</v>
      </c>
      <c r="AB50" s="5">
        <f t="shared" si="16"/>
        <v>0</v>
      </c>
      <c r="AC50" s="18">
        <v>1.1759259259259259E-4</v>
      </c>
      <c r="AD50" s="267">
        <f t="shared" si="17"/>
        <v>0.11759259259259258</v>
      </c>
      <c r="AE50" s="263" t="str">
        <f t="shared" ca="1" si="18"/>
        <v>E</v>
      </c>
      <c r="AF50" s="5">
        <f t="shared" ca="1" si="19"/>
        <v>316</v>
      </c>
      <c r="AG50" s="18"/>
      <c r="AH50" s="267" t="str">
        <f t="shared" si="20"/>
        <v/>
      </c>
      <c r="AI50" s="263" t="str">
        <f t="shared" ca="1" si="21"/>
        <v>E</v>
      </c>
      <c r="AJ50" s="29">
        <f t="shared" si="22"/>
        <v>0</v>
      </c>
      <c r="AK50" s="22">
        <v>100</v>
      </c>
      <c r="AL50" s="5">
        <f t="shared" si="23"/>
        <v>194</v>
      </c>
      <c r="AM50" s="22"/>
      <c r="AN50" s="5">
        <f t="shared" si="24"/>
        <v>0</v>
      </c>
      <c r="AO50" s="826"/>
      <c r="AP50" s="29">
        <f t="shared" si="25"/>
        <v>0</v>
      </c>
      <c r="AQ50" s="436">
        <v>4.6900000000000004</v>
      </c>
      <c r="AR50" s="106">
        <f t="shared" si="26"/>
        <v>196</v>
      </c>
      <c r="AS50" s="274">
        <f t="shared" si="33"/>
        <v>0</v>
      </c>
      <c r="AT50" s="275">
        <f t="shared" si="33"/>
        <v>0</v>
      </c>
      <c r="AU50" s="275">
        <f t="shared" si="35"/>
        <v>1</v>
      </c>
      <c r="AV50" s="275">
        <f t="shared" si="35"/>
        <v>0</v>
      </c>
      <c r="AW50" s="275">
        <f t="shared" si="35"/>
        <v>0</v>
      </c>
      <c r="AX50" s="275">
        <f t="shared" si="35"/>
        <v>0</v>
      </c>
      <c r="AY50" s="275">
        <f t="shared" si="35"/>
        <v>0</v>
      </c>
      <c r="AZ50" s="275">
        <f t="shared" si="35"/>
        <v>0</v>
      </c>
      <c r="BA50" s="275">
        <f t="shared" si="35"/>
        <v>0</v>
      </c>
      <c r="BB50" s="275">
        <f t="shared" si="35"/>
        <v>0</v>
      </c>
      <c r="BC50" s="275">
        <f t="shared" si="35"/>
        <v>0</v>
      </c>
      <c r="BD50" s="275">
        <f t="shared" si="28"/>
        <v>0</v>
      </c>
      <c r="BE50" s="275">
        <f>IF(AND(A50&lt;&gt;"",AS50&lt;&gt;1,ISNA(VLOOKUP(A50,Indoor!B:B,1,0))),1,0)</f>
        <v>0</v>
      </c>
      <c r="BG50" s="276"/>
      <c r="BH50" s="302"/>
    </row>
    <row r="51" spans="1:60" hidden="1">
      <c r="A51" s="118">
        <v>3033</v>
      </c>
      <c r="B51" s="4" t="str">
        <f t="shared" ca="1" si="0"/>
        <v>NAJM</v>
      </c>
      <c r="C51" s="4" t="str">
        <f t="shared" ca="1" si="0"/>
        <v>Clara</v>
      </c>
      <c r="D51" s="5" t="str">
        <f t="shared" ca="1" si="0"/>
        <v>F</v>
      </c>
      <c r="E51" s="5" t="str">
        <f t="shared" ca="1" si="0"/>
        <v>P</v>
      </c>
      <c r="F51" s="5">
        <f t="shared" ca="1" si="0"/>
        <v>2000</v>
      </c>
      <c r="G51" s="17" t="s">
        <v>14</v>
      </c>
      <c r="H51" s="27" t="str">
        <f t="shared" ca="1" si="1"/>
        <v>Nivelles</v>
      </c>
      <c r="I51" s="28">
        <v>7.7893518518518522E-5</v>
      </c>
      <c r="J51" s="267">
        <f t="shared" si="2"/>
        <v>7.7893518518518515E-2</v>
      </c>
      <c r="K51" s="263" t="str">
        <f t="shared" ca="1" si="3"/>
        <v>E</v>
      </c>
      <c r="L51" s="5">
        <f t="shared" ca="1" si="4"/>
        <v>428</v>
      </c>
      <c r="M51" s="18"/>
      <c r="N51" s="267" t="str">
        <f t="shared" si="5"/>
        <v/>
      </c>
      <c r="O51" s="263" t="str">
        <f t="shared" ca="1" si="6"/>
        <v>E</v>
      </c>
      <c r="P51" s="5">
        <f t="shared" si="7"/>
        <v>0</v>
      </c>
      <c r="Q51" s="18"/>
      <c r="R51" s="267" t="str">
        <f t="shared" si="8"/>
        <v/>
      </c>
      <c r="S51" s="263" t="str">
        <f t="shared" ca="1" si="9"/>
        <v>E</v>
      </c>
      <c r="T51" s="5">
        <f t="shared" si="10"/>
        <v>0</v>
      </c>
      <c r="U51" s="18"/>
      <c r="V51" s="267" t="str">
        <f t="shared" si="11"/>
        <v/>
      </c>
      <c r="W51" s="263" t="str">
        <f t="shared" ca="1" si="12"/>
        <v>E</v>
      </c>
      <c r="X51" s="5">
        <f t="shared" si="13"/>
        <v>0</v>
      </c>
      <c r="Y51" s="20"/>
      <c r="Z51" s="267" t="str">
        <f t="shared" si="14"/>
        <v/>
      </c>
      <c r="AA51" s="263" t="str">
        <f t="shared" ca="1" si="15"/>
        <v>E</v>
      </c>
      <c r="AB51" s="5">
        <f t="shared" si="16"/>
        <v>0</v>
      </c>
      <c r="AC51" s="18">
        <v>1.0520833333333333E-4</v>
      </c>
      <c r="AD51" s="267">
        <f t="shared" si="17"/>
        <v>0.10520833333333333</v>
      </c>
      <c r="AE51" s="263" t="str">
        <f t="shared" ca="1" si="18"/>
        <v>E</v>
      </c>
      <c r="AF51" s="5">
        <f t="shared" ca="1" si="19"/>
        <v>485</v>
      </c>
      <c r="AG51" s="18"/>
      <c r="AH51" s="267" t="str">
        <f t="shared" si="20"/>
        <v/>
      </c>
      <c r="AI51" s="263" t="str">
        <f t="shared" ca="1" si="21"/>
        <v>E</v>
      </c>
      <c r="AJ51" s="29">
        <f t="shared" si="22"/>
        <v>0</v>
      </c>
      <c r="AK51" s="22">
        <v>110</v>
      </c>
      <c r="AL51" s="5">
        <f t="shared" si="23"/>
        <v>278</v>
      </c>
      <c r="AM51" s="22"/>
      <c r="AN51" s="5">
        <f t="shared" si="24"/>
        <v>0</v>
      </c>
      <c r="AO51" s="826"/>
      <c r="AP51" s="29">
        <f t="shared" si="25"/>
        <v>0</v>
      </c>
      <c r="AQ51" s="436">
        <v>5.22</v>
      </c>
      <c r="AR51" s="106">
        <f t="shared" si="26"/>
        <v>230</v>
      </c>
      <c r="AS51" s="274">
        <f t="shared" si="33"/>
        <v>0</v>
      </c>
      <c r="AT51" s="275">
        <f t="shared" si="33"/>
        <v>0</v>
      </c>
      <c r="AU51" s="275">
        <f t="shared" si="35"/>
        <v>1</v>
      </c>
      <c r="AV51" s="275">
        <f t="shared" si="35"/>
        <v>0</v>
      </c>
      <c r="AW51" s="275">
        <f t="shared" si="35"/>
        <v>0</v>
      </c>
      <c r="AX51" s="275">
        <f t="shared" si="35"/>
        <v>0</v>
      </c>
      <c r="AY51" s="275">
        <f t="shared" si="35"/>
        <v>0</v>
      </c>
      <c r="AZ51" s="275">
        <f t="shared" si="35"/>
        <v>0</v>
      </c>
      <c r="BA51" s="275">
        <f t="shared" si="35"/>
        <v>0</v>
      </c>
      <c r="BB51" s="275">
        <f t="shared" si="35"/>
        <v>0</v>
      </c>
      <c r="BC51" s="275">
        <f t="shared" si="35"/>
        <v>0</v>
      </c>
      <c r="BD51" s="275">
        <f t="shared" si="28"/>
        <v>0</v>
      </c>
      <c r="BE51" s="275">
        <f>IF(AND(A51&lt;&gt;"",AS51&lt;&gt;1,ISNA(VLOOKUP(A51,Indoor!B:B,1,0))),1,0)</f>
        <v>0</v>
      </c>
      <c r="BG51" s="276"/>
      <c r="BH51" s="302"/>
    </row>
    <row r="52" spans="1:60" hidden="1">
      <c r="A52" s="118">
        <v>3466</v>
      </c>
      <c r="B52" s="4" t="str">
        <f t="shared" ca="1" si="0"/>
        <v>HERMAND</v>
      </c>
      <c r="C52" s="4" t="str">
        <f t="shared" ca="1" si="0"/>
        <v>Emeline</v>
      </c>
      <c r="D52" s="5" t="str">
        <f t="shared" ca="1" si="0"/>
        <v>F</v>
      </c>
      <c r="E52" s="5" t="str">
        <f t="shared" ca="1" si="0"/>
        <v>P</v>
      </c>
      <c r="F52" s="5">
        <f t="shared" ca="1" si="0"/>
        <v>2000</v>
      </c>
      <c r="G52" s="17" t="s">
        <v>14</v>
      </c>
      <c r="H52" s="27" t="str">
        <f t="shared" ca="1" si="1"/>
        <v>Nivelles</v>
      </c>
      <c r="I52" s="28">
        <v>7.7314814814814808E-5</v>
      </c>
      <c r="J52" s="267">
        <f t="shared" si="2"/>
        <v>7.7314814814814808E-2</v>
      </c>
      <c r="K52" s="263" t="str">
        <f t="shared" ca="1" si="3"/>
        <v>E</v>
      </c>
      <c r="L52" s="5">
        <f t="shared" ca="1" si="4"/>
        <v>441</v>
      </c>
      <c r="M52" s="18"/>
      <c r="N52" s="267" t="str">
        <f t="shared" si="5"/>
        <v/>
      </c>
      <c r="O52" s="263" t="str">
        <f t="shared" ca="1" si="6"/>
        <v>E</v>
      </c>
      <c r="P52" s="5">
        <f t="shared" si="7"/>
        <v>0</v>
      </c>
      <c r="Q52" s="18"/>
      <c r="R52" s="267" t="str">
        <f t="shared" si="8"/>
        <v/>
      </c>
      <c r="S52" s="263" t="str">
        <f t="shared" ca="1" si="9"/>
        <v>E</v>
      </c>
      <c r="T52" s="5">
        <f t="shared" si="10"/>
        <v>0</v>
      </c>
      <c r="U52" s="18"/>
      <c r="V52" s="267" t="str">
        <f t="shared" si="11"/>
        <v/>
      </c>
      <c r="W52" s="263" t="str">
        <f t="shared" ca="1" si="12"/>
        <v>E</v>
      </c>
      <c r="X52" s="5">
        <f t="shared" si="13"/>
        <v>0</v>
      </c>
      <c r="Y52" s="20"/>
      <c r="Z52" s="267" t="str">
        <f t="shared" si="14"/>
        <v/>
      </c>
      <c r="AA52" s="263" t="str">
        <f t="shared" ca="1" si="15"/>
        <v>E</v>
      </c>
      <c r="AB52" s="5">
        <f t="shared" si="16"/>
        <v>0</v>
      </c>
      <c r="AC52" s="18">
        <v>1.0983796296296296E-4</v>
      </c>
      <c r="AD52" s="267">
        <f t="shared" si="17"/>
        <v>0.10983796296296296</v>
      </c>
      <c r="AE52" s="263" t="str">
        <f t="shared" ca="1" si="18"/>
        <v>E</v>
      </c>
      <c r="AF52" s="5">
        <f t="shared" ca="1" si="19"/>
        <v>418</v>
      </c>
      <c r="AG52" s="18"/>
      <c r="AH52" s="267" t="str">
        <f t="shared" si="20"/>
        <v/>
      </c>
      <c r="AI52" s="263" t="str">
        <f t="shared" ca="1" si="21"/>
        <v>E</v>
      </c>
      <c r="AJ52" s="29">
        <f t="shared" si="22"/>
        <v>0</v>
      </c>
      <c r="AK52" s="22">
        <v>105</v>
      </c>
      <c r="AL52" s="5">
        <f t="shared" si="23"/>
        <v>235</v>
      </c>
      <c r="AM52" s="22"/>
      <c r="AN52" s="5">
        <f t="shared" si="24"/>
        <v>0</v>
      </c>
      <c r="AO52" s="826"/>
      <c r="AP52" s="29">
        <f t="shared" si="25"/>
        <v>0</v>
      </c>
      <c r="AQ52" s="436">
        <v>6.59</v>
      </c>
      <c r="AR52" s="106">
        <f t="shared" si="26"/>
        <v>320</v>
      </c>
      <c r="AS52" s="274">
        <f t="shared" si="33"/>
        <v>0</v>
      </c>
      <c r="AT52" s="275">
        <f t="shared" si="33"/>
        <v>0</v>
      </c>
      <c r="AU52" s="275">
        <f t="shared" si="35"/>
        <v>1</v>
      </c>
      <c r="AV52" s="275">
        <f t="shared" si="35"/>
        <v>0</v>
      </c>
      <c r="AW52" s="275">
        <f t="shared" si="35"/>
        <v>0</v>
      </c>
      <c r="AX52" s="275">
        <f t="shared" si="35"/>
        <v>0</v>
      </c>
      <c r="AY52" s="275">
        <f t="shared" si="35"/>
        <v>0</v>
      </c>
      <c r="AZ52" s="275">
        <f t="shared" si="35"/>
        <v>0</v>
      </c>
      <c r="BA52" s="275">
        <f t="shared" si="35"/>
        <v>0</v>
      </c>
      <c r="BB52" s="275">
        <f t="shared" si="35"/>
        <v>0</v>
      </c>
      <c r="BC52" s="275">
        <f t="shared" si="35"/>
        <v>0</v>
      </c>
      <c r="BD52" s="275">
        <f t="shared" si="28"/>
        <v>0</v>
      </c>
      <c r="BE52" s="275">
        <f>IF(AND(A52&lt;&gt;"",AS52&lt;&gt;1,ISNA(VLOOKUP(A52,Indoor!B:B,1,0))),1,0)</f>
        <v>0</v>
      </c>
      <c r="BG52" s="276"/>
      <c r="BH52" s="302"/>
    </row>
    <row r="53" spans="1:60" hidden="1">
      <c r="A53" s="118">
        <v>9639</v>
      </c>
      <c r="B53" s="4" t="str">
        <f t="shared" ca="1" si="0"/>
        <v>JABARTH</v>
      </c>
      <c r="C53" s="4" t="str">
        <f t="shared" ca="1" si="0"/>
        <v>Danielo</v>
      </c>
      <c r="D53" s="5" t="str">
        <f t="shared" ca="1" si="0"/>
        <v>H</v>
      </c>
      <c r="E53" s="5" t="str">
        <f t="shared" ca="1" si="0"/>
        <v>P</v>
      </c>
      <c r="F53" s="5">
        <f t="shared" ca="1" si="0"/>
        <v>0</v>
      </c>
      <c r="G53" s="17" t="s">
        <v>14</v>
      </c>
      <c r="H53" s="27" t="str">
        <f t="shared" ca="1" si="1"/>
        <v>Nivelles</v>
      </c>
      <c r="I53" s="28">
        <v>8.136574074074075E-5</v>
      </c>
      <c r="J53" s="267">
        <f t="shared" si="2"/>
        <v>8.1365740740740752E-2</v>
      </c>
      <c r="K53" s="263" t="str">
        <f t="shared" ca="1" si="3"/>
        <v>E</v>
      </c>
      <c r="L53" s="5">
        <f t="shared" ca="1" si="4"/>
        <v>356</v>
      </c>
      <c r="M53" s="18"/>
      <c r="N53" s="267" t="str">
        <f t="shared" si="5"/>
        <v/>
      </c>
      <c r="O53" s="263" t="str">
        <f t="shared" ca="1" si="6"/>
        <v>E</v>
      </c>
      <c r="P53" s="5">
        <f t="shared" si="7"/>
        <v>0</v>
      </c>
      <c r="Q53" s="18"/>
      <c r="R53" s="267" t="str">
        <f t="shared" si="8"/>
        <v/>
      </c>
      <c r="S53" s="263" t="str">
        <f t="shared" ca="1" si="9"/>
        <v>E</v>
      </c>
      <c r="T53" s="5">
        <f t="shared" si="10"/>
        <v>0</v>
      </c>
      <c r="U53" s="18"/>
      <c r="V53" s="267" t="str">
        <f t="shared" si="11"/>
        <v/>
      </c>
      <c r="W53" s="263" t="str">
        <f t="shared" ca="1" si="12"/>
        <v>E</v>
      </c>
      <c r="X53" s="5">
        <f t="shared" si="13"/>
        <v>0</v>
      </c>
      <c r="Y53" s="20"/>
      <c r="Z53" s="267" t="str">
        <f t="shared" si="14"/>
        <v/>
      </c>
      <c r="AA53" s="263" t="str">
        <f t="shared" ca="1" si="15"/>
        <v>E</v>
      </c>
      <c r="AB53" s="5">
        <f t="shared" si="16"/>
        <v>0</v>
      </c>
      <c r="AC53" s="18">
        <v>1.1874999999999999E-4</v>
      </c>
      <c r="AD53" s="267">
        <f t="shared" si="17"/>
        <v>0.11874999999999998</v>
      </c>
      <c r="AE53" s="263" t="str">
        <f t="shared" ca="1" si="18"/>
        <v>E</v>
      </c>
      <c r="AF53" s="5">
        <f t="shared" ca="1" si="19"/>
        <v>302</v>
      </c>
      <c r="AG53" s="18"/>
      <c r="AH53" s="267" t="str">
        <f t="shared" si="20"/>
        <v/>
      </c>
      <c r="AI53" s="263" t="str">
        <f t="shared" ca="1" si="21"/>
        <v>E</v>
      </c>
      <c r="AJ53" s="29">
        <f t="shared" si="22"/>
        <v>0</v>
      </c>
      <c r="AK53" s="22">
        <v>120</v>
      </c>
      <c r="AL53" s="5">
        <f t="shared" si="23"/>
        <v>369</v>
      </c>
      <c r="AM53" s="22"/>
      <c r="AN53" s="5">
        <f t="shared" si="24"/>
        <v>0</v>
      </c>
      <c r="AO53" s="826"/>
      <c r="AP53" s="29">
        <f t="shared" si="25"/>
        <v>0</v>
      </c>
      <c r="AQ53" s="436">
        <v>4.76</v>
      </c>
      <c r="AR53" s="106">
        <f t="shared" si="26"/>
        <v>200</v>
      </c>
      <c r="AS53" s="274">
        <f t="shared" si="33"/>
        <v>0</v>
      </c>
      <c r="AT53" s="275">
        <f t="shared" si="33"/>
        <v>0</v>
      </c>
      <c r="AU53" s="275">
        <f t="shared" si="35"/>
        <v>1</v>
      </c>
      <c r="AV53" s="275">
        <f t="shared" si="35"/>
        <v>0</v>
      </c>
      <c r="AW53" s="275">
        <f t="shared" si="35"/>
        <v>0</v>
      </c>
      <c r="AX53" s="275">
        <f t="shared" si="35"/>
        <v>0</v>
      </c>
      <c r="AY53" s="275">
        <f t="shared" si="35"/>
        <v>0</v>
      </c>
      <c r="AZ53" s="275">
        <f t="shared" si="35"/>
        <v>0</v>
      </c>
      <c r="BA53" s="275">
        <f t="shared" si="35"/>
        <v>0</v>
      </c>
      <c r="BB53" s="275">
        <f t="shared" si="35"/>
        <v>0</v>
      </c>
      <c r="BC53" s="275">
        <f t="shared" si="35"/>
        <v>0</v>
      </c>
      <c r="BD53" s="275">
        <f t="shared" si="28"/>
        <v>0</v>
      </c>
      <c r="BE53" s="275">
        <f>IF(AND(A53&lt;&gt;"",AS53&lt;&gt;1,ISNA(VLOOKUP(A53,Indoor!B:B,1,0))),1,0)</f>
        <v>0</v>
      </c>
      <c r="BG53" s="276"/>
      <c r="BH53" s="302"/>
    </row>
    <row r="54" spans="1:60" hidden="1">
      <c r="A54" s="118">
        <v>3770</v>
      </c>
      <c r="B54" s="4" t="str">
        <f t="shared" ca="1" si="0"/>
        <v>PERDAENS</v>
      </c>
      <c r="C54" s="4" t="str">
        <f t="shared" ca="1" si="0"/>
        <v>ADAM</v>
      </c>
      <c r="D54" s="5" t="str">
        <f t="shared" ca="1" si="0"/>
        <v>H</v>
      </c>
      <c r="E54" s="5" t="str">
        <f t="shared" ca="1" si="0"/>
        <v>P</v>
      </c>
      <c r="F54" s="5" t="str">
        <f t="shared" ca="1" si="0"/>
        <v/>
      </c>
      <c r="G54" s="17" t="s">
        <v>14</v>
      </c>
      <c r="H54" s="27" t="str">
        <f t="shared" ca="1" si="1"/>
        <v>Nivelles</v>
      </c>
      <c r="I54" s="28">
        <v>8.240740740740741E-5</v>
      </c>
      <c r="J54" s="267">
        <f t="shared" si="2"/>
        <v>8.2407407407407415E-2</v>
      </c>
      <c r="K54" s="263" t="str">
        <f t="shared" ca="1" si="3"/>
        <v>E</v>
      </c>
      <c r="L54" s="5">
        <f t="shared" ca="1" si="4"/>
        <v>336</v>
      </c>
      <c r="M54" s="18"/>
      <c r="N54" s="267" t="str">
        <f t="shared" si="5"/>
        <v/>
      </c>
      <c r="O54" s="263" t="str">
        <f t="shared" ca="1" si="6"/>
        <v>E</v>
      </c>
      <c r="P54" s="5">
        <f t="shared" si="7"/>
        <v>0</v>
      </c>
      <c r="Q54" s="18"/>
      <c r="R54" s="267" t="str">
        <f t="shared" si="8"/>
        <v/>
      </c>
      <c r="S54" s="263" t="str">
        <f t="shared" ca="1" si="9"/>
        <v>E</v>
      </c>
      <c r="T54" s="5">
        <f t="shared" si="10"/>
        <v>0</v>
      </c>
      <c r="U54" s="18"/>
      <c r="V54" s="267" t="str">
        <f t="shared" si="11"/>
        <v/>
      </c>
      <c r="W54" s="263" t="str">
        <f t="shared" ca="1" si="12"/>
        <v>E</v>
      </c>
      <c r="X54" s="5">
        <f t="shared" si="13"/>
        <v>0</v>
      </c>
      <c r="Y54" s="20"/>
      <c r="Z54" s="267" t="str">
        <f t="shared" si="14"/>
        <v/>
      </c>
      <c r="AA54" s="263" t="str">
        <f t="shared" ca="1" si="15"/>
        <v>E</v>
      </c>
      <c r="AB54" s="5">
        <f t="shared" si="16"/>
        <v>0</v>
      </c>
      <c r="AC54" s="18">
        <v>1.087962962962963E-4</v>
      </c>
      <c r="AD54" s="267">
        <f t="shared" si="17"/>
        <v>0.10879629629629631</v>
      </c>
      <c r="AE54" s="263" t="str">
        <f t="shared" ca="1" si="18"/>
        <v>E</v>
      </c>
      <c r="AF54" s="5">
        <f t="shared" ca="1" si="19"/>
        <v>433</v>
      </c>
      <c r="AG54" s="18"/>
      <c r="AH54" s="267" t="str">
        <f t="shared" si="20"/>
        <v/>
      </c>
      <c r="AI54" s="263" t="str">
        <f t="shared" ca="1" si="21"/>
        <v>E</v>
      </c>
      <c r="AJ54" s="29">
        <f t="shared" si="22"/>
        <v>0</v>
      </c>
      <c r="AK54" s="22">
        <v>115</v>
      </c>
      <c r="AL54" s="5">
        <f t="shared" si="23"/>
        <v>323</v>
      </c>
      <c r="AM54" s="22"/>
      <c r="AN54" s="5">
        <f t="shared" si="24"/>
        <v>0</v>
      </c>
      <c r="AO54" s="826"/>
      <c r="AP54" s="29">
        <f t="shared" si="25"/>
        <v>0</v>
      </c>
      <c r="AQ54" s="436"/>
      <c r="AR54" s="106">
        <f t="shared" si="26"/>
        <v>0</v>
      </c>
      <c r="AS54" s="274">
        <f t="shared" si="33"/>
        <v>0</v>
      </c>
      <c r="AT54" s="275">
        <f t="shared" si="33"/>
        <v>0</v>
      </c>
      <c r="AU54" s="275">
        <f t="shared" si="35"/>
        <v>1</v>
      </c>
      <c r="AV54" s="275">
        <f t="shared" si="35"/>
        <v>0</v>
      </c>
      <c r="AW54" s="275">
        <f t="shared" si="35"/>
        <v>0</v>
      </c>
      <c r="AX54" s="275">
        <f t="shared" si="35"/>
        <v>0</v>
      </c>
      <c r="AY54" s="275">
        <f t="shared" si="35"/>
        <v>0</v>
      </c>
      <c r="AZ54" s="275">
        <f t="shared" si="35"/>
        <v>0</v>
      </c>
      <c r="BA54" s="275">
        <f t="shared" si="35"/>
        <v>0</v>
      </c>
      <c r="BB54" s="275">
        <f t="shared" si="35"/>
        <v>0</v>
      </c>
      <c r="BC54" s="275">
        <f t="shared" si="35"/>
        <v>0</v>
      </c>
      <c r="BD54" s="275">
        <f t="shared" si="28"/>
        <v>0</v>
      </c>
      <c r="BE54" s="275">
        <f>IF(AND(A54&lt;&gt;"",AS54&lt;&gt;1,ISNA(VLOOKUP(A54,Indoor!B:B,1,0))),1,0)</f>
        <v>0</v>
      </c>
      <c r="BG54" s="276"/>
      <c r="BH54" s="302"/>
    </row>
    <row r="55" spans="1:60" hidden="1">
      <c r="A55" s="118">
        <v>3779</v>
      </c>
      <c r="B55" s="4" t="str">
        <f t="shared" ca="1" si="0"/>
        <v>BESEME</v>
      </c>
      <c r="C55" s="4" t="str">
        <f t="shared" ca="1" si="0"/>
        <v>Cyprien</v>
      </c>
      <c r="D55" s="5" t="str">
        <f t="shared" ca="1" si="0"/>
        <v>H</v>
      </c>
      <c r="E55" s="5" t="str">
        <f t="shared" ca="1" si="0"/>
        <v>P</v>
      </c>
      <c r="F55" s="5">
        <f t="shared" ca="1" si="0"/>
        <v>2000</v>
      </c>
      <c r="G55" s="17" t="s">
        <v>14</v>
      </c>
      <c r="H55" s="27" t="str">
        <f t="shared" ca="1" si="1"/>
        <v>Nivelles</v>
      </c>
      <c r="I55" s="28">
        <v>7.8935185185185182E-5</v>
      </c>
      <c r="J55" s="267">
        <f t="shared" si="2"/>
        <v>7.8935185185185178E-2</v>
      </c>
      <c r="K55" s="263" t="str">
        <f t="shared" ca="1" si="3"/>
        <v>E</v>
      </c>
      <c r="L55" s="5">
        <f t="shared" ca="1" si="4"/>
        <v>406</v>
      </c>
      <c r="M55" s="18"/>
      <c r="N55" s="267" t="str">
        <f t="shared" si="5"/>
        <v/>
      </c>
      <c r="O55" s="263" t="str">
        <f t="shared" ca="1" si="6"/>
        <v>E</v>
      </c>
      <c r="P55" s="5">
        <f t="shared" si="7"/>
        <v>0</v>
      </c>
      <c r="Q55" s="18"/>
      <c r="R55" s="267" t="str">
        <f t="shared" si="8"/>
        <v/>
      </c>
      <c r="S55" s="263" t="str">
        <f t="shared" ca="1" si="9"/>
        <v>E</v>
      </c>
      <c r="T55" s="5">
        <f t="shared" si="10"/>
        <v>0</v>
      </c>
      <c r="U55" s="18"/>
      <c r="V55" s="267" t="str">
        <f t="shared" si="11"/>
        <v/>
      </c>
      <c r="W55" s="263" t="str">
        <f t="shared" ca="1" si="12"/>
        <v>E</v>
      </c>
      <c r="X55" s="5">
        <f t="shared" si="13"/>
        <v>0</v>
      </c>
      <c r="Y55" s="20"/>
      <c r="Z55" s="267" t="str">
        <f t="shared" si="14"/>
        <v/>
      </c>
      <c r="AA55" s="263" t="str">
        <f t="shared" ca="1" si="15"/>
        <v>E</v>
      </c>
      <c r="AB55" s="5">
        <f t="shared" si="16"/>
        <v>0</v>
      </c>
      <c r="AC55" s="18">
        <v>1.099537037037037E-4</v>
      </c>
      <c r="AD55" s="267">
        <f t="shared" si="17"/>
        <v>0.10995370370370371</v>
      </c>
      <c r="AE55" s="263" t="str">
        <f t="shared" ca="1" si="18"/>
        <v>E</v>
      </c>
      <c r="AF55" s="5">
        <f t="shared" ca="1" si="19"/>
        <v>417</v>
      </c>
      <c r="AG55" s="18"/>
      <c r="AH55" s="267" t="str">
        <f t="shared" si="20"/>
        <v/>
      </c>
      <c r="AI55" s="263" t="str">
        <f t="shared" ca="1" si="21"/>
        <v>E</v>
      </c>
      <c r="AJ55" s="29">
        <f t="shared" si="22"/>
        <v>0</v>
      </c>
      <c r="AK55" s="22">
        <v>105</v>
      </c>
      <c r="AL55" s="5">
        <f t="shared" si="23"/>
        <v>235</v>
      </c>
      <c r="AM55" s="22"/>
      <c r="AN55" s="5">
        <f t="shared" si="24"/>
        <v>0</v>
      </c>
      <c r="AO55" s="826"/>
      <c r="AP55" s="29">
        <f t="shared" si="25"/>
        <v>0</v>
      </c>
      <c r="AQ55" s="436">
        <v>6.89</v>
      </c>
      <c r="AR55" s="106">
        <f t="shared" si="26"/>
        <v>340</v>
      </c>
      <c r="AS55" s="274">
        <f t="shared" si="33"/>
        <v>0</v>
      </c>
      <c r="AT55" s="275">
        <f t="shared" si="33"/>
        <v>0</v>
      </c>
      <c r="AU55" s="275">
        <f t="shared" si="35"/>
        <v>1</v>
      </c>
      <c r="AV55" s="275">
        <f t="shared" si="35"/>
        <v>0</v>
      </c>
      <c r="AW55" s="275">
        <f t="shared" si="35"/>
        <v>0</v>
      </c>
      <c r="AX55" s="275">
        <f t="shared" si="35"/>
        <v>0</v>
      </c>
      <c r="AY55" s="275">
        <f t="shared" si="35"/>
        <v>0</v>
      </c>
      <c r="AZ55" s="275">
        <f t="shared" si="35"/>
        <v>0</v>
      </c>
      <c r="BA55" s="275">
        <f t="shared" si="35"/>
        <v>0</v>
      </c>
      <c r="BB55" s="275">
        <f t="shared" si="35"/>
        <v>0</v>
      </c>
      <c r="BC55" s="275">
        <f t="shared" si="35"/>
        <v>0</v>
      </c>
      <c r="BD55" s="275">
        <f t="shared" si="28"/>
        <v>0</v>
      </c>
      <c r="BE55" s="275">
        <f>IF(AND(A55&lt;&gt;"",AS55&lt;&gt;1,ISNA(VLOOKUP(A55,Indoor!B:B,1,0))),1,0)</f>
        <v>0</v>
      </c>
      <c r="BG55" s="276"/>
      <c r="BH55" s="302"/>
    </row>
    <row r="56" spans="1:60" hidden="1">
      <c r="A56" s="118">
        <v>4487</v>
      </c>
      <c r="B56" s="4" t="str">
        <f t="shared" ca="1" si="0"/>
        <v>MPANE ENKOBO</v>
      </c>
      <c r="C56" s="4" t="str">
        <f t="shared" ca="1" si="0"/>
        <v>Mel</v>
      </c>
      <c r="D56" s="5" t="str">
        <f t="shared" ca="1" si="0"/>
        <v>H</v>
      </c>
      <c r="E56" s="5" t="str">
        <f t="shared" ca="1" si="0"/>
        <v>P</v>
      </c>
      <c r="F56" s="5">
        <f t="shared" ca="1" si="0"/>
        <v>2000</v>
      </c>
      <c r="G56" s="17" t="s">
        <v>14</v>
      </c>
      <c r="H56" s="27" t="str">
        <f t="shared" ca="1" si="1"/>
        <v>Nivelles</v>
      </c>
      <c r="I56" s="28">
        <v>8.194444444444445E-5</v>
      </c>
      <c r="J56" s="267">
        <f t="shared" si="2"/>
        <v>8.1944444444444445E-2</v>
      </c>
      <c r="K56" s="263" t="str">
        <f t="shared" ca="1" si="3"/>
        <v>E</v>
      </c>
      <c r="L56" s="5">
        <f t="shared" ca="1" si="4"/>
        <v>345</v>
      </c>
      <c r="M56" s="18"/>
      <c r="N56" s="267" t="str">
        <f t="shared" si="5"/>
        <v/>
      </c>
      <c r="O56" s="263" t="str">
        <f t="shared" ca="1" si="6"/>
        <v>E</v>
      </c>
      <c r="P56" s="5">
        <f t="shared" si="7"/>
        <v>0</v>
      </c>
      <c r="Q56" s="18"/>
      <c r="R56" s="267" t="str">
        <f t="shared" si="8"/>
        <v/>
      </c>
      <c r="S56" s="263" t="str">
        <f t="shared" ca="1" si="9"/>
        <v>E</v>
      </c>
      <c r="T56" s="5">
        <f t="shared" si="10"/>
        <v>0</v>
      </c>
      <c r="U56" s="18"/>
      <c r="V56" s="267" t="str">
        <f t="shared" si="11"/>
        <v/>
      </c>
      <c r="W56" s="263" t="str">
        <f t="shared" ca="1" si="12"/>
        <v>E</v>
      </c>
      <c r="X56" s="5">
        <f t="shared" si="13"/>
        <v>0</v>
      </c>
      <c r="Y56" s="20"/>
      <c r="Z56" s="267" t="str">
        <f t="shared" si="14"/>
        <v/>
      </c>
      <c r="AA56" s="263" t="str">
        <f t="shared" ca="1" si="15"/>
        <v>E</v>
      </c>
      <c r="AB56" s="5">
        <f t="shared" si="16"/>
        <v>0</v>
      </c>
      <c r="AC56" s="18">
        <v>1.1192129629629628E-4</v>
      </c>
      <c r="AD56" s="267">
        <f t="shared" si="17"/>
        <v>0.11192129629629628</v>
      </c>
      <c r="AE56" s="263" t="str">
        <f t="shared" ca="1" si="18"/>
        <v>E</v>
      </c>
      <c r="AF56" s="5">
        <f t="shared" ca="1" si="19"/>
        <v>390</v>
      </c>
      <c r="AG56" s="18"/>
      <c r="AH56" s="267" t="str">
        <f t="shared" si="20"/>
        <v/>
      </c>
      <c r="AI56" s="263" t="str">
        <f t="shared" ca="1" si="21"/>
        <v>E</v>
      </c>
      <c r="AJ56" s="29">
        <f t="shared" si="22"/>
        <v>0</v>
      </c>
      <c r="AK56" s="22"/>
      <c r="AL56" s="5">
        <f t="shared" si="23"/>
        <v>0</v>
      </c>
      <c r="AM56" s="22"/>
      <c r="AN56" s="5">
        <f t="shared" si="24"/>
        <v>0</v>
      </c>
      <c r="AO56" s="826"/>
      <c r="AP56" s="29">
        <f t="shared" si="25"/>
        <v>0</v>
      </c>
      <c r="AQ56" s="436"/>
      <c r="AR56" s="106">
        <f t="shared" si="26"/>
        <v>0</v>
      </c>
      <c r="AS56" s="274">
        <f t="shared" si="33"/>
        <v>0</v>
      </c>
      <c r="AT56" s="275">
        <f t="shared" si="33"/>
        <v>0</v>
      </c>
      <c r="AU56" s="275">
        <f t="shared" si="35"/>
        <v>1</v>
      </c>
      <c r="AV56" s="275">
        <f t="shared" si="35"/>
        <v>0</v>
      </c>
      <c r="AW56" s="275">
        <f t="shared" si="35"/>
        <v>0</v>
      </c>
      <c r="AX56" s="275">
        <f t="shared" si="35"/>
        <v>0</v>
      </c>
      <c r="AY56" s="275">
        <f t="shared" si="35"/>
        <v>0</v>
      </c>
      <c r="AZ56" s="275">
        <f t="shared" si="35"/>
        <v>0</v>
      </c>
      <c r="BA56" s="275">
        <f t="shared" si="35"/>
        <v>0</v>
      </c>
      <c r="BB56" s="275">
        <f t="shared" si="35"/>
        <v>0</v>
      </c>
      <c r="BC56" s="275">
        <f t="shared" si="35"/>
        <v>0</v>
      </c>
      <c r="BD56" s="275">
        <f t="shared" si="28"/>
        <v>0</v>
      </c>
      <c r="BE56" s="275">
        <f>IF(AND(A56&lt;&gt;"",AS56&lt;&gt;1,ISNA(VLOOKUP(A56,Indoor!B:B,1,0))),1,0)</f>
        <v>0</v>
      </c>
      <c r="BG56" s="276"/>
      <c r="BH56" s="302"/>
    </row>
    <row r="57" spans="1:60" hidden="1">
      <c r="A57" s="118">
        <v>3771</v>
      </c>
      <c r="B57" s="4" t="str">
        <f t="shared" ca="1" si="0"/>
        <v>THIRY</v>
      </c>
      <c r="C57" s="4" t="str">
        <f t="shared" ca="1" si="0"/>
        <v>Marius</v>
      </c>
      <c r="D57" s="5" t="str">
        <f t="shared" ca="1" si="0"/>
        <v>H</v>
      </c>
      <c r="E57" s="5" t="str">
        <f t="shared" ca="1" si="0"/>
        <v>P</v>
      </c>
      <c r="F57" s="5" t="str">
        <f t="shared" ca="1" si="0"/>
        <v/>
      </c>
      <c r="G57" s="17" t="s">
        <v>14</v>
      </c>
      <c r="H57" s="27" t="str">
        <f t="shared" ca="1" si="1"/>
        <v>Nivelles</v>
      </c>
      <c r="I57" s="28">
        <v>8.7615740740740753E-5</v>
      </c>
      <c r="J57" s="267">
        <f t="shared" si="2"/>
        <v>8.7615740740740758E-2</v>
      </c>
      <c r="K57" s="263" t="str">
        <f t="shared" ca="1" si="3"/>
        <v>E</v>
      </c>
      <c r="L57" s="5">
        <f t="shared" ca="1" si="4"/>
        <v>242</v>
      </c>
      <c r="M57" s="18"/>
      <c r="N57" s="267" t="str">
        <f t="shared" si="5"/>
        <v/>
      </c>
      <c r="O57" s="263" t="str">
        <f t="shared" ca="1" si="6"/>
        <v>E</v>
      </c>
      <c r="P57" s="5">
        <f t="shared" si="7"/>
        <v>0</v>
      </c>
      <c r="Q57" s="18"/>
      <c r="R57" s="267" t="str">
        <f t="shared" si="8"/>
        <v/>
      </c>
      <c r="S57" s="263" t="str">
        <f t="shared" ca="1" si="9"/>
        <v>E</v>
      </c>
      <c r="T57" s="5">
        <f t="shared" si="10"/>
        <v>0</v>
      </c>
      <c r="U57" s="18"/>
      <c r="V57" s="267" t="str">
        <f t="shared" si="11"/>
        <v/>
      </c>
      <c r="W57" s="263" t="str">
        <f t="shared" ca="1" si="12"/>
        <v>E</v>
      </c>
      <c r="X57" s="5">
        <f t="shared" si="13"/>
        <v>0</v>
      </c>
      <c r="Y57" s="20"/>
      <c r="Z57" s="267" t="str">
        <f t="shared" si="14"/>
        <v/>
      </c>
      <c r="AA57" s="263" t="str">
        <f t="shared" ca="1" si="15"/>
        <v>E</v>
      </c>
      <c r="AB57" s="5">
        <f t="shared" si="16"/>
        <v>0</v>
      </c>
      <c r="AC57" s="18">
        <v>1.2037037037037039E-4</v>
      </c>
      <c r="AD57" s="267">
        <f t="shared" si="17"/>
        <v>0.12037037037037039</v>
      </c>
      <c r="AE57" s="263" t="str">
        <f t="shared" ca="1" si="18"/>
        <v>E</v>
      </c>
      <c r="AF57" s="5">
        <f t="shared" ca="1" si="19"/>
        <v>283</v>
      </c>
      <c r="AG57" s="18"/>
      <c r="AH57" s="267" t="str">
        <f t="shared" si="20"/>
        <v/>
      </c>
      <c r="AI57" s="263" t="str">
        <f t="shared" ca="1" si="21"/>
        <v>E</v>
      </c>
      <c r="AJ57" s="29">
        <f t="shared" si="22"/>
        <v>0</v>
      </c>
      <c r="AK57" s="22">
        <v>100</v>
      </c>
      <c r="AL57" s="5">
        <f t="shared" si="23"/>
        <v>194</v>
      </c>
      <c r="AM57" s="22"/>
      <c r="AN57" s="5">
        <f t="shared" si="24"/>
        <v>0</v>
      </c>
      <c r="AO57" s="826"/>
      <c r="AP57" s="29">
        <f t="shared" si="25"/>
        <v>0</v>
      </c>
      <c r="AQ57" s="436">
        <v>4.7300000000000004</v>
      </c>
      <c r="AR57" s="106">
        <f t="shared" si="26"/>
        <v>198</v>
      </c>
      <c r="AS57" s="274">
        <f t="shared" si="33"/>
        <v>0</v>
      </c>
      <c r="AT57" s="275">
        <f t="shared" si="33"/>
        <v>0</v>
      </c>
      <c r="AU57" s="275">
        <f t="shared" si="35"/>
        <v>1</v>
      </c>
      <c r="AV57" s="275">
        <f t="shared" si="35"/>
        <v>0</v>
      </c>
      <c r="AW57" s="275">
        <f t="shared" si="35"/>
        <v>0</v>
      </c>
      <c r="AX57" s="275">
        <f t="shared" si="35"/>
        <v>0</v>
      </c>
      <c r="AY57" s="275">
        <f t="shared" si="35"/>
        <v>0</v>
      </c>
      <c r="AZ57" s="275">
        <f t="shared" si="35"/>
        <v>0</v>
      </c>
      <c r="BA57" s="275">
        <f t="shared" si="35"/>
        <v>0</v>
      </c>
      <c r="BB57" s="275">
        <f t="shared" si="35"/>
        <v>0</v>
      </c>
      <c r="BC57" s="275">
        <f t="shared" si="35"/>
        <v>0</v>
      </c>
      <c r="BD57" s="275">
        <f t="shared" si="28"/>
        <v>0</v>
      </c>
      <c r="BE57" s="275">
        <f>IF(AND(A57&lt;&gt;"",AS57&lt;&gt;1,ISNA(VLOOKUP(A57,Indoor!B:B,1,0))),1,0)</f>
        <v>0</v>
      </c>
      <c r="BG57" s="276"/>
      <c r="BH57" s="302"/>
    </row>
    <row r="58" spans="1:60" hidden="1">
      <c r="A58" s="118">
        <v>4296</v>
      </c>
      <c r="B58" s="4" t="str">
        <f t="shared" ca="1" si="0"/>
        <v>BARDIAU</v>
      </c>
      <c r="C58" s="4" t="str">
        <f t="shared" ca="1" si="0"/>
        <v>Maxime</v>
      </c>
      <c r="D58" s="5" t="str">
        <f t="shared" ca="1" si="0"/>
        <v>H</v>
      </c>
      <c r="E58" s="5" t="str">
        <f t="shared" ca="1" si="0"/>
        <v>P</v>
      </c>
      <c r="F58" s="5" t="str">
        <f t="shared" ca="1" si="0"/>
        <v/>
      </c>
      <c r="G58" s="17" t="s">
        <v>14</v>
      </c>
      <c r="H58" s="27" t="str">
        <f t="shared" ca="1" si="1"/>
        <v>Nivelles</v>
      </c>
      <c r="I58" s="28">
        <v>8.4722222222222238E-5</v>
      </c>
      <c r="J58" s="267">
        <f t="shared" si="2"/>
        <v>8.472222222222224E-2</v>
      </c>
      <c r="K58" s="263" t="str">
        <f t="shared" ca="1" si="3"/>
        <v>E</v>
      </c>
      <c r="L58" s="5">
        <f t="shared" ca="1" si="4"/>
        <v>293</v>
      </c>
      <c r="M58" s="18"/>
      <c r="N58" s="267" t="str">
        <f t="shared" si="5"/>
        <v/>
      </c>
      <c r="O58" s="263" t="str">
        <f t="shared" ca="1" si="6"/>
        <v>E</v>
      </c>
      <c r="P58" s="5">
        <f t="shared" si="7"/>
        <v>0</v>
      </c>
      <c r="Q58" s="18"/>
      <c r="R58" s="267" t="str">
        <f t="shared" si="8"/>
        <v/>
      </c>
      <c r="S58" s="263" t="str">
        <f t="shared" ca="1" si="9"/>
        <v>E</v>
      </c>
      <c r="T58" s="5">
        <f t="shared" si="10"/>
        <v>0</v>
      </c>
      <c r="U58" s="18"/>
      <c r="V58" s="267" t="str">
        <f t="shared" si="11"/>
        <v/>
      </c>
      <c r="W58" s="263" t="str">
        <f t="shared" ca="1" si="12"/>
        <v>E</v>
      </c>
      <c r="X58" s="5">
        <f t="shared" si="13"/>
        <v>0</v>
      </c>
      <c r="Y58" s="20"/>
      <c r="Z58" s="267" t="str">
        <f t="shared" si="14"/>
        <v/>
      </c>
      <c r="AA58" s="263" t="str">
        <f t="shared" ca="1" si="15"/>
        <v>E</v>
      </c>
      <c r="AB58" s="5">
        <f t="shared" si="16"/>
        <v>0</v>
      </c>
      <c r="AC58" s="18">
        <v>1.2418981481481482E-4</v>
      </c>
      <c r="AD58" s="267">
        <f t="shared" si="17"/>
        <v>0.12418981481481482</v>
      </c>
      <c r="AE58" s="263" t="str">
        <f t="shared" ca="1" si="18"/>
        <v>E</v>
      </c>
      <c r="AF58" s="5">
        <f t="shared" ca="1" si="19"/>
        <v>240</v>
      </c>
      <c r="AG58" s="18"/>
      <c r="AH58" s="267" t="str">
        <f t="shared" si="20"/>
        <v/>
      </c>
      <c r="AI58" s="263" t="str">
        <f t="shared" ca="1" si="21"/>
        <v>E</v>
      </c>
      <c r="AJ58" s="29">
        <f t="shared" si="22"/>
        <v>0</v>
      </c>
      <c r="AK58" s="22"/>
      <c r="AL58" s="5">
        <f t="shared" si="23"/>
        <v>0</v>
      </c>
      <c r="AM58" s="22"/>
      <c r="AN58" s="5">
        <f t="shared" si="24"/>
        <v>0</v>
      </c>
      <c r="AO58" s="826"/>
      <c r="AP58" s="29">
        <f t="shared" si="25"/>
        <v>0</v>
      </c>
      <c r="AQ58" s="436">
        <v>3.85</v>
      </c>
      <c r="AR58" s="106">
        <f t="shared" si="26"/>
        <v>142</v>
      </c>
      <c r="AS58" s="274">
        <f t="shared" si="33"/>
        <v>0</v>
      </c>
      <c r="AT58" s="275">
        <f t="shared" si="33"/>
        <v>0</v>
      </c>
      <c r="AU58" s="275">
        <f t="shared" ref="AU58:BC67" si="36">IF($G58=AU$13,1,0)</f>
        <v>1</v>
      </c>
      <c r="AV58" s="275">
        <f t="shared" si="36"/>
        <v>0</v>
      </c>
      <c r="AW58" s="275">
        <f t="shared" si="36"/>
        <v>0</v>
      </c>
      <c r="AX58" s="275">
        <f t="shared" si="36"/>
        <v>0</v>
      </c>
      <c r="AY58" s="275">
        <f t="shared" si="36"/>
        <v>0</v>
      </c>
      <c r="AZ58" s="275">
        <f t="shared" si="36"/>
        <v>0</v>
      </c>
      <c r="BA58" s="275">
        <f t="shared" si="36"/>
        <v>0</v>
      </c>
      <c r="BB58" s="275">
        <f t="shared" si="36"/>
        <v>0</v>
      </c>
      <c r="BC58" s="275">
        <f t="shared" si="36"/>
        <v>0</v>
      </c>
      <c r="BD58" s="275">
        <f t="shared" si="28"/>
        <v>0</v>
      </c>
      <c r="BE58" s="275">
        <f>IF(AND(A58&lt;&gt;"",AS58&lt;&gt;1,ISNA(VLOOKUP(A58,Indoor!B:B,1,0))),1,0)</f>
        <v>0</v>
      </c>
      <c r="BG58" s="276"/>
      <c r="BH58" s="302"/>
    </row>
    <row r="59" spans="1:60" hidden="1">
      <c r="A59" s="118">
        <v>3782</v>
      </c>
      <c r="B59" s="4" t="str">
        <f t="shared" ca="1" si="0"/>
        <v>SOLBREUX</v>
      </c>
      <c r="C59" s="4" t="str">
        <f t="shared" ca="1" si="0"/>
        <v>Antoine</v>
      </c>
      <c r="D59" s="5" t="str">
        <f t="shared" ca="1" si="0"/>
        <v>H</v>
      </c>
      <c r="E59" s="5" t="str">
        <f t="shared" ca="1" si="0"/>
        <v>P</v>
      </c>
      <c r="F59" s="5">
        <f t="shared" ca="1" si="0"/>
        <v>2001</v>
      </c>
      <c r="G59" s="17" t="s">
        <v>14</v>
      </c>
      <c r="H59" s="27" t="str">
        <f t="shared" ca="1" si="1"/>
        <v>Nivelles</v>
      </c>
      <c r="I59" s="28">
        <v>8.078703703703705E-5</v>
      </c>
      <c r="J59" s="267">
        <f t="shared" si="2"/>
        <v>8.0787037037037046E-2</v>
      </c>
      <c r="K59" s="263" t="str">
        <f t="shared" ca="1" si="3"/>
        <v>E</v>
      </c>
      <c r="L59" s="5">
        <f t="shared" ca="1" si="4"/>
        <v>368</v>
      </c>
      <c r="M59" s="18"/>
      <c r="N59" s="267" t="str">
        <f t="shared" si="5"/>
        <v/>
      </c>
      <c r="O59" s="263" t="str">
        <f t="shared" ca="1" si="6"/>
        <v>E</v>
      </c>
      <c r="P59" s="5">
        <f t="shared" si="7"/>
        <v>0</v>
      </c>
      <c r="Q59" s="18"/>
      <c r="R59" s="267" t="str">
        <f t="shared" si="8"/>
        <v/>
      </c>
      <c r="S59" s="263" t="str">
        <f t="shared" ca="1" si="9"/>
        <v>E</v>
      </c>
      <c r="T59" s="5">
        <f t="shared" si="10"/>
        <v>0</v>
      </c>
      <c r="U59" s="18"/>
      <c r="V59" s="267" t="str">
        <f t="shared" si="11"/>
        <v/>
      </c>
      <c r="W59" s="263" t="str">
        <f t="shared" ca="1" si="12"/>
        <v>E</v>
      </c>
      <c r="X59" s="5">
        <f t="shared" si="13"/>
        <v>0</v>
      </c>
      <c r="Y59" s="20"/>
      <c r="Z59" s="267" t="str">
        <f t="shared" si="14"/>
        <v/>
      </c>
      <c r="AA59" s="263" t="str">
        <f t="shared" ca="1" si="15"/>
        <v>E</v>
      </c>
      <c r="AB59" s="5">
        <f t="shared" si="16"/>
        <v>0</v>
      </c>
      <c r="AC59" s="18">
        <v>1.0358796296296295E-4</v>
      </c>
      <c r="AD59" s="267">
        <f t="shared" si="17"/>
        <v>0.10358796296296295</v>
      </c>
      <c r="AE59" s="263" t="str">
        <f t="shared" ca="1" si="18"/>
        <v>E</v>
      </c>
      <c r="AF59" s="5">
        <f t="shared" ca="1" si="19"/>
        <v>510</v>
      </c>
      <c r="AG59" s="18"/>
      <c r="AH59" s="267" t="str">
        <f t="shared" si="20"/>
        <v/>
      </c>
      <c r="AI59" s="263" t="str">
        <f t="shared" ca="1" si="21"/>
        <v>E</v>
      </c>
      <c r="AJ59" s="29">
        <f t="shared" si="22"/>
        <v>0</v>
      </c>
      <c r="AK59" s="22">
        <v>95</v>
      </c>
      <c r="AL59" s="5">
        <f t="shared" si="23"/>
        <v>156</v>
      </c>
      <c r="AM59" s="22"/>
      <c r="AN59" s="5">
        <f t="shared" si="24"/>
        <v>0</v>
      </c>
      <c r="AO59" s="826"/>
      <c r="AP59" s="29">
        <f t="shared" si="25"/>
        <v>0</v>
      </c>
      <c r="AQ59" s="436">
        <v>7.2</v>
      </c>
      <c r="AR59" s="106">
        <f t="shared" si="26"/>
        <v>360</v>
      </c>
      <c r="AS59" s="274">
        <f t="shared" si="33"/>
        <v>0</v>
      </c>
      <c r="AT59" s="275">
        <f t="shared" si="33"/>
        <v>0</v>
      </c>
      <c r="AU59" s="275">
        <f t="shared" si="36"/>
        <v>1</v>
      </c>
      <c r="AV59" s="275">
        <f t="shared" si="36"/>
        <v>0</v>
      </c>
      <c r="AW59" s="275">
        <f t="shared" si="36"/>
        <v>0</v>
      </c>
      <c r="AX59" s="275">
        <f t="shared" si="36"/>
        <v>0</v>
      </c>
      <c r="AY59" s="275">
        <f t="shared" si="36"/>
        <v>0</v>
      </c>
      <c r="AZ59" s="275">
        <f t="shared" si="36"/>
        <v>0</v>
      </c>
      <c r="BA59" s="275">
        <f t="shared" si="36"/>
        <v>0</v>
      </c>
      <c r="BB59" s="275">
        <f t="shared" si="36"/>
        <v>0</v>
      </c>
      <c r="BC59" s="275">
        <f t="shared" si="36"/>
        <v>0</v>
      </c>
      <c r="BD59" s="275">
        <f t="shared" si="28"/>
        <v>0</v>
      </c>
      <c r="BE59" s="275">
        <f>IF(AND(A59&lt;&gt;"",AS59&lt;&gt;1,ISNA(VLOOKUP(A59,Indoor!B:B,1,0))),1,0)</f>
        <v>0</v>
      </c>
      <c r="BG59" s="276"/>
      <c r="BH59" s="302"/>
    </row>
    <row r="60" spans="1:60" hidden="1">
      <c r="A60" s="118">
        <v>4458</v>
      </c>
      <c r="B60" s="4" t="str">
        <f t="shared" ca="1" si="0"/>
        <v>DELEBOIS</v>
      </c>
      <c r="C60" s="4" t="str">
        <f t="shared" ca="1" si="0"/>
        <v>Louis</v>
      </c>
      <c r="D60" s="5" t="str">
        <f t="shared" ca="1" si="0"/>
        <v>H</v>
      </c>
      <c r="E60" s="5" t="str">
        <f t="shared" ca="1" si="0"/>
        <v>P</v>
      </c>
      <c r="F60" s="5">
        <f t="shared" ca="1" si="0"/>
        <v>2001</v>
      </c>
      <c r="G60" s="17" t="s">
        <v>14</v>
      </c>
      <c r="H60" s="27" t="str">
        <f t="shared" ca="1" si="1"/>
        <v>Nivelles</v>
      </c>
      <c r="I60" s="28">
        <v>8.4259259259259251E-5</v>
      </c>
      <c r="J60" s="267">
        <f t="shared" si="2"/>
        <v>8.4259259259259256E-2</v>
      </c>
      <c r="K60" s="263" t="str">
        <f t="shared" ca="1" si="3"/>
        <v>E</v>
      </c>
      <c r="L60" s="5">
        <f t="shared" ca="1" si="4"/>
        <v>301</v>
      </c>
      <c r="M60" s="18"/>
      <c r="N60" s="267" t="str">
        <f t="shared" si="5"/>
        <v/>
      </c>
      <c r="O60" s="263" t="str">
        <f t="shared" ca="1" si="6"/>
        <v>E</v>
      </c>
      <c r="P60" s="5">
        <f t="shared" si="7"/>
        <v>0</v>
      </c>
      <c r="Q60" s="18"/>
      <c r="R60" s="267" t="str">
        <f t="shared" si="8"/>
        <v/>
      </c>
      <c r="S60" s="263" t="str">
        <f t="shared" ca="1" si="9"/>
        <v>E</v>
      </c>
      <c r="T60" s="5">
        <f t="shared" si="10"/>
        <v>0</v>
      </c>
      <c r="U60" s="18"/>
      <c r="V60" s="267" t="str">
        <f t="shared" si="11"/>
        <v/>
      </c>
      <c r="W60" s="263" t="str">
        <f t="shared" ca="1" si="12"/>
        <v>E</v>
      </c>
      <c r="X60" s="5">
        <f t="shared" si="13"/>
        <v>0</v>
      </c>
      <c r="Y60" s="20"/>
      <c r="Z60" s="267" t="str">
        <f t="shared" si="14"/>
        <v/>
      </c>
      <c r="AA60" s="263" t="str">
        <f t="shared" ca="1" si="15"/>
        <v>E</v>
      </c>
      <c r="AB60" s="5">
        <f t="shared" si="16"/>
        <v>0</v>
      </c>
      <c r="AC60" s="18">
        <v>1.087962962962963E-4</v>
      </c>
      <c r="AD60" s="267">
        <f t="shared" si="17"/>
        <v>0.10879629629629631</v>
      </c>
      <c r="AE60" s="263" t="str">
        <f t="shared" ca="1" si="18"/>
        <v>E</v>
      </c>
      <c r="AF60" s="5">
        <f t="shared" ca="1" si="19"/>
        <v>433</v>
      </c>
      <c r="AG60" s="18"/>
      <c r="AH60" s="267" t="str">
        <f t="shared" si="20"/>
        <v/>
      </c>
      <c r="AI60" s="263" t="str">
        <f t="shared" ca="1" si="21"/>
        <v>E</v>
      </c>
      <c r="AJ60" s="29">
        <f t="shared" si="22"/>
        <v>0</v>
      </c>
      <c r="AK60" s="22">
        <v>100</v>
      </c>
      <c r="AL60" s="5">
        <f t="shared" si="23"/>
        <v>194</v>
      </c>
      <c r="AM60" s="22"/>
      <c r="AN60" s="5">
        <f t="shared" si="24"/>
        <v>0</v>
      </c>
      <c r="AO60" s="826"/>
      <c r="AP60" s="29">
        <f t="shared" si="25"/>
        <v>0</v>
      </c>
      <c r="AQ60" s="436">
        <v>4.68</v>
      </c>
      <c r="AR60" s="106">
        <f t="shared" si="26"/>
        <v>195</v>
      </c>
      <c r="AS60" s="274">
        <f t="shared" si="33"/>
        <v>0</v>
      </c>
      <c r="AT60" s="275">
        <f t="shared" si="33"/>
        <v>0</v>
      </c>
      <c r="AU60" s="275">
        <f t="shared" si="36"/>
        <v>1</v>
      </c>
      <c r="AV60" s="275">
        <f t="shared" si="36"/>
        <v>0</v>
      </c>
      <c r="AW60" s="275">
        <f t="shared" si="36"/>
        <v>0</v>
      </c>
      <c r="AX60" s="275">
        <f t="shared" si="36"/>
        <v>0</v>
      </c>
      <c r="AY60" s="275">
        <f t="shared" si="36"/>
        <v>0</v>
      </c>
      <c r="AZ60" s="275">
        <f t="shared" si="36"/>
        <v>0</v>
      </c>
      <c r="BA60" s="275">
        <f t="shared" si="36"/>
        <v>0</v>
      </c>
      <c r="BB60" s="275">
        <f t="shared" si="36"/>
        <v>0</v>
      </c>
      <c r="BC60" s="275">
        <f t="shared" si="36"/>
        <v>0</v>
      </c>
      <c r="BD60" s="275">
        <f t="shared" si="28"/>
        <v>0</v>
      </c>
      <c r="BE60" s="275">
        <f>IF(AND(A60&lt;&gt;"",AS60&lt;&gt;1,ISNA(VLOOKUP(A60,Indoor!B:B,1,0))),1,0)</f>
        <v>0</v>
      </c>
      <c r="BG60" s="276"/>
      <c r="BH60" s="302"/>
    </row>
    <row r="61" spans="1:60" hidden="1">
      <c r="A61" s="118">
        <v>3752</v>
      </c>
      <c r="B61" s="4" t="str">
        <f t="shared" ca="1" si="0"/>
        <v>VANDENDRIESSCHE</v>
      </c>
      <c r="C61" s="4" t="str">
        <f t="shared" ca="1" si="0"/>
        <v>Niels</v>
      </c>
      <c r="D61" s="5" t="str">
        <f t="shared" ca="1" si="0"/>
        <v>H</v>
      </c>
      <c r="E61" s="5" t="str">
        <f t="shared" ca="1" si="0"/>
        <v>P</v>
      </c>
      <c r="F61" s="5" t="str">
        <f t="shared" ca="1" si="0"/>
        <v/>
      </c>
      <c r="G61" s="17" t="s">
        <v>14</v>
      </c>
      <c r="H61" s="27" t="str">
        <f t="shared" ca="1" si="1"/>
        <v>Nivelles</v>
      </c>
      <c r="I61" s="28">
        <v>9.2245370370370368E-5</v>
      </c>
      <c r="J61" s="267">
        <f t="shared" si="2"/>
        <v>9.2245370370370366E-2</v>
      </c>
      <c r="K61" s="263" t="str">
        <f t="shared" ca="1" si="3"/>
        <v>E</v>
      </c>
      <c r="L61" s="5">
        <f t="shared" ca="1" si="4"/>
        <v>170</v>
      </c>
      <c r="M61" s="18"/>
      <c r="N61" s="267" t="str">
        <f t="shared" si="5"/>
        <v/>
      </c>
      <c r="O61" s="263" t="str">
        <f t="shared" ca="1" si="6"/>
        <v>E</v>
      </c>
      <c r="P61" s="5">
        <f t="shared" si="7"/>
        <v>0</v>
      </c>
      <c r="Q61" s="18"/>
      <c r="R61" s="267" t="str">
        <f t="shared" si="8"/>
        <v/>
      </c>
      <c r="S61" s="263" t="str">
        <f t="shared" ca="1" si="9"/>
        <v>E</v>
      </c>
      <c r="T61" s="5">
        <f t="shared" si="10"/>
        <v>0</v>
      </c>
      <c r="U61" s="18"/>
      <c r="V61" s="267" t="str">
        <f t="shared" si="11"/>
        <v/>
      </c>
      <c r="W61" s="263" t="str">
        <f t="shared" ca="1" si="12"/>
        <v>E</v>
      </c>
      <c r="X61" s="5">
        <f t="shared" si="13"/>
        <v>0</v>
      </c>
      <c r="Y61" s="20"/>
      <c r="Z61" s="267" t="str">
        <f t="shared" si="14"/>
        <v/>
      </c>
      <c r="AA61" s="263" t="str">
        <f t="shared" ca="1" si="15"/>
        <v>E</v>
      </c>
      <c r="AB61" s="5">
        <f t="shared" si="16"/>
        <v>0</v>
      </c>
      <c r="AC61" s="18">
        <v>1.236111111111111E-4</v>
      </c>
      <c r="AD61" s="267">
        <f t="shared" si="17"/>
        <v>0.12361111111111109</v>
      </c>
      <c r="AE61" s="263" t="str">
        <f t="shared" ca="1" si="18"/>
        <v>E</v>
      </c>
      <c r="AF61" s="5">
        <f t="shared" ca="1" si="19"/>
        <v>246</v>
      </c>
      <c r="AG61" s="18"/>
      <c r="AH61" s="267" t="str">
        <f t="shared" si="20"/>
        <v/>
      </c>
      <c r="AI61" s="263" t="str">
        <f t="shared" ca="1" si="21"/>
        <v>E</v>
      </c>
      <c r="AJ61" s="29">
        <f t="shared" si="22"/>
        <v>0</v>
      </c>
      <c r="AK61" s="22"/>
      <c r="AL61" s="5">
        <f t="shared" si="23"/>
        <v>0</v>
      </c>
      <c r="AM61" s="22"/>
      <c r="AN61" s="5">
        <f t="shared" si="24"/>
        <v>0</v>
      </c>
      <c r="AO61" s="826"/>
      <c r="AP61" s="29">
        <f t="shared" si="25"/>
        <v>0</v>
      </c>
      <c r="AQ61" s="436">
        <v>5.46</v>
      </c>
      <c r="AR61" s="106">
        <f t="shared" si="26"/>
        <v>246</v>
      </c>
      <c r="AS61" s="274">
        <f t="shared" si="33"/>
        <v>0</v>
      </c>
      <c r="AT61" s="275">
        <f t="shared" si="33"/>
        <v>0</v>
      </c>
      <c r="AU61" s="275">
        <f t="shared" si="36"/>
        <v>1</v>
      </c>
      <c r="AV61" s="275">
        <f t="shared" si="36"/>
        <v>0</v>
      </c>
      <c r="AW61" s="275">
        <f t="shared" si="36"/>
        <v>0</v>
      </c>
      <c r="AX61" s="275">
        <f t="shared" si="36"/>
        <v>0</v>
      </c>
      <c r="AY61" s="275">
        <f t="shared" si="36"/>
        <v>0</v>
      </c>
      <c r="AZ61" s="275">
        <f t="shared" si="36"/>
        <v>0</v>
      </c>
      <c r="BA61" s="275">
        <f t="shared" si="36"/>
        <v>0</v>
      </c>
      <c r="BB61" s="275">
        <f t="shared" si="36"/>
        <v>0</v>
      </c>
      <c r="BC61" s="275">
        <f t="shared" si="36"/>
        <v>0</v>
      </c>
      <c r="BD61" s="275">
        <f t="shared" si="28"/>
        <v>0</v>
      </c>
      <c r="BE61" s="275">
        <f>IF(AND(A61&lt;&gt;"",AS61&lt;&gt;1,ISNA(VLOOKUP(A61,Indoor!B:B,1,0))),1,0)</f>
        <v>0</v>
      </c>
      <c r="BG61" s="276"/>
      <c r="BH61" s="302"/>
    </row>
    <row r="62" spans="1:60" hidden="1">
      <c r="A62" s="118">
        <v>6427</v>
      </c>
      <c r="B62" s="4" t="str">
        <f t="shared" ca="1" si="0"/>
        <v>PIERRET</v>
      </c>
      <c r="C62" s="4" t="str">
        <f t="shared" ca="1" si="0"/>
        <v>Mélusine</v>
      </c>
      <c r="D62" s="5" t="str">
        <f t="shared" ca="1" si="0"/>
        <v>F</v>
      </c>
      <c r="E62" s="5" t="str">
        <f t="shared" ca="1" si="0"/>
        <v>M</v>
      </c>
      <c r="F62" s="5" t="str">
        <f t="shared" ca="1" si="0"/>
        <v/>
      </c>
      <c r="G62" s="17" t="s">
        <v>14</v>
      </c>
      <c r="H62" s="27" t="str">
        <f t="shared" ca="1" si="1"/>
        <v>Nivelles</v>
      </c>
      <c r="I62" s="28">
        <v>7.4305555555555553E-5</v>
      </c>
      <c r="J62" s="267">
        <f t="shared" si="2"/>
        <v>7.4305555555555555E-2</v>
      </c>
      <c r="K62" s="263" t="str">
        <f t="shared" ca="1" si="3"/>
        <v>E</v>
      </c>
      <c r="L62" s="5">
        <f t="shared" ca="1" si="4"/>
        <v>509</v>
      </c>
      <c r="M62" s="18"/>
      <c r="N62" s="267" t="str">
        <f t="shared" si="5"/>
        <v/>
      </c>
      <c r="O62" s="263" t="str">
        <f t="shared" ca="1" si="6"/>
        <v>E</v>
      </c>
      <c r="P62" s="5">
        <f t="shared" si="7"/>
        <v>0</v>
      </c>
      <c r="Q62" s="18"/>
      <c r="R62" s="267" t="str">
        <f t="shared" si="8"/>
        <v/>
      </c>
      <c r="S62" s="263" t="str">
        <f t="shared" ca="1" si="9"/>
        <v>E</v>
      </c>
      <c r="T62" s="5">
        <f t="shared" si="10"/>
        <v>0</v>
      </c>
      <c r="U62" s="18"/>
      <c r="V62" s="267" t="str">
        <f t="shared" si="11"/>
        <v/>
      </c>
      <c r="W62" s="263" t="str">
        <f t="shared" ca="1" si="12"/>
        <v>E</v>
      </c>
      <c r="X62" s="5">
        <f t="shared" si="13"/>
        <v>0</v>
      </c>
      <c r="Y62" s="20"/>
      <c r="Z62" s="267" t="str">
        <f t="shared" si="14"/>
        <v/>
      </c>
      <c r="AA62" s="263" t="str">
        <f t="shared" ca="1" si="15"/>
        <v>E</v>
      </c>
      <c r="AB62" s="5">
        <f t="shared" si="16"/>
        <v>0</v>
      </c>
      <c r="AC62" s="18">
        <v>9.0625000000000007E-5</v>
      </c>
      <c r="AD62" s="267">
        <f t="shared" si="17"/>
        <v>9.0625000000000011E-2</v>
      </c>
      <c r="AE62" s="263" t="str">
        <f t="shared" ca="1" si="18"/>
        <v>E</v>
      </c>
      <c r="AF62" s="5">
        <f t="shared" ca="1" si="19"/>
        <v>725</v>
      </c>
      <c r="AG62" s="18"/>
      <c r="AH62" s="267" t="str">
        <f t="shared" si="20"/>
        <v/>
      </c>
      <c r="AI62" s="263" t="str">
        <f t="shared" ca="1" si="21"/>
        <v>E</v>
      </c>
      <c r="AJ62" s="29">
        <f t="shared" si="22"/>
        <v>0</v>
      </c>
      <c r="AK62" s="22">
        <v>140</v>
      </c>
      <c r="AL62" s="5">
        <f t="shared" si="23"/>
        <v>568</v>
      </c>
      <c r="AM62" s="22"/>
      <c r="AN62" s="5">
        <f t="shared" si="24"/>
        <v>0</v>
      </c>
      <c r="AO62" s="826"/>
      <c r="AP62" s="29">
        <f t="shared" si="25"/>
        <v>0</v>
      </c>
      <c r="AQ62" s="436">
        <v>7.47</v>
      </c>
      <c r="AR62" s="106">
        <f t="shared" si="26"/>
        <v>378</v>
      </c>
      <c r="AS62" s="274">
        <f t="shared" si="33"/>
        <v>0</v>
      </c>
      <c r="AT62" s="275">
        <f t="shared" si="33"/>
        <v>0</v>
      </c>
      <c r="AU62" s="275">
        <f t="shared" si="36"/>
        <v>1</v>
      </c>
      <c r="AV62" s="275">
        <f t="shared" si="36"/>
        <v>0</v>
      </c>
      <c r="AW62" s="275">
        <f t="shared" si="36"/>
        <v>0</v>
      </c>
      <c r="AX62" s="275">
        <f t="shared" si="36"/>
        <v>0</v>
      </c>
      <c r="AY62" s="275">
        <f t="shared" si="36"/>
        <v>0</v>
      </c>
      <c r="AZ62" s="275">
        <f t="shared" si="36"/>
        <v>0</v>
      </c>
      <c r="BA62" s="275">
        <f t="shared" si="36"/>
        <v>0</v>
      </c>
      <c r="BB62" s="275">
        <f t="shared" si="36"/>
        <v>0</v>
      </c>
      <c r="BC62" s="275">
        <f t="shared" si="36"/>
        <v>0</v>
      </c>
      <c r="BD62" s="275">
        <f t="shared" si="28"/>
        <v>0</v>
      </c>
      <c r="BE62" s="275">
        <f>IF(AND(A62&lt;&gt;"",AS62&lt;&gt;1,ISNA(VLOOKUP(A62,Indoor!B:B,1,0))),1,0)</f>
        <v>0</v>
      </c>
      <c r="BG62" s="276"/>
      <c r="BH62" s="302"/>
    </row>
    <row r="63" spans="1:60" hidden="1">
      <c r="A63" s="118">
        <v>6116</v>
      </c>
      <c r="B63" s="4" t="str">
        <f t="shared" ca="1" si="0"/>
        <v>SMAGGE</v>
      </c>
      <c r="C63" s="4" t="str">
        <f t="shared" ca="1" si="0"/>
        <v>Rebecca</v>
      </c>
      <c r="D63" s="5" t="str">
        <f t="shared" ca="1" si="0"/>
        <v>F</v>
      </c>
      <c r="E63" s="5" t="str">
        <f t="shared" ca="1" si="0"/>
        <v>M</v>
      </c>
      <c r="F63" s="5" t="str">
        <f t="shared" ca="1" si="0"/>
        <v/>
      </c>
      <c r="G63" s="17" t="s">
        <v>14</v>
      </c>
      <c r="H63" s="27" t="str">
        <f t="shared" ca="1" si="1"/>
        <v>Nivelles</v>
      </c>
      <c r="I63" s="28">
        <v>9.1666666666666668E-5</v>
      </c>
      <c r="J63" s="267">
        <f t="shared" si="2"/>
        <v>9.1666666666666674E-2</v>
      </c>
      <c r="K63" s="263" t="str">
        <f t="shared" ca="1" si="3"/>
        <v>E</v>
      </c>
      <c r="L63" s="5">
        <f t="shared" ca="1" si="4"/>
        <v>179</v>
      </c>
      <c r="M63" s="18"/>
      <c r="N63" s="267" t="str">
        <f t="shared" si="5"/>
        <v/>
      </c>
      <c r="O63" s="263" t="str">
        <f t="shared" ca="1" si="6"/>
        <v>E</v>
      </c>
      <c r="P63" s="5">
        <f t="shared" si="7"/>
        <v>0</v>
      </c>
      <c r="Q63" s="18"/>
      <c r="R63" s="267" t="str">
        <f t="shared" si="8"/>
        <v/>
      </c>
      <c r="S63" s="263" t="str">
        <f t="shared" ca="1" si="9"/>
        <v>E</v>
      </c>
      <c r="T63" s="5">
        <f t="shared" si="10"/>
        <v>0</v>
      </c>
      <c r="U63" s="18"/>
      <c r="V63" s="267" t="str">
        <f t="shared" si="11"/>
        <v/>
      </c>
      <c r="W63" s="263" t="str">
        <f t="shared" ca="1" si="12"/>
        <v>E</v>
      </c>
      <c r="X63" s="5">
        <f t="shared" si="13"/>
        <v>0</v>
      </c>
      <c r="Y63" s="20"/>
      <c r="Z63" s="267" t="str">
        <f t="shared" si="14"/>
        <v/>
      </c>
      <c r="AA63" s="263" t="str">
        <f t="shared" ca="1" si="15"/>
        <v>E</v>
      </c>
      <c r="AB63" s="5">
        <f t="shared" si="16"/>
        <v>0</v>
      </c>
      <c r="AC63" s="18">
        <v>1.2129629629629631E-4</v>
      </c>
      <c r="AD63" s="267">
        <f t="shared" si="17"/>
        <v>0.1212962962962963</v>
      </c>
      <c r="AE63" s="263" t="str">
        <f t="shared" ca="1" si="18"/>
        <v>E</v>
      </c>
      <c r="AF63" s="5">
        <f t="shared" ca="1" si="19"/>
        <v>272</v>
      </c>
      <c r="AG63" s="18"/>
      <c r="AH63" s="267" t="str">
        <f t="shared" si="20"/>
        <v/>
      </c>
      <c r="AI63" s="263" t="str">
        <f t="shared" ca="1" si="21"/>
        <v>E</v>
      </c>
      <c r="AJ63" s="29">
        <f t="shared" si="22"/>
        <v>0</v>
      </c>
      <c r="AK63" s="22"/>
      <c r="AL63" s="5">
        <f t="shared" si="23"/>
        <v>0</v>
      </c>
      <c r="AM63" s="22"/>
      <c r="AN63" s="5">
        <f t="shared" si="24"/>
        <v>0</v>
      </c>
      <c r="AO63" s="826"/>
      <c r="AP63" s="29">
        <f t="shared" si="25"/>
        <v>0</v>
      </c>
      <c r="AQ63" s="436"/>
      <c r="AR63" s="106">
        <f t="shared" si="26"/>
        <v>0</v>
      </c>
      <c r="AS63" s="274">
        <f t="shared" si="33"/>
        <v>0</v>
      </c>
      <c r="AT63" s="275">
        <f t="shared" si="33"/>
        <v>0</v>
      </c>
      <c r="AU63" s="275">
        <f t="shared" si="36"/>
        <v>1</v>
      </c>
      <c r="AV63" s="275">
        <f t="shared" si="36"/>
        <v>0</v>
      </c>
      <c r="AW63" s="275">
        <f t="shared" si="36"/>
        <v>0</v>
      </c>
      <c r="AX63" s="275">
        <f t="shared" si="36"/>
        <v>0</v>
      </c>
      <c r="AY63" s="275">
        <f t="shared" si="36"/>
        <v>0</v>
      </c>
      <c r="AZ63" s="275">
        <f t="shared" si="36"/>
        <v>0</v>
      </c>
      <c r="BA63" s="275">
        <f t="shared" si="36"/>
        <v>0</v>
      </c>
      <c r="BB63" s="275">
        <f t="shared" si="36"/>
        <v>0</v>
      </c>
      <c r="BC63" s="275">
        <f t="shared" si="36"/>
        <v>0</v>
      </c>
      <c r="BD63" s="275">
        <f t="shared" si="28"/>
        <v>0</v>
      </c>
      <c r="BE63" s="275">
        <f>IF(AND(A63&lt;&gt;"",AS63&lt;&gt;1,ISNA(VLOOKUP(A63,Indoor!B:B,1,0))),1,0)</f>
        <v>0</v>
      </c>
      <c r="BG63" s="276"/>
      <c r="BH63" s="302"/>
    </row>
    <row r="64" spans="1:60" hidden="1">
      <c r="A64" s="118">
        <v>9635</v>
      </c>
      <c r="B64" s="4" t="str">
        <f t="shared" ca="1" si="0"/>
        <v>PESENTI</v>
      </c>
      <c r="C64" s="4" t="str">
        <f t="shared" ca="1" si="0"/>
        <v>Léna</v>
      </c>
      <c r="D64" s="5" t="str">
        <f t="shared" ca="1" si="0"/>
        <v>F</v>
      </c>
      <c r="E64" s="5" t="str">
        <f t="shared" ca="1" si="0"/>
        <v>M</v>
      </c>
      <c r="F64" s="5">
        <f t="shared" ca="1" si="0"/>
        <v>1998</v>
      </c>
      <c r="G64" s="17" t="s">
        <v>14</v>
      </c>
      <c r="H64" s="27" t="str">
        <f t="shared" ca="1" si="1"/>
        <v>Nivelles</v>
      </c>
      <c r="I64" s="28">
        <v>7.9398148148148156E-5</v>
      </c>
      <c r="J64" s="267">
        <f t="shared" si="2"/>
        <v>7.9398148148148162E-2</v>
      </c>
      <c r="K64" s="263" t="str">
        <f t="shared" ca="1" si="3"/>
        <v>E</v>
      </c>
      <c r="L64" s="5">
        <f t="shared" ca="1" si="4"/>
        <v>396</v>
      </c>
      <c r="M64" s="18"/>
      <c r="N64" s="267" t="str">
        <f t="shared" si="5"/>
        <v/>
      </c>
      <c r="O64" s="263" t="str">
        <f t="shared" ca="1" si="6"/>
        <v>E</v>
      </c>
      <c r="P64" s="5">
        <f t="shared" si="7"/>
        <v>0</v>
      </c>
      <c r="Q64" s="18"/>
      <c r="R64" s="267" t="str">
        <f t="shared" si="8"/>
        <v/>
      </c>
      <c r="S64" s="263" t="str">
        <f t="shared" ca="1" si="9"/>
        <v>E</v>
      </c>
      <c r="T64" s="5">
        <f t="shared" si="10"/>
        <v>0</v>
      </c>
      <c r="U64" s="18"/>
      <c r="V64" s="267" t="str">
        <f t="shared" si="11"/>
        <v/>
      </c>
      <c r="W64" s="263" t="str">
        <f t="shared" ca="1" si="12"/>
        <v>E</v>
      </c>
      <c r="X64" s="5">
        <f t="shared" si="13"/>
        <v>0</v>
      </c>
      <c r="Y64" s="20"/>
      <c r="Z64" s="267" t="str">
        <f t="shared" si="14"/>
        <v/>
      </c>
      <c r="AA64" s="263" t="str">
        <f t="shared" ca="1" si="15"/>
        <v>E</v>
      </c>
      <c r="AB64" s="5">
        <f t="shared" si="16"/>
        <v>0</v>
      </c>
      <c r="AC64" s="18">
        <v>1.1064814814814817E-4</v>
      </c>
      <c r="AD64" s="267">
        <f t="shared" si="17"/>
        <v>0.11064814814814818</v>
      </c>
      <c r="AE64" s="263" t="str">
        <f t="shared" ca="1" si="18"/>
        <v>E</v>
      </c>
      <c r="AF64" s="5">
        <f t="shared" ca="1" si="19"/>
        <v>407</v>
      </c>
      <c r="AG64" s="18"/>
      <c r="AH64" s="267" t="str">
        <f t="shared" si="20"/>
        <v/>
      </c>
      <c r="AI64" s="263" t="str">
        <f t="shared" ca="1" si="21"/>
        <v>E</v>
      </c>
      <c r="AJ64" s="29">
        <f t="shared" si="22"/>
        <v>0</v>
      </c>
      <c r="AK64" s="22"/>
      <c r="AL64" s="5">
        <f t="shared" si="23"/>
        <v>0</v>
      </c>
      <c r="AM64" s="22"/>
      <c r="AN64" s="5">
        <f t="shared" si="24"/>
        <v>0</v>
      </c>
      <c r="AO64" s="826"/>
      <c r="AP64" s="29">
        <f t="shared" si="25"/>
        <v>0</v>
      </c>
      <c r="AQ64" s="436">
        <v>6.46</v>
      </c>
      <c r="AR64" s="106">
        <f t="shared" si="26"/>
        <v>311</v>
      </c>
      <c r="AS64" s="274">
        <f t="shared" si="33"/>
        <v>0</v>
      </c>
      <c r="AT64" s="275">
        <f t="shared" si="33"/>
        <v>0</v>
      </c>
      <c r="AU64" s="275">
        <f t="shared" si="36"/>
        <v>1</v>
      </c>
      <c r="AV64" s="275">
        <f t="shared" si="36"/>
        <v>0</v>
      </c>
      <c r="AW64" s="275">
        <f t="shared" si="36"/>
        <v>0</v>
      </c>
      <c r="AX64" s="275">
        <f t="shared" si="36"/>
        <v>0</v>
      </c>
      <c r="AY64" s="275">
        <f t="shared" si="36"/>
        <v>0</v>
      </c>
      <c r="AZ64" s="275">
        <f t="shared" si="36"/>
        <v>0</v>
      </c>
      <c r="BA64" s="275">
        <f t="shared" si="36"/>
        <v>0</v>
      </c>
      <c r="BB64" s="275">
        <f t="shared" si="36"/>
        <v>0</v>
      </c>
      <c r="BC64" s="275">
        <f t="shared" si="36"/>
        <v>0</v>
      </c>
      <c r="BD64" s="275">
        <f t="shared" si="28"/>
        <v>0</v>
      </c>
      <c r="BE64" s="275">
        <f>IF(AND(A64&lt;&gt;"",AS64&lt;&gt;1,ISNA(VLOOKUP(A64,Indoor!B:B,1,0))),1,0)</f>
        <v>0</v>
      </c>
      <c r="BG64" s="276"/>
      <c r="BH64" s="302"/>
    </row>
    <row r="65" spans="1:60" hidden="1">
      <c r="A65" s="118">
        <v>6103</v>
      </c>
      <c r="B65" s="4" t="str">
        <f t="shared" ref="B65:F115" ca="1" si="37">IF($A65="","",VLOOKUP($A65,Athlètes,B$5,0))</f>
        <v>DETRY</v>
      </c>
      <c r="C65" s="4" t="str">
        <f t="shared" ca="1" si="37"/>
        <v>Delphine</v>
      </c>
      <c r="D65" s="5" t="str">
        <f t="shared" ca="1" si="37"/>
        <v>F</v>
      </c>
      <c r="E65" s="5" t="str">
        <f t="shared" ca="1" si="37"/>
        <v>M</v>
      </c>
      <c r="F65" s="5" t="str">
        <f t="shared" ca="1" si="37"/>
        <v/>
      </c>
      <c r="G65" s="17" t="s">
        <v>14</v>
      </c>
      <c r="H65" s="27" t="str">
        <f t="shared" ca="1" si="1"/>
        <v>Nivelles</v>
      </c>
      <c r="I65" s="28">
        <v>8.0092592592592582E-5</v>
      </c>
      <c r="J65" s="267">
        <f t="shared" si="2"/>
        <v>8.0092592592592576E-2</v>
      </c>
      <c r="K65" s="263" t="str">
        <f t="shared" ca="1" si="3"/>
        <v>E</v>
      </c>
      <c r="L65" s="5">
        <f t="shared" ca="1" si="4"/>
        <v>382</v>
      </c>
      <c r="M65" s="18"/>
      <c r="N65" s="267" t="str">
        <f t="shared" si="5"/>
        <v/>
      </c>
      <c r="O65" s="263" t="str">
        <f t="shared" ca="1" si="6"/>
        <v>E</v>
      </c>
      <c r="P65" s="5">
        <f t="shared" si="7"/>
        <v>0</v>
      </c>
      <c r="Q65" s="18"/>
      <c r="R65" s="267" t="str">
        <f t="shared" si="8"/>
        <v/>
      </c>
      <c r="S65" s="263" t="str">
        <f t="shared" ca="1" si="9"/>
        <v>E</v>
      </c>
      <c r="T65" s="5">
        <f t="shared" si="10"/>
        <v>0</v>
      </c>
      <c r="U65" s="18"/>
      <c r="V65" s="267" t="str">
        <f t="shared" si="11"/>
        <v/>
      </c>
      <c r="W65" s="263" t="str">
        <f t="shared" ca="1" si="12"/>
        <v>E</v>
      </c>
      <c r="X65" s="5">
        <f t="shared" si="13"/>
        <v>0</v>
      </c>
      <c r="Y65" s="20"/>
      <c r="Z65" s="267" t="str">
        <f t="shared" si="14"/>
        <v/>
      </c>
      <c r="AA65" s="263" t="str">
        <f t="shared" ca="1" si="15"/>
        <v>E</v>
      </c>
      <c r="AB65" s="5">
        <f t="shared" si="16"/>
        <v>0</v>
      </c>
      <c r="AC65" s="18">
        <v>1.0902777777777778E-4</v>
      </c>
      <c r="AD65" s="267">
        <f t="shared" si="17"/>
        <v>0.10902777777777778</v>
      </c>
      <c r="AE65" s="263" t="str">
        <f t="shared" ca="1" si="18"/>
        <v>E</v>
      </c>
      <c r="AF65" s="5">
        <f t="shared" ca="1" si="19"/>
        <v>430</v>
      </c>
      <c r="AG65" s="18"/>
      <c r="AH65" s="267" t="str">
        <f t="shared" si="20"/>
        <v/>
      </c>
      <c r="AI65" s="263" t="str">
        <f t="shared" ca="1" si="21"/>
        <v>E</v>
      </c>
      <c r="AJ65" s="29">
        <f t="shared" si="22"/>
        <v>0</v>
      </c>
      <c r="AK65" s="22">
        <v>105</v>
      </c>
      <c r="AL65" s="5">
        <f t="shared" si="23"/>
        <v>235</v>
      </c>
      <c r="AM65" s="22"/>
      <c r="AN65" s="5">
        <f t="shared" si="24"/>
        <v>0</v>
      </c>
      <c r="AO65" s="826"/>
      <c r="AP65" s="29">
        <f t="shared" si="25"/>
        <v>0</v>
      </c>
      <c r="AQ65" s="436">
        <v>5.95</v>
      </c>
      <c r="AR65" s="106">
        <f t="shared" si="26"/>
        <v>278</v>
      </c>
      <c r="AS65" s="274">
        <f t="shared" si="33"/>
        <v>0</v>
      </c>
      <c r="AT65" s="275">
        <f t="shared" si="33"/>
        <v>0</v>
      </c>
      <c r="AU65" s="275">
        <f t="shared" si="36"/>
        <v>1</v>
      </c>
      <c r="AV65" s="275">
        <f t="shared" si="36"/>
        <v>0</v>
      </c>
      <c r="AW65" s="275">
        <f t="shared" si="36"/>
        <v>0</v>
      </c>
      <c r="AX65" s="275">
        <f t="shared" si="36"/>
        <v>0</v>
      </c>
      <c r="AY65" s="275">
        <f t="shared" si="36"/>
        <v>0</v>
      </c>
      <c r="AZ65" s="275">
        <f t="shared" si="36"/>
        <v>0</v>
      </c>
      <c r="BA65" s="275">
        <f t="shared" si="36"/>
        <v>0</v>
      </c>
      <c r="BB65" s="275">
        <f t="shared" si="36"/>
        <v>0</v>
      </c>
      <c r="BC65" s="275">
        <f t="shared" si="36"/>
        <v>0</v>
      </c>
      <c r="BD65" s="275">
        <f t="shared" si="28"/>
        <v>0</v>
      </c>
      <c r="BE65" s="275">
        <f>IF(AND(A65&lt;&gt;"",AS65&lt;&gt;1,ISNA(VLOOKUP(A65,Indoor!B:B,1,0))),1,0)</f>
        <v>0</v>
      </c>
      <c r="BG65" s="276"/>
      <c r="BH65" s="302"/>
    </row>
    <row r="66" spans="1:60" hidden="1">
      <c r="A66" s="118">
        <v>6126</v>
      </c>
      <c r="B66" s="4" t="str">
        <f t="shared" ca="1" si="37"/>
        <v>STURBOIS</v>
      </c>
      <c r="C66" s="4" t="str">
        <f t="shared" ca="1" si="37"/>
        <v>Camille</v>
      </c>
      <c r="D66" s="5" t="str">
        <f t="shared" ca="1" si="37"/>
        <v>F</v>
      </c>
      <c r="E66" s="5" t="str">
        <f t="shared" ca="1" si="37"/>
        <v>M</v>
      </c>
      <c r="F66" s="5">
        <f t="shared" ca="1" si="37"/>
        <v>1999</v>
      </c>
      <c r="G66" s="17" t="s">
        <v>14</v>
      </c>
      <c r="H66" s="27" t="str">
        <f t="shared" ca="1" si="1"/>
        <v>Nivelles</v>
      </c>
      <c r="I66" s="28">
        <v>7.6851851851851848E-5</v>
      </c>
      <c r="J66" s="267">
        <f t="shared" si="2"/>
        <v>7.6851851851851852E-2</v>
      </c>
      <c r="K66" s="263" t="str">
        <f t="shared" ca="1" si="3"/>
        <v>E</v>
      </c>
      <c r="L66" s="5">
        <f t="shared" ca="1" si="4"/>
        <v>451</v>
      </c>
      <c r="M66" s="18"/>
      <c r="N66" s="267" t="str">
        <f t="shared" si="5"/>
        <v/>
      </c>
      <c r="O66" s="263" t="str">
        <f t="shared" ca="1" si="6"/>
        <v>E</v>
      </c>
      <c r="P66" s="5">
        <f t="shared" si="7"/>
        <v>0</v>
      </c>
      <c r="Q66" s="18"/>
      <c r="R66" s="267" t="str">
        <f t="shared" si="8"/>
        <v/>
      </c>
      <c r="S66" s="263" t="str">
        <f t="shared" ca="1" si="9"/>
        <v>E</v>
      </c>
      <c r="T66" s="5">
        <f t="shared" si="10"/>
        <v>0</v>
      </c>
      <c r="U66" s="18"/>
      <c r="V66" s="267" t="str">
        <f t="shared" si="11"/>
        <v/>
      </c>
      <c r="W66" s="263" t="str">
        <f t="shared" ca="1" si="12"/>
        <v>E</v>
      </c>
      <c r="X66" s="5">
        <f t="shared" si="13"/>
        <v>0</v>
      </c>
      <c r="Y66" s="20"/>
      <c r="Z66" s="267" t="str">
        <f t="shared" si="14"/>
        <v/>
      </c>
      <c r="AA66" s="263" t="str">
        <f t="shared" ca="1" si="15"/>
        <v>E</v>
      </c>
      <c r="AB66" s="5">
        <f t="shared" si="16"/>
        <v>0</v>
      </c>
      <c r="AC66" s="18">
        <v>1.0648148148148147E-4</v>
      </c>
      <c r="AD66" s="267">
        <f t="shared" si="17"/>
        <v>0.10648148148148147</v>
      </c>
      <c r="AE66" s="263" t="str">
        <f t="shared" ca="1" si="18"/>
        <v>E</v>
      </c>
      <c r="AF66" s="5">
        <f t="shared" ca="1" si="19"/>
        <v>466</v>
      </c>
      <c r="AG66" s="18"/>
      <c r="AH66" s="267" t="str">
        <f t="shared" si="20"/>
        <v/>
      </c>
      <c r="AI66" s="263" t="str">
        <f t="shared" ca="1" si="21"/>
        <v>E</v>
      </c>
      <c r="AJ66" s="29">
        <f t="shared" si="22"/>
        <v>0</v>
      </c>
      <c r="AK66" s="22">
        <v>105</v>
      </c>
      <c r="AL66" s="5">
        <f t="shared" si="23"/>
        <v>235</v>
      </c>
      <c r="AM66" s="22"/>
      <c r="AN66" s="5">
        <f t="shared" si="24"/>
        <v>0</v>
      </c>
      <c r="AO66" s="826"/>
      <c r="AP66" s="29">
        <f t="shared" si="25"/>
        <v>0</v>
      </c>
      <c r="AQ66" s="436">
        <v>6.39</v>
      </c>
      <c r="AR66" s="106">
        <f t="shared" si="26"/>
        <v>307</v>
      </c>
      <c r="AS66" s="274">
        <f t="shared" si="33"/>
        <v>0</v>
      </c>
      <c r="AT66" s="275">
        <f t="shared" si="33"/>
        <v>0</v>
      </c>
      <c r="AU66" s="275">
        <f t="shared" si="36"/>
        <v>1</v>
      </c>
      <c r="AV66" s="275">
        <f t="shared" si="36"/>
        <v>0</v>
      </c>
      <c r="AW66" s="275">
        <f t="shared" si="36"/>
        <v>0</v>
      </c>
      <c r="AX66" s="275">
        <f t="shared" si="36"/>
        <v>0</v>
      </c>
      <c r="AY66" s="275">
        <f t="shared" si="36"/>
        <v>0</v>
      </c>
      <c r="AZ66" s="275">
        <f t="shared" si="36"/>
        <v>0</v>
      </c>
      <c r="BA66" s="275">
        <f t="shared" si="36"/>
        <v>0</v>
      </c>
      <c r="BB66" s="275">
        <f t="shared" si="36"/>
        <v>0</v>
      </c>
      <c r="BC66" s="275">
        <f t="shared" si="36"/>
        <v>0</v>
      </c>
      <c r="BD66" s="275">
        <f t="shared" si="28"/>
        <v>0</v>
      </c>
      <c r="BE66" s="275">
        <f>IF(AND(A66&lt;&gt;"",AS66&lt;&gt;1,ISNA(VLOOKUP(A66,Indoor!B:B,1,0))),1,0)</f>
        <v>0</v>
      </c>
      <c r="BG66" s="276"/>
      <c r="BH66" s="302"/>
    </row>
    <row r="67" spans="1:60" hidden="1">
      <c r="A67" s="118">
        <v>7029</v>
      </c>
      <c r="B67" s="4" t="str">
        <f t="shared" ca="1" si="37"/>
        <v>WLODAWER</v>
      </c>
      <c r="C67" s="4" t="str">
        <f t="shared" ca="1" si="37"/>
        <v>Alex</v>
      </c>
      <c r="D67" s="5" t="str">
        <f t="shared" ca="1" si="37"/>
        <v>H</v>
      </c>
      <c r="E67" s="5" t="str">
        <f t="shared" ca="1" si="37"/>
        <v>M</v>
      </c>
      <c r="F67" s="5" t="str">
        <f t="shared" ca="1" si="37"/>
        <v/>
      </c>
      <c r="G67" s="17" t="s">
        <v>14</v>
      </c>
      <c r="H67" s="27" t="str">
        <f t="shared" ca="1" si="1"/>
        <v>Nivelles</v>
      </c>
      <c r="I67" s="28">
        <v>7.1527777777777765E-5</v>
      </c>
      <c r="J67" s="267">
        <f t="shared" si="2"/>
        <v>7.152777777777776E-2</v>
      </c>
      <c r="K67" s="263" t="str">
        <f t="shared" ca="1" si="3"/>
        <v>E</v>
      </c>
      <c r="L67" s="5">
        <f t="shared" ca="1" si="4"/>
        <v>575</v>
      </c>
      <c r="M67" s="18"/>
      <c r="N67" s="267" t="str">
        <f t="shared" si="5"/>
        <v/>
      </c>
      <c r="O67" s="263" t="str">
        <f t="shared" ca="1" si="6"/>
        <v>E</v>
      </c>
      <c r="P67" s="5">
        <f t="shared" si="7"/>
        <v>0</v>
      </c>
      <c r="Q67" s="18"/>
      <c r="R67" s="267" t="str">
        <f t="shared" si="8"/>
        <v/>
      </c>
      <c r="S67" s="263" t="str">
        <f t="shared" ca="1" si="9"/>
        <v>E</v>
      </c>
      <c r="T67" s="5">
        <f t="shared" si="10"/>
        <v>0</v>
      </c>
      <c r="U67" s="18"/>
      <c r="V67" s="267" t="str">
        <f t="shared" si="11"/>
        <v/>
      </c>
      <c r="W67" s="263" t="str">
        <f t="shared" ca="1" si="12"/>
        <v>E</v>
      </c>
      <c r="X67" s="5">
        <f t="shared" si="13"/>
        <v>0</v>
      </c>
      <c r="Y67" s="20"/>
      <c r="Z67" s="267" t="str">
        <f t="shared" si="14"/>
        <v/>
      </c>
      <c r="AA67" s="263" t="str">
        <f t="shared" ca="1" si="15"/>
        <v>E</v>
      </c>
      <c r="AB67" s="5">
        <f t="shared" si="16"/>
        <v>0</v>
      </c>
      <c r="AC67" s="18">
        <v>9.710648148148149E-5</v>
      </c>
      <c r="AD67" s="267">
        <f t="shared" si="17"/>
        <v>9.7106481481481488E-2</v>
      </c>
      <c r="AE67" s="263" t="str">
        <f t="shared" ca="1" si="18"/>
        <v>E</v>
      </c>
      <c r="AF67" s="5">
        <f t="shared" ca="1" si="19"/>
        <v>613</v>
      </c>
      <c r="AG67" s="18"/>
      <c r="AH67" s="267" t="str">
        <f t="shared" si="20"/>
        <v/>
      </c>
      <c r="AI67" s="263" t="str">
        <f t="shared" ca="1" si="21"/>
        <v>E</v>
      </c>
      <c r="AJ67" s="29">
        <f t="shared" si="22"/>
        <v>0</v>
      </c>
      <c r="AK67" s="22">
        <v>130</v>
      </c>
      <c r="AL67" s="5">
        <f t="shared" si="23"/>
        <v>466</v>
      </c>
      <c r="AM67" s="22"/>
      <c r="AN67" s="5">
        <f t="shared" si="24"/>
        <v>0</v>
      </c>
      <c r="AO67" s="826"/>
      <c r="AP67" s="29">
        <f t="shared" si="25"/>
        <v>0</v>
      </c>
      <c r="AQ67" s="436">
        <v>7.74</v>
      </c>
      <c r="AR67" s="106">
        <f t="shared" si="26"/>
        <v>396</v>
      </c>
      <c r="AS67" s="274">
        <f t="shared" si="33"/>
        <v>0</v>
      </c>
      <c r="AT67" s="275">
        <f t="shared" si="33"/>
        <v>0</v>
      </c>
      <c r="AU67" s="275">
        <f t="shared" si="36"/>
        <v>1</v>
      </c>
      <c r="AV67" s="275">
        <f t="shared" si="36"/>
        <v>0</v>
      </c>
      <c r="AW67" s="275">
        <f t="shared" si="36"/>
        <v>0</v>
      </c>
      <c r="AX67" s="275">
        <f t="shared" si="36"/>
        <v>0</v>
      </c>
      <c r="AY67" s="275">
        <f t="shared" si="36"/>
        <v>0</v>
      </c>
      <c r="AZ67" s="275">
        <f t="shared" si="36"/>
        <v>0</v>
      </c>
      <c r="BA67" s="275">
        <f t="shared" si="36"/>
        <v>0</v>
      </c>
      <c r="BB67" s="275">
        <f t="shared" si="36"/>
        <v>0</v>
      </c>
      <c r="BC67" s="275">
        <f t="shared" si="36"/>
        <v>0</v>
      </c>
      <c r="BD67" s="275">
        <f t="shared" si="28"/>
        <v>0</v>
      </c>
      <c r="BE67" s="275">
        <f>IF(AND(A67&lt;&gt;"",AS67&lt;&gt;1,ISNA(VLOOKUP(A67,Indoor!B:B,1,0))),1,0)</f>
        <v>0</v>
      </c>
      <c r="BG67" s="276"/>
      <c r="BH67" s="302"/>
    </row>
    <row r="68" spans="1:60" hidden="1">
      <c r="A68" s="118">
        <v>9641</v>
      </c>
      <c r="B68" s="4" t="str">
        <f t="shared" ca="1" si="37"/>
        <v>JARBATH</v>
      </c>
      <c r="C68" s="4" t="str">
        <f t="shared" ca="1" si="37"/>
        <v>Szaffi</v>
      </c>
      <c r="D68" s="5" t="str">
        <f t="shared" ca="1" si="37"/>
        <v>F</v>
      </c>
      <c r="E68" s="5" t="str">
        <f t="shared" ca="1" si="37"/>
        <v>B</v>
      </c>
      <c r="F68" s="5" t="str">
        <f t="shared" ca="1" si="37"/>
        <v/>
      </c>
      <c r="G68" s="17" t="s">
        <v>14</v>
      </c>
      <c r="H68" s="27" t="str">
        <f t="shared" ca="1" si="1"/>
        <v>Nivelles</v>
      </c>
      <c r="I68" s="28">
        <v>9.2939814814814808E-5</v>
      </c>
      <c r="J68" s="267">
        <f t="shared" si="2"/>
        <v>9.2939814814814808E-2</v>
      </c>
      <c r="K68" s="263" t="str">
        <f t="shared" ca="1" si="3"/>
        <v>E</v>
      </c>
      <c r="L68" s="5">
        <f t="shared" ca="1" si="4"/>
        <v>160</v>
      </c>
      <c r="M68" s="18"/>
      <c r="N68" s="267" t="str">
        <f t="shared" si="5"/>
        <v/>
      </c>
      <c r="O68" s="263" t="str">
        <f t="shared" ca="1" si="6"/>
        <v>E</v>
      </c>
      <c r="P68" s="5">
        <f t="shared" si="7"/>
        <v>0</v>
      </c>
      <c r="Q68" s="18"/>
      <c r="R68" s="267" t="str">
        <f t="shared" si="8"/>
        <v/>
      </c>
      <c r="S68" s="263" t="str">
        <f t="shared" ca="1" si="9"/>
        <v>E</v>
      </c>
      <c r="T68" s="5">
        <f t="shared" si="10"/>
        <v>0</v>
      </c>
      <c r="U68" s="18"/>
      <c r="V68" s="267" t="str">
        <f t="shared" si="11"/>
        <v/>
      </c>
      <c r="W68" s="263" t="str">
        <f t="shared" ca="1" si="12"/>
        <v>E</v>
      </c>
      <c r="X68" s="5">
        <f t="shared" si="13"/>
        <v>0</v>
      </c>
      <c r="Y68" s="20"/>
      <c r="Z68" s="267" t="str">
        <f t="shared" si="14"/>
        <v/>
      </c>
      <c r="AA68" s="263" t="str">
        <f t="shared" ca="1" si="15"/>
        <v>E</v>
      </c>
      <c r="AB68" s="5">
        <f t="shared" si="16"/>
        <v>0</v>
      </c>
      <c r="AC68" s="18"/>
      <c r="AD68" s="267" t="str">
        <f t="shared" si="17"/>
        <v/>
      </c>
      <c r="AE68" s="263" t="str">
        <f t="shared" ca="1" si="18"/>
        <v>E</v>
      </c>
      <c r="AF68" s="5">
        <f t="shared" si="19"/>
        <v>0</v>
      </c>
      <c r="AG68" s="18"/>
      <c r="AH68" s="267" t="str">
        <f t="shared" si="20"/>
        <v/>
      </c>
      <c r="AI68" s="263" t="str">
        <f t="shared" ca="1" si="21"/>
        <v>E</v>
      </c>
      <c r="AJ68" s="29">
        <f t="shared" si="22"/>
        <v>0</v>
      </c>
      <c r="AK68" s="22">
        <v>90</v>
      </c>
      <c r="AL68" s="5">
        <f t="shared" si="23"/>
        <v>119</v>
      </c>
      <c r="AM68" s="22"/>
      <c r="AN68" s="5">
        <f t="shared" si="24"/>
        <v>0</v>
      </c>
      <c r="AO68" s="826"/>
      <c r="AP68" s="29">
        <f t="shared" si="25"/>
        <v>0</v>
      </c>
      <c r="AQ68" s="436">
        <v>6.49</v>
      </c>
      <c r="AR68" s="106">
        <f t="shared" si="26"/>
        <v>313</v>
      </c>
      <c r="AS68" s="274">
        <f t="shared" si="33"/>
        <v>0</v>
      </c>
      <c r="AT68" s="275">
        <f t="shared" si="33"/>
        <v>0</v>
      </c>
      <c r="AU68" s="275">
        <f t="shared" ref="AU68:BC77" si="38">IF($G68=AU$13,1,0)</f>
        <v>1</v>
      </c>
      <c r="AV68" s="275">
        <f t="shared" si="38"/>
        <v>0</v>
      </c>
      <c r="AW68" s="275">
        <f t="shared" si="38"/>
        <v>0</v>
      </c>
      <c r="AX68" s="275">
        <f t="shared" si="38"/>
        <v>0</v>
      </c>
      <c r="AY68" s="275">
        <f t="shared" si="38"/>
        <v>0</v>
      </c>
      <c r="AZ68" s="275">
        <f t="shared" si="38"/>
        <v>0</v>
      </c>
      <c r="BA68" s="275">
        <f t="shared" si="38"/>
        <v>0</v>
      </c>
      <c r="BB68" s="275">
        <f t="shared" si="38"/>
        <v>0</v>
      </c>
      <c r="BC68" s="275">
        <f t="shared" si="38"/>
        <v>0</v>
      </c>
      <c r="BD68" s="275">
        <f t="shared" si="28"/>
        <v>0</v>
      </c>
      <c r="BE68" s="275">
        <f>IF(AND(A68&lt;&gt;"",AS68&lt;&gt;1,ISNA(VLOOKUP(A68,Indoor!B:B,1,0))),1,0)</f>
        <v>0</v>
      </c>
      <c r="BG68" s="276"/>
      <c r="BH68" s="302"/>
    </row>
    <row r="69" spans="1:60" hidden="1">
      <c r="A69" s="118">
        <v>5</v>
      </c>
      <c r="B69" s="4" t="str">
        <f t="shared" ca="1" si="37"/>
        <v>SCLAVONT</v>
      </c>
      <c r="C69" s="4" t="str">
        <f t="shared" ca="1" si="37"/>
        <v>Lastinie</v>
      </c>
      <c r="D69" s="5" t="str">
        <f t="shared" ca="1" si="37"/>
        <v>F</v>
      </c>
      <c r="E69" s="5" t="str">
        <f t="shared" ca="1" si="37"/>
        <v>B</v>
      </c>
      <c r="F69" s="5">
        <f t="shared" ca="1" si="37"/>
        <v>2002</v>
      </c>
      <c r="G69" s="17" t="s">
        <v>14</v>
      </c>
      <c r="H69" s="27" t="str">
        <f t="shared" ca="1" si="1"/>
        <v>Nivelles</v>
      </c>
      <c r="I69" s="28">
        <v>8.7499999999999999E-5</v>
      </c>
      <c r="J69" s="267">
        <f t="shared" si="2"/>
        <v>8.7499999999999994E-2</v>
      </c>
      <c r="K69" s="263" t="str">
        <f t="shared" ca="1" si="3"/>
        <v>E</v>
      </c>
      <c r="L69" s="5">
        <f t="shared" ca="1" si="4"/>
        <v>244</v>
      </c>
      <c r="M69" s="18"/>
      <c r="N69" s="267" t="str">
        <f t="shared" si="5"/>
        <v/>
      </c>
      <c r="O69" s="263" t="str">
        <f t="shared" ca="1" si="6"/>
        <v>E</v>
      </c>
      <c r="P69" s="5">
        <f t="shared" si="7"/>
        <v>0</v>
      </c>
      <c r="Q69" s="18"/>
      <c r="R69" s="267" t="str">
        <f t="shared" si="8"/>
        <v/>
      </c>
      <c r="S69" s="263" t="str">
        <f t="shared" ca="1" si="9"/>
        <v>E</v>
      </c>
      <c r="T69" s="5">
        <f t="shared" si="10"/>
        <v>0</v>
      </c>
      <c r="U69" s="18"/>
      <c r="V69" s="267" t="str">
        <f t="shared" si="11"/>
        <v/>
      </c>
      <c r="W69" s="263" t="str">
        <f t="shared" ca="1" si="12"/>
        <v>E</v>
      </c>
      <c r="X69" s="5">
        <f t="shared" si="13"/>
        <v>0</v>
      </c>
      <c r="Y69" s="20"/>
      <c r="Z69" s="267" t="str">
        <f t="shared" si="14"/>
        <v/>
      </c>
      <c r="AA69" s="263" t="str">
        <f t="shared" ca="1" si="15"/>
        <v>E</v>
      </c>
      <c r="AB69" s="5">
        <f t="shared" si="16"/>
        <v>0</v>
      </c>
      <c r="AC69" s="18"/>
      <c r="AD69" s="267" t="str">
        <f t="shared" si="17"/>
        <v/>
      </c>
      <c r="AE69" s="263" t="str">
        <f t="shared" ca="1" si="18"/>
        <v>E</v>
      </c>
      <c r="AF69" s="5">
        <f t="shared" si="19"/>
        <v>0</v>
      </c>
      <c r="AG69" s="18"/>
      <c r="AH69" s="267" t="str">
        <f t="shared" si="20"/>
        <v/>
      </c>
      <c r="AI69" s="263" t="str">
        <f t="shared" ca="1" si="21"/>
        <v>E</v>
      </c>
      <c r="AJ69" s="29">
        <f t="shared" si="22"/>
        <v>0</v>
      </c>
      <c r="AK69" s="22">
        <v>85</v>
      </c>
      <c r="AL69" s="5">
        <f t="shared" si="23"/>
        <v>86</v>
      </c>
      <c r="AM69" s="22"/>
      <c r="AN69" s="5">
        <f t="shared" si="24"/>
        <v>0</v>
      </c>
      <c r="AO69" s="826"/>
      <c r="AP69" s="29">
        <f t="shared" si="25"/>
        <v>0</v>
      </c>
      <c r="AQ69" s="436">
        <v>5.68</v>
      </c>
      <c r="AR69" s="106">
        <f t="shared" si="26"/>
        <v>260</v>
      </c>
      <c r="AS69" s="274">
        <f t="shared" si="33"/>
        <v>0</v>
      </c>
      <c r="AT69" s="275">
        <f t="shared" si="33"/>
        <v>0</v>
      </c>
      <c r="AU69" s="275">
        <f t="shared" si="38"/>
        <v>1</v>
      </c>
      <c r="AV69" s="275">
        <f t="shared" si="38"/>
        <v>0</v>
      </c>
      <c r="AW69" s="275">
        <f t="shared" si="38"/>
        <v>0</v>
      </c>
      <c r="AX69" s="275">
        <f t="shared" si="38"/>
        <v>0</v>
      </c>
      <c r="AY69" s="275">
        <f t="shared" si="38"/>
        <v>0</v>
      </c>
      <c r="AZ69" s="275">
        <f t="shared" si="38"/>
        <v>0</v>
      </c>
      <c r="BA69" s="275">
        <f t="shared" si="38"/>
        <v>0</v>
      </c>
      <c r="BB69" s="275">
        <f t="shared" si="38"/>
        <v>0</v>
      </c>
      <c r="BC69" s="275">
        <f t="shared" si="38"/>
        <v>0</v>
      </c>
      <c r="BD69" s="275">
        <f t="shared" si="28"/>
        <v>0</v>
      </c>
      <c r="BE69" s="275">
        <f>IF(AND(A69&lt;&gt;"",AS69&lt;&gt;1,ISNA(VLOOKUP(A69,Indoor!B:B,1,0))),1,0)</f>
        <v>0</v>
      </c>
      <c r="BG69" s="276"/>
      <c r="BH69" s="302"/>
    </row>
    <row r="70" spans="1:60" hidden="1">
      <c r="A70" s="118">
        <v>327</v>
      </c>
      <c r="B70" s="4" t="str">
        <f t="shared" ca="1" si="37"/>
        <v>ALI ISMAEL</v>
      </c>
      <c r="C70" s="4" t="str">
        <f t="shared" ca="1" si="37"/>
        <v>Amina</v>
      </c>
      <c r="D70" s="5" t="str">
        <f t="shared" ca="1" si="37"/>
        <v>F</v>
      </c>
      <c r="E70" s="5" t="str">
        <f t="shared" ca="1" si="37"/>
        <v>B</v>
      </c>
      <c r="F70" s="5">
        <f t="shared" ca="1" si="37"/>
        <v>2002</v>
      </c>
      <c r="G70" s="17" t="s">
        <v>14</v>
      </c>
      <c r="H70" s="27" t="str">
        <f t="shared" ca="1" si="1"/>
        <v>Nivelles</v>
      </c>
      <c r="I70" s="28">
        <v>9.5370370370370376E-5</v>
      </c>
      <c r="J70" s="267">
        <f t="shared" si="2"/>
        <v>9.5370370370370369E-2</v>
      </c>
      <c r="K70" s="263" t="str">
        <f t="shared" ca="1" si="3"/>
        <v>E</v>
      </c>
      <c r="L70" s="5">
        <f t="shared" ca="1" si="4"/>
        <v>128</v>
      </c>
      <c r="M70" s="18"/>
      <c r="N70" s="267" t="str">
        <f t="shared" si="5"/>
        <v/>
      </c>
      <c r="O70" s="263" t="str">
        <f t="shared" ca="1" si="6"/>
        <v>E</v>
      </c>
      <c r="P70" s="5">
        <f t="shared" si="7"/>
        <v>0</v>
      </c>
      <c r="Q70" s="18"/>
      <c r="R70" s="267" t="str">
        <f t="shared" si="8"/>
        <v/>
      </c>
      <c r="S70" s="263" t="str">
        <f t="shared" ca="1" si="9"/>
        <v>E</v>
      </c>
      <c r="T70" s="5">
        <f t="shared" si="10"/>
        <v>0</v>
      </c>
      <c r="U70" s="18"/>
      <c r="V70" s="267" t="str">
        <f t="shared" si="11"/>
        <v/>
      </c>
      <c r="W70" s="263" t="str">
        <f t="shared" ca="1" si="12"/>
        <v>E</v>
      </c>
      <c r="X70" s="5">
        <f t="shared" si="13"/>
        <v>0</v>
      </c>
      <c r="Y70" s="20"/>
      <c r="Z70" s="267" t="str">
        <f t="shared" si="14"/>
        <v/>
      </c>
      <c r="AA70" s="263" t="str">
        <f t="shared" ca="1" si="15"/>
        <v>E</v>
      </c>
      <c r="AB70" s="5">
        <f t="shared" si="16"/>
        <v>0</v>
      </c>
      <c r="AC70" s="18"/>
      <c r="AD70" s="267" t="str">
        <f t="shared" si="17"/>
        <v/>
      </c>
      <c r="AE70" s="263" t="str">
        <f t="shared" ca="1" si="18"/>
        <v>E</v>
      </c>
      <c r="AF70" s="5">
        <f t="shared" si="19"/>
        <v>0</v>
      </c>
      <c r="AG70" s="18"/>
      <c r="AH70" s="267" t="str">
        <f t="shared" si="20"/>
        <v/>
      </c>
      <c r="AI70" s="263" t="str">
        <f t="shared" ca="1" si="21"/>
        <v>E</v>
      </c>
      <c r="AJ70" s="29">
        <f t="shared" si="22"/>
        <v>0</v>
      </c>
      <c r="AK70" s="22">
        <v>75</v>
      </c>
      <c r="AL70" s="5">
        <f t="shared" si="23"/>
        <v>28</v>
      </c>
      <c r="AM70" s="22"/>
      <c r="AN70" s="5">
        <f t="shared" si="24"/>
        <v>0</v>
      </c>
      <c r="AO70" s="826"/>
      <c r="AP70" s="29">
        <f t="shared" si="25"/>
        <v>0</v>
      </c>
      <c r="AQ70" s="436">
        <v>5.33</v>
      </c>
      <c r="AR70" s="106">
        <f t="shared" si="26"/>
        <v>237</v>
      </c>
      <c r="AS70" s="274">
        <f t="shared" si="33"/>
        <v>0</v>
      </c>
      <c r="AT70" s="275">
        <f t="shared" si="33"/>
        <v>0</v>
      </c>
      <c r="AU70" s="275">
        <f t="shared" si="38"/>
        <v>1</v>
      </c>
      <c r="AV70" s="275">
        <f t="shared" si="38"/>
        <v>0</v>
      </c>
      <c r="AW70" s="275">
        <f t="shared" si="38"/>
        <v>0</v>
      </c>
      <c r="AX70" s="275">
        <f t="shared" si="38"/>
        <v>0</v>
      </c>
      <c r="AY70" s="275">
        <f t="shared" si="38"/>
        <v>0</v>
      </c>
      <c r="AZ70" s="275">
        <f t="shared" si="38"/>
        <v>0</v>
      </c>
      <c r="BA70" s="275">
        <f t="shared" si="38"/>
        <v>0</v>
      </c>
      <c r="BB70" s="275">
        <f t="shared" si="38"/>
        <v>0</v>
      </c>
      <c r="BC70" s="275">
        <f t="shared" si="38"/>
        <v>0</v>
      </c>
      <c r="BD70" s="275">
        <f t="shared" si="28"/>
        <v>0</v>
      </c>
      <c r="BE70" s="275">
        <f>IF(AND(A70&lt;&gt;"",AS70&lt;&gt;1,ISNA(VLOOKUP(A70,Indoor!B:B,1,0))),1,0)</f>
        <v>0</v>
      </c>
      <c r="BG70" s="276"/>
      <c r="BH70" s="302"/>
    </row>
    <row r="71" spans="1:60" hidden="1">
      <c r="A71" s="118">
        <v>9</v>
      </c>
      <c r="B71" s="4" t="str">
        <f t="shared" ca="1" si="37"/>
        <v>SCLAVONT</v>
      </c>
      <c r="C71" s="4" t="str">
        <f t="shared" ca="1" si="37"/>
        <v>Ysolde</v>
      </c>
      <c r="D71" s="5" t="str">
        <f t="shared" ca="1" si="37"/>
        <v>F</v>
      </c>
      <c r="E71" s="5" t="str">
        <f t="shared" ca="1" si="37"/>
        <v>B</v>
      </c>
      <c r="F71" s="5">
        <f t="shared" ca="1" si="37"/>
        <v>2002</v>
      </c>
      <c r="G71" s="17" t="s">
        <v>14</v>
      </c>
      <c r="H71" s="27" t="str">
        <f t="shared" ca="1" si="1"/>
        <v>Nivelles</v>
      </c>
      <c r="I71" s="28">
        <v>8.4953703703703718E-5</v>
      </c>
      <c r="J71" s="267">
        <f t="shared" si="2"/>
        <v>8.4953703703703712E-2</v>
      </c>
      <c r="K71" s="263" t="str">
        <f t="shared" ca="1" si="3"/>
        <v>E</v>
      </c>
      <c r="L71" s="5">
        <f t="shared" ca="1" si="4"/>
        <v>288</v>
      </c>
      <c r="M71" s="18"/>
      <c r="N71" s="267" t="str">
        <f t="shared" si="5"/>
        <v/>
      </c>
      <c r="O71" s="263" t="str">
        <f t="shared" ca="1" si="6"/>
        <v>E</v>
      </c>
      <c r="P71" s="5">
        <f t="shared" si="7"/>
        <v>0</v>
      </c>
      <c r="Q71" s="18"/>
      <c r="R71" s="267" t="str">
        <f t="shared" si="8"/>
        <v/>
      </c>
      <c r="S71" s="263" t="str">
        <f t="shared" ca="1" si="9"/>
        <v>E</v>
      </c>
      <c r="T71" s="5">
        <f t="shared" si="10"/>
        <v>0</v>
      </c>
      <c r="U71" s="18"/>
      <c r="V71" s="267" t="str">
        <f t="shared" si="11"/>
        <v/>
      </c>
      <c r="W71" s="263" t="str">
        <f t="shared" ca="1" si="12"/>
        <v>E</v>
      </c>
      <c r="X71" s="5">
        <f t="shared" si="13"/>
        <v>0</v>
      </c>
      <c r="Y71" s="20"/>
      <c r="Z71" s="267" t="str">
        <f t="shared" si="14"/>
        <v/>
      </c>
      <c r="AA71" s="263" t="str">
        <f t="shared" ca="1" si="15"/>
        <v>E</v>
      </c>
      <c r="AB71" s="5">
        <f t="shared" si="16"/>
        <v>0</v>
      </c>
      <c r="AC71" s="18"/>
      <c r="AD71" s="267" t="str">
        <f t="shared" si="17"/>
        <v/>
      </c>
      <c r="AE71" s="263" t="str">
        <f t="shared" ca="1" si="18"/>
        <v>E</v>
      </c>
      <c r="AF71" s="5">
        <f t="shared" si="19"/>
        <v>0</v>
      </c>
      <c r="AG71" s="18"/>
      <c r="AH71" s="267" t="str">
        <f t="shared" si="20"/>
        <v/>
      </c>
      <c r="AI71" s="263" t="str">
        <f t="shared" ca="1" si="21"/>
        <v>E</v>
      </c>
      <c r="AJ71" s="29">
        <f t="shared" si="22"/>
        <v>0</v>
      </c>
      <c r="AK71" s="22">
        <v>90</v>
      </c>
      <c r="AL71" s="5">
        <f t="shared" si="23"/>
        <v>119</v>
      </c>
      <c r="AM71" s="22"/>
      <c r="AN71" s="5">
        <f t="shared" si="24"/>
        <v>0</v>
      </c>
      <c r="AO71" s="826"/>
      <c r="AP71" s="29">
        <f t="shared" si="25"/>
        <v>0</v>
      </c>
      <c r="AQ71" s="436">
        <v>5.17</v>
      </c>
      <c r="AR71" s="106">
        <f t="shared" si="26"/>
        <v>227</v>
      </c>
      <c r="AS71" s="274">
        <f t="shared" si="33"/>
        <v>0</v>
      </c>
      <c r="AT71" s="275">
        <f t="shared" si="33"/>
        <v>0</v>
      </c>
      <c r="AU71" s="275">
        <f t="shared" si="38"/>
        <v>1</v>
      </c>
      <c r="AV71" s="275">
        <f t="shared" si="38"/>
        <v>0</v>
      </c>
      <c r="AW71" s="275">
        <f t="shared" si="38"/>
        <v>0</v>
      </c>
      <c r="AX71" s="275">
        <f t="shared" si="38"/>
        <v>0</v>
      </c>
      <c r="AY71" s="275">
        <f t="shared" si="38"/>
        <v>0</v>
      </c>
      <c r="AZ71" s="275">
        <f t="shared" si="38"/>
        <v>0</v>
      </c>
      <c r="BA71" s="275">
        <f t="shared" si="38"/>
        <v>0</v>
      </c>
      <c r="BB71" s="275">
        <f t="shared" si="38"/>
        <v>0</v>
      </c>
      <c r="BC71" s="275">
        <f t="shared" si="38"/>
        <v>0</v>
      </c>
      <c r="BD71" s="275">
        <f t="shared" si="28"/>
        <v>0</v>
      </c>
      <c r="BE71" s="275">
        <f>IF(AND(A71&lt;&gt;"",AS71&lt;&gt;1,ISNA(VLOOKUP(A71,Indoor!B:B,1,0))),1,0)</f>
        <v>0</v>
      </c>
      <c r="BG71" s="276"/>
      <c r="BH71" s="302"/>
    </row>
    <row r="72" spans="1:60" hidden="1">
      <c r="A72" s="118">
        <v>288</v>
      </c>
      <c r="B72" s="4" t="str">
        <f t="shared" ca="1" si="37"/>
        <v>DE BOCK</v>
      </c>
      <c r="C72" s="4" t="str">
        <f t="shared" ca="1" si="37"/>
        <v>Laetitia</v>
      </c>
      <c r="D72" s="5" t="str">
        <f t="shared" ca="1" si="37"/>
        <v>F</v>
      </c>
      <c r="E72" s="5" t="str">
        <f t="shared" ca="1" si="37"/>
        <v>B</v>
      </c>
      <c r="F72" s="5">
        <f t="shared" ca="1" si="37"/>
        <v>2002</v>
      </c>
      <c r="G72" s="17" t="s">
        <v>14</v>
      </c>
      <c r="H72" s="27" t="str">
        <f t="shared" ca="1" si="1"/>
        <v>Nivelles</v>
      </c>
      <c r="I72" s="28">
        <v>9.3402777777777795E-5</v>
      </c>
      <c r="J72" s="267">
        <f t="shared" si="2"/>
        <v>9.3402777777777793E-2</v>
      </c>
      <c r="K72" s="263" t="str">
        <f t="shared" ca="1" si="3"/>
        <v>E</v>
      </c>
      <c r="L72" s="5">
        <f t="shared" ca="1" si="4"/>
        <v>154</v>
      </c>
      <c r="M72" s="18"/>
      <c r="N72" s="267" t="str">
        <f t="shared" si="5"/>
        <v/>
      </c>
      <c r="O72" s="263" t="str">
        <f t="shared" ca="1" si="6"/>
        <v>E</v>
      </c>
      <c r="P72" s="5">
        <f t="shared" si="7"/>
        <v>0</v>
      </c>
      <c r="Q72" s="18"/>
      <c r="R72" s="267" t="str">
        <f t="shared" si="8"/>
        <v/>
      </c>
      <c r="S72" s="263" t="str">
        <f t="shared" ca="1" si="9"/>
        <v>E</v>
      </c>
      <c r="T72" s="5">
        <f t="shared" si="10"/>
        <v>0</v>
      </c>
      <c r="U72" s="18"/>
      <c r="V72" s="267" t="str">
        <f t="shared" si="11"/>
        <v/>
      </c>
      <c r="W72" s="263" t="str">
        <f t="shared" ca="1" si="12"/>
        <v>E</v>
      </c>
      <c r="X72" s="5">
        <f t="shared" si="13"/>
        <v>0</v>
      </c>
      <c r="Y72" s="20"/>
      <c r="Z72" s="267" t="str">
        <f t="shared" si="14"/>
        <v/>
      </c>
      <c r="AA72" s="263" t="str">
        <f t="shared" ca="1" si="15"/>
        <v>E</v>
      </c>
      <c r="AB72" s="5">
        <f t="shared" si="16"/>
        <v>0</v>
      </c>
      <c r="AC72" s="18"/>
      <c r="AD72" s="267" t="str">
        <f t="shared" si="17"/>
        <v/>
      </c>
      <c r="AE72" s="263" t="str">
        <f t="shared" ca="1" si="18"/>
        <v>E</v>
      </c>
      <c r="AF72" s="5">
        <f t="shared" si="19"/>
        <v>0</v>
      </c>
      <c r="AG72" s="18"/>
      <c r="AH72" s="267" t="str">
        <f t="shared" si="20"/>
        <v/>
      </c>
      <c r="AI72" s="263" t="str">
        <f t="shared" ca="1" si="21"/>
        <v>E</v>
      </c>
      <c r="AJ72" s="29">
        <f t="shared" si="22"/>
        <v>0</v>
      </c>
      <c r="AK72" s="22">
        <v>90</v>
      </c>
      <c r="AL72" s="5">
        <f t="shared" si="23"/>
        <v>119</v>
      </c>
      <c r="AM72" s="22"/>
      <c r="AN72" s="5">
        <f t="shared" si="24"/>
        <v>0</v>
      </c>
      <c r="AO72" s="826"/>
      <c r="AP72" s="29">
        <f t="shared" si="25"/>
        <v>0</v>
      </c>
      <c r="AQ72" s="436">
        <v>5.01</v>
      </c>
      <c r="AR72" s="106">
        <f t="shared" si="26"/>
        <v>216</v>
      </c>
      <c r="AS72" s="274">
        <f t="shared" si="33"/>
        <v>0</v>
      </c>
      <c r="AT72" s="275">
        <f t="shared" si="33"/>
        <v>0</v>
      </c>
      <c r="AU72" s="275">
        <f t="shared" si="38"/>
        <v>1</v>
      </c>
      <c r="AV72" s="275">
        <f t="shared" si="38"/>
        <v>0</v>
      </c>
      <c r="AW72" s="275">
        <f t="shared" si="38"/>
        <v>0</v>
      </c>
      <c r="AX72" s="275">
        <f t="shared" si="38"/>
        <v>0</v>
      </c>
      <c r="AY72" s="275">
        <f t="shared" si="38"/>
        <v>0</v>
      </c>
      <c r="AZ72" s="275">
        <f t="shared" si="38"/>
        <v>0</v>
      </c>
      <c r="BA72" s="275">
        <f t="shared" si="38"/>
        <v>0</v>
      </c>
      <c r="BB72" s="275">
        <f t="shared" si="38"/>
        <v>0</v>
      </c>
      <c r="BC72" s="275">
        <f t="shared" si="38"/>
        <v>0</v>
      </c>
      <c r="BD72" s="275">
        <f t="shared" si="28"/>
        <v>0</v>
      </c>
      <c r="BE72" s="275">
        <f>IF(AND(A72&lt;&gt;"",AS72&lt;&gt;1,ISNA(VLOOKUP(A72,Indoor!B:B,1,0))),1,0)</f>
        <v>0</v>
      </c>
      <c r="BG72" s="276"/>
      <c r="BH72" s="302"/>
    </row>
    <row r="73" spans="1:60" hidden="1">
      <c r="A73" s="118">
        <v>500</v>
      </c>
      <c r="B73" s="4" t="str">
        <f t="shared" ca="1" si="37"/>
        <v>GREGOIRE</v>
      </c>
      <c r="C73" s="4" t="str">
        <f t="shared" ca="1" si="37"/>
        <v>Marie</v>
      </c>
      <c r="D73" s="5" t="str">
        <f t="shared" ca="1" si="37"/>
        <v>F</v>
      </c>
      <c r="E73" s="5" t="str">
        <f t="shared" ca="1" si="37"/>
        <v>B</v>
      </c>
      <c r="F73" s="5">
        <f t="shared" ca="1" si="37"/>
        <v>2002</v>
      </c>
      <c r="G73" s="17" t="s">
        <v>14</v>
      </c>
      <c r="H73" s="27" t="str">
        <f t="shared" ca="1" si="1"/>
        <v>Nivelles</v>
      </c>
      <c r="I73" s="28">
        <v>8.8078703703703699E-5</v>
      </c>
      <c r="J73" s="267">
        <f t="shared" si="2"/>
        <v>8.8078703703703701E-2</v>
      </c>
      <c r="K73" s="263" t="str">
        <f t="shared" ca="1" si="3"/>
        <v>E</v>
      </c>
      <c r="L73" s="5">
        <f t="shared" ca="1" si="4"/>
        <v>234</v>
      </c>
      <c r="M73" s="18"/>
      <c r="N73" s="267" t="str">
        <f t="shared" si="5"/>
        <v/>
      </c>
      <c r="O73" s="263" t="str">
        <f t="shared" ca="1" si="6"/>
        <v>E</v>
      </c>
      <c r="P73" s="5">
        <f t="shared" si="7"/>
        <v>0</v>
      </c>
      <c r="Q73" s="18"/>
      <c r="R73" s="267" t="str">
        <f t="shared" si="8"/>
        <v/>
      </c>
      <c r="S73" s="263" t="str">
        <f t="shared" ca="1" si="9"/>
        <v>E</v>
      </c>
      <c r="T73" s="5">
        <f t="shared" si="10"/>
        <v>0</v>
      </c>
      <c r="U73" s="18"/>
      <c r="V73" s="267" t="str">
        <f t="shared" si="11"/>
        <v/>
      </c>
      <c r="W73" s="263" t="str">
        <f t="shared" ca="1" si="12"/>
        <v>E</v>
      </c>
      <c r="X73" s="5">
        <f t="shared" si="13"/>
        <v>0</v>
      </c>
      <c r="Y73" s="20"/>
      <c r="Z73" s="267" t="str">
        <f t="shared" si="14"/>
        <v/>
      </c>
      <c r="AA73" s="263" t="str">
        <f t="shared" ca="1" si="15"/>
        <v>E</v>
      </c>
      <c r="AB73" s="5">
        <f t="shared" si="16"/>
        <v>0</v>
      </c>
      <c r="AC73" s="18"/>
      <c r="AD73" s="267" t="str">
        <f t="shared" si="17"/>
        <v/>
      </c>
      <c r="AE73" s="263" t="str">
        <f t="shared" ca="1" si="18"/>
        <v>E</v>
      </c>
      <c r="AF73" s="5">
        <f t="shared" si="19"/>
        <v>0</v>
      </c>
      <c r="AG73" s="18"/>
      <c r="AH73" s="267" t="str">
        <f t="shared" si="20"/>
        <v/>
      </c>
      <c r="AI73" s="263" t="str">
        <f t="shared" ca="1" si="21"/>
        <v>E</v>
      </c>
      <c r="AJ73" s="29">
        <f t="shared" si="22"/>
        <v>0</v>
      </c>
      <c r="AK73" s="22">
        <v>85</v>
      </c>
      <c r="AL73" s="5">
        <f t="shared" si="23"/>
        <v>86</v>
      </c>
      <c r="AM73" s="22"/>
      <c r="AN73" s="5">
        <f t="shared" si="24"/>
        <v>0</v>
      </c>
      <c r="AO73" s="826"/>
      <c r="AP73" s="29">
        <f t="shared" si="25"/>
        <v>0</v>
      </c>
      <c r="AQ73" s="436">
        <v>4.66</v>
      </c>
      <c r="AR73" s="106">
        <f t="shared" si="26"/>
        <v>194</v>
      </c>
      <c r="AS73" s="274">
        <f t="shared" si="33"/>
        <v>0</v>
      </c>
      <c r="AT73" s="275">
        <f t="shared" si="33"/>
        <v>0</v>
      </c>
      <c r="AU73" s="275">
        <f t="shared" si="38"/>
        <v>1</v>
      </c>
      <c r="AV73" s="275">
        <f t="shared" si="38"/>
        <v>0</v>
      </c>
      <c r="AW73" s="275">
        <f t="shared" si="38"/>
        <v>0</v>
      </c>
      <c r="AX73" s="275">
        <f t="shared" si="38"/>
        <v>0</v>
      </c>
      <c r="AY73" s="275">
        <f t="shared" si="38"/>
        <v>0</v>
      </c>
      <c r="AZ73" s="275">
        <f t="shared" si="38"/>
        <v>0</v>
      </c>
      <c r="BA73" s="275">
        <f t="shared" si="38"/>
        <v>0</v>
      </c>
      <c r="BB73" s="275">
        <f t="shared" si="38"/>
        <v>0</v>
      </c>
      <c r="BC73" s="275">
        <f t="shared" si="38"/>
        <v>0</v>
      </c>
      <c r="BD73" s="275">
        <f t="shared" si="28"/>
        <v>0</v>
      </c>
      <c r="BE73" s="275">
        <f>IF(AND(A73&lt;&gt;"",AS73&lt;&gt;1,ISNA(VLOOKUP(A73,Indoor!B:B,1,0))),1,0)</f>
        <v>0</v>
      </c>
      <c r="BG73" s="276"/>
      <c r="BH73" s="302"/>
    </row>
    <row r="74" spans="1:60" hidden="1">
      <c r="A74" s="118">
        <v>184</v>
      </c>
      <c r="B74" s="4" t="str">
        <f t="shared" ca="1" si="37"/>
        <v>DUPONT</v>
      </c>
      <c r="C74" s="4" t="str">
        <f t="shared" ca="1" si="37"/>
        <v>Camille</v>
      </c>
      <c r="D74" s="5" t="str">
        <f t="shared" ca="1" si="37"/>
        <v>F</v>
      </c>
      <c r="E74" s="5" t="str">
        <f t="shared" ca="1" si="37"/>
        <v>B</v>
      </c>
      <c r="F74" s="5">
        <f t="shared" ca="1" si="37"/>
        <v>2003</v>
      </c>
      <c r="G74" s="17" t="s">
        <v>14</v>
      </c>
      <c r="H74" s="27" t="str">
        <f t="shared" ca="1" si="1"/>
        <v>Nivelles</v>
      </c>
      <c r="I74" s="28">
        <v>8.6689814814814819E-5</v>
      </c>
      <c r="J74" s="267">
        <f t="shared" si="2"/>
        <v>8.6689814814814817E-2</v>
      </c>
      <c r="K74" s="263" t="str">
        <f t="shared" ca="1" si="3"/>
        <v>E</v>
      </c>
      <c r="L74" s="5">
        <f t="shared" ca="1" si="4"/>
        <v>258</v>
      </c>
      <c r="M74" s="18"/>
      <c r="N74" s="267" t="str">
        <f t="shared" si="5"/>
        <v/>
      </c>
      <c r="O74" s="263" t="str">
        <f t="shared" ca="1" si="6"/>
        <v>E</v>
      </c>
      <c r="P74" s="5">
        <f t="shared" si="7"/>
        <v>0</v>
      </c>
      <c r="Q74" s="18"/>
      <c r="R74" s="267" t="str">
        <f t="shared" si="8"/>
        <v/>
      </c>
      <c r="S74" s="263" t="str">
        <f t="shared" ca="1" si="9"/>
        <v>E</v>
      </c>
      <c r="T74" s="5">
        <f t="shared" si="10"/>
        <v>0</v>
      </c>
      <c r="U74" s="18"/>
      <c r="V74" s="267" t="str">
        <f t="shared" si="11"/>
        <v/>
      </c>
      <c r="W74" s="263" t="str">
        <f t="shared" ca="1" si="12"/>
        <v>E</v>
      </c>
      <c r="X74" s="5">
        <f t="shared" si="13"/>
        <v>0</v>
      </c>
      <c r="Y74" s="20"/>
      <c r="Z74" s="267" t="str">
        <f t="shared" si="14"/>
        <v/>
      </c>
      <c r="AA74" s="263" t="str">
        <f t="shared" ca="1" si="15"/>
        <v>E</v>
      </c>
      <c r="AB74" s="5">
        <f t="shared" si="16"/>
        <v>0</v>
      </c>
      <c r="AC74" s="18"/>
      <c r="AD74" s="267" t="str">
        <f t="shared" si="17"/>
        <v/>
      </c>
      <c r="AE74" s="263" t="str">
        <f t="shared" ca="1" si="18"/>
        <v>E</v>
      </c>
      <c r="AF74" s="5">
        <f t="shared" si="19"/>
        <v>0</v>
      </c>
      <c r="AG74" s="18"/>
      <c r="AH74" s="267" t="str">
        <f t="shared" si="20"/>
        <v/>
      </c>
      <c r="AI74" s="263" t="str">
        <f t="shared" ca="1" si="21"/>
        <v>E</v>
      </c>
      <c r="AJ74" s="29">
        <f t="shared" si="22"/>
        <v>0</v>
      </c>
      <c r="AK74" s="22">
        <v>90</v>
      </c>
      <c r="AL74" s="5">
        <f t="shared" si="23"/>
        <v>119</v>
      </c>
      <c r="AM74" s="22"/>
      <c r="AN74" s="5">
        <f t="shared" si="24"/>
        <v>0</v>
      </c>
      <c r="AO74" s="826"/>
      <c r="AP74" s="29">
        <f t="shared" si="25"/>
        <v>0</v>
      </c>
      <c r="AQ74" s="436">
        <v>4.3899999999999997</v>
      </c>
      <c r="AR74" s="106">
        <f t="shared" si="26"/>
        <v>176</v>
      </c>
      <c r="AS74" s="274">
        <f t="shared" si="33"/>
        <v>0</v>
      </c>
      <c r="AT74" s="275">
        <f t="shared" si="33"/>
        <v>0</v>
      </c>
      <c r="AU74" s="275">
        <f t="shared" si="38"/>
        <v>1</v>
      </c>
      <c r="AV74" s="275">
        <f t="shared" si="38"/>
        <v>0</v>
      </c>
      <c r="AW74" s="275">
        <f t="shared" si="38"/>
        <v>0</v>
      </c>
      <c r="AX74" s="275">
        <f t="shared" si="38"/>
        <v>0</v>
      </c>
      <c r="AY74" s="275">
        <f t="shared" si="38"/>
        <v>0</v>
      </c>
      <c r="AZ74" s="275">
        <f t="shared" si="38"/>
        <v>0</v>
      </c>
      <c r="BA74" s="275">
        <f t="shared" si="38"/>
        <v>0</v>
      </c>
      <c r="BB74" s="275">
        <f t="shared" si="38"/>
        <v>0</v>
      </c>
      <c r="BC74" s="275">
        <f t="shared" si="38"/>
        <v>0</v>
      </c>
      <c r="BD74" s="275">
        <f t="shared" si="28"/>
        <v>0</v>
      </c>
      <c r="BE74" s="275">
        <f>IF(AND(A74&lt;&gt;"",AS74&lt;&gt;1,ISNA(VLOOKUP(A74,Indoor!B:B,1,0))),1,0)</f>
        <v>0</v>
      </c>
      <c r="BG74" s="276"/>
      <c r="BH74" s="302"/>
    </row>
    <row r="75" spans="1:60" hidden="1">
      <c r="A75" s="118">
        <v>397</v>
      </c>
      <c r="B75" s="4" t="str">
        <f t="shared" ca="1" si="37"/>
        <v>CHOISEZ</v>
      </c>
      <c r="C75" s="4" t="str">
        <f t="shared" ca="1" si="37"/>
        <v>Lucie</v>
      </c>
      <c r="D75" s="5" t="str">
        <f t="shared" ca="1" si="37"/>
        <v>F</v>
      </c>
      <c r="E75" s="5" t="str">
        <f t="shared" ca="1" si="37"/>
        <v>B</v>
      </c>
      <c r="F75" s="5" t="str">
        <f t="shared" ca="1" si="37"/>
        <v/>
      </c>
      <c r="G75" s="17" t="s">
        <v>14</v>
      </c>
      <c r="H75" s="27" t="str">
        <f t="shared" ca="1" si="1"/>
        <v>Nivelles</v>
      </c>
      <c r="I75" s="28">
        <v>9.2708333333333328E-5</v>
      </c>
      <c r="J75" s="267">
        <f t="shared" si="2"/>
        <v>9.2708333333333323E-2</v>
      </c>
      <c r="K75" s="263" t="str">
        <f t="shared" ca="1" si="3"/>
        <v>E</v>
      </c>
      <c r="L75" s="5">
        <f t="shared" ca="1" si="4"/>
        <v>164</v>
      </c>
      <c r="M75" s="18"/>
      <c r="N75" s="267" t="str">
        <f t="shared" si="5"/>
        <v/>
      </c>
      <c r="O75" s="263" t="str">
        <f t="shared" ca="1" si="6"/>
        <v>E</v>
      </c>
      <c r="P75" s="5">
        <f t="shared" si="7"/>
        <v>0</v>
      </c>
      <c r="Q75" s="18"/>
      <c r="R75" s="267" t="str">
        <f t="shared" si="8"/>
        <v/>
      </c>
      <c r="S75" s="263" t="str">
        <f t="shared" ca="1" si="9"/>
        <v>E</v>
      </c>
      <c r="T75" s="5">
        <f t="shared" si="10"/>
        <v>0</v>
      </c>
      <c r="U75" s="18"/>
      <c r="V75" s="267" t="str">
        <f t="shared" si="11"/>
        <v/>
      </c>
      <c r="W75" s="263" t="str">
        <f t="shared" ca="1" si="12"/>
        <v>E</v>
      </c>
      <c r="X75" s="5">
        <f t="shared" si="13"/>
        <v>0</v>
      </c>
      <c r="Y75" s="20"/>
      <c r="Z75" s="267" t="str">
        <f t="shared" si="14"/>
        <v/>
      </c>
      <c r="AA75" s="263" t="str">
        <f t="shared" ca="1" si="15"/>
        <v>E</v>
      </c>
      <c r="AB75" s="5">
        <f t="shared" si="16"/>
        <v>0</v>
      </c>
      <c r="AC75" s="18"/>
      <c r="AD75" s="267" t="str">
        <f t="shared" si="17"/>
        <v/>
      </c>
      <c r="AE75" s="263" t="str">
        <f t="shared" ca="1" si="18"/>
        <v>E</v>
      </c>
      <c r="AF75" s="5">
        <f t="shared" si="19"/>
        <v>0</v>
      </c>
      <c r="AG75" s="18"/>
      <c r="AH75" s="267" t="str">
        <f t="shared" si="20"/>
        <v/>
      </c>
      <c r="AI75" s="263" t="str">
        <f t="shared" ca="1" si="21"/>
        <v>E</v>
      </c>
      <c r="AJ75" s="29">
        <f t="shared" si="22"/>
        <v>0</v>
      </c>
      <c r="AK75" s="22"/>
      <c r="AL75" s="5">
        <f t="shared" si="23"/>
        <v>0</v>
      </c>
      <c r="AM75" s="22"/>
      <c r="AN75" s="5">
        <f t="shared" si="24"/>
        <v>0</v>
      </c>
      <c r="AO75" s="826"/>
      <c r="AP75" s="29">
        <f t="shared" si="25"/>
        <v>0</v>
      </c>
      <c r="AQ75" s="436">
        <v>4.37</v>
      </c>
      <c r="AR75" s="106">
        <f t="shared" si="26"/>
        <v>175</v>
      </c>
      <c r="AS75" s="274">
        <f t="shared" si="33"/>
        <v>0</v>
      </c>
      <c r="AT75" s="275">
        <f t="shared" si="33"/>
        <v>0</v>
      </c>
      <c r="AU75" s="275">
        <f t="shared" si="38"/>
        <v>1</v>
      </c>
      <c r="AV75" s="275">
        <f t="shared" si="38"/>
        <v>0</v>
      </c>
      <c r="AW75" s="275">
        <f t="shared" si="38"/>
        <v>0</v>
      </c>
      <c r="AX75" s="275">
        <f t="shared" si="38"/>
        <v>0</v>
      </c>
      <c r="AY75" s="275">
        <f t="shared" si="38"/>
        <v>0</v>
      </c>
      <c r="AZ75" s="275">
        <f t="shared" si="38"/>
        <v>0</v>
      </c>
      <c r="BA75" s="275">
        <f t="shared" si="38"/>
        <v>0</v>
      </c>
      <c r="BB75" s="275">
        <f t="shared" si="38"/>
        <v>0</v>
      </c>
      <c r="BC75" s="275">
        <f t="shared" si="38"/>
        <v>0</v>
      </c>
      <c r="BD75" s="275">
        <f t="shared" si="28"/>
        <v>0</v>
      </c>
      <c r="BE75" s="275">
        <f>IF(AND(A75&lt;&gt;"",AS75&lt;&gt;1,ISNA(VLOOKUP(A75,Indoor!B:B,1,0))),1,0)</f>
        <v>0</v>
      </c>
      <c r="BG75" s="276"/>
      <c r="BH75" s="302"/>
    </row>
    <row r="76" spans="1:60" hidden="1">
      <c r="A76" s="118">
        <v>380</v>
      </c>
      <c r="B76" s="4" t="str">
        <f t="shared" ca="1" si="37"/>
        <v>GERVY</v>
      </c>
      <c r="C76" s="4" t="str">
        <f t="shared" ca="1" si="37"/>
        <v>Zoe</v>
      </c>
      <c r="D76" s="5" t="str">
        <f t="shared" ca="1" si="37"/>
        <v>F</v>
      </c>
      <c r="E76" s="5" t="str">
        <f t="shared" ca="1" si="37"/>
        <v>B</v>
      </c>
      <c r="F76" s="5" t="str">
        <f t="shared" ca="1" si="37"/>
        <v/>
      </c>
      <c r="G76" s="17" t="s">
        <v>14</v>
      </c>
      <c r="H76" s="27" t="str">
        <f t="shared" ca="1" si="1"/>
        <v>Nivelles</v>
      </c>
      <c r="I76" s="28">
        <v>9.0856481481481474E-5</v>
      </c>
      <c r="J76" s="267">
        <f t="shared" si="2"/>
        <v>9.0856481481481469E-2</v>
      </c>
      <c r="K76" s="263" t="str">
        <f t="shared" ca="1" si="3"/>
        <v>E</v>
      </c>
      <c r="L76" s="5">
        <f t="shared" ca="1" si="4"/>
        <v>191</v>
      </c>
      <c r="M76" s="18"/>
      <c r="N76" s="267" t="str">
        <f t="shared" si="5"/>
        <v/>
      </c>
      <c r="O76" s="263" t="str">
        <f t="shared" ca="1" si="6"/>
        <v>E</v>
      </c>
      <c r="P76" s="5">
        <f t="shared" si="7"/>
        <v>0</v>
      </c>
      <c r="Q76" s="18"/>
      <c r="R76" s="267" t="str">
        <f t="shared" si="8"/>
        <v/>
      </c>
      <c r="S76" s="263" t="str">
        <f t="shared" ca="1" si="9"/>
        <v>E</v>
      </c>
      <c r="T76" s="5">
        <f t="shared" si="10"/>
        <v>0</v>
      </c>
      <c r="U76" s="18"/>
      <c r="V76" s="267" t="str">
        <f t="shared" si="11"/>
        <v/>
      </c>
      <c r="W76" s="263" t="str">
        <f t="shared" ca="1" si="12"/>
        <v>E</v>
      </c>
      <c r="X76" s="5">
        <f t="shared" si="13"/>
        <v>0</v>
      </c>
      <c r="Y76" s="20"/>
      <c r="Z76" s="267" t="str">
        <f t="shared" si="14"/>
        <v/>
      </c>
      <c r="AA76" s="263" t="str">
        <f t="shared" ca="1" si="15"/>
        <v>E</v>
      </c>
      <c r="AB76" s="5">
        <f t="shared" si="16"/>
        <v>0</v>
      </c>
      <c r="AC76" s="18"/>
      <c r="AD76" s="267" t="str">
        <f t="shared" si="17"/>
        <v/>
      </c>
      <c r="AE76" s="263" t="str">
        <f t="shared" ca="1" si="18"/>
        <v>E</v>
      </c>
      <c r="AF76" s="5">
        <f t="shared" si="19"/>
        <v>0</v>
      </c>
      <c r="AG76" s="18"/>
      <c r="AH76" s="267" t="str">
        <f t="shared" si="20"/>
        <v/>
      </c>
      <c r="AI76" s="263" t="str">
        <f t="shared" ca="1" si="21"/>
        <v>E</v>
      </c>
      <c r="AJ76" s="29">
        <f t="shared" si="22"/>
        <v>0</v>
      </c>
      <c r="AK76" s="22"/>
      <c r="AL76" s="5">
        <f t="shared" si="23"/>
        <v>0</v>
      </c>
      <c r="AM76" s="22"/>
      <c r="AN76" s="5">
        <f t="shared" si="24"/>
        <v>0</v>
      </c>
      <c r="AO76" s="826"/>
      <c r="AP76" s="29">
        <f t="shared" si="25"/>
        <v>0</v>
      </c>
      <c r="AQ76" s="436">
        <v>4.1399999999999997</v>
      </c>
      <c r="AR76" s="106">
        <f t="shared" si="26"/>
        <v>160</v>
      </c>
      <c r="AS76" s="274">
        <f t="shared" si="33"/>
        <v>0</v>
      </c>
      <c r="AT76" s="275">
        <f t="shared" si="33"/>
        <v>0</v>
      </c>
      <c r="AU76" s="275">
        <f t="shared" si="38"/>
        <v>1</v>
      </c>
      <c r="AV76" s="275">
        <f t="shared" si="38"/>
        <v>0</v>
      </c>
      <c r="AW76" s="275">
        <f t="shared" si="38"/>
        <v>0</v>
      </c>
      <c r="AX76" s="275">
        <f t="shared" si="38"/>
        <v>0</v>
      </c>
      <c r="AY76" s="275">
        <f t="shared" si="38"/>
        <v>0</v>
      </c>
      <c r="AZ76" s="275">
        <f t="shared" si="38"/>
        <v>0</v>
      </c>
      <c r="BA76" s="275">
        <f t="shared" si="38"/>
        <v>0</v>
      </c>
      <c r="BB76" s="275">
        <f t="shared" si="38"/>
        <v>0</v>
      </c>
      <c r="BC76" s="275">
        <f t="shared" si="38"/>
        <v>0</v>
      </c>
      <c r="BD76" s="275">
        <f t="shared" si="28"/>
        <v>0</v>
      </c>
      <c r="BE76" s="275">
        <f>IF(AND(A76&lt;&gt;"",AS76&lt;&gt;1,ISNA(VLOOKUP(A76,Indoor!B:B,1,0))),1,0)</f>
        <v>0</v>
      </c>
      <c r="BG76" s="276"/>
      <c r="BH76" s="302"/>
    </row>
    <row r="77" spans="1:60" hidden="1">
      <c r="A77" s="118">
        <v>6</v>
      </c>
      <c r="B77" s="4" t="str">
        <f t="shared" ca="1" si="37"/>
        <v>GEENS</v>
      </c>
      <c r="C77" s="4" t="str">
        <f t="shared" ca="1" si="37"/>
        <v>Sarah</v>
      </c>
      <c r="D77" s="5" t="str">
        <f t="shared" ca="1" si="37"/>
        <v>F</v>
      </c>
      <c r="E77" s="5" t="str">
        <f t="shared" ca="1" si="37"/>
        <v>B</v>
      </c>
      <c r="F77" s="5" t="str">
        <f t="shared" ca="1" si="37"/>
        <v/>
      </c>
      <c r="G77" s="17" t="s">
        <v>14</v>
      </c>
      <c r="H77" s="27" t="str">
        <f t="shared" ca="1" si="1"/>
        <v>Nivelles</v>
      </c>
      <c r="I77" s="28">
        <v>9.2592592592592588E-5</v>
      </c>
      <c r="J77" s="267">
        <f t="shared" si="2"/>
        <v>9.2592592592592587E-2</v>
      </c>
      <c r="K77" s="263" t="str">
        <f t="shared" ca="1" si="3"/>
        <v>E</v>
      </c>
      <c r="L77" s="5">
        <f t="shared" ca="1" si="4"/>
        <v>165</v>
      </c>
      <c r="M77" s="18"/>
      <c r="N77" s="267" t="str">
        <f t="shared" si="5"/>
        <v/>
      </c>
      <c r="O77" s="263" t="str">
        <f t="shared" ca="1" si="6"/>
        <v>E</v>
      </c>
      <c r="P77" s="5">
        <f t="shared" si="7"/>
        <v>0</v>
      </c>
      <c r="Q77" s="18"/>
      <c r="R77" s="267" t="str">
        <f t="shared" si="8"/>
        <v/>
      </c>
      <c r="S77" s="263" t="str">
        <f t="shared" ca="1" si="9"/>
        <v>E</v>
      </c>
      <c r="T77" s="5">
        <f t="shared" si="10"/>
        <v>0</v>
      </c>
      <c r="U77" s="18"/>
      <c r="V77" s="267" t="str">
        <f t="shared" si="11"/>
        <v/>
      </c>
      <c r="W77" s="263" t="str">
        <f t="shared" ca="1" si="12"/>
        <v>E</v>
      </c>
      <c r="X77" s="5">
        <f t="shared" si="13"/>
        <v>0</v>
      </c>
      <c r="Y77" s="20"/>
      <c r="Z77" s="267" t="str">
        <f t="shared" si="14"/>
        <v/>
      </c>
      <c r="AA77" s="263" t="str">
        <f t="shared" ca="1" si="15"/>
        <v>E</v>
      </c>
      <c r="AB77" s="5">
        <f t="shared" si="16"/>
        <v>0</v>
      </c>
      <c r="AC77" s="18"/>
      <c r="AD77" s="267" t="str">
        <f t="shared" si="17"/>
        <v/>
      </c>
      <c r="AE77" s="263" t="str">
        <f t="shared" ca="1" si="18"/>
        <v>E</v>
      </c>
      <c r="AF77" s="5">
        <f t="shared" si="19"/>
        <v>0</v>
      </c>
      <c r="AG77" s="18"/>
      <c r="AH77" s="267" t="str">
        <f t="shared" si="20"/>
        <v/>
      </c>
      <c r="AI77" s="263" t="str">
        <f t="shared" ca="1" si="21"/>
        <v>E</v>
      </c>
      <c r="AJ77" s="29">
        <f t="shared" si="22"/>
        <v>0</v>
      </c>
      <c r="AK77" s="22"/>
      <c r="AL77" s="5">
        <f t="shared" si="23"/>
        <v>0</v>
      </c>
      <c r="AM77" s="22"/>
      <c r="AN77" s="5">
        <f t="shared" si="24"/>
        <v>0</v>
      </c>
      <c r="AO77" s="826"/>
      <c r="AP77" s="29">
        <f t="shared" si="25"/>
        <v>0</v>
      </c>
      <c r="AQ77" s="436">
        <v>4.09</v>
      </c>
      <c r="AR77" s="106">
        <f t="shared" si="26"/>
        <v>157</v>
      </c>
      <c r="AS77" s="274">
        <f t="shared" si="33"/>
        <v>0</v>
      </c>
      <c r="AT77" s="275">
        <f t="shared" si="33"/>
        <v>0</v>
      </c>
      <c r="AU77" s="275">
        <f t="shared" si="38"/>
        <v>1</v>
      </c>
      <c r="AV77" s="275">
        <f t="shared" si="38"/>
        <v>0</v>
      </c>
      <c r="AW77" s="275">
        <f t="shared" si="38"/>
        <v>0</v>
      </c>
      <c r="AX77" s="275">
        <f t="shared" si="38"/>
        <v>0</v>
      </c>
      <c r="AY77" s="275">
        <f t="shared" si="38"/>
        <v>0</v>
      </c>
      <c r="AZ77" s="275">
        <f t="shared" si="38"/>
        <v>0</v>
      </c>
      <c r="BA77" s="275">
        <f t="shared" si="38"/>
        <v>0</v>
      </c>
      <c r="BB77" s="275">
        <f t="shared" si="38"/>
        <v>0</v>
      </c>
      <c r="BC77" s="275">
        <f t="shared" si="38"/>
        <v>0</v>
      </c>
      <c r="BD77" s="275">
        <f t="shared" si="28"/>
        <v>0</v>
      </c>
      <c r="BE77" s="275">
        <f>IF(AND(A77&lt;&gt;"",AS77&lt;&gt;1,ISNA(VLOOKUP(A77,Indoor!B:B,1,0))),1,0)</f>
        <v>0</v>
      </c>
      <c r="BG77" s="276"/>
      <c r="BH77" s="302"/>
    </row>
    <row r="78" spans="1:60" hidden="1">
      <c r="A78" s="118">
        <v>287</v>
      </c>
      <c r="B78" s="4" t="str">
        <f t="shared" ca="1" si="37"/>
        <v>BAUDSON</v>
      </c>
      <c r="C78" s="4" t="str">
        <f t="shared" ca="1" si="37"/>
        <v>Elsa</v>
      </c>
      <c r="D78" s="5" t="str">
        <f t="shared" ca="1" si="37"/>
        <v>F</v>
      </c>
      <c r="E78" s="5" t="str">
        <f t="shared" ca="1" si="37"/>
        <v>B</v>
      </c>
      <c r="F78" s="5">
        <f t="shared" ca="1" si="37"/>
        <v>2003</v>
      </c>
      <c r="G78" s="17" t="s">
        <v>14</v>
      </c>
      <c r="H78" s="27" t="str">
        <f t="shared" ref="H78:H141" ca="1" si="39">IF($G78="","",VLOOKUP($G78,cal_Indoor,H$5,0))</f>
        <v>Nivelles</v>
      </c>
      <c r="I78" s="28">
        <v>9.3749999999999988E-5</v>
      </c>
      <c r="J78" s="267">
        <f t="shared" ref="J78:J141" si="40">IF(I78="","",I78*1000)</f>
        <v>9.3749999999999986E-2</v>
      </c>
      <c r="K78" s="263" t="str">
        <f t="shared" ref="K78:K141" ca="1" si="41">IF($G78="","",VLOOKUP($G78,cal_Indoor,K$5,0))</f>
        <v>E</v>
      </c>
      <c r="L78" s="5">
        <f t="shared" ref="L78:L141" ca="1" si="42">IF(I78&gt;0,IF(AND(K78&lt;&gt;"E",K78&lt;&gt;"M"),NA(),IF(ISERROR(INT(VLOOKUP(L$13&amp;K78,points_Indoor,5,0)*(VLOOKUP(L$13&amp;K78,points_Indoor,6,0)-I78*86400)^VLOOKUP(L$13&amp;K78,points_Indoor,7,0))),0,INT(VLOOKUP(L$13&amp;K78,points_Indoor,5,0)*(VLOOKUP(L$13&amp;K78,points_Indoor,6,0)-I78*86400)^VLOOKUP(L$13&amp;K78,points_Indoor,7,0)))),0)</f>
        <v>149</v>
      </c>
      <c r="M78" s="18"/>
      <c r="N78" s="267" t="str">
        <f t="shared" ref="N78:N141" si="43">IF(M78="","",M78*1000)</f>
        <v/>
      </c>
      <c r="O78" s="263" t="str">
        <f t="shared" ref="O78:O141" ca="1" si="44">IF($G78="","",VLOOKUP($G78,cal_Indoor,O$5,0))</f>
        <v>E</v>
      </c>
      <c r="P78" s="5">
        <f t="shared" ref="P78:P141" si="45">IF(M78&gt;0,IF(AND(O78&lt;&gt;"E",O78&lt;&gt;"M"),NA(),IF(ISERROR(INT(VLOOKUP(P$13&amp;O78,points_Indoor,5,0)*(VLOOKUP(P$13&amp;O78,points_Indoor,6,0)-M78*86400)^VLOOKUP(P$13&amp;O78,points_Indoor,7,0))),0,INT(VLOOKUP(P$13&amp;O78,points_Indoor,5,0)*(VLOOKUP(P$13&amp;O78,points_Indoor,6,0)-M78*86400)^VLOOKUP(P$13&amp;O78,points_Indoor,7,0)))),0)</f>
        <v>0</v>
      </c>
      <c r="Q78" s="18"/>
      <c r="R78" s="267" t="str">
        <f t="shared" ref="R78:R141" si="46">IF(Q78="","",Q78*1000)</f>
        <v/>
      </c>
      <c r="S78" s="263" t="str">
        <f t="shared" ref="S78:S141" ca="1" si="47">IF($G78="","",VLOOKUP($G78,cal_Indoor,S$5,0))</f>
        <v>E</v>
      </c>
      <c r="T78" s="5">
        <f t="shared" ref="T78:T141" si="48">IF(Q78&gt;0,IF(AND(S78&lt;&gt;"E",S78&lt;&gt;"M"),NA(),IF(ISERROR(INT(VLOOKUP(T$13&amp;S78,points_Indoor,5,0)*(VLOOKUP(T$13&amp;S78,points_Indoor,6,0)-Q78*86400)^VLOOKUP(T$13&amp;S78,points_Indoor,7,0))),0,INT(VLOOKUP(T$13&amp;S78,points_Indoor,5,0)*(VLOOKUP(T$13&amp;S78,points_Indoor,6,0)-Q78*86400)^VLOOKUP(T$13&amp;S78,points_Indoor,7,0)))),0)</f>
        <v>0</v>
      </c>
      <c r="U78" s="18"/>
      <c r="V78" s="267" t="str">
        <f t="shared" ref="V78:V141" si="49">IF(U78="","",U78*1000)</f>
        <v/>
      </c>
      <c r="W78" s="263" t="str">
        <f t="shared" ref="W78:W141" ca="1" si="50">IF($G78="","",VLOOKUP($G78,cal_Indoor,W$5,0))</f>
        <v>E</v>
      </c>
      <c r="X78" s="5">
        <f t="shared" ref="X78:X141" si="51">IF(U78&gt;0,IF(AND(W78&lt;&gt;"E",W78&lt;&gt;"M"),NA(),IF(ISERROR(INT(VLOOKUP(X$13&amp;W78,points_Indoor,5,0)*(VLOOKUP(X$13&amp;W78,points_Indoor,6,0)-U78*86400)^VLOOKUP(X$13&amp;W78,points_Indoor,7,0))),0,INT(VLOOKUP(X$13&amp;W78,points_Indoor,5,0)*(VLOOKUP(X$13&amp;W78,points_Indoor,6,0)-U78*86400)^VLOOKUP(X$13&amp;W78,points_Indoor,7,0)))),0)</f>
        <v>0</v>
      </c>
      <c r="Y78" s="20"/>
      <c r="Z78" s="267" t="str">
        <f t="shared" ref="Z78:Z141" si="52">IF(Y78="","",Y78*1000)</f>
        <v/>
      </c>
      <c r="AA78" s="263" t="str">
        <f t="shared" ref="AA78:AA141" ca="1" si="53">IF($G78="","",VLOOKUP($G78,cal_Indoor,AA$5,0))</f>
        <v>E</v>
      </c>
      <c r="AB78" s="5">
        <f t="shared" ref="AB78:AB141" si="54">IF(Y78&gt;0,IF(AND(AA78&lt;&gt;"E",AA78&lt;&gt;"M"),NA(),IF(ISERROR(INT(VLOOKUP(AB$13&amp;AA78,points_Indoor,5,0)*(VLOOKUP(AB$13&amp;AA78,points_Indoor,6,0)-Y78*86400)^VLOOKUP(AB$13&amp;AA78,points_Indoor,7,0))),0,INT(VLOOKUP(AB$13&amp;AA78,points_Indoor,5,0)*(VLOOKUP(AB$13&amp;AA78,points_Indoor,6,0)-Y78*86400)^VLOOKUP(AB$13&amp;AA78,points_Indoor,7,0)))),0)</f>
        <v>0</v>
      </c>
      <c r="AC78" s="18"/>
      <c r="AD78" s="267" t="str">
        <f t="shared" ref="AD78:AD141" si="55">IF(AC78="","",AC78*1000)</f>
        <v/>
      </c>
      <c r="AE78" s="263" t="str">
        <f t="shared" ref="AE78:AE141" ca="1" si="56">IF($G78="","",VLOOKUP($G78,cal_Indoor,AE$5,0))</f>
        <v>E</v>
      </c>
      <c r="AF78" s="5">
        <f t="shared" ref="AF78:AF141" si="57">IF(AC78&gt;0,IF(AND(AE78&lt;&gt;"E",AE78&lt;&gt;"M"),NA(),IF(ISERROR(INT(VLOOKUP(AF$13&amp;AE78,points_Indoor,5,0)*(VLOOKUP(AF$13&amp;AE78,points_Indoor,6,0)-AC78*86400)^VLOOKUP(AF$13&amp;AE78,points_Indoor,7,0))),0,INT(VLOOKUP(AF$13&amp;AE78,points_Indoor,5,0)*(VLOOKUP(AF$13&amp;AE78,points_Indoor,6,0)-AC78*86400)^VLOOKUP(AF$13&amp;AE78,points_Indoor,7,0)))),0)</f>
        <v>0</v>
      </c>
      <c r="AG78" s="18"/>
      <c r="AH78" s="267" t="str">
        <f t="shared" ref="AH78:AH141" si="58">IF(AG78="","",AG78*1000)</f>
        <v/>
      </c>
      <c r="AI78" s="263" t="str">
        <f t="shared" ref="AI78:AI141" ca="1" si="59">IF($G78="","",VLOOKUP($G78,cal_Indoor,AI$5,0))</f>
        <v>E</v>
      </c>
      <c r="AJ78" s="29">
        <f t="shared" ref="AJ78:AJ141" si="60">IF(AG78&gt;0,IF(AND(AI78&lt;&gt;"E",AI78&lt;&gt;"M"),NA(),IF(ISERROR(INT(VLOOKUP(AJ$13&amp;AI78,points_Indoor,5,0)*(VLOOKUP(AJ$13&amp;AI78,points_Indoor,6,0)-AG78*86400)^VLOOKUP(AJ$13&amp;AI78,points_Indoor,7,0))),0,INT(VLOOKUP(AJ$13&amp;AI78,points_Indoor,5,0)*(VLOOKUP(AJ$13&amp;AI78,points_Indoor,6,0)-AG78*86400)^VLOOKUP(AJ$13&amp;AI78,points_Indoor,7,0)))),0)</f>
        <v>0</v>
      </c>
      <c r="AK78" s="22">
        <v>75</v>
      </c>
      <c r="AL78" s="5">
        <f t="shared" ref="AL78:AL141" si="61">IF(AK78&gt;0,IF(ISERROR(INT(VLOOKUP(AL$13,points_Indoor,5,0)*(AK78-VLOOKUP(AL$13,points_Indoor,6,0))^VLOOKUP(AL$13,points_Indoor,7,0))),0,INT(VLOOKUP(AL$13,points_Indoor,5,0)*(AK78-VLOOKUP(AL$13,points_Indoor,6,0))^VLOOKUP(AL$13,points_Indoor,7,0))),0)</f>
        <v>28</v>
      </c>
      <c r="AM78" s="22"/>
      <c r="AN78" s="5">
        <f t="shared" ref="AN78:AN141" si="62">IF(AM78&gt;0,IF(ISERROR(INT(VLOOKUP(AN$13,points_Indoor,5,0)*(AM78-VLOOKUP(AN$13,points_Indoor,6,0))^VLOOKUP(AN$13,points_Indoor,7,0))),0,INT(VLOOKUP(AN$13,points_Indoor,5,0)*(AM78-VLOOKUP(AN$13,points_Indoor,6,0))^VLOOKUP(AN$13,points_Indoor,7,0))),0)</f>
        <v>0</v>
      </c>
      <c r="AO78" s="826"/>
      <c r="AP78" s="29">
        <f t="shared" ref="AP78:AP141" si="63">IF(AO78&gt;0,IF(ISERROR(INT(VLOOKUP(AP$13,points_Indoor,5,0)*(AO78-VLOOKUP(AP$13,points_Indoor,6,0))^VLOOKUP(AP$13,points_Indoor,7,0))),0,INT(VLOOKUP(AP$13,points_Indoor,5,0)*(AO78-VLOOKUP(AP$13,points_Indoor,6,0))^VLOOKUP(AP$13,points_Indoor,7,0))),0)</f>
        <v>0</v>
      </c>
      <c r="AQ78" s="436">
        <v>3.96</v>
      </c>
      <c r="AR78" s="106">
        <f t="shared" ref="AR78:AR141" si="64">IF(AQ78&gt;0,IF(ISERROR(INT(VLOOKUP(AR$13,points_Indoor,5,0)*(AQ78-VLOOKUP(AR$13,points_Indoor,6,0))^VLOOKUP(AR$13,points_Indoor,7,0))),0,INT(VLOOKUP(AR$13,points_Indoor,5,0)*(AQ78-VLOOKUP(AR$13,points_Indoor,6,0))^VLOOKUP(AR$13,points_Indoor,7,0))),0)</f>
        <v>149</v>
      </c>
      <c r="AS78" s="274">
        <f t="shared" si="33"/>
        <v>0</v>
      </c>
      <c r="AT78" s="275">
        <f t="shared" si="33"/>
        <v>0</v>
      </c>
      <c r="AU78" s="275">
        <f t="shared" ref="AU78:BC87" si="65">IF($G78=AU$13,1,0)</f>
        <v>1</v>
      </c>
      <c r="AV78" s="275">
        <f t="shared" si="65"/>
        <v>0</v>
      </c>
      <c r="AW78" s="275">
        <f t="shared" si="65"/>
        <v>0</v>
      </c>
      <c r="AX78" s="275">
        <f t="shared" si="65"/>
        <v>0</v>
      </c>
      <c r="AY78" s="275">
        <f t="shared" si="65"/>
        <v>0</v>
      </c>
      <c r="AZ78" s="275">
        <f t="shared" si="65"/>
        <v>0</v>
      </c>
      <c r="BA78" s="275">
        <f t="shared" si="65"/>
        <v>0</v>
      </c>
      <c r="BB78" s="275">
        <f t="shared" si="65"/>
        <v>0</v>
      </c>
      <c r="BC78" s="275">
        <f t="shared" si="65"/>
        <v>0</v>
      </c>
      <c r="BD78" s="275">
        <f t="shared" ref="BD78:BD141" si="66">IF(AND(G78&lt;&gt;"",SUM(AS78:BC78)&lt;&gt;1),1,0)</f>
        <v>0</v>
      </c>
      <c r="BE78" s="275">
        <f>IF(AND(A78&lt;&gt;"",AS78&lt;&gt;1,ISNA(VLOOKUP(A78,Indoor!B:B,1,0))),1,0)</f>
        <v>0</v>
      </c>
      <c r="BG78" s="276"/>
      <c r="BH78" s="302"/>
    </row>
    <row r="79" spans="1:60" hidden="1">
      <c r="A79" s="118">
        <v>448</v>
      </c>
      <c r="B79" s="4" t="str">
        <f t="shared" ca="1" si="37"/>
        <v>GODEAUX</v>
      </c>
      <c r="C79" s="4" t="str">
        <f t="shared" ca="1" si="37"/>
        <v>Camille</v>
      </c>
      <c r="D79" s="5" t="str">
        <f t="shared" ca="1" si="37"/>
        <v>F</v>
      </c>
      <c r="E79" s="5" t="str">
        <f t="shared" ca="1" si="37"/>
        <v>B</v>
      </c>
      <c r="F79" s="5" t="str">
        <f t="shared" ca="1" si="37"/>
        <v/>
      </c>
      <c r="G79" s="17" t="s">
        <v>14</v>
      </c>
      <c r="H79" s="27" t="str">
        <f t="shared" ca="1" si="39"/>
        <v>Nivelles</v>
      </c>
      <c r="I79" s="28">
        <v>9.9768518518518511E-5</v>
      </c>
      <c r="J79" s="267">
        <f t="shared" si="40"/>
        <v>9.9768518518518506E-2</v>
      </c>
      <c r="K79" s="263" t="str">
        <f t="shared" ca="1" si="41"/>
        <v>E</v>
      </c>
      <c r="L79" s="5">
        <f t="shared" ca="1" si="42"/>
        <v>78</v>
      </c>
      <c r="M79" s="18"/>
      <c r="N79" s="267" t="str">
        <f t="shared" si="43"/>
        <v/>
      </c>
      <c r="O79" s="263" t="str">
        <f t="shared" ca="1" si="44"/>
        <v>E</v>
      </c>
      <c r="P79" s="5">
        <f t="shared" si="45"/>
        <v>0</v>
      </c>
      <c r="Q79" s="18"/>
      <c r="R79" s="267" t="str">
        <f t="shared" si="46"/>
        <v/>
      </c>
      <c r="S79" s="263" t="str">
        <f t="shared" ca="1" si="47"/>
        <v>E</v>
      </c>
      <c r="T79" s="5">
        <f t="shared" si="48"/>
        <v>0</v>
      </c>
      <c r="U79" s="18"/>
      <c r="V79" s="267" t="str">
        <f t="shared" si="49"/>
        <v/>
      </c>
      <c r="W79" s="263" t="str">
        <f t="shared" ca="1" si="50"/>
        <v>E</v>
      </c>
      <c r="X79" s="5">
        <f t="shared" si="51"/>
        <v>0</v>
      </c>
      <c r="Y79" s="20"/>
      <c r="Z79" s="267" t="str">
        <f t="shared" si="52"/>
        <v/>
      </c>
      <c r="AA79" s="263" t="str">
        <f t="shared" ca="1" si="53"/>
        <v>E</v>
      </c>
      <c r="AB79" s="5">
        <f t="shared" si="54"/>
        <v>0</v>
      </c>
      <c r="AC79" s="18"/>
      <c r="AD79" s="267" t="str">
        <f t="shared" si="55"/>
        <v/>
      </c>
      <c r="AE79" s="263" t="str">
        <f t="shared" ca="1" si="56"/>
        <v>E</v>
      </c>
      <c r="AF79" s="5">
        <f t="shared" si="57"/>
        <v>0</v>
      </c>
      <c r="AG79" s="18"/>
      <c r="AH79" s="267" t="str">
        <f t="shared" si="58"/>
        <v/>
      </c>
      <c r="AI79" s="263" t="str">
        <f t="shared" ca="1" si="59"/>
        <v>E</v>
      </c>
      <c r="AJ79" s="29">
        <f t="shared" si="60"/>
        <v>0</v>
      </c>
      <c r="AK79" s="22"/>
      <c r="AL79" s="5">
        <f t="shared" si="61"/>
        <v>0</v>
      </c>
      <c r="AM79" s="22"/>
      <c r="AN79" s="5">
        <f t="shared" si="62"/>
        <v>0</v>
      </c>
      <c r="AO79" s="826"/>
      <c r="AP79" s="29">
        <f t="shared" si="63"/>
        <v>0</v>
      </c>
      <c r="AQ79" s="436">
        <v>3.33</v>
      </c>
      <c r="AR79" s="106">
        <f t="shared" si="64"/>
        <v>109</v>
      </c>
      <c r="AS79" s="274">
        <f t="shared" si="33"/>
        <v>0</v>
      </c>
      <c r="AT79" s="275">
        <f t="shared" si="33"/>
        <v>0</v>
      </c>
      <c r="AU79" s="275">
        <f t="shared" si="65"/>
        <v>1</v>
      </c>
      <c r="AV79" s="275">
        <f t="shared" si="65"/>
        <v>0</v>
      </c>
      <c r="AW79" s="275">
        <f t="shared" si="65"/>
        <v>0</v>
      </c>
      <c r="AX79" s="275">
        <f t="shared" si="65"/>
        <v>0</v>
      </c>
      <c r="AY79" s="275">
        <f t="shared" si="65"/>
        <v>0</v>
      </c>
      <c r="AZ79" s="275">
        <f t="shared" si="65"/>
        <v>0</v>
      </c>
      <c r="BA79" s="275">
        <f t="shared" si="65"/>
        <v>0</v>
      </c>
      <c r="BB79" s="275">
        <f t="shared" si="65"/>
        <v>0</v>
      </c>
      <c r="BC79" s="275">
        <f t="shared" si="65"/>
        <v>0</v>
      </c>
      <c r="BD79" s="275">
        <f t="shared" si="66"/>
        <v>0</v>
      </c>
      <c r="BE79" s="275">
        <f>IF(AND(A79&lt;&gt;"",AS79&lt;&gt;1,ISNA(VLOOKUP(A79,Indoor!B:B,1,0))),1,0)</f>
        <v>0</v>
      </c>
      <c r="BG79" s="276"/>
      <c r="BH79" s="302"/>
    </row>
    <row r="80" spans="1:60" hidden="1">
      <c r="A80" s="118">
        <v>570</v>
      </c>
      <c r="B80" s="4" t="str">
        <f t="shared" ca="1" si="37"/>
        <v>DUJARDIN</v>
      </c>
      <c r="C80" s="4" t="str">
        <f t="shared" ca="1" si="37"/>
        <v>Louise</v>
      </c>
      <c r="D80" s="5" t="str">
        <f t="shared" ca="1" si="37"/>
        <v>F</v>
      </c>
      <c r="E80" s="5" t="str">
        <f t="shared" ca="1" si="37"/>
        <v>B</v>
      </c>
      <c r="F80" s="5" t="str">
        <f t="shared" ca="1" si="37"/>
        <v/>
      </c>
      <c r="G80" s="17" t="s">
        <v>14</v>
      </c>
      <c r="H80" s="27" t="str">
        <f t="shared" ca="1" si="39"/>
        <v>Nivelles</v>
      </c>
      <c r="I80" s="28">
        <v>1.0706018518518519E-4</v>
      </c>
      <c r="J80" s="267">
        <f t="shared" si="40"/>
        <v>0.10706018518518519</v>
      </c>
      <c r="K80" s="263" t="str">
        <f t="shared" ca="1" si="41"/>
        <v>E</v>
      </c>
      <c r="L80" s="5">
        <f t="shared" ca="1" si="42"/>
        <v>21</v>
      </c>
      <c r="M80" s="18"/>
      <c r="N80" s="267" t="str">
        <f t="shared" si="43"/>
        <v/>
      </c>
      <c r="O80" s="263" t="str">
        <f t="shared" ca="1" si="44"/>
        <v>E</v>
      </c>
      <c r="P80" s="5">
        <f t="shared" si="45"/>
        <v>0</v>
      </c>
      <c r="Q80" s="18"/>
      <c r="R80" s="267" t="str">
        <f t="shared" si="46"/>
        <v/>
      </c>
      <c r="S80" s="263" t="str">
        <f t="shared" ca="1" si="47"/>
        <v>E</v>
      </c>
      <c r="T80" s="5">
        <f t="shared" si="48"/>
        <v>0</v>
      </c>
      <c r="U80" s="18"/>
      <c r="V80" s="267" t="str">
        <f t="shared" si="49"/>
        <v/>
      </c>
      <c r="W80" s="263" t="str">
        <f t="shared" ca="1" si="50"/>
        <v>E</v>
      </c>
      <c r="X80" s="5">
        <f t="shared" si="51"/>
        <v>0</v>
      </c>
      <c r="Y80" s="20"/>
      <c r="Z80" s="267" t="str">
        <f t="shared" si="52"/>
        <v/>
      </c>
      <c r="AA80" s="263" t="str">
        <f t="shared" ca="1" si="53"/>
        <v>E</v>
      </c>
      <c r="AB80" s="5">
        <f t="shared" si="54"/>
        <v>0</v>
      </c>
      <c r="AC80" s="18"/>
      <c r="AD80" s="267" t="str">
        <f t="shared" si="55"/>
        <v/>
      </c>
      <c r="AE80" s="263" t="str">
        <f t="shared" ca="1" si="56"/>
        <v>E</v>
      </c>
      <c r="AF80" s="5">
        <f t="shared" si="57"/>
        <v>0</v>
      </c>
      <c r="AG80" s="18"/>
      <c r="AH80" s="267" t="str">
        <f t="shared" si="58"/>
        <v/>
      </c>
      <c r="AI80" s="263" t="str">
        <f t="shared" ca="1" si="59"/>
        <v>E</v>
      </c>
      <c r="AJ80" s="29">
        <f t="shared" si="60"/>
        <v>0</v>
      </c>
      <c r="AK80" s="22"/>
      <c r="AL80" s="5">
        <f t="shared" si="61"/>
        <v>0</v>
      </c>
      <c r="AM80" s="22"/>
      <c r="AN80" s="5">
        <f t="shared" si="62"/>
        <v>0</v>
      </c>
      <c r="AO80" s="826"/>
      <c r="AP80" s="29">
        <f t="shared" si="63"/>
        <v>0</v>
      </c>
      <c r="AQ80" s="436">
        <v>3.06</v>
      </c>
      <c r="AR80" s="106">
        <f t="shared" si="64"/>
        <v>92</v>
      </c>
      <c r="AS80" s="274">
        <f t="shared" si="33"/>
        <v>0</v>
      </c>
      <c r="AT80" s="275">
        <f t="shared" si="33"/>
        <v>0</v>
      </c>
      <c r="AU80" s="275">
        <f t="shared" si="65"/>
        <v>1</v>
      </c>
      <c r="AV80" s="275">
        <f t="shared" si="65"/>
        <v>0</v>
      </c>
      <c r="AW80" s="275">
        <f t="shared" si="65"/>
        <v>0</v>
      </c>
      <c r="AX80" s="275">
        <f t="shared" si="65"/>
        <v>0</v>
      </c>
      <c r="AY80" s="275">
        <f t="shared" si="65"/>
        <v>0</v>
      </c>
      <c r="AZ80" s="275">
        <f t="shared" si="65"/>
        <v>0</v>
      </c>
      <c r="BA80" s="275">
        <f t="shared" si="65"/>
        <v>0</v>
      </c>
      <c r="BB80" s="275">
        <f t="shared" si="65"/>
        <v>0</v>
      </c>
      <c r="BC80" s="275">
        <f t="shared" si="65"/>
        <v>0</v>
      </c>
      <c r="BD80" s="275">
        <f t="shared" si="66"/>
        <v>0</v>
      </c>
      <c r="BE80" s="275">
        <f>IF(AND(A80&lt;&gt;"",AS80&lt;&gt;1,ISNA(VLOOKUP(A80,Indoor!B:B,1,0))),1,0)</f>
        <v>0</v>
      </c>
      <c r="BG80" s="276"/>
      <c r="BH80" s="302"/>
    </row>
    <row r="81" spans="1:60" hidden="1">
      <c r="A81" s="118">
        <v>1</v>
      </c>
      <c r="B81" s="4" t="str">
        <f t="shared" ca="1" si="37"/>
        <v>BOULANGER</v>
      </c>
      <c r="C81" s="4" t="str">
        <f t="shared" ca="1" si="37"/>
        <v>Elisa</v>
      </c>
      <c r="D81" s="5" t="str">
        <f t="shared" ca="1" si="37"/>
        <v>F</v>
      </c>
      <c r="E81" s="5" t="str">
        <f t="shared" ca="1" si="37"/>
        <v>B</v>
      </c>
      <c r="F81" s="5" t="str">
        <f t="shared" ca="1" si="37"/>
        <v/>
      </c>
      <c r="G81" s="17" t="s">
        <v>14</v>
      </c>
      <c r="H81" s="27" t="str">
        <f t="shared" ca="1" si="39"/>
        <v>Nivelles</v>
      </c>
      <c r="I81" s="28">
        <v>1.0752314814814815E-4</v>
      </c>
      <c r="J81" s="267">
        <f t="shared" si="40"/>
        <v>0.10752314814814815</v>
      </c>
      <c r="K81" s="263" t="str">
        <f t="shared" ca="1" si="41"/>
        <v>E</v>
      </c>
      <c r="L81" s="5">
        <f t="shared" ca="1" si="42"/>
        <v>18</v>
      </c>
      <c r="M81" s="18"/>
      <c r="N81" s="267" t="str">
        <f t="shared" si="43"/>
        <v/>
      </c>
      <c r="O81" s="263" t="str">
        <f t="shared" ca="1" si="44"/>
        <v>E</v>
      </c>
      <c r="P81" s="5">
        <f t="shared" si="45"/>
        <v>0</v>
      </c>
      <c r="Q81" s="18"/>
      <c r="R81" s="267" t="str">
        <f t="shared" si="46"/>
        <v/>
      </c>
      <c r="S81" s="263" t="str">
        <f t="shared" ca="1" si="47"/>
        <v>E</v>
      </c>
      <c r="T81" s="5">
        <f t="shared" si="48"/>
        <v>0</v>
      </c>
      <c r="U81" s="18"/>
      <c r="V81" s="267" t="str">
        <f t="shared" si="49"/>
        <v/>
      </c>
      <c r="W81" s="263" t="str">
        <f t="shared" ca="1" si="50"/>
        <v>E</v>
      </c>
      <c r="X81" s="5">
        <f t="shared" si="51"/>
        <v>0</v>
      </c>
      <c r="Y81" s="20"/>
      <c r="Z81" s="267" t="str">
        <f t="shared" si="52"/>
        <v/>
      </c>
      <c r="AA81" s="263" t="str">
        <f t="shared" ca="1" si="53"/>
        <v>E</v>
      </c>
      <c r="AB81" s="5">
        <f t="shared" si="54"/>
        <v>0</v>
      </c>
      <c r="AC81" s="18"/>
      <c r="AD81" s="267" t="str">
        <f t="shared" si="55"/>
        <v/>
      </c>
      <c r="AE81" s="263" t="str">
        <f t="shared" ca="1" si="56"/>
        <v>E</v>
      </c>
      <c r="AF81" s="5">
        <f t="shared" si="57"/>
        <v>0</v>
      </c>
      <c r="AG81" s="18"/>
      <c r="AH81" s="267" t="str">
        <f t="shared" si="58"/>
        <v/>
      </c>
      <c r="AI81" s="263" t="str">
        <f t="shared" ca="1" si="59"/>
        <v>E</v>
      </c>
      <c r="AJ81" s="29">
        <f t="shared" si="60"/>
        <v>0</v>
      </c>
      <c r="AK81" s="22">
        <v>75</v>
      </c>
      <c r="AL81" s="5">
        <f t="shared" si="61"/>
        <v>28</v>
      </c>
      <c r="AM81" s="22"/>
      <c r="AN81" s="5">
        <f t="shared" si="62"/>
        <v>0</v>
      </c>
      <c r="AO81" s="826"/>
      <c r="AP81" s="29">
        <f t="shared" si="63"/>
        <v>0</v>
      </c>
      <c r="AQ81" s="436">
        <v>2.98</v>
      </c>
      <c r="AR81" s="106">
        <f t="shared" si="64"/>
        <v>87</v>
      </c>
      <c r="AS81" s="274">
        <f t="shared" si="33"/>
        <v>0</v>
      </c>
      <c r="AT81" s="275">
        <f t="shared" si="33"/>
        <v>0</v>
      </c>
      <c r="AU81" s="275">
        <f t="shared" si="65"/>
        <v>1</v>
      </c>
      <c r="AV81" s="275">
        <f t="shared" si="65"/>
        <v>0</v>
      </c>
      <c r="AW81" s="275">
        <f t="shared" si="65"/>
        <v>0</v>
      </c>
      <c r="AX81" s="275">
        <f t="shared" si="65"/>
        <v>0</v>
      </c>
      <c r="AY81" s="275">
        <f t="shared" si="65"/>
        <v>0</v>
      </c>
      <c r="AZ81" s="275">
        <f t="shared" si="65"/>
        <v>0</v>
      </c>
      <c r="BA81" s="275">
        <f t="shared" si="65"/>
        <v>0</v>
      </c>
      <c r="BB81" s="275">
        <f t="shared" si="65"/>
        <v>0</v>
      </c>
      <c r="BC81" s="275">
        <f t="shared" si="65"/>
        <v>0</v>
      </c>
      <c r="BD81" s="275">
        <f t="shared" si="66"/>
        <v>0</v>
      </c>
      <c r="BE81" s="275">
        <f>IF(AND(A81&lt;&gt;"",AS81&lt;&gt;1,ISNA(VLOOKUP(A81,Indoor!B:B,1,0))),1,0)</f>
        <v>0</v>
      </c>
      <c r="BG81" s="276"/>
      <c r="BH81" s="302"/>
    </row>
    <row r="82" spans="1:60" hidden="1">
      <c r="A82" s="118">
        <v>9628</v>
      </c>
      <c r="B82" s="4" t="str">
        <f t="shared" ca="1" si="37"/>
        <v>LANCELLE</v>
      </c>
      <c r="C82" s="4" t="str">
        <f t="shared" ca="1" si="37"/>
        <v>Victoria</v>
      </c>
      <c r="D82" s="5" t="str">
        <f t="shared" ca="1" si="37"/>
        <v>F</v>
      </c>
      <c r="E82" s="5" t="str">
        <f t="shared" ca="1" si="37"/>
        <v>B</v>
      </c>
      <c r="F82" s="5" t="str">
        <f t="shared" ca="1" si="37"/>
        <v/>
      </c>
      <c r="G82" s="17" t="s">
        <v>14</v>
      </c>
      <c r="H82" s="27" t="str">
        <f t="shared" ca="1" si="39"/>
        <v>Nivelles</v>
      </c>
      <c r="I82" s="28">
        <v>9.8842592592592577E-5</v>
      </c>
      <c r="J82" s="267">
        <f t="shared" si="40"/>
        <v>9.8842592592592579E-2</v>
      </c>
      <c r="K82" s="263" t="str">
        <f t="shared" ca="1" si="41"/>
        <v>E</v>
      </c>
      <c r="L82" s="5">
        <f t="shared" ca="1" si="42"/>
        <v>88</v>
      </c>
      <c r="M82" s="18"/>
      <c r="N82" s="267" t="str">
        <f t="shared" si="43"/>
        <v/>
      </c>
      <c r="O82" s="263" t="str">
        <f t="shared" ca="1" si="44"/>
        <v>E</v>
      </c>
      <c r="P82" s="5">
        <f t="shared" si="45"/>
        <v>0</v>
      </c>
      <c r="Q82" s="18"/>
      <c r="R82" s="267" t="str">
        <f t="shared" si="46"/>
        <v/>
      </c>
      <c r="S82" s="263" t="str">
        <f t="shared" ca="1" si="47"/>
        <v>E</v>
      </c>
      <c r="T82" s="5">
        <f t="shared" si="48"/>
        <v>0</v>
      </c>
      <c r="U82" s="18"/>
      <c r="V82" s="267" t="str">
        <f t="shared" si="49"/>
        <v/>
      </c>
      <c r="W82" s="263" t="str">
        <f t="shared" ca="1" si="50"/>
        <v>E</v>
      </c>
      <c r="X82" s="5">
        <f t="shared" si="51"/>
        <v>0</v>
      </c>
      <c r="Y82" s="20"/>
      <c r="Z82" s="267" t="str">
        <f t="shared" si="52"/>
        <v/>
      </c>
      <c r="AA82" s="263" t="str">
        <f t="shared" ca="1" si="53"/>
        <v>E</v>
      </c>
      <c r="AB82" s="5">
        <f t="shared" si="54"/>
        <v>0</v>
      </c>
      <c r="AC82" s="18"/>
      <c r="AD82" s="267" t="str">
        <f t="shared" si="55"/>
        <v/>
      </c>
      <c r="AE82" s="263" t="str">
        <f t="shared" ca="1" si="56"/>
        <v>E</v>
      </c>
      <c r="AF82" s="5">
        <f t="shared" si="57"/>
        <v>0</v>
      </c>
      <c r="AG82" s="18"/>
      <c r="AH82" s="267" t="str">
        <f t="shared" si="58"/>
        <v/>
      </c>
      <c r="AI82" s="263" t="str">
        <f t="shared" ca="1" si="59"/>
        <v>E</v>
      </c>
      <c r="AJ82" s="29">
        <f t="shared" si="60"/>
        <v>0</v>
      </c>
      <c r="AK82" s="22"/>
      <c r="AL82" s="5">
        <f t="shared" si="61"/>
        <v>0</v>
      </c>
      <c r="AM82" s="22"/>
      <c r="AN82" s="5">
        <f t="shared" si="62"/>
        <v>0</v>
      </c>
      <c r="AO82" s="826"/>
      <c r="AP82" s="29">
        <f t="shared" si="63"/>
        <v>0</v>
      </c>
      <c r="AQ82" s="436">
        <v>2.89</v>
      </c>
      <c r="AR82" s="106">
        <f t="shared" si="64"/>
        <v>81</v>
      </c>
      <c r="AS82" s="274">
        <f t="shared" si="33"/>
        <v>0</v>
      </c>
      <c r="AT82" s="275">
        <f t="shared" si="33"/>
        <v>0</v>
      </c>
      <c r="AU82" s="275">
        <f t="shared" si="65"/>
        <v>1</v>
      </c>
      <c r="AV82" s="275">
        <f t="shared" si="65"/>
        <v>0</v>
      </c>
      <c r="AW82" s="275">
        <f t="shared" si="65"/>
        <v>0</v>
      </c>
      <c r="AX82" s="275">
        <f t="shared" si="65"/>
        <v>0</v>
      </c>
      <c r="AY82" s="275">
        <f t="shared" si="65"/>
        <v>0</v>
      </c>
      <c r="AZ82" s="275">
        <f t="shared" si="65"/>
        <v>0</v>
      </c>
      <c r="BA82" s="275">
        <f t="shared" si="65"/>
        <v>0</v>
      </c>
      <c r="BB82" s="275">
        <f t="shared" si="65"/>
        <v>0</v>
      </c>
      <c r="BC82" s="275">
        <f t="shared" si="65"/>
        <v>0</v>
      </c>
      <c r="BD82" s="275">
        <f t="shared" si="66"/>
        <v>0</v>
      </c>
      <c r="BE82" s="275">
        <f>IF(AND(A82&lt;&gt;"",AS82&lt;&gt;1,ISNA(VLOOKUP(A82,Indoor!B:B,1,0))),1,0)</f>
        <v>0</v>
      </c>
      <c r="BG82" s="276"/>
      <c r="BH82" s="302"/>
    </row>
    <row r="83" spans="1:60" hidden="1">
      <c r="A83" s="118">
        <v>9646</v>
      </c>
      <c r="B83" s="4" t="str">
        <f t="shared" ca="1" si="37"/>
        <v>KHALADAOUI</v>
      </c>
      <c r="C83" s="4" t="str">
        <f t="shared" ca="1" si="37"/>
        <v>Agath</v>
      </c>
      <c r="D83" s="5" t="str">
        <f t="shared" ca="1" si="37"/>
        <v>F</v>
      </c>
      <c r="E83" s="5" t="str">
        <f t="shared" ca="1" si="37"/>
        <v>B</v>
      </c>
      <c r="F83" s="5" t="str">
        <f t="shared" ca="1" si="37"/>
        <v/>
      </c>
      <c r="G83" s="17" t="s">
        <v>14</v>
      </c>
      <c r="H83" s="27" t="str">
        <f t="shared" ca="1" si="39"/>
        <v>Nivelles</v>
      </c>
      <c r="I83" s="28">
        <v>9.8032407407407424E-5</v>
      </c>
      <c r="J83" s="267">
        <f t="shared" si="40"/>
        <v>9.8032407407407429E-2</v>
      </c>
      <c r="K83" s="263" t="str">
        <f t="shared" ca="1" si="41"/>
        <v>E</v>
      </c>
      <c r="L83" s="5">
        <f t="shared" ca="1" si="42"/>
        <v>97</v>
      </c>
      <c r="M83" s="18"/>
      <c r="N83" s="267" t="str">
        <f t="shared" si="43"/>
        <v/>
      </c>
      <c r="O83" s="263" t="str">
        <f t="shared" ca="1" si="44"/>
        <v>E</v>
      </c>
      <c r="P83" s="5">
        <f t="shared" si="45"/>
        <v>0</v>
      </c>
      <c r="Q83" s="18"/>
      <c r="R83" s="267" t="str">
        <f t="shared" si="46"/>
        <v/>
      </c>
      <c r="S83" s="263" t="str">
        <f t="shared" ca="1" si="47"/>
        <v>E</v>
      </c>
      <c r="T83" s="5">
        <f t="shared" si="48"/>
        <v>0</v>
      </c>
      <c r="U83" s="18"/>
      <c r="V83" s="267" t="str">
        <f t="shared" si="49"/>
        <v/>
      </c>
      <c r="W83" s="263" t="str">
        <f t="shared" ca="1" si="50"/>
        <v>E</v>
      </c>
      <c r="X83" s="5">
        <f t="shared" si="51"/>
        <v>0</v>
      </c>
      <c r="Y83" s="20"/>
      <c r="Z83" s="267" t="str">
        <f t="shared" si="52"/>
        <v/>
      </c>
      <c r="AA83" s="263" t="str">
        <f t="shared" ca="1" si="53"/>
        <v>E</v>
      </c>
      <c r="AB83" s="5">
        <f t="shared" si="54"/>
        <v>0</v>
      </c>
      <c r="AC83" s="18"/>
      <c r="AD83" s="267" t="str">
        <f t="shared" si="55"/>
        <v/>
      </c>
      <c r="AE83" s="263" t="str">
        <f t="shared" ca="1" si="56"/>
        <v>E</v>
      </c>
      <c r="AF83" s="5">
        <f t="shared" si="57"/>
        <v>0</v>
      </c>
      <c r="AG83" s="18"/>
      <c r="AH83" s="267" t="str">
        <f t="shared" si="58"/>
        <v/>
      </c>
      <c r="AI83" s="263" t="str">
        <f t="shared" ca="1" si="59"/>
        <v>E</v>
      </c>
      <c r="AJ83" s="29">
        <f t="shared" si="60"/>
        <v>0</v>
      </c>
      <c r="AK83" s="22"/>
      <c r="AL83" s="5">
        <f t="shared" si="61"/>
        <v>0</v>
      </c>
      <c r="AM83" s="22"/>
      <c r="AN83" s="5">
        <f t="shared" si="62"/>
        <v>0</v>
      </c>
      <c r="AO83" s="826"/>
      <c r="AP83" s="29">
        <f t="shared" si="63"/>
        <v>0</v>
      </c>
      <c r="AQ83" s="436">
        <v>2.68</v>
      </c>
      <c r="AR83" s="106">
        <f t="shared" si="64"/>
        <v>69</v>
      </c>
      <c r="AS83" s="274">
        <f t="shared" si="33"/>
        <v>0</v>
      </c>
      <c r="AT83" s="275">
        <f t="shared" si="33"/>
        <v>0</v>
      </c>
      <c r="AU83" s="275">
        <f t="shared" si="65"/>
        <v>1</v>
      </c>
      <c r="AV83" s="275">
        <f t="shared" si="65"/>
        <v>0</v>
      </c>
      <c r="AW83" s="275">
        <f t="shared" si="65"/>
        <v>0</v>
      </c>
      <c r="AX83" s="275">
        <f t="shared" si="65"/>
        <v>0</v>
      </c>
      <c r="AY83" s="275">
        <f t="shared" si="65"/>
        <v>0</v>
      </c>
      <c r="AZ83" s="275">
        <f t="shared" si="65"/>
        <v>0</v>
      </c>
      <c r="BA83" s="275">
        <f t="shared" si="65"/>
        <v>0</v>
      </c>
      <c r="BB83" s="275">
        <f t="shared" si="65"/>
        <v>0</v>
      </c>
      <c r="BC83" s="275">
        <f t="shared" si="65"/>
        <v>0</v>
      </c>
      <c r="BD83" s="275">
        <f t="shared" si="66"/>
        <v>0</v>
      </c>
      <c r="BE83" s="275">
        <f>IF(AND(A83&lt;&gt;"",AS83&lt;&gt;1,ISNA(VLOOKUP(A83,Indoor!B:B,1,0))),1,0)</f>
        <v>0</v>
      </c>
      <c r="BG83" s="276"/>
      <c r="BH83" s="302"/>
    </row>
    <row r="84" spans="1:60" hidden="1">
      <c r="A84" s="118">
        <v>9637</v>
      </c>
      <c r="B84" s="4" t="str">
        <f t="shared" ca="1" si="37"/>
        <v>DE BOCK</v>
      </c>
      <c r="C84" s="4" t="str">
        <f t="shared" ca="1" si="37"/>
        <v>Virginie</v>
      </c>
      <c r="D84" s="5" t="str">
        <f t="shared" ca="1" si="37"/>
        <v>F</v>
      </c>
      <c r="E84" s="5" t="str">
        <f t="shared" ca="1" si="37"/>
        <v>B</v>
      </c>
      <c r="F84" s="5">
        <f t="shared" ca="1" si="37"/>
        <v>0</v>
      </c>
      <c r="G84" s="17" t="s">
        <v>14</v>
      </c>
      <c r="H84" s="27" t="str">
        <f t="shared" ca="1" si="39"/>
        <v>Nivelles</v>
      </c>
      <c r="I84" s="28">
        <v>1.1782407407407407E-4</v>
      </c>
      <c r="J84" s="267">
        <f t="shared" si="40"/>
        <v>0.11782407407407407</v>
      </c>
      <c r="K84" s="263" t="str">
        <f t="shared" ca="1" si="41"/>
        <v>E</v>
      </c>
      <c r="L84" s="5">
        <f t="shared" ca="1" si="42"/>
        <v>0</v>
      </c>
      <c r="M84" s="18"/>
      <c r="N84" s="267" t="str">
        <f t="shared" si="43"/>
        <v/>
      </c>
      <c r="O84" s="263" t="str">
        <f t="shared" ca="1" si="44"/>
        <v>E</v>
      </c>
      <c r="P84" s="5">
        <f t="shared" si="45"/>
        <v>0</v>
      </c>
      <c r="Q84" s="18"/>
      <c r="R84" s="267" t="str">
        <f t="shared" si="46"/>
        <v/>
      </c>
      <c r="S84" s="263" t="str">
        <f t="shared" ca="1" si="47"/>
        <v>E</v>
      </c>
      <c r="T84" s="5">
        <f t="shared" si="48"/>
        <v>0</v>
      </c>
      <c r="U84" s="18"/>
      <c r="V84" s="267" t="str">
        <f t="shared" si="49"/>
        <v/>
      </c>
      <c r="W84" s="263" t="str">
        <f t="shared" ca="1" si="50"/>
        <v>E</v>
      </c>
      <c r="X84" s="5">
        <f t="shared" si="51"/>
        <v>0</v>
      </c>
      <c r="Y84" s="20"/>
      <c r="Z84" s="267" t="str">
        <f t="shared" si="52"/>
        <v/>
      </c>
      <c r="AA84" s="263" t="str">
        <f t="shared" ca="1" si="53"/>
        <v>E</v>
      </c>
      <c r="AB84" s="5">
        <f t="shared" si="54"/>
        <v>0</v>
      </c>
      <c r="AC84" s="18"/>
      <c r="AD84" s="267" t="str">
        <f t="shared" si="55"/>
        <v/>
      </c>
      <c r="AE84" s="263" t="str">
        <f t="shared" ca="1" si="56"/>
        <v>E</v>
      </c>
      <c r="AF84" s="5">
        <f t="shared" si="57"/>
        <v>0</v>
      </c>
      <c r="AG84" s="18"/>
      <c r="AH84" s="267" t="str">
        <f t="shared" si="58"/>
        <v/>
      </c>
      <c r="AI84" s="263" t="str">
        <f t="shared" ca="1" si="59"/>
        <v>E</v>
      </c>
      <c r="AJ84" s="29">
        <f t="shared" si="60"/>
        <v>0</v>
      </c>
      <c r="AK84" s="22"/>
      <c r="AL84" s="5">
        <f t="shared" si="61"/>
        <v>0</v>
      </c>
      <c r="AM84" s="22"/>
      <c r="AN84" s="5">
        <f t="shared" si="62"/>
        <v>0</v>
      </c>
      <c r="AO84" s="826"/>
      <c r="AP84" s="29">
        <f t="shared" si="63"/>
        <v>0</v>
      </c>
      <c r="AQ84" s="436">
        <v>1.95</v>
      </c>
      <c r="AR84" s="106">
        <f t="shared" si="64"/>
        <v>25</v>
      </c>
      <c r="AS84" s="274">
        <f t="shared" si="33"/>
        <v>0</v>
      </c>
      <c r="AT84" s="275">
        <f t="shared" si="33"/>
        <v>0</v>
      </c>
      <c r="AU84" s="275">
        <f t="shared" si="65"/>
        <v>1</v>
      </c>
      <c r="AV84" s="275">
        <f t="shared" si="65"/>
        <v>0</v>
      </c>
      <c r="AW84" s="275">
        <f t="shared" si="65"/>
        <v>0</v>
      </c>
      <c r="AX84" s="275">
        <f t="shared" si="65"/>
        <v>0</v>
      </c>
      <c r="AY84" s="275">
        <f t="shared" si="65"/>
        <v>0</v>
      </c>
      <c r="AZ84" s="275">
        <f t="shared" si="65"/>
        <v>0</v>
      </c>
      <c r="BA84" s="275">
        <f t="shared" si="65"/>
        <v>0</v>
      </c>
      <c r="BB84" s="275">
        <f t="shared" si="65"/>
        <v>0</v>
      </c>
      <c r="BC84" s="275">
        <f t="shared" si="65"/>
        <v>0</v>
      </c>
      <c r="BD84" s="275">
        <f t="shared" si="66"/>
        <v>0</v>
      </c>
      <c r="BE84" s="275">
        <f>IF(AND(A84&lt;&gt;"",AS84&lt;&gt;1,ISNA(VLOOKUP(A84,Indoor!B:B,1,0))),1,0)</f>
        <v>0</v>
      </c>
      <c r="BG84" s="276"/>
      <c r="BH84" s="302"/>
    </row>
    <row r="85" spans="1:60" hidden="1">
      <c r="A85" s="118">
        <v>10</v>
      </c>
      <c r="B85" s="4" t="str">
        <f t="shared" ca="1" si="37"/>
        <v>DEMOL</v>
      </c>
      <c r="C85" s="4" t="str">
        <f t="shared" ca="1" si="37"/>
        <v>Rachel</v>
      </c>
      <c r="D85" s="5" t="str">
        <f t="shared" ca="1" si="37"/>
        <v>F</v>
      </c>
      <c r="E85" s="5" t="str">
        <f t="shared" ca="1" si="37"/>
        <v>B</v>
      </c>
      <c r="F85" s="5" t="str">
        <f t="shared" ca="1" si="37"/>
        <v/>
      </c>
      <c r="G85" s="17" t="s">
        <v>14</v>
      </c>
      <c r="H85" s="27" t="str">
        <f t="shared" ca="1" si="39"/>
        <v>Nivelles</v>
      </c>
      <c r="I85" s="28">
        <v>9.5949074074074076E-5</v>
      </c>
      <c r="J85" s="267">
        <f t="shared" si="40"/>
        <v>9.5949074074074076E-2</v>
      </c>
      <c r="K85" s="263" t="str">
        <f t="shared" ca="1" si="41"/>
        <v>E</v>
      </c>
      <c r="L85" s="5">
        <f t="shared" ca="1" si="42"/>
        <v>121</v>
      </c>
      <c r="M85" s="18"/>
      <c r="N85" s="267" t="str">
        <f t="shared" si="43"/>
        <v/>
      </c>
      <c r="O85" s="263" t="str">
        <f t="shared" ca="1" si="44"/>
        <v>E</v>
      </c>
      <c r="P85" s="5">
        <f t="shared" si="45"/>
        <v>0</v>
      </c>
      <c r="Q85" s="18"/>
      <c r="R85" s="267" t="str">
        <f t="shared" si="46"/>
        <v/>
      </c>
      <c r="S85" s="263" t="str">
        <f t="shared" ca="1" si="47"/>
        <v>E</v>
      </c>
      <c r="T85" s="5">
        <f t="shared" si="48"/>
        <v>0</v>
      </c>
      <c r="U85" s="18"/>
      <c r="V85" s="267" t="str">
        <f t="shared" si="49"/>
        <v/>
      </c>
      <c r="W85" s="263" t="str">
        <f t="shared" ca="1" si="50"/>
        <v>E</v>
      </c>
      <c r="X85" s="5">
        <f t="shared" si="51"/>
        <v>0</v>
      </c>
      <c r="Y85" s="20"/>
      <c r="Z85" s="267" t="str">
        <f t="shared" si="52"/>
        <v/>
      </c>
      <c r="AA85" s="263" t="str">
        <f t="shared" ca="1" si="53"/>
        <v>E</v>
      </c>
      <c r="AB85" s="5">
        <f t="shared" si="54"/>
        <v>0</v>
      </c>
      <c r="AC85" s="18"/>
      <c r="AD85" s="267" t="str">
        <f t="shared" si="55"/>
        <v/>
      </c>
      <c r="AE85" s="263" t="str">
        <f t="shared" ca="1" si="56"/>
        <v>E</v>
      </c>
      <c r="AF85" s="5">
        <f t="shared" si="57"/>
        <v>0</v>
      </c>
      <c r="AG85" s="18"/>
      <c r="AH85" s="267" t="str">
        <f t="shared" si="58"/>
        <v/>
      </c>
      <c r="AI85" s="263" t="str">
        <f t="shared" ca="1" si="59"/>
        <v>E</v>
      </c>
      <c r="AJ85" s="29">
        <f t="shared" si="60"/>
        <v>0</v>
      </c>
      <c r="AK85" s="22">
        <v>75</v>
      </c>
      <c r="AL85" s="5">
        <f t="shared" si="61"/>
        <v>28</v>
      </c>
      <c r="AM85" s="22"/>
      <c r="AN85" s="5">
        <f t="shared" si="62"/>
        <v>0</v>
      </c>
      <c r="AO85" s="826"/>
      <c r="AP85" s="29">
        <f t="shared" si="63"/>
        <v>0</v>
      </c>
      <c r="AQ85" s="436">
        <v>1.65</v>
      </c>
      <c r="AR85" s="106">
        <f t="shared" si="64"/>
        <v>7</v>
      </c>
      <c r="AS85" s="274">
        <f t="shared" si="33"/>
        <v>0</v>
      </c>
      <c r="AT85" s="275">
        <f t="shared" si="33"/>
        <v>0</v>
      </c>
      <c r="AU85" s="275">
        <f t="shared" si="65"/>
        <v>1</v>
      </c>
      <c r="AV85" s="275">
        <f t="shared" si="65"/>
        <v>0</v>
      </c>
      <c r="AW85" s="275">
        <f t="shared" si="65"/>
        <v>0</v>
      </c>
      <c r="AX85" s="275">
        <f t="shared" si="65"/>
        <v>0</v>
      </c>
      <c r="AY85" s="275">
        <f t="shared" si="65"/>
        <v>0</v>
      </c>
      <c r="AZ85" s="275">
        <f t="shared" si="65"/>
        <v>0</v>
      </c>
      <c r="BA85" s="275">
        <f t="shared" si="65"/>
        <v>0</v>
      </c>
      <c r="BB85" s="275">
        <f t="shared" si="65"/>
        <v>0</v>
      </c>
      <c r="BC85" s="275">
        <f t="shared" si="65"/>
        <v>0</v>
      </c>
      <c r="BD85" s="275">
        <f t="shared" si="66"/>
        <v>0</v>
      </c>
      <c r="BE85" s="275">
        <f>IF(AND(A85&lt;&gt;"",AS85&lt;&gt;1,ISNA(VLOOKUP(A85,Indoor!B:B,1,0))),1,0)</f>
        <v>0</v>
      </c>
      <c r="BG85" s="276"/>
      <c r="BH85" s="302"/>
    </row>
    <row r="86" spans="1:60" hidden="1">
      <c r="A86" s="118">
        <v>7015</v>
      </c>
      <c r="B86" s="4" t="str">
        <f t="shared" ca="1" si="37"/>
        <v>HOUPPE</v>
      </c>
      <c r="C86" s="4" t="str">
        <f t="shared" ca="1" si="37"/>
        <v>Grégoire</v>
      </c>
      <c r="D86" s="5" t="str">
        <f t="shared" ca="1" si="37"/>
        <v>H</v>
      </c>
      <c r="E86" s="5" t="str">
        <f t="shared" ca="1" si="37"/>
        <v>M</v>
      </c>
      <c r="F86" s="5">
        <f t="shared" ca="1" si="37"/>
        <v>1999</v>
      </c>
      <c r="G86" s="17" t="s">
        <v>14</v>
      </c>
      <c r="H86" s="27" t="str">
        <f t="shared" ca="1" si="39"/>
        <v>Nivelles</v>
      </c>
      <c r="I86" s="28">
        <v>9.0509259259259254E-5</v>
      </c>
      <c r="J86" s="267">
        <f t="shared" si="40"/>
        <v>9.0509259259259248E-2</v>
      </c>
      <c r="K86" s="263" t="str">
        <f t="shared" ca="1" si="41"/>
        <v>E</v>
      </c>
      <c r="L86" s="5">
        <f t="shared" ca="1" si="42"/>
        <v>196</v>
      </c>
      <c r="M86" s="18"/>
      <c r="N86" s="267" t="str">
        <f t="shared" si="43"/>
        <v/>
      </c>
      <c r="O86" s="263" t="str">
        <f t="shared" ca="1" si="44"/>
        <v>E</v>
      </c>
      <c r="P86" s="5">
        <f t="shared" si="45"/>
        <v>0</v>
      </c>
      <c r="Q86" s="18"/>
      <c r="R86" s="267" t="str">
        <f t="shared" si="46"/>
        <v/>
      </c>
      <c r="S86" s="263" t="str">
        <f t="shared" ca="1" si="47"/>
        <v>E</v>
      </c>
      <c r="T86" s="5">
        <f t="shared" si="48"/>
        <v>0</v>
      </c>
      <c r="U86" s="18"/>
      <c r="V86" s="267" t="str">
        <f t="shared" si="49"/>
        <v/>
      </c>
      <c r="W86" s="263" t="str">
        <f t="shared" ca="1" si="50"/>
        <v>E</v>
      </c>
      <c r="X86" s="5">
        <f t="shared" si="51"/>
        <v>0</v>
      </c>
      <c r="Y86" s="20"/>
      <c r="Z86" s="267" t="str">
        <f t="shared" si="52"/>
        <v/>
      </c>
      <c r="AA86" s="263" t="str">
        <f t="shared" ca="1" si="53"/>
        <v>E</v>
      </c>
      <c r="AB86" s="5">
        <f t="shared" si="54"/>
        <v>0</v>
      </c>
      <c r="AC86" s="18">
        <v>1.1423611111111108E-4</v>
      </c>
      <c r="AD86" s="267">
        <f t="shared" si="55"/>
        <v>0.11423611111111108</v>
      </c>
      <c r="AE86" s="263" t="str">
        <f t="shared" ca="1" si="56"/>
        <v>E</v>
      </c>
      <c r="AF86" s="5">
        <f t="shared" ca="1" si="57"/>
        <v>359</v>
      </c>
      <c r="AG86" s="18"/>
      <c r="AH86" s="267" t="str">
        <f t="shared" si="58"/>
        <v/>
      </c>
      <c r="AI86" s="263" t="str">
        <f t="shared" ca="1" si="59"/>
        <v>E</v>
      </c>
      <c r="AJ86" s="29">
        <f t="shared" si="60"/>
        <v>0</v>
      </c>
      <c r="AK86" s="22"/>
      <c r="AL86" s="5">
        <f t="shared" si="61"/>
        <v>0</v>
      </c>
      <c r="AM86" s="22"/>
      <c r="AN86" s="5">
        <f t="shared" si="62"/>
        <v>0</v>
      </c>
      <c r="AO86" s="826"/>
      <c r="AP86" s="29">
        <f t="shared" si="63"/>
        <v>0</v>
      </c>
      <c r="AQ86" s="436">
        <v>6.94</v>
      </c>
      <c r="AR86" s="106">
        <f t="shared" si="64"/>
        <v>343</v>
      </c>
      <c r="AS86" s="274">
        <f t="shared" si="33"/>
        <v>0</v>
      </c>
      <c r="AT86" s="275">
        <f t="shared" si="33"/>
        <v>0</v>
      </c>
      <c r="AU86" s="275">
        <f t="shared" si="65"/>
        <v>1</v>
      </c>
      <c r="AV86" s="275">
        <f t="shared" si="65"/>
        <v>0</v>
      </c>
      <c r="AW86" s="275">
        <f t="shared" si="65"/>
        <v>0</v>
      </c>
      <c r="AX86" s="275">
        <f t="shared" si="65"/>
        <v>0</v>
      </c>
      <c r="AY86" s="275">
        <f t="shared" si="65"/>
        <v>0</v>
      </c>
      <c r="AZ86" s="275">
        <f t="shared" si="65"/>
        <v>0</v>
      </c>
      <c r="BA86" s="275">
        <f t="shared" si="65"/>
        <v>0</v>
      </c>
      <c r="BB86" s="275">
        <f t="shared" si="65"/>
        <v>0</v>
      </c>
      <c r="BC86" s="275">
        <f t="shared" si="65"/>
        <v>0</v>
      </c>
      <c r="BD86" s="275">
        <f t="shared" si="66"/>
        <v>0</v>
      </c>
      <c r="BE86" s="275">
        <f>IF(AND(A86&lt;&gt;"",AS86&lt;&gt;1,ISNA(VLOOKUP(A86,Indoor!B:B,1,0))),1,0)</f>
        <v>0</v>
      </c>
      <c r="BG86" s="276"/>
      <c r="BH86" s="302"/>
    </row>
    <row r="87" spans="1:60" hidden="1">
      <c r="A87" s="118">
        <v>7011</v>
      </c>
      <c r="B87" s="4" t="str">
        <f t="shared" ca="1" si="37"/>
        <v>GILBERT</v>
      </c>
      <c r="C87" s="4" t="str">
        <f t="shared" ca="1" si="37"/>
        <v>Florian</v>
      </c>
      <c r="D87" s="5" t="str">
        <f t="shared" ca="1" si="37"/>
        <v>H</v>
      </c>
      <c r="E87" s="5" t="str">
        <f t="shared" ca="1" si="37"/>
        <v>M</v>
      </c>
      <c r="F87" s="5">
        <f t="shared" ca="1" si="37"/>
        <v>1999</v>
      </c>
      <c r="G87" s="17" t="s">
        <v>14</v>
      </c>
      <c r="H87" s="27" t="str">
        <f t="shared" ca="1" si="39"/>
        <v>Nivelles</v>
      </c>
      <c r="I87" s="28">
        <v>7.8587962962962962E-5</v>
      </c>
      <c r="J87" s="267">
        <f t="shared" si="40"/>
        <v>7.8587962962962957E-2</v>
      </c>
      <c r="K87" s="263" t="str">
        <f t="shared" ca="1" si="41"/>
        <v>E</v>
      </c>
      <c r="L87" s="5">
        <f t="shared" ca="1" si="42"/>
        <v>413</v>
      </c>
      <c r="M87" s="18"/>
      <c r="N87" s="267" t="str">
        <f t="shared" si="43"/>
        <v/>
      </c>
      <c r="O87" s="263" t="str">
        <f t="shared" ca="1" si="44"/>
        <v>E</v>
      </c>
      <c r="P87" s="5">
        <f t="shared" si="45"/>
        <v>0</v>
      </c>
      <c r="Q87" s="18"/>
      <c r="R87" s="267" t="str">
        <f t="shared" si="46"/>
        <v/>
      </c>
      <c r="S87" s="263" t="str">
        <f t="shared" ca="1" si="47"/>
        <v>E</v>
      </c>
      <c r="T87" s="5">
        <f t="shared" si="48"/>
        <v>0</v>
      </c>
      <c r="U87" s="18"/>
      <c r="V87" s="267" t="str">
        <f t="shared" si="49"/>
        <v/>
      </c>
      <c r="W87" s="263" t="str">
        <f t="shared" ca="1" si="50"/>
        <v>E</v>
      </c>
      <c r="X87" s="5">
        <f t="shared" si="51"/>
        <v>0</v>
      </c>
      <c r="Y87" s="20"/>
      <c r="Z87" s="267" t="str">
        <f t="shared" si="52"/>
        <v/>
      </c>
      <c r="AA87" s="263" t="str">
        <f t="shared" ca="1" si="53"/>
        <v>E</v>
      </c>
      <c r="AB87" s="5">
        <f t="shared" si="54"/>
        <v>0</v>
      </c>
      <c r="AC87" s="18">
        <v>1.0243055555555555E-4</v>
      </c>
      <c r="AD87" s="267">
        <f t="shared" si="55"/>
        <v>0.10243055555555555</v>
      </c>
      <c r="AE87" s="263" t="str">
        <f t="shared" ca="1" si="56"/>
        <v>E</v>
      </c>
      <c r="AF87" s="5">
        <f t="shared" ca="1" si="57"/>
        <v>528</v>
      </c>
      <c r="AG87" s="18"/>
      <c r="AH87" s="267" t="str">
        <f t="shared" si="58"/>
        <v/>
      </c>
      <c r="AI87" s="263" t="str">
        <f t="shared" ca="1" si="59"/>
        <v>E</v>
      </c>
      <c r="AJ87" s="29">
        <f t="shared" si="60"/>
        <v>0</v>
      </c>
      <c r="AK87" s="22">
        <v>120</v>
      </c>
      <c r="AL87" s="5">
        <f t="shared" si="61"/>
        <v>369</v>
      </c>
      <c r="AM87" s="22"/>
      <c r="AN87" s="5">
        <f t="shared" si="62"/>
        <v>0</v>
      </c>
      <c r="AO87" s="826"/>
      <c r="AP87" s="29">
        <f t="shared" si="63"/>
        <v>0</v>
      </c>
      <c r="AQ87" s="436">
        <v>6.96</v>
      </c>
      <c r="AR87" s="106">
        <f t="shared" si="64"/>
        <v>344</v>
      </c>
      <c r="AS87" s="274">
        <f t="shared" si="33"/>
        <v>0</v>
      </c>
      <c r="AT87" s="275">
        <f t="shared" si="33"/>
        <v>0</v>
      </c>
      <c r="AU87" s="275">
        <f t="shared" si="65"/>
        <v>1</v>
      </c>
      <c r="AV87" s="275">
        <f t="shared" si="65"/>
        <v>0</v>
      </c>
      <c r="AW87" s="275">
        <f t="shared" si="65"/>
        <v>0</v>
      </c>
      <c r="AX87" s="275">
        <f t="shared" si="65"/>
        <v>0</v>
      </c>
      <c r="AY87" s="275">
        <f t="shared" si="65"/>
        <v>0</v>
      </c>
      <c r="AZ87" s="275">
        <f t="shared" si="65"/>
        <v>0</v>
      </c>
      <c r="BA87" s="275">
        <f t="shared" si="65"/>
        <v>0</v>
      </c>
      <c r="BB87" s="275">
        <f t="shared" si="65"/>
        <v>0</v>
      </c>
      <c r="BC87" s="275">
        <f t="shared" si="65"/>
        <v>0</v>
      </c>
      <c r="BD87" s="275">
        <f t="shared" si="66"/>
        <v>0</v>
      </c>
      <c r="BE87" s="275">
        <f>IF(AND(A87&lt;&gt;"",AS87&lt;&gt;1,ISNA(VLOOKUP(A87,Indoor!B:B,1,0))),1,0)</f>
        <v>0</v>
      </c>
      <c r="BG87" s="276"/>
      <c r="BH87" s="302"/>
    </row>
    <row r="88" spans="1:60" hidden="1">
      <c r="A88" s="118">
        <v>7027</v>
      </c>
      <c r="B88" s="4" t="str">
        <f t="shared" ca="1" si="37"/>
        <v>BOUQUIAUX</v>
      </c>
      <c r="C88" s="4" t="str">
        <f t="shared" ca="1" si="37"/>
        <v>Simon</v>
      </c>
      <c r="D88" s="5" t="str">
        <f t="shared" ca="1" si="37"/>
        <v>H</v>
      </c>
      <c r="E88" s="5" t="str">
        <f t="shared" ca="1" si="37"/>
        <v>M</v>
      </c>
      <c r="F88" s="5">
        <f t="shared" ca="1" si="37"/>
        <v>1999</v>
      </c>
      <c r="G88" s="17" t="s">
        <v>14</v>
      </c>
      <c r="H88" s="27" t="str">
        <f t="shared" ca="1" si="39"/>
        <v>Nivelles</v>
      </c>
      <c r="I88" s="28">
        <v>8.298611111111111E-5</v>
      </c>
      <c r="J88" s="267">
        <f t="shared" si="40"/>
        <v>8.2986111111111108E-2</v>
      </c>
      <c r="K88" s="263" t="str">
        <f t="shared" ca="1" si="41"/>
        <v>E</v>
      </c>
      <c r="L88" s="5">
        <f t="shared" ca="1" si="42"/>
        <v>325</v>
      </c>
      <c r="M88" s="18"/>
      <c r="N88" s="267" t="str">
        <f t="shared" si="43"/>
        <v/>
      </c>
      <c r="O88" s="263" t="str">
        <f t="shared" ca="1" si="44"/>
        <v>E</v>
      </c>
      <c r="P88" s="5">
        <f t="shared" si="45"/>
        <v>0</v>
      </c>
      <c r="Q88" s="18"/>
      <c r="R88" s="267" t="str">
        <f t="shared" si="46"/>
        <v/>
      </c>
      <c r="S88" s="263" t="str">
        <f t="shared" ca="1" si="47"/>
        <v>E</v>
      </c>
      <c r="T88" s="5">
        <f t="shared" si="48"/>
        <v>0</v>
      </c>
      <c r="U88" s="18"/>
      <c r="V88" s="267" t="str">
        <f t="shared" si="49"/>
        <v/>
      </c>
      <c r="W88" s="263" t="str">
        <f t="shared" ca="1" si="50"/>
        <v>E</v>
      </c>
      <c r="X88" s="5">
        <f t="shared" si="51"/>
        <v>0</v>
      </c>
      <c r="Y88" s="20"/>
      <c r="Z88" s="267" t="str">
        <f t="shared" si="52"/>
        <v/>
      </c>
      <c r="AA88" s="263" t="str">
        <f t="shared" ca="1" si="53"/>
        <v>E</v>
      </c>
      <c r="AB88" s="5">
        <f t="shared" si="54"/>
        <v>0</v>
      </c>
      <c r="AC88" s="18">
        <v>1.0567129629629631E-4</v>
      </c>
      <c r="AD88" s="267">
        <f t="shared" si="55"/>
        <v>0.1056712962962963</v>
      </c>
      <c r="AE88" s="263" t="str">
        <f t="shared" ca="1" si="56"/>
        <v>E</v>
      </c>
      <c r="AF88" s="5">
        <f t="shared" ca="1" si="57"/>
        <v>478</v>
      </c>
      <c r="AG88" s="18"/>
      <c r="AH88" s="267" t="str">
        <f t="shared" si="58"/>
        <v/>
      </c>
      <c r="AI88" s="263" t="str">
        <f t="shared" ca="1" si="59"/>
        <v>E</v>
      </c>
      <c r="AJ88" s="29">
        <f t="shared" si="60"/>
        <v>0</v>
      </c>
      <c r="AK88" s="22">
        <v>120</v>
      </c>
      <c r="AL88" s="5">
        <f t="shared" si="61"/>
        <v>369</v>
      </c>
      <c r="AM88" s="22"/>
      <c r="AN88" s="5">
        <f t="shared" si="62"/>
        <v>0</v>
      </c>
      <c r="AO88" s="826"/>
      <c r="AP88" s="29">
        <f t="shared" si="63"/>
        <v>0</v>
      </c>
      <c r="AQ88" s="436">
        <v>6.81</v>
      </c>
      <c r="AR88" s="106">
        <f t="shared" si="64"/>
        <v>334</v>
      </c>
      <c r="AS88" s="274">
        <f t="shared" si="33"/>
        <v>0</v>
      </c>
      <c r="AT88" s="275">
        <f t="shared" si="33"/>
        <v>0</v>
      </c>
      <c r="AU88" s="275">
        <f t="shared" ref="AU88:BC97" si="67">IF($G88=AU$13,1,0)</f>
        <v>1</v>
      </c>
      <c r="AV88" s="275">
        <f t="shared" si="67"/>
        <v>0</v>
      </c>
      <c r="AW88" s="275">
        <f t="shared" si="67"/>
        <v>0</v>
      </c>
      <c r="AX88" s="275">
        <f t="shared" si="67"/>
        <v>0</v>
      </c>
      <c r="AY88" s="275">
        <f t="shared" si="67"/>
        <v>0</v>
      </c>
      <c r="AZ88" s="275">
        <f t="shared" si="67"/>
        <v>0</v>
      </c>
      <c r="BA88" s="275">
        <f t="shared" si="67"/>
        <v>0</v>
      </c>
      <c r="BB88" s="275">
        <f t="shared" si="67"/>
        <v>0</v>
      </c>
      <c r="BC88" s="275">
        <f t="shared" si="67"/>
        <v>0</v>
      </c>
      <c r="BD88" s="275">
        <f t="shared" si="66"/>
        <v>0</v>
      </c>
      <c r="BE88" s="275">
        <f>IF(AND(A88&lt;&gt;"",AS88&lt;&gt;1,ISNA(VLOOKUP(A88,Indoor!B:B,1,0))),1,0)</f>
        <v>0</v>
      </c>
      <c r="BG88" s="276"/>
      <c r="BH88" s="302"/>
    </row>
    <row r="89" spans="1:60" hidden="1">
      <c r="A89" s="118">
        <v>29</v>
      </c>
      <c r="B89" s="4" t="str">
        <f t="shared" ca="1" si="37"/>
        <v xml:space="preserve">DAMMAN </v>
      </c>
      <c r="C89" s="4" t="str">
        <f t="shared" ca="1" si="37"/>
        <v>Benjamin</v>
      </c>
      <c r="D89" s="5" t="str">
        <f t="shared" ca="1" si="37"/>
        <v>H</v>
      </c>
      <c r="E89" s="5" t="str">
        <f t="shared" ca="1" si="37"/>
        <v>B</v>
      </c>
      <c r="F89" s="5">
        <f t="shared" ca="1" si="37"/>
        <v>2002</v>
      </c>
      <c r="G89" s="17" t="s">
        <v>14</v>
      </c>
      <c r="H89" s="27" t="str">
        <f t="shared" ca="1" si="39"/>
        <v>Nivelles</v>
      </c>
      <c r="I89" s="28">
        <v>8.4143518518518511E-5</v>
      </c>
      <c r="J89" s="267">
        <f t="shared" si="40"/>
        <v>8.4143518518518506E-2</v>
      </c>
      <c r="K89" s="263" t="str">
        <f t="shared" ca="1" si="41"/>
        <v>E</v>
      </c>
      <c r="L89" s="5">
        <f t="shared" ca="1" si="42"/>
        <v>303</v>
      </c>
      <c r="M89" s="18"/>
      <c r="N89" s="267" t="str">
        <f t="shared" si="43"/>
        <v/>
      </c>
      <c r="O89" s="263" t="str">
        <f t="shared" ca="1" si="44"/>
        <v>E</v>
      </c>
      <c r="P89" s="5">
        <f t="shared" si="45"/>
        <v>0</v>
      </c>
      <c r="Q89" s="18"/>
      <c r="R89" s="267" t="str">
        <f t="shared" si="46"/>
        <v/>
      </c>
      <c r="S89" s="263" t="str">
        <f t="shared" ca="1" si="47"/>
        <v>E</v>
      </c>
      <c r="T89" s="5">
        <f t="shared" si="48"/>
        <v>0</v>
      </c>
      <c r="U89" s="18"/>
      <c r="V89" s="267" t="str">
        <f t="shared" si="49"/>
        <v/>
      </c>
      <c r="W89" s="263" t="str">
        <f t="shared" ca="1" si="50"/>
        <v>E</v>
      </c>
      <c r="X89" s="5">
        <f t="shared" si="51"/>
        <v>0</v>
      </c>
      <c r="Y89" s="20"/>
      <c r="Z89" s="267" t="str">
        <f t="shared" si="52"/>
        <v/>
      </c>
      <c r="AA89" s="263" t="str">
        <f t="shared" ca="1" si="53"/>
        <v>E</v>
      </c>
      <c r="AB89" s="5">
        <f t="shared" si="54"/>
        <v>0</v>
      </c>
      <c r="AC89" s="18"/>
      <c r="AD89" s="267" t="str">
        <f t="shared" si="55"/>
        <v/>
      </c>
      <c r="AE89" s="263" t="str">
        <f t="shared" ca="1" si="56"/>
        <v>E</v>
      </c>
      <c r="AF89" s="5">
        <f t="shared" si="57"/>
        <v>0</v>
      </c>
      <c r="AG89" s="18"/>
      <c r="AH89" s="267" t="str">
        <f t="shared" si="58"/>
        <v/>
      </c>
      <c r="AI89" s="263" t="str">
        <f t="shared" ca="1" si="59"/>
        <v>E</v>
      </c>
      <c r="AJ89" s="29">
        <f t="shared" si="60"/>
        <v>0</v>
      </c>
      <c r="AK89" s="22">
        <v>75</v>
      </c>
      <c r="AL89" s="5">
        <f t="shared" si="61"/>
        <v>28</v>
      </c>
      <c r="AM89" s="22"/>
      <c r="AN89" s="5">
        <f t="shared" si="62"/>
        <v>0</v>
      </c>
      <c r="AO89" s="826"/>
      <c r="AP89" s="29">
        <f t="shared" si="63"/>
        <v>0</v>
      </c>
      <c r="AQ89" s="436">
        <v>4</v>
      </c>
      <c r="AR89" s="106">
        <f t="shared" si="64"/>
        <v>151</v>
      </c>
      <c r="AS89" s="274">
        <f t="shared" si="33"/>
        <v>0</v>
      </c>
      <c r="AT89" s="275">
        <f t="shared" si="33"/>
        <v>0</v>
      </c>
      <c r="AU89" s="275">
        <f t="shared" si="67"/>
        <v>1</v>
      </c>
      <c r="AV89" s="275">
        <f t="shared" si="67"/>
        <v>0</v>
      </c>
      <c r="AW89" s="275">
        <f t="shared" si="67"/>
        <v>0</v>
      </c>
      <c r="AX89" s="275">
        <f t="shared" si="67"/>
        <v>0</v>
      </c>
      <c r="AY89" s="275">
        <f t="shared" si="67"/>
        <v>0</v>
      </c>
      <c r="AZ89" s="275">
        <f t="shared" si="67"/>
        <v>0</v>
      </c>
      <c r="BA89" s="275">
        <f t="shared" si="67"/>
        <v>0</v>
      </c>
      <c r="BB89" s="275">
        <f t="shared" si="67"/>
        <v>0</v>
      </c>
      <c r="BC89" s="275">
        <f t="shared" si="67"/>
        <v>0</v>
      </c>
      <c r="BD89" s="275">
        <f t="shared" si="66"/>
        <v>0</v>
      </c>
      <c r="BE89" s="275">
        <f>IF(AND(A89&lt;&gt;"",AS89&lt;&gt;1,ISNA(VLOOKUP(A89,Indoor!B:B,1,0))),1,0)</f>
        <v>0</v>
      </c>
      <c r="BG89" s="276"/>
      <c r="BH89" s="302"/>
    </row>
    <row r="90" spans="1:60" hidden="1">
      <c r="A90" s="118">
        <v>221</v>
      </c>
      <c r="B90" s="4" t="str">
        <f t="shared" ca="1" si="37"/>
        <v>NAVEAU</v>
      </c>
      <c r="C90" s="4" t="str">
        <f t="shared" ca="1" si="37"/>
        <v>Thomas</v>
      </c>
      <c r="D90" s="5" t="str">
        <f t="shared" ca="1" si="37"/>
        <v>H</v>
      </c>
      <c r="E90" s="5" t="str">
        <f t="shared" ca="1" si="37"/>
        <v>B</v>
      </c>
      <c r="F90" s="5" t="str">
        <f t="shared" ca="1" si="37"/>
        <v/>
      </c>
      <c r="G90" s="17" t="s">
        <v>14</v>
      </c>
      <c r="H90" s="27" t="str">
        <f t="shared" ca="1" si="39"/>
        <v>Nivelles</v>
      </c>
      <c r="I90" s="28">
        <v>9.3749999999999988E-5</v>
      </c>
      <c r="J90" s="267">
        <f t="shared" si="40"/>
        <v>9.3749999999999986E-2</v>
      </c>
      <c r="K90" s="263" t="str">
        <f t="shared" ca="1" si="41"/>
        <v>E</v>
      </c>
      <c r="L90" s="5">
        <f t="shared" ca="1" si="42"/>
        <v>149</v>
      </c>
      <c r="M90" s="18"/>
      <c r="N90" s="267" t="str">
        <f t="shared" si="43"/>
        <v/>
      </c>
      <c r="O90" s="263" t="str">
        <f t="shared" ca="1" si="44"/>
        <v>E</v>
      </c>
      <c r="P90" s="5">
        <f t="shared" si="45"/>
        <v>0</v>
      </c>
      <c r="Q90" s="18"/>
      <c r="R90" s="267" t="str">
        <f t="shared" si="46"/>
        <v/>
      </c>
      <c r="S90" s="263" t="str">
        <f t="shared" ca="1" si="47"/>
        <v>E</v>
      </c>
      <c r="T90" s="5">
        <f t="shared" si="48"/>
        <v>0</v>
      </c>
      <c r="U90" s="18"/>
      <c r="V90" s="267" t="str">
        <f t="shared" si="49"/>
        <v/>
      </c>
      <c r="W90" s="263" t="str">
        <f t="shared" ca="1" si="50"/>
        <v>E</v>
      </c>
      <c r="X90" s="5">
        <f t="shared" si="51"/>
        <v>0</v>
      </c>
      <c r="Y90" s="20"/>
      <c r="Z90" s="267" t="str">
        <f t="shared" si="52"/>
        <v/>
      </c>
      <c r="AA90" s="263" t="str">
        <f t="shared" ca="1" si="53"/>
        <v>E</v>
      </c>
      <c r="AB90" s="5">
        <f t="shared" si="54"/>
        <v>0</v>
      </c>
      <c r="AC90" s="18"/>
      <c r="AD90" s="267" t="str">
        <f t="shared" si="55"/>
        <v/>
      </c>
      <c r="AE90" s="263" t="str">
        <f t="shared" ca="1" si="56"/>
        <v>E</v>
      </c>
      <c r="AF90" s="5">
        <f t="shared" si="57"/>
        <v>0</v>
      </c>
      <c r="AG90" s="18"/>
      <c r="AH90" s="267" t="str">
        <f t="shared" si="58"/>
        <v/>
      </c>
      <c r="AI90" s="263" t="str">
        <f t="shared" ca="1" si="59"/>
        <v>E</v>
      </c>
      <c r="AJ90" s="29">
        <f t="shared" si="60"/>
        <v>0</v>
      </c>
      <c r="AK90" s="22"/>
      <c r="AL90" s="5">
        <f t="shared" si="61"/>
        <v>0</v>
      </c>
      <c r="AM90" s="22"/>
      <c r="AN90" s="5">
        <f t="shared" si="62"/>
        <v>0</v>
      </c>
      <c r="AO90" s="826"/>
      <c r="AP90" s="29">
        <f t="shared" si="63"/>
        <v>0</v>
      </c>
      <c r="AQ90" s="436">
        <v>2.78</v>
      </c>
      <c r="AR90" s="106">
        <f t="shared" si="64"/>
        <v>75</v>
      </c>
      <c r="AS90" s="274">
        <f t="shared" si="33"/>
        <v>0</v>
      </c>
      <c r="AT90" s="275">
        <f t="shared" si="33"/>
        <v>0</v>
      </c>
      <c r="AU90" s="275">
        <f t="shared" si="67"/>
        <v>1</v>
      </c>
      <c r="AV90" s="275">
        <f t="shared" si="67"/>
        <v>0</v>
      </c>
      <c r="AW90" s="275">
        <f t="shared" si="67"/>
        <v>0</v>
      </c>
      <c r="AX90" s="275">
        <f t="shared" si="67"/>
        <v>0</v>
      </c>
      <c r="AY90" s="275">
        <f t="shared" si="67"/>
        <v>0</v>
      </c>
      <c r="AZ90" s="275">
        <f t="shared" si="67"/>
        <v>0</v>
      </c>
      <c r="BA90" s="275">
        <f t="shared" si="67"/>
        <v>0</v>
      </c>
      <c r="BB90" s="275">
        <f t="shared" si="67"/>
        <v>0</v>
      </c>
      <c r="BC90" s="275">
        <f t="shared" si="67"/>
        <v>0</v>
      </c>
      <c r="BD90" s="275">
        <f t="shared" si="66"/>
        <v>0</v>
      </c>
      <c r="BE90" s="275">
        <f>IF(AND(A90&lt;&gt;"",AS90&lt;&gt;1,ISNA(VLOOKUP(A90,Indoor!B:B,1,0))),1,0)</f>
        <v>0</v>
      </c>
      <c r="BG90" s="276"/>
      <c r="BH90" s="302"/>
    </row>
    <row r="91" spans="1:60" hidden="1">
      <c r="A91" s="118">
        <v>10006</v>
      </c>
      <c r="B91" s="4" t="str">
        <f t="shared" ca="1" si="37"/>
        <v>CORNET</v>
      </c>
      <c r="C91" s="4" t="str">
        <f t="shared" ca="1" si="37"/>
        <v>Roan</v>
      </c>
      <c r="D91" s="5" t="str">
        <f t="shared" ca="1" si="37"/>
        <v>H</v>
      </c>
      <c r="E91" s="5" t="str">
        <f t="shared" ca="1" si="37"/>
        <v>B</v>
      </c>
      <c r="F91" s="5" t="str">
        <f t="shared" ca="1" si="37"/>
        <v/>
      </c>
      <c r="G91" s="17" t="s">
        <v>14</v>
      </c>
      <c r="H91" s="27" t="str">
        <f t="shared" ca="1" si="39"/>
        <v>Nivelles</v>
      </c>
      <c r="I91" s="28">
        <v>9.4328703703703716E-5</v>
      </c>
      <c r="J91" s="267">
        <f t="shared" si="40"/>
        <v>9.432870370370372E-2</v>
      </c>
      <c r="K91" s="263" t="str">
        <f t="shared" ca="1" si="41"/>
        <v>E</v>
      </c>
      <c r="L91" s="5">
        <f t="shared" ca="1" si="42"/>
        <v>142</v>
      </c>
      <c r="M91" s="18"/>
      <c r="N91" s="267" t="str">
        <f t="shared" si="43"/>
        <v/>
      </c>
      <c r="O91" s="263" t="str">
        <f t="shared" ca="1" si="44"/>
        <v>E</v>
      </c>
      <c r="P91" s="5">
        <f t="shared" si="45"/>
        <v>0</v>
      </c>
      <c r="Q91" s="18"/>
      <c r="R91" s="267" t="str">
        <f t="shared" si="46"/>
        <v/>
      </c>
      <c r="S91" s="263" t="str">
        <f t="shared" ca="1" si="47"/>
        <v>E</v>
      </c>
      <c r="T91" s="5">
        <f t="shared" si="48"/>
        <v>0</v>
      </c>
      <c r="U91" s="18"/>
      <c r="V91" s="267" t="str">
        <f t="shared" si="49"/>
        <v/>
      </c>
      <c r="W91" s="263" t="str">
        <f t="shared" ca="1" si="50"/>
        <v>E</v>
      </c>
      <c r="X91" s="5">
        <f t="shared" si="51"/>
        <v>0</v>
      </c>
      <c r="Y91" s="20"/>
      <c r="Z91" s="267" t="str">
        <f t="shared" si="52"/>
        <v/>
      </c>
      <c r="AA91" s="263" t="str">
        <f t="shared" ca="1" si="53"/>
        <v>E</v>
      </c>
      <c r="AB91" s="5">
        <f t="shared" si="54"/>
        <v>0</v>
      </c>
      <c r="AC91" s="18"/>
      <c r="AD91" s="267" t="str">
        <f t="shared" si="55"/>
        <v/>
      </c>
      <c r="AE91" s="263" t="str">
        <f t="shared" ca="1" si="56"/>
        <v>E</v>
      </c>
      <c r="AF91" s="5">
        <f t="shared" si="57"/>
        <v>0</v>
      </c>
      <c r="AG91" s="18"/>
      <c r="AH91" s="267" t="str">
        <f t="shared" si="58"/>
        <v/>
      </c>
      <c r="AI91" s="263" t="str">
        <f t="shared" ca="1" si="59"/>
        <v>E</v>
      </c>
      <c r="AJ91" s="29">
        <f t="shared" si="60"/>
        <v>0</v>
      </c>
      <c r="AK91" s="22"/>
      <c r="AL91" s="5">
        <f t="shared" si="61"/>
        <v>0</v>
      </c>
      <c r="AM91" s="22"/>
      <c r="AN91" s="5">
        <f t="shared" si="62"/>
        <v>0</v>
      </c>
      <c r="AO91" s="826"/>
      <c r="AP91" s="29">
        <f t="shared" si="63"/>
        <v>0</v>
      </c>
      <c r="AQ91" s="436"/>
      <c r="AR91" s="106">
        <f t="shared" si="64"/>
        <v>0</v>
      </c>
      <c r="AS91" s="274">
        <f t="shared" si="33"/>
        <v>0</v>
      </c>
      <c r="AT91" s="275">
        <f t="shared" si="33"/>
        <v>0</v>
      </c>
      <c r="AU91" s="275">
        <f t="shared" si="67"/>
        <v>1</v>
      </c>
      <c r="AV91" s="275">
        <f t="shared" si="67"/>
        <v>0</v>
      </c>
      <c r="AW91" s="275">
        <f t="shared" si="67"/>
        <v>0</v>
      </c>
      <c r="AX91" s="275">
        <f t="shared" si="67"/>
        <v>0</v>
      </c>
      <c r="AY91" s="275">
        <f t="shared" si="67"/>
        <v>0</v>
      </c>
      <c r="AZ91" s="275">
        <f t="shared" si="67"/>
        <v>0</v>
      </c>
      <c r="BA91" s="275">
        <f t="shared" si="67"/>
        <v>0</v>
      </c>
      <c r="BB91" s="275">
        <f t="shared" si="67"/>
        <v>0</v>
      </c>
      <c r="BC91" s="275">
        <f t="shared" si="67"/>
        <v>0</v>
      </c>
      <c r="BD91" s="275">
        <f t="shared" si="66"/>
        <v>0</v>
      </c>
      <c r="BE91" s="275">
        <f>IF(AND(A91&lt;&gt;"",AS91&lt;&gt;1,ISNA(VLOOKUP(A91,Indoor!B:B,1,0))),1,0)</f>
        <v>0</v>
      </c>
      <c r="BG91" s="276"/>
      <c r="BH91" s="302"/>
    </row>
    <row r="92" spans="1:60" hidden="1">
      <c r="A92" s="118">
        <v>6125</v>
      </c>
      <c r="B92" s="4" t="str">
        <f t="shared" ca="1" si="37"/>
        <v>STAQUET</v>
      </c>
      <c r="C92" s="4" t="str">
        <f t="shared" ca="1" si="37"/>
        <v>Lara</v>
      </c>
      <c r="D92" s="5" t="str">
        <f t="shared" ca="1" si="37"/>
        <v>F</v>
      </c>
      <c r="E92" s="5" t="str">
        <f t="shared" ca="1" si="37"/>
        <v>M</v>
      </c>
      <c r="F92" s="5">
        <f t="shared" ca="1" si="37"/>
        <v>1999</v>
      </c>
      <c r="G92" s="17" t="s">
        <v>14</v>
      </c>
      <c r="H92" s="27" t="str">
        <f t="shared" ca="1" si="39"/>
        <v>Nivelles</v>
      </c>
      <c r="I92" s="28">
        <v>7.3495370370370359E-5</v>
      </c>
      <c r="J92" s="267">
        <f t="shared" si="40"/>
        <v>7.3495370370370364E-2</v>
      </c>
      <c r="K92" s="263" t="str">
        <f t="shared" ca="1" si="41"/>
        <v>E</v>
      </c>
      <c r="L92" s="5">
        <f t="shared" ca="1" si="42"/>
        <v>528</v>
      </c>
      <c r="M92" s="18"/>
      <c r="N92" s="267" t="str">
        <f t="shared" si="43"/>
        <v/>
      </c>
      <c r="O92" s="263" t="str">
        <f t="shared" ca="1" si="44"/>
        <v>E</v>
      </c>
      <c r="P92" s="5">
        <f t="shared" si="45"/>
        <v>0</v>
      </c>
      <c r="Q92" s="18"/>
      <c r="R92" s="267" t="str">
        <f t="shared" si="46"/>
        <v/>
      </c>
      <c r="S92" s="263" t="str">
        <f t="shared" ca="1" si="47"/>
        <v>E</v>
      </c>
      <c r="T92" s="5">
        <f t="shared" si="48"/>
        <v>0</v>
      </c>
      <c r="U92" s="18"/>
      <c r="V92" s="267" t="str">
        <f t="shared" si="49"/>
        <v/>
      </c>
      <c r="W92" s="263" t="str">
        <f t="shared" ca="1" si="50"/>
        <v>E</v>
      </c>
      <c r="X92" s="5">
        <f t="shared" si="51"/>
        <v>0</v>
      </c>
      <c r="Y92" s="20"/>
      <c r="Z92" s="267" t="str">
        <f t="shared" si="52"/>
        <v/>
      </c>
      <c r="AA92" s="263" t="str">
        <f t="shared" ca="1" si="53"/>
        <v>E</v>
      </c>
      <c r="AB92" s="5">
        <f t="shared" si="54"/>
        <v>0</v>
      </c>
      <c r="AC92" s="18"/>
      <c r="AD92" s="267" t="str">
        <f t="shared" si="55"/>
        <v/>
      </c>
      <c r="AE92" s="263" t="str">
        <f t="shared" ca="1" si="56"/>
        <v>E</v>
      </c>
      <c r="AF92" s="5">
        <f t="shared" si="57"/>
        <v>0</v>
      </c>
      <c r="AG92" s="18"/>
      <c r="AH92" s="267" t="str">
        <f t="shared" si="58"/>
        <v/>
      </c>
      <c r="AI92" s="263" t="str">
        <f t="shared" ca="1" si="59"/>
        <v>E</v>
      </c>
      <c r="AJ92" s="29">
        <f t="shared" si="60"/>
        <v>0</v>
      </c>
      <c r="AK92" s="22">
        <v>120</v>
      </c>
      <c r="AL92" s="5">
        <f t="shared" si="61"/>
        <v>369</v>
      </c>
      <c r="AM92" s="22"/>
      <c r="AN92" s="5">
        <f t="shared" si="62"/>
        <v>0</v>
      </c>
      <c r="AO92" s="826"/>
      <c r="AP92" s="29">
        <f t="shared" si="63"/>
        <v>0</v>
      </c>
      <c r="AQ92" s="436">
        <v>6.26</v>
      </c>
      <c r="AR92" s="106">
        <f t="shared" si="64"/>
        <v>298</v>
      </c>
      <c r="AS92" s="274">
        <f t="shared" si="33"/>
        <v>0</v>
      </c>
      <c r="AT92" s="275">
        <f t="shared" si="33"/>
        <v>0</v>
      </c>
      <c r="AU92" s="275">
        <f t="shared" si="67"/>
        <v>1</v>
      </c>
      <c r="AV92" s="275">
        <f t="shared" si="67"/>
        <v>0</v>
      </c>
      <c r="AW92" s="275">
        <f t="shared" si="67"/>
        <v>0</v>
      </c>
      <c r="AX92" s="275">
        <f t="shared" si="67"/>
        <v>0</v>
      </c>
      <c r="AY92" s="275">
        <f t="shared" si="67"/>
        <v>0</v>
      </c>
      <c r="AZ92" s="275">
        <f t="shared" si="67"/>
        <v>0</v>
      </c>
      <c r="BA92" s="275">
        <f t="shared" si="67"/>
        <v>0</v>
      </c>
      <c r="BB92" s="275">
        <f t="shared" si="67"/>
        <v>0</v>
      </c>
      <c r="BC92" s="275">
        <f t="shared" si="67"/>
        <v>0</v>
      </c>
      <c r="BD92" s="275">
        <f t="shared" si="66"/>
        <v>0</v>
      </c>
      <c r="BE92" s="275">
        <f>IF(AND(A92&lt;&gt;"",AS92&lt;&gt;1,ISNA(VLOOKUP(A92,Indoor!B:B,1,0))),1,0)</f>
        <v>0</v>
      </c>
      <c r="BG92" s="276"/>
      <c r="BH92" s="302"/>
    </row>
    <row r="93" spans="1:60" hidden="1">
      <c r="A93" s="118"/>
      <c r="B93" s="4" t="str">
        <f t="shared" si="37"/>
        <v/>
      </c>
      <c r="C93" s="4" t="str">
        <f t="shared" si="37"/>
        <v/>
      </c>
      <c r="D93" s="5" t="str">
        <f t="shared" si="37"/>
        <v/>
      </c>
      <c r="E93" s="5" t="str">
        <f t="shared" si="37"/>
        <v/>
      </c>
      <c r="F93" s="5" t="str">
        <f t="shared" si="37"/>
        <v/>
      </c>
      <c r="G93" s="17" t="s">
        <v>14</v>
      </c>
      <c r="H93" s="27" t="str">
        <f t="shared" ca="1" si="39"/>
        <v>Nivelles</v>
      </c>
      <c r="I93" s="28"/>
      <c r="J93" s="267" t="str">
        <f t="shared" si="40"/>
        <v/>
      </c>
      <c r="K93" s="263" t="str">
        <f t="shared" ca="1" si="41"/>
        <v>E</v>
      </c>
      <c r="L93" s="5">
        <f t="shared" si="42"/>
        <v>0</v>
      </c>
      <c r="M93" s="18"/>
      <c r="N93" s="267" t="str">
        <f t="shared" si="43"/>
        <v/>
      </c>
      <c r="O93" s="263" t="str">
        <f t="shared" ca="1" si="44"/>
        <v>E</v>
      </c>
      <c r="P93" s="5">
        <f t="shared" si="45"/>
        <v>0</v>
      </c>
      <c r="Q93" s="18"/>
      <c r="R93" s="267" t="str">
        <f t="shared" si="46"/>
        <v/>
      </c>
      <c r="S93" s="263" t="str">
        <f t="shared" ca="1" si="47"/>
        <v>E</v>
      </c>
      <c r="T93" s="5">
        <f t="shared" si="48"/>
        <v>0</v>
      </c>
      <c r="U93" s="18"/>
      <c r="V93" s="267" t="str">
        <f t="shared" si="49"/>
        <v/>
      </c>
      <c r="W93" s="263" t="str">
        <f t="shared" ca="1" si="50"/>
        <v>E</v>
      </c>
      <c r="X93" s="5">
        <f t="shared" si="51"/>
        <v>0</v>
      </c>
      <c r="Y93" s="20"/>
      <c r="Z93" s="267" t="str">
        <f t="shared" si="52"/>
        <v/>
      </c>
      <c r="AA93" s="263" t="str">
        <f t="shared" ca="1" si="53"/>
        <v>E</v>
      </c>
      <c r="AB93" s="5">
        <f t="shared" si="54"/>
        <v>0</v>
      </c>
      <c r="AC93" s="18"/>
      <c r="AD93" s="267" t="str">
        <f t="shared" si="55"/>
        <v/>
      </c>
      <c r="AE93" s="263" t="str">
        <f t="shared" ca="1" si="56"/>
        <v>E</v>
      </c>
      <c r="AF93" s="5">
        <f t="shared" si="57"/>
        <v>0</v>
      </c>
      <c r="AG93" s="18"/>
      <c r="AH93" s="267" t="str">
        <f t="shared" si="58"/>
        <v/>
      </c>
      <c r="AI93" s="263" t="str">
        <f t="shared" ca="1" si="59"/>
        <v>E</v>
      </c>
      <c r="AJ93" s="29">
        <f t="shared" si="60"/>
        <v>0</v>
      </c>
      <c r="AK93" s="22"/>
      <c r="AL93" s="5">
        <f t="shared" si="61"/>
        <v>0</v>
      </c>
      <c r="AM93" s="22"/>
      <c r="AN93" s="5">
        <f t="shared" si="62"/>
        <v>0</v>
      </c>
      <c r="AO93" s="826"/>
      <c r="AP93" s="29">
        <f t="shared" si="63"/>
        <v>0</v>
      </c>
      <c r="AQ93" s="436"/>
      <c r="AR93" s="106">
        <f t="shared" si="64"/>
        <v>0</v>
      </c>
      <c r="AS93" s="274">
        <f t="shared" si="33"/>
        <v>0</v>
      </c>
      <c r="AT93" s="275">
        <f t="shared" si="33"/>
        <v>0</v>
      </c>
      <c r="AU93" s="275">
        <f t="shared" si="67"/>
        <v>1</v>
      </c>
      <c r="AV93" s="275">
        <f t="shared" si="67"/>
        <v>0</v>
      </c>
      <c r="AW93" s="275">
        <f t="shared" si="67"/>
        <v>0</v>
      </c>
      <c r="AX93" s="275">
        <f t="shared" si="67"/>
        <v>0</v>
      </c>
      <c r="AY93" s="275">
        <f t="shared" si="67"/>
        <v>0</v>
      </c>
      <c r="AZ93" s="275">
        <f t="shared" si="67"/>
        <v>0</v>
      </c>
      <c r="BA93" s="275">
        <f t="shared" si="67"/>
        <v>0</v>
      </c>
      <c r="BB93" s="275">
        <f t="shared" si="67"/>
        <v>0</v>
      </c>
      <c r="BC93" s="275">
        <f t="shared" si="67"/>
        <v>0</v>
      </c>
      <c r="BD93" s="275">
        <f t="shared" si="66"/>
        <v>0</v>
      </c>
      <c r="BE93" s="275">
        <f>IF(AND(A93&lt;&gt;"",AS93&lt;&gt;1,ISNA(VLOOKUP(A93,Indoor!B:B,1,0))),1,0)</f>
        <v>0</v>
      </c>
      <c r="BG93" s="276"/>
      <c r="BH93" s="302"/>
    </row>
    <row r="94" spans="1:60" hidden="1">
      <c r="A94" s="118">
        <v>309</v>
      </c>
      <c r="B94" s="4" t="str">
        <f t="shared" ca="1" si="37"/>
        <v>GARIN</v>
      </c>
      <c r="C94" s="4" t="str">
        <f t="shared" ca="1" si="37"/>
        <v>Gaspard</v>
      </c>
      <c r="D94" s="5" t="str">
        <f t="shared" ca="1" si="37"/>
        <v>H</v>
      </c>
      <c r="E94" s="5" t="str">
        <f t="shared" ca="1" si="37"/>
        <v>B</v>
      </c>
      <c r="F94" s="5" t="str">
        <f t="shared" ca="1" si="37"/>
        <v/>
      </c>
      <c r="G94" s="17" t="s">
        <v>14</v>
      </c>
      <c r="H94" s="27" t="str">
        <f t="shared" ca="1" si="39"/>
        <v>Nivelles</v>
      </c>
      <c r="I94" s="28">
        <v>9.2592592592592588E-5</v>
      </c>
      <c r="J94" s="267">
        <f t="shared" si="40"/>
        <v>9.2592592592592587E-2</v>
      </c>
      <c r="K94" s="263" t="str">
        <f t="shared" ca="1" si="41"/>
        <v>E</v>
      </c>
      <c r="L94" s="5">
        <f t="shared" ca="1" si="42"/>
        <v>165</v>
      </c>
      <c r="M94" s="18"/>
      <c r="N94" s="267" t="str">
        <f t="shared" si="43"/>
        <v/>
      </c>
      <c r="O94" s="263" t="str">
        <f t="shared" ca="1" si="44"/>
        <v>E</v>
      </c>
      <c r="P94" s="5">
        <f t="shared" si="45"/>
        <v>0</v>
      </c>
      <c r="Q94" s="18"/>
      <c r="R94" s="267" t="str">
        <f t="shared" si="46"/>
        <v/>
      </c>
      <c r="S94" s="263" t="str">
        <f t="shared" ca="1" si="47"/>
        <v>E</v>
      </c>
      <c r="T94" s="5">
        <f t="shared" si="48"/>
        <v>0</v>
      </c>
      <c r="U94" s="18"/>
      <c r="V94" s="267" t="str">
        <f t="shared" si="49"/>
        <v/>
      </c>
      <c r="W94" s="263" t="str">
        <f t="shared" ca="1" si="50"/>
        <v>E</v>
      </c>
      <c r="X94" s="5">
        <f t="shared" si="51"/>
        <v>0</v>
      </c>
      <c r="Y94" s="20"/>
      <c r="Z94" s="267" t="str">
        <f t="shared" si="52"/>
        <v/>
      </c>
      <c r="AA94" s="263" t="str">
        <f t="shared" ca="1" si="53"/>
        <v>E</v>
      </c>
      <c r="AB94" s="5">
        <f t="shared" si="54"/>
        <v>0</v>
      </c>
      <c r="AC94" s="18"/>
      <c r="AD94" s="267" t="str">
        <f t="shared" si="55"/>
        <v/>
      </c>
      <c r="AE94" s="263" t="str">
        <f t="shared" ca="1" si="56"/>
        <v>E</v>
      </c>
      <c r="AF94" s="5">
        <f t="shared" si="57"/>
        <v>0</v>
      </c>
      <c r="AG94" s="18"/>
      <c r="AH94" s="267" t="str">
        <f t="shared" si="58"/>
        <v/>
      </c>
      <c r="AI94" s="263" t="str">
        <f t="shared" ca="1" si="59"/>
        <v>E</v>
      </c>
      <c r="AJ94" s="29">
        <f t="shared" si="60"/>
        <v>0</v>
      </c>
      <c r="AK94" s="22">
        <v>75</v>
      </c>
      <c r="AL94" s="5">
        <f t="shared" si="61"/>
        <v>28</v>
      </c>
      <c r="AM94" s="22"/>
      <c r="AN94" s="5">
        <f t="shared" si="62"/>
        <v>0</v>
      </c>
      <c r="AO94" s="826"/>
      <c r="AP94" s="29">
        <f t="shared" si="63"/>
        <v>0</v>
      </c>
      <c r="AQ94" s="436"/>
      <c r="AR94" s="106">
        <f t="shared" si="64"/>
        <v>0</v>
      </c>
      <c r="AS94" s="274">
        <f t="shared" si="33"/>
        <v>0</v>
      </c>
      <c r="AT94" s="275">
        <f t="shared" si="33"/>
        <v>0</v>
      </c>
      <c r="AU94" s="275">
        <f t="shared" si="67"/>
        <v>1</v>
      </c>
      <c r="AV94" s="275">
        <f t="shared" si="67"/>
        <v>0</v>
      </c>
      <c r="AW94" s="275">
        <f t="shared" si="67"/>
        <v>0</v>
      </c>
      <c r="AX94" s="275">
        <f t="shared" si="67"/>
        <v>0</v>
      </c>
      <c r="AY94" s="275">
        <f t="shared" si="67"/>
        <v>0</v>
      </c>
      <c r="AZ94" s="275">
        <f t="shared" si="67"/>
        <v>0</v>
      </c>
      <c r="BA94" s="275">
        <f t="shared" si="67"/>
        <v>0</v>
      </c>
      <c r="BB94" s="275">
        <f t="shared" si="67"/>
        <v>0</v>
      </c>
      <c r="BC94" s="275">
        <f t="shared" si="67"/>
        <v>0</v>
      </c>
      <c r="BD94" s="275">
        <f t="shared" si="66"/>
        <v>0</v>
      </c>
      <c r="BE94" s="275">
        <f>IF(AND(A94&lt;&gt;"",AS94&lt;&gt;1,ISNA(VLOOKUP(A94,Indoor!B:B,1,0))),1,0)</f>
        <v>0</v>
      </c>
      <c r="BG94" s="276"/>
      <c r="BH94" s="302"/>
    </row>
    <row r="95" spans="1:60" hidden="1">
      <c r="A95" s="118">
        <v>480</v>
      </c>
      <c r="B95" s="4" t="str">
        <f t="shared" ca="1" si="37"/>
        <v>DUFRASNE</v>
      </c>
      <c r="C95" s="4" t="str">
        <f t="shared" ca="1" si="37"/>
        <v>Matthieu</v>
      </c>
      <c r="D95" s="5" t="str">
        <f t="shared" ca="1" si="37"/>
        <v>H</v>
      </c>
      <c r="E95" s="5" t="str">
        <f t="shared" ca="1" si="37"/>
        <v>B</v>
      </c>
      <c r="F95" s="5">
        <f t="shared" ca="1" si="37"/>
        <v>2002</v>
      </c>
      <c r="G95" s="17" t="s">
        <v>14</v>
      </c>
      <c r="H95" s="27" t="str">
        <f t="shared" ca="1" si="39"/>
        <v>Nivelles</v>
      </c>
      <c r="I95" s="28">
        <v>9.4328703703703716E-5</v>
      </c>
      <c r="J95" s="267">
        <f t="shared" si="40"/>
        <v>9.432870370370372E-2</v>
      </c>
      <c r="K95" s="263" t="str">
        <f t="shared" ca="1" si="41"/>
        <v>E</v>
      </c>
      <c r="L95" s="5">
        <f t="shared" ca="1" si="42"/>
        <v>142</v>
      </c>
      <c r="M95" s="18"/>
      <c r="N95" s="267" t="str">
        <f t="shared" si="43"/>
        <v/>
      </c>
      <c r="O95" s="263" t="str">
        <f t="shared" ca="1" si="44"/>
        <v>E</v>
      </c>
      <c r="P95" s="5">
        <f t="shared" si="45"/>
        <v>0</v>
      </c>
      <c r="Q95" s="18"/>
      <c r="R95" s="267" t="str">
        <f t="shared" si="46"/>
        <v/>
      </c>
      <c r="S95" s="263" t="str">
        <f t="shared" ca="1" si="47"/>
        <v>E</v>
      </c>
      <c r="T95" s="5">
        <f t="shared" si="48"/>
        <v>0</v>
      </c>
      <c r="U95" s="18"/>
      <c r="V95" s="267" t="str">
        <f t="shared" si="49"/>
        <v/>
      </c>
      <c r="W95" s="263" t="str">
        <f t="shared" ca="1" si="50"/>
        <v>E</v>
      </c>
      <c r="X95" s="5">
        <f t="shared" si="51"/>
        <v>0</v>
      </c>
      <c r="Y95" s="20"/>
      <c r="Z95" s="267" t="str">
        <f t="shared" si="52"/>
        <v/>
      </c>
      <c r="AA95" s="263" t="str">
        <f t="shared" ca="1" si="53"/>
        <v>E</v>
      </c>
      <c r="AB95" s="5">
        <f t="shared" si="54"/>
        <v>0</v>
      </c>
      <c r="AC95" s="18"/>
      <c r="AD95" s="267" t="str">
        <f t="shared" si="55"/>
        <v/>
      </c>
      <c r="AE95" s="263" t="str">
        <f t="shared" ca="1" si="56"/>
        <v>E</v>
      </c>
      <c r="AF95" s="5">
        <f t="shared" si="57"/>
        <v>0</v>
      </c>
      <c r="AG95" s="18"/>
      <c r="AH95" s="267" t="str">
        <f t="shared" si="58"/>
        <v/>
      </c>
      <c r="AI95" s="263" t="str">
        <f t="shared" ca="1" si="59"/>
        <v>E</v>
      </c>
      <c r="AJ95" s="29">
        <f t="shared" si="60"/>
        <v>0</v>
      </c>
      <c r="AK95" s="22">
        <v>85</v>
      </c>
      <c r="AL95" s="5">
        <f t="shared" si="61"/>
        <v>86</v>
      </c>
      <c r="AM95" s="22"/>
      <c r="AN95" s="5">
        <f t="shared" si="62"/>
        <v>0</v>
      </c>
      <c r="AO95" s="826"/>
      <c r="AP95" s="29">
        <f t="shared" si="63"/>
        <v>0</v>
      </c>
      <c r="AQ95" s="436">
        <v>5.16</v>
      </c>
      <c r="AR95" s="106">
        <f t="shared" si="64"/>
        <v>226</v>
      </c>
      <c r="AS95" s="274">
        <f t="shared" si="33"/>
        <v>0</v>
      </c>
      <c r="AT95" s="275">
        <f t="shared" si="33"/>
        <v>0</v>
      </c>
      <c r="AU95" s="275">
        <f t="shared" si="67"/>
        <v>1</v>
      </c>
      <c r="AV95" s="275">
        <f t="shared" si="67"/>
        <v>0</v>
      </c>
      <c r="AW95" s="275">
        <f t="shared" si="67"/>
        <v>0</v>
      </c>
      <c r="AX95" s="275">
        <f t="shared" si="67"/>
        <v>0</v>
      </c>
      <c r="AY95" s="275">
        <f t="shared" si="67"/>
        <v>0</v>
      </c>
      <c r="AZ95" s="275">
        <f t="shared" si="67"/>
        <v>0</v>
      </c>
      <c r="BA95" s="275">
        <f t="shared" si="67"/>
        <v>0</v>
      </c>
      <c r="BB95" s="275">
        <f t="shared" si="67"/>
        <v>0</v>
      </c>
      <c r="BC95" s="275">
        <f t="shared" si="67"/>
        <v>0</v>
      </c>
      <c r="BD95" s="275">
        <f t="shared" si="66"/>
        <v>0</v>
      </c>
      <c r="BE95" s="275">
        <f>IF(AND(A95&lt;&gt;"",AS95&lt;&gt;1,ISNA(VLOOKUP(A95,Indoor!B:B,1,0))),1,0)</f>
        <v>0</v>
      </c>
      <c r="BG95" s="276"/>
      <c r="BH95" s="302"/>
    </row>
    <row r="96" spans="1:60" hidden="1">
      <c r="A96" s="118">
        <v>19641</v>
      </c>
      <c r="B96" s="4" t="str">
        <f t="shared" ca="1" si="37"/>
        <v>VANDENHENDE</v>
      </c>
      <c r="C96" s="4" t="str">
        <f t="shared" ca="1" si="37"/>
        <v>Victor</v>
      </c>
      <c r="D96" s="5" t="str">
        <f t="shared" ca="1" si="37"/>
        <v>H</v>
      </c>
      <c r="E96" s="5" t="str">
        <f t="shared" ca="1" si="37"/>
        <v>B</v>
      </c>
      <c r="F96" s="5" t="str">
        <f t="shared" ca="1" si="37"/>
        <v/>
      </c>
      <c r="G96" s="17" t="s">
        <v>14</v>
      </c>
      <c r="H96" s="27" t="str">
        <f t="shared" ca="1" si="39"/>
        <v>Nivelles</v>
      </c>
      <c r="I96" s="28">
        <v>1.0370370370370371E-4</v>
      </c>
      <c r="J96" s="267">
        <f t="shared" si="40"/>
        <v>0.10370370370370371</v>
      </c>
      <c r="K96" s="263" t="str">
        <f t="shared" ca="1" si="41"/>
        <v>E</v>
      </c>
      <c r="L96" s="5">
        <f t="shared" ca="1" si="42"/>
        <v>43</v>
      </c>
      <c r="M96" s="18"/>
      <c r="N96" s="267" t="str">
        <f t="shared" si="43"/>
        <v/>
      </c>
      <c r="O96" s="263" t="str">
        <f t="shared" ca="1" si="44"/>
        <v>E</v>
      </c>
      <c r="P96" s="5">
        <f t="shared" si="45"/>
        <v>0</v>
      </c>
      <c r="Q96" s="18"/>
      <c r="R96" s="267" t="str">
        <f t="shared" si="46"/>
        <v/>
      </c>
      <c r="S96" s="263" t="str">
        <f t="shared" ca="1" si="47"/>
        <v>E</v>
      </c>
      <c r="T96" s="5">
        <f t="shared" si="48"/>
        <v>0</v>
      </c>
      <c r="U96" s="18"/>
      <c r="V96" s="267" t="str">
        <f t="shared" si="49"/>
        <v/>
      </c>
      <c r="W96" s="263" t="str">
        <f t="shared" ca="1" si="50"/>
        <v>E</v>
      </c>
      <c r="X96" s="5">
        <f t="shared" si="51"/>
        <v>0</v>
      </c>
      <c r="Y96" s="20"/>
      <c r="Z96" s="267" t="str">
        <f t="shared" si="52"/>
        <v/>
      </c>
      <c r="AA96" s="263" t="str">
        <f t="shared" ca="1" si="53"/>
        <v>E</v>
      </c>
      <c r="AB96" s="5">
        <f t="shared" si="54"/>
        <v>0</v>
      </c>
      <c r="AC96" s="18"/>
      <c r="AD96" s="267" t="str">
        <f t="shared" si="55"/>
        <v/>
      </c>
      <c r="AE96" s="263" t="str">
        <f t="shared" ca="1" si="56"/>
        <v>E</v>
      </c>
      <c r="AF96" s="5">
        <f t="shared" si="57"/>
        <v>0</v>
      </c>
      <c r="AG96" s="18"/>
      <c r="AH96" s="267" t="str">
        <f t="shared" si="58"/>
        <v/>
      </c>
      <c r="AI96" s="263" t="str">
        <f t="shared" ca="1" si="59"/>
        <v>E</v>
      </c>
      <c r="AJ96" s="29">
        <f t="shared" si="60"/>
        <v>0</v>
      </c>
      <c r="AK96" s="22">
        <v>75</v>
      </c>
      <c r="AL96" s="5">
        <f t="shared" si="61"/>
        <v>28</v>
      </c>
      <c r="AM96" s="22"/>
      <c r="AN96" s="5">
        <f t="shared" si="62"/>
        <v>0</v>
      </c>
      <c r="AO96" s="826"/>
      <c r="AP96" s="29">
        <f t="shared" si="63"/>
        <v>0</v>
      </c>
      <c r="AQ96" s="436"/>
      <c r="AR96" s="106">
        <f t="shared" si="64"/>
        <v>0</v>
      </c>
      <c r="AS96" s="274">
        <f t="shared" si="33"/>
        <v>0</v>
      </c>
      <c r="AT96" s="275">
        <f t="shared" si="33"/>
        <v>0</v>
      </c>
      <c r="AU96" s="275">
        <f t="shared" si="67"/>
        <v>1</v>
      </c>
      <c r="AV96" s="275">
        <f t="shared" si="67"/>
        <v>0</v>
      </c>
      <c r="AW96" s="275">
        <f t="shared" si="67"/>
        <v>0</v>
      </c>
      <c r="AX96" s="275">
        <f t="shared" si="67"/>
        <v>0</v>
      </c>
      <c r="AY96" s="275">
        <f t="shared" si="67"/>
        <v>0</v>
      </c>
      <c r="AZ96" s="275">
        <f t="shared" si="67"/>
        <v>0</v>
      </c>
      <c r="BA96" s="275">
        <f t="shared" si="67"/>
        <v>0</v>
      </c>
      <c r="BB96" s="275">
        <f t="shared" si="67"/>
        <v>0</v>
      </c>
      <c r="BC96" s="275">
        <f t="shared" si="67"/>
        <v>0</v>
      </c>
      <c r="BD96" s="275">
        <f t="shared" si="66"/>
        <v>0</v>
      </c>
      <c r="BE96" s="275">
        <f>IF(AND(A96&lt;&gt;"",AS96&lt;&gt;1,ISNA(VLOOKUP(A96,Indoor!B:B,1,0))),1,0)</f>
        <v>0</v>
      </c>
      <c r="BG96" s="276"/>
      <c r="BH96" s="302"/>
    </row>
    <row r="97" spans="1:60" hidden="1">
      <c r="A97" s="118">
        <v>415</v>
      </c>
      <c r="B97" s="4" t="str">
        <f t="shared" ca="1" si="37"/>
        <v>DEBIERE</v>
      </c>
      <c r="C97" s="4" t="str">
        <f t="shared" ca="1" si="37"/>
        <v>Milan</v>
      </c>
      <c r="D97" s="5" t="str">
        <f t="shared" ca="1" si="37"/>
        <v>H</v>
      </c>
      <c r="E97" s="5" t="str">
        <f t="shared" ca="1" si="37"/>
        <v>B</v>
      </c>
      <c r="F97" s="5">
        <f t="shared" ca="1" si="37"/>
        <v>2004</v>
      </c>
      <c r="G97" s="17" t="s">
        <v>14</v>
      </c>
      <c r="H97" s="27" t="str">
        <f t="shared" ca="1" si="39"/>
        <v>Nivelles</v>
      </c>
      <c r="I97" s="28">
        <v>9.5486111111111116E-5</v>
      </c>
      <c r="J97" s="267">
        <f t="shared" si="40"/>
        <v>9.5486111111111119E-2</v>
      </c>
      <c r="K97" s="263" t="str">
        <f t="shared" ca="1" si="41"/>
        <v>E</v>
      </c>
      <c r="L97" s="5">
        <f t="shared" ca="1" si="42"/>
        <v>127</v>
      </c>
      <c r="M97" s="18"/>
      <c r="N97" s="267" t="str">
        <f t="shared" si="43"/>
        <v/>
      </c>
      <c r="O97" s="263" t="str">
        <f t="shared" ca="1" si="44"/>
        <v>E</v>
      </c>
      <c r="P97" s="5">
        <f t="shared" si="45"/>
        <v>0</v>
      </c>
      <c r="Q97" s="18"/>
      <c r="R97" s="267" t="str">
        <f t="shared" si="46"/>
        <v/>
      </c>
      <c r="S97" s="263" t="str">
        <f t="shared" ca="1" si="47"/>
        <v>E</v>
      </c>
      <c r="T97" s="5">
        <f t="shared" si="48"/>
        <v>0</v>
      </c>
      <c r="U97" s="18"/>
      <c r="V97" s="267" t="str">
        <f t="shared" si="49"/>
        <v/>
      </c>
      <c r="W97" s="263" t="str">
        <f t="shared" ca="1" si="50"/>
        <v>E</v>
      </c>
      <c r="X97" s="5">
        <f t="shared" si="51"/>
        <v>0</v>
      </c>
      <c r="Y97" s="20"/>
      <c r="Z97" s="267" t="str">
        <f t="shared" si="52"/>
        <v/>
      </c>
      <c r="AA97" s="263" t="str">
        <f t="shared" ca="1" si="53"/>
        <v>E</v>
      </c>
      <c r="AB97" s="5">
        <f t="shared" si="54"/>
        <v>0</v>
      </c>
      <c r="AC97" s="18"/>
      <c r="AD97" s="267" t="str">
        <f t="shared" si="55"/>
        <v/>
      </c>
      <c r="AE97" s="263" t="str">
        <f t="shared" ca="1" si="56"/>
        <v>E</v>
      </c>
      <c r="AF97" s="5">
        <f t="shared" si="57"/>
        <v>0</v>
      </c>
      <c r="AG97" s="18"/>
      <c r="AH97" s="267" t="str">
        <f t="shared" si="58"/>
        <v/>
      </c>
      <c r="AI97" s="263" t="str">
        <f t="shared" ca="1" si="59"/>
        <v>E</v>
      </c>
      <c r="AJ97" s="29">
        <f t="shared" si="60"/>
        <v>0</v>
      </c>
      <c r="AK97" s="22"/>
      <c r="AL97" s="5">
        <f t="shared" si="61"/>
        <v>0</v>
      </c>
      <c r="AM97" s="22"/>
      <c r="AN97" s="5">
        <f t="shared" si="62"/>
        <v>0</v>
      </c>
      <c r="AO97" s="826"/>
      <c r="AP97" s="29">
        <f t="shared" si="63"/>
        <v>0</v>
      </c>
      <c r="AQ97" s="436">
        <v>4.6399999999999997</v>
      </c>
      <c r="AR97" s="106">
        <f t="shared" si="64"/>
        <v>192</v>
      </c>
      <c r="AS97" s="274">
        <f t="shared" si="33"/>
        <v>0</v>
      </c>
      <c r="AT97" s="275">
        <f t="shared" si="33"/>
        <v>0</v>
      </c>
      <c r="AU97" s="275">
        <f t="shared" si="67"/>
        <v>1</v>
      </c>
      <c r="AV97" s="275">
        <f t="shared" si="67"/>
        <v>0</v>
      </c>
      <c r="AW97" s="275">
        <f t="shared" si="67"/>
        <v>0</v>
      </c>
      <c r="AX97" s="275">
        <f t="shared" si="67"/>
        <v>0</v>
      </c>
      <c r="AY97" s="275">
        <f t="shared" si="67"/>
        <v>0</v>
      </c>
      <c r="AZ97" s="275">
        <f t="shared" si="67"/>
        <v>0</v>
      </c>
      <c r="BA97" s="275">
        <f t="shared" si="67"/>
        <v>0</v>
      </c>
      <c r="BB97" s="275">
        <f t="shared" si="67"/>
        <v>0</v>
      </c>
      <c r="BC97" s="275">
        <f t="shared" si="67"/>
        <v>0</v>
      </c>
      <c r="BD97" s="275">
        <f t="shared" si="66"/>
        <v>0</v>
      </c>
      <c r="BE97" s="275">
        <f>IF(AND(A97&lt;&gt;"",AS97&lt;&gt;1,ISNA(VLOOKUP(A97,Indoor!B:B,1,0))),1,0)</f>
        <v>0</v>
      </c>
      <c r="BG97" s="276"/>
      <c r="BH97" s="302"/>
    </row>
    <row r="98" spans="1:60" hidden="1">
      <c r="A98" s="118">
        <v>229</v>
      </c>
      <c r="B98" s="4" t="str">
        <f t="shared" ca="1" si="37"/>
        <v>COLLET</v>
      </c>
      <c r="C98" s="4" t="str">
        <f t="shared" ca="1" si="37"/>
        <v>Leo Paul</v>
      </c>
      <c r="D98" s="5" t="str">
        <f t="shared" ca="1" si="37"/>
        <v>H</v>
      </c>
      <c r="E98" s="5" t="str">
        <f t="shared" ca="1" si="37"/>
        <v>B</v>
      </c>
      <c r="F98" s="5" t="str">
        <f t="shared" ca="1" si="37"/>
        <v/>
      </c>
      <c r="G98" s="17" t="s">
        <v>14</v>
      </c>
      <c r="H98" s="27" t="str">
        <f t="shared" ca="1" si="39"/>
        <v>Nivelles</v>
      </c>
      <c r="I98" s="28">
        <v>1.0219907407407407E-4</v>
      </c>
      <c r="J98" s="267">
        <f t="shared" si="40"/>
        <v>0.10219907407407407</v>
      </c>
      <c r="K98" s="263" t="str">
        <f t="shared" ca="1" si="41"/>
        <v>E</v>
      </c>
      <c r="L98" s="5">
        <f t="shared" ca="1" si="42"/>
        <v>55</v>
      </c>
      <c r="M98" s="18"/>
      <c r="N98" s="267" t="str">
        <f t="shared" si="43"/>
        <v/>
      </c>
      <c r="O98" s="263" t="str">
        <f t="shared" ca="1" si="44"/>
        <v>E</v>
      </c>
      <c r="P98" s="5">
        <f t="shared" si="45"/>
        <v>0</v>
      </c>
      <c r="Q98" s="18"/>
      <c r="R98" s="267" t="str">
        <f t="shared" si="46"/>
        <v/>
      </c>
      <c r="S98" s="263" t="str">
        <f t="shared" ca="1" si="47"/>
        <v>E</v>
      </c>
      <c r="T98" s="5">
        <f t="shared" si="48"/>
        <v>0</v>
      </c>
      <c r="U98" s="18"/>
      <c r="V98" s="267" t="str">
        <f t="shared" si="49"/>
        <v/>
      </c>
      <c r="W98" s="263" t="str">
        <f t="shared" ca="1" si="50"/>
        <v>E</v>
      </c>
      <c r="X98" s="5">
        <f t="shared" si="51"/>
        <v>0</v>
      </c>
      <c r="Y98" s="20"/>
      <c r="Z98" s="267" t="str">
        <f t="shared" si="52"/>
        <v/>
      </c>
      <c r="AA98" s="263" t="str">
        <f t="shared" ca="1" si="53"/>
        <v>E</v>
      </c>
      <c r="AB98" s="5">
        <f t="shared" si="54"/>
        <v>0</v>
      </c>
      <c r="AC98" s="18"/>
      <c r="AD98" s="267" t="str">
        <f t="shared" si="55"/>
        <v/>
      </c>
      <c r="AE98" s="263" t="str">
        <f t="shared" ca="1" si="56"/>
        <v>E</v>
      </c>
      <c r="AF98" s="5">
        <f t="shared" si="57"/>
        <v>0</v>
      </c>
      <c r="AG98" s="18"/>
      <c r="AH98" s="267" t="str">
        <f t="shared" si="58"/>
        <v/>
      </c>
      <c r="AI98" s="263" t="str">
        <f t="shared" ca="1" si="59"/>
        <v>E</v>
      </c>
      <c r="AJ98" s="29">
        <f t="shared" si="60"/>
        <v>0</v>
      </c>
      <c r="AK98" s="22"/>
      <c r="AL98" s="5">
        <f t="shared" si="61"/>
        <v>0</v>
      </c>
      <c r="AM98" s="22"/>
      <c r="AN98" s="5">
        <f t="shared" si="62"/>
        <v>0</v>
      </c>
      <c r="AO98" s="826"/>
      <c r="AP98" s="29">
        <f t="shared" si="63"/>
        <v>0</v>
      </c>
      <c r="AQ98" s="436"/>
      <c r="AR98" s="106">
        <f t="shared" si="64"/>
        <v>0</v>
      </c>
      <c r="AS98" s="274">
        <f t="shared" si="33"/>
        <v>0</v>
      </c>
      <c r="AT98" s="275">
        <f t="shared" si="33"/>
        <v>0</v>
      </c>
      <c r="AU98" s="275">
        <f t="shared" ref="AU98:BC107" si="68">IF($G98=AU$13,1,0)</f>
        <v>1</v>
      </c>
      <c r="AV98" s="275">
        <f t="shared" si="68"/>
        <v>0</v>
      </c>
      <c r="AW98" s="275">
        <f t="shared" si="68"/>
        <v>0</v>
      </c>
      <c r="AX98" s="275">
        <f t="shared" si="68"/>
        <v>0</v>
      </c>
      <c r="AY98" s="275">
        <f t="shared" si="68"/>
        <v>0</v>
      </c>
      <c r="AZ98" s="275">
        <f t="shared" si="68"/>
        <v>0</v>
      </c>
      <c r="BA98" s="275">
        <f t="shared" si="68"/>
        <v>0</v>
      </c>
      <c r="BB98" s="275">
        <f t="shared" si="68"/>
        <v>0</v>
      </c>
      <c r="BC98" s="275">
        <f t="shared" si="68"/>
        <v>0</v>
      </c>
      <c r="BD98" s="275">
        <f t="shared" si="66"/>
        <v>0</v>
      </c>
      <c r="BE98" s="275">
        <f>IF(AND(A98&lt;&gt;"",AS98&lt;&gt;1,ISNA(VLOOKUP(A98,Indoor!B:B,1,0))),1,0)</f>
        <v>0</v>
      </c>
      <c r="BG98" s="276"/>
      <c r="BH98" s="302"/>
    </row>
    <row r="99" spans="1:60" hidden="1">
      <c r="A99" s="118">
        <v>10362</v>
      </c>
      <c r="B99" s="4" t="str">
        <f t="shared" ca="1" si="37"/>
        <v>HEYLAERTS</v>
      </c>
      <c r="C99" s="4" t="str">
        <f t="shared" ca="1" si="37"/>
        <v>Laurens</v>
      </c>
      <c r="D99" s="5" t="str">
        <f t="shared" ca="1" si="37"/>
        <v>H</v>
      </c>
      <c r="E99" s="5" t="str">
        <f t="shared" ca="1" si="37"/>
        <v>B</v>
      </c>
      <c r="F99" s="5" t="str">
        <f t="shared" ca="1" si="37"/>
        <v/>
      </c>
      <c r="G99" s="17" t="s">
        <v>14</v>
      </c>
      <c r="H99" s="27" t="str">
        <f t="shared" ca="1" si="39"/>
        <v>Nivelles</v>
      </c>
      <c r="I99" s="28">
        <v>8.8078703703703699E-5</v>
      </c>
      <c r="J99" s="267">
        <f t="shared" si="40"/>
        <v>8.8078703703703701E-2</v>
      </c>
      <c r="K99" s="263" t="str">
        <f t="shared" ca="1" si="41"/>
        <v>E</v>
      </c>
      <c r="L99" s="5">
        <f t="shared" ca="1" si="42"/>
        <v>234</v>
      </c>
      <c r="M99" s="18"/>
      <c r="N99" s="267" t="str">
        <f t="shared" si="43"/>
        <v/>
      </c>
      <c r="O99" s="263" t="str">
        <f t="shared" ca="1" si="44"/>
        <v>E</v>
      </c>
      <c r="P99" s="5">
        <f t="shared" si="45"/>
        <v>0</v>
      </c>
      <c r="Q99" s="18"/>
      <c r="R99" s="267" t="str">
        <f t="shared" si="46"/>
        <v/>
      </c>
      <c r="S99" s="263" t="str">
        <f t="shared" ca="1" si="47"/>
        <v>E</v>
      </c>
      <c r="T99" s="5">
        <f t="shared" si="48"/>
        <v>0</v>
      </c>
      <c r="U99" s="18"/>
      <c r="V99" s="267" t="str">
        <f t="shared" si="49"/>
        <v/>
      </c>
      <c r="W99" s="263" t="str">
        <f t="shared" ca="1" si="50"/>
        <v>E</v>
      </c>
      <c r="X99" s="5">
        <f t="shared" si="51"/>
        <v>0</v>
      </c>
      <c r="Y99" s="20"/>
      <c r="Z99" s="267" t="str">
        <f t="shared" si="52"/>
        <v/>
      </c>
      <c r="AA99" s="263" t="str">
        <f t="shared" ca="1" si="53"/>
        <v>E</v>
      </c>
      <c r="AB99" s="5">
        <f t="shared" si="54"/>
        <v>0</v>
      </c>
      <c r="AC99" s="18"/>
      <c r="AD99" s="267" t="str">
        <f t="shared" si="55"/>
        <v/>
      </c>
      <c r="AE99" s="263" t="str">
        <f t="shared" ca="1" si="56"/>
        <v>E</v>
      </c>
      <c r="AF99" s="5">
        <f t="shared" si="57"/>
        <v>0</v>
      </c>
      <c r="AG99" s="18"/>
      <c r="AH99" s="267" t="str">
        <f t="shared" si="58"/>
        <v/>
      </c>
      <c r="AI99" s="263" t="str">
        <f t="shared" ca="1" si="59"/>
        <v>E</v>
      </c>
      <c r="AJ99" s="29">
        <f t="shared" si="60"/>
        <v>0</v>
      </c>
      <c r="AK99" s="22">
        <v>90</v>
      </c>
      <c r="AL99" s="5">
        <f t="shared" si="61"/>
        <v>119</v>
      </c>
      <c r="AM99" s="22"/>
      <c r="AN99" s="5">
        <f t="shared" si="62"/>
        <v>0</v>
      </c>
      <c r="AO99" s="826"/>
      <c r="AP99" s="29">
        <f t="shared" si="63"/>
        <v>0</v>
      </c>
      <c r="AQ99" s="436"/>
      <c r="AR99" s="106">
        <f t="shared" si="64"/>
        <v>0</v>
      </c>
      <c r="AS99" s="274">
        <f t="shared" si="33"/>
        <v>0</v>
      </c>
      <c r="AT99" s="275">
        <f t="shared" si="33"/>
        <v>0</v>
      </c>
      <c r="AU99" s="275">
        <f t="shared" si="68"/>
        <v>1</v>
      </c>
      <c r="AV99" s="275">
        <f t="shared" si="68"/>
        <v>0</v>
      </c>
      <c r="AW99" s="275">
        <f t="shared" si="68"/>
        <v>0</v>
      </c>
      <c r="AX99" s="275">
        <f t="shared" si="68"/>
        <v>0</v>
      </c>
      <c r="AY99" s="275">
        <f t="shared" si="68"/>
        <v>0</v>
      </c>
      <c r="AZ99" s="275">
        <f t="shared" si="68"/>
        <v>0</v>
      </c>
      <c r="BA99" s="275">
        <f t="shared" si="68"/>
        <v>0</v>
      </c>
      <c r="BB99" s="275">
        <f t="shared" si="68"/>
        <v>0</v>
      </c>
      <c r="BC99" s="275">
        <f t="shared" si="68"/>
        <v>0</v>
      </c>
      <c r="BD99" s="275">
        <f t="shared" si="66"/>
        <v>0</v>
      </c>
      <c r="BE99" s="275">
        <f>IF(AND(A99&lt;&gt;"",AS99&lt;&gt;1,ISNA(VLOOKUP(A99,Indoor!B:B,1,0))),1,0)</f>
        <v>0</v>
      </c>
      <c r="BG99" s="276"/>
      <c r="BH99" s="302"/>
    </row>
    <row r="100" spans="1:60" hidden="1">
      <c r="A100" s="118">
        <v>35</v>
      </c>
      <c r="B100" s="4" t="str">
        <f t="shared" ca="1" si="37"/>
        <v>SOLBREUX</v>
      </c>
      <c r="C100" s="4" t="str">
        <f t="shared" ca="1" si="37"/>
        <v>Thibaud</v>
      </c>
      <c r="D100" s="5" t="str">
        <f t="shared" ca="1" si="37"/>
        <v>H</v>
      </c>
      <c r="E100" s="5" t="str">
        <f t="shared" ca="1" si="37"/>
        <v>B</v>
      </c>
      <c r="F100" s="5">
        <f t="shared" ca="1" si="37"/>
        <v>2004</v>
      </c>
      <c r="G100" s="17" t="s">
        <v>14</v>
      </c>
      <c r="H100" s="27" t="str">
        <f t="shared" ca="1" si="39"/>
        <v>Nivelles</v>
      </c>
      <c r="I100" s="28">
        <v>9.7569444444444437E-5</v>
      </c>
      <c r="J100" s="267">
        <f t="shared" si="40"/>
        <v>9.7569444444444431E-2</v>
      </c>
      <c r="K100" s="263" t="str">
        <f t="shared" ca="1" si="41"/>
        <v>E</v>
      </c>
      <c r="L100" s="5">
        <f t="shared" ca="1" si="42"/>
        <v>102</v>
      </c>
      <c r="M100" s="18"/>
      <c r="N100" s="267" t="str">
        <f t="shared" si="43"/>
        <v/>
      </c>
      <c r="O100" s="263" t="str">
        <f t="shared" ca="1" si="44"/>
        <v>E</v>
      </c>
      <c r="P100" s="5">
        <f t="shared" si="45"/>
        <v>0</v>
      </c>
      <c r="Q100" s="18"/>
      <c r="R100" s="267" t="str">
        <f t="shared" si="46"/>
        <v/>
      </c>
      <c r="S100" s="263" t="str">
        <f t="shared" ca="1" si="47"/>
        <v>E</v>
      </c>
      <c r="T100" s="5">
        <f t="shared" si="48"/>
        <v>0</v>
      </c>
      <c r="U100" s="18"/>
      <c r="V100" s="267" t="str">
        <f t="shared" si="49"/>
        <v/>
      </c>
      <c r="W100" s="263" t="str">
        <f t="shared" ca="1" si="50"/>
        <v>E</v>
      </c>
      <c r="X100" s="5">
        <f t="shared" si="51"/>
        <v>0</v>
      </c>
      <c r="Y100" s="20"/>
      <c r="Z100" s="267" t="str">
        <f t="shared" si="52"/>
        <v/>
      </c>
      <c r="AA100" s="263" t="str">
        <f t="shared" ca="1" si="53"/>
        <v>E</v>
      </c>
      <c r="AB100" s="5">
        <f t="shared" si="54"/>
        <v>0</v>
      </c>
      <c r="AC100" s="18"/>
      <c r="AD100" s="267" t="str">
        <f t="shared" si="55"/>
        <v/>
      </c>
      <c r="AE100" s="263" t="str">
        <f t="shared" ca="1" si="56"/>
        <v>E</v>
      </c>
      <c r="AF100" s="5">
        <f t="shared" si="57"/>
        <v>0</v>
      </c>
      <c r="AG100" s="18"/>
      <c r="AH100" s="267" t="str">
        <f t="shared" si="58"/>
        <v/>
      </c>
      <c r="AI100" s="263" t="str">
        <f t="shared" ca="1" si="59"/>
        <v>E</v>
      </c>
      <c r="AJ100" s="29">
        <f t="shared" si="60"/>
        <v>0</v>
      </c>
      <c r="AK100" s="22">
        <v>80</v>
      </c>
      <c r="AL100" s="5">
        <f t="shared" si="61"/>
        <v>55</v>
      </c>
      <c r="AM100" s="22"/>
      <c r="AN100" s="5">
        <f t="shared" si="62"/>
        <v>0</v>
      </c>
      <c r="AO100" s="826"/>
      <c r="AP100" s="29">
        <f t="shared" si="63"/>
        <v>0</v>
      </c>
      <c r="AQ100" s="436">
        <v>4.24</v>
      </c>
      <c r="AR100" s="106">
        <f t="shared" si="64"/>
        <v>167</v>
      </c>
      <c r="AS100" s="274">
        <f t="shared" si="33"/>
        <v>0</v>
      </c>
      <c r="AT100" s="275">
        <f t="shared" si="33"/>
        <v>0</v>
      </c>
      <c r="AU100" s="275">
        <f t="shared" si="68"/>
        <v>1</v>
      </c>
      <c r="AV100" s="275">
        <f t="shared" si="68"/>
        <v>0</v>
      </c>
      <c r="AW100" s="275">
        <f t="shared" si="68"/>
        <v>0</v>
      </c>
      <c r="AX100" s="275">
        <f t="shared" si="68"/>
        <v>0</v>
      </c>
      <c r="AY100" s="275">
        <f t="shared" si="68"/>
        <v>0</v>
      </c>
      <c r="AZ100" s="275">
        <f t="shared" si="68"/>
        <v>0</v>
      </c>
      <c r="BA100" s="275">
        <f t="shared" si="68"/>
        <v>0</v>
      </c>
      <c r="BB100" s="275">
        <f t="shared" si="68"/>
        <v>0</v>
      </c>
      <c r="BC100" s="275">
        <f t="shared" si="68"/>
        <v>0</v>
      </c>
      <c r="BD100" s="275">
        <f t="shared" si="66"/>
        <v>0</v>
      </c>
      <c r="BE100" s="275">
        <f>IF(AND(A100&lt;&gt;"",AS100&lt;&gt;1,ISNA(VLOOKUP(A100,Indoor!B:B,1,0))),1,0)</f>
        <v>0</v>
      </c>
      <c r="BG100" s="276"/>
      <c r="BH100" s="302"/>
    </row>
    <row r="101" spans="1:60" hidden="1">
      <c r="A101" s="118">
        <v>9622</v>
      </c>
      <c r="B101" s="4" t="str">
        <f t="shared" ca="1" si="37"/>
        <v>DE LISSNYDER</v>
      </c>
      <c r="C101" s="4" t="str">
        <f t="shared" ca="1" si="37"/>
        <v>Robin</v>
      </c>
      <c r="D101" s="5" t="str">
        <f t="shared" ca="1" si="37"/>
        <v>H</v>
      </c>
      <c r="E101" s="5" t="str">
        <f t="shared" ca="1" si="37"/>
        <v>B</v>
      </c>
      <c r="F101" s="5">
        <f t="shared" ca="1" si="37"/>
        <v>2003</v>
      </c>
      <c r="G101" s="17" t="s">
        <v>14</v>
      </c>
      <c r="H101" s="27" t="str">
        <f t="shared" ca="1" si="39"/>
        <v>Nivelles</v>
      </c>
      <c r="I101" s="28">
        <v>9.1550925925925928E-5</v>
      </c>
      <c r="J101" s="267">
        <f t="shared" si="40"/>
        <v>9.1550925925925924E-2</v>
      </c>
      <c r="K101" s="263" t="str">
        <f t="shared" ca="1" si="41"/>
        <v>E</v>
      </c>
      <c r="L101" s="5">
        <f t="shared" ca="1" si="42"/>
        <v>180</v>
      </c>
      <c r="M101" s="18"/>
      <c r="N101" s="267" t="str">
        <f t="shared" si="43"/>
        <v/>
      </c>
      <c r="O101" s="263" t="str">
        <f t="shared" ca="1" si="44"/>
        <v>E</v>
      </c>
      <c r="P101" s="5">
        <f t="shared" si="45"/>
        <v>0</v>
      </c>
      <c r="Q101" s="18"/>
      <c r="R101" s="267" t="str">
        <f t="shared" si="46"/>
        <v/>
      </c>
      <c r="S101" s="263" t="str">
        <f t="shared" ca="1" si="47"/>
        <v>E</v>
      </c>
      <c r="T101" s="5">
        <f t="shared" si="48"/>
        <v>0</v>
      </c>
      <c r="U101" s="18"/>
      <c r="V101" s="267" t="str">
        <f t="shared" si="49"/>
        <v/>
      </c>
      <c r="W101" s="263" t="str">
        <f t="shared" ca="1" si="50"/>
        <v>E</v>
      </c>
      <c r="X101" s="5">
        <f t="shared" si="51"/>
        <v>0</v>
      </c>
      <c r="Y101" s="20"/>
      <c r="Z101" s="267" t="str">
        <f t="shared" si="52"/>
        <v/>
      </c>
      <c r="AA101" s="263" t="str">
        <f t="shared" ca="1" si="53"/>
        <v>E</v>
      </c>
      <c r="AB101" s="5">
        <f t="shared" si="54"/>
        <v>0</v>
      </c>
      <c r="AC101" s="18"/>
      <c r="AD101" s="267" t="str">
        <f t="shared" si="55"/>
        <v/>
      </c>
      <c r="AE101" s="263" t="str">
        <f t="shared" ca="1" si="56"/>
        <v>E</v>
      </c>
      <c r="AF101" s="5">
        <f t="shared" si="57"/>
        <v>0</v>
      </c>
      <c r="AG101" s="18"/>
      <c r="AH101" s="267" t="str">
        <f t="shared" si="58"/>
        <v/>
      </c>
      <c r="AI101" s="263" t="str">
        <f t="shared" ca="1" si="59"/>
        <v>E</v>
      </c>
      <c r="AJ101" s="29">
        <f t="shared" si="60"/>
        <v>0</v>
      </c>
      <c r="AK101" s="22">
        <v>80</v>
      </c>
      <c r="AL101" s="5">
        <f t="shared" si="61"/>
        <v>55</v>
      </c>
      <c r="AM101" s="22"/>
      <c r="AN101" s="5">
        <f t="shared" si="62"/>
        <v>0</v>
      </c>
      <c r="AO101" s="826"/>
      <c r="AP101" s="29">
        <f t="shared" si="63"/>
        <v>0</v>
      </c>
      <c r="AQ101" s="436"/>
      <c r="AR101" s="106">
        <f t="shared" si="64"/>
        <v>0</v>
      </c>
      <c r="AS101" s="274">
        <f t="shared" si="33"/>
        <v>0</v>
      </c>
      <c r="AT101" s="275">
        <f t="shared" si="33"/>
        <v>0</v>
      </c>
      <c r="AU101" s="275">
        <f t="shared" si="68"/>
        <v>1</v>
      </c>
      <c r="AV101" s="275">
        <f t="shared" si="68"/>
        <v>0</v>
      </c>
      <c r="AW101" s="275">
        <f t="shared" si="68"/>
        <v>0</v>
      </c>
      <c r="AX101" s="275">
        <f t="shared" si="68"/>
        <v>0</v>
      </c>
      <c r="AY101" s="275">
        <f t="shared" si="68"/>
        <v>0</v>
      </c>
      <c r="AZ101" s="275">
        <f t="shared" si="68"/>
        <v>0</v>
      </c>
      <c r="BA101" s="275">
        <f t="shared" si="68"/>
        <v>0</v>
      </c>
      <c r="BB101" s="275">
        <f t="shared" si="68"/>
        <v>0</v>
      </c>
      <c r="BC101" s="275">
        <f t="shared" si="68"/>
        <v>0</v>
      </c>
      <c r="BD101" s="275">
        <f t="shared" si="66"/>
        <v>0</v>
      </c>
      <c r="BE101" s="275">
        <f>IF(AND(A101&lt;&gt;"",AS101&lt;&gt;1,ISNA(VLOOKUP(A101,Indoor!B:B,1,0))),1,0)</f>
        <v>0</v>
      </c>
      <c r="BG101" s="276"/>
      <c r="BH101" s="302"/>
    </row>
    <row r="102" spans="1:60" hidden="1">
      <c r="A102" s="118">
        <v>367</v>
      </c>
      <c r="B102" s="4" t="str">
        <f t="shared" ca="1" si="37"/>
        <v>CALLEEUWE</v>
      </c>
      <c r="C102" s="4" t="str">
        <f t="shared" ca="1" si="37"/>
        <v>Theo</v>
      </c>
      <c r="D102" s="5" t="str">
        <f t="shared" ca="1" si="37"/>
        <v>H</v>
      </c>
      <c r="E102" s="5" t="str">
        <f t="shared" ca="1" si="37"/>
        <v>B</v>
      </c>
      <c r="F102" s="5" t="str">
        <f t="shared" ca="1" si="37"/>
        <v/>
      </c>
      <c r="G102" s="17" t="s">
        <v>14</v>
      </c>
      <c r="H102" s="27" t="str">
        <f t="shared" ca="1" si="39"/>
        <v>Nivelles</v>
      </c>
      <c r="I102" s="28">
        <v>9.8726851851851851E-5</v>
      </c>
      <c r="J102" s="267">
        <f t="shared" si="40"/>
        <v>9.8726851851851857E-2</v>
      </c>
      <c r="K102" s="263" t="str">
        <f t="shared" ca="1" si="41"/>
        <v>E</v>
      </c>
      <c r="L102" s="5">
        <f t="shared" ca="1" si="42"/>
        <v>89</v>
      </c>
      <c r="M102" s="18"/>
      <c r="N102" s="267" t="str">
        <f t="shared" si="43"/>
        <v/>
      </c>
      <c r="O102" s="263" t="str">
        <f t="shared" ca="1" si="44"/>
        <v>E</v>
      </c>
      <c r="P102" s="5">
        <f t="shared" si="45"/>
        <v>0</v>
      </c>
      <c r="Q102" s="18"/>
      <c r="R102" s="267" t="str">
        <f t="shared" si="46"/>
        <v/>
      </c>
      <c r="S102" s="263" t="str">
        <f t="shared" ca="1" si="47"/>
        <v>E</v>
      </c>
      <c r="T102" s="5">
        <f t="shared" si="48"/>
        <v>0</v>
      </c>
      <c r="U102" s="18"/>
      <c r="V102" s="267" t="str">
        <f t="shared" si="49"/>
        <v/>
      </c>
      <c r="W102" s="263" t="str">
        <f t="shared" ca="1" si="50"/>
        <v>E</v>
      </c>
      <c r="X102" s="5">
        <f t="shared" si="51"/>
        <v>0</v>
      </c>
      <c r="Y102" s="20"/>
      <c r="Z102" s="267" t="str">
        <f t="shared" si="52"/>
        <v/>
      </c>
      <c r="AA102" s="263" t="str">
        <f t="shared" ca="1" si="53"/>
        <v>E</v>
      </c>
      <c r="AB102" s="5">
        <f t="shared" si="54"/>
        <v>0</v>
      </c>
      <c r="AC102" s="18"/>
      <c r="AD102" s="267" t="str">
        <f t="shared" si="55"/>
        <v/>
      </c>
      <c r="AE102" s="263" t="str">
        <f t="shared" ca="1" si="56"/>
        <v>E</v>
      </c>
      <c r="AF102" s="5">
        <f t="shared" si="57"/>
        <v>0</v>
      </c>
      <c r="AG102" s="18"/>
      <c r="AH102" s="267" t="str">
        <f t="shared" si="58"/>
        <v/>
      </c>
      <c r="AI102" s="263" t="str">
        <f t="shared" ca="1" si="59"/>
        <v>E</v>
      </c>
      <c r="AJ102" s="29">
        <f t="shared" si="60"/>
        <v>0</v>
      </c>
      <c r="AK102" s="22"/>
      <c r="AL102" s="5">
        <f t="shared" si="61"/>
        <v>0</v>
      </c>
      <c r="AM102" s="22"/>
      <c r="AN102" s="5">
        <f t="shared" si="62"/>
        <v>0</v>
      </c>
      <c r="AO102" s="826"/>
      <c r="AP102" s="29">
        <f t="shared" si="63"/>
        <v>0</v>
      </c>
      <c r="AQ102" s="436">
        <v>4.47</v>
      </c>
      <c r="AR102" s="106">
        <f t="shared" si="64"/>
        <v>181</v>
      </c>
      <c r="AS102" s="274">
        <f t="shared" ref="AS102:AT121" si="69">IF($G102=AS$13,1,0)</f>
        <v>0</v>
      </c>
      <c r="AT102" s="275">
        <f t="shared" si="69"/>
        <v>0</v>
      </c>
      <c r="AU102" s="275">
        <f t="shared" si="68"/>
        <v>1</v>
      </c>
      <c r="AV102" s="275">
        <f t="shared" si="68"/>
        <v>0</v>
      </c>
      <c r="AW102" s="275">
        <f t="shared" si="68"/>
        <v>0</v>
      </c>
      <c r="AX102" s="275">
        <f t="shared" si="68"/>
        <v>0</v>
      </c>
      <c r="AY102" s="275">
        <f t="shared" si="68"/>
        <v>0</v>
      </c>
      <c r="AZ102" s="275">
        <f t="shared" si="68"/>
        <v>0</v>
      </c>
      <c r="BA102" s="275">
        <f t="shared" si="68"/>
        <v>0</v>
      </c>
      <c r="BB102" s="275">
        <f t="shared" si="68"/>
        <v>0</v>
      </c>
      <c r="BC102" s="275">
        <f t="shared" si="68"/>
        <v>0</v>
      </c>
      <c r="BD102" s="275">
        <f t="shared" si="66"/>
        <v>0</v>
      </c>
      <c r="BE102" s="275">
        <f>IF(AND(A102&lt;&gt;"",AS102&lt;&gt;1,ISNA(VLOOKUP(A102,Indoor!B:B,1,0))),1,0)</f>
        <v>0</v>
      </c>
      <c r="BG102" s="276"/>
      <c r="BH102" s="302"/>
    </row>
    <row r="103" spans="1:60" hidden="1">
      <c r="A103" s="118">
        <v>9638</v>
      </c>
      <c r="B103" s="4" t="str">
        <f t="shared" ca="1" si="37"/>
        <v>LEVECK</v>
      </c>
      <c r="C103" s="4" t="str">
        <f t="shared" ca="1" si="37"/>
        <v>Mathias</v>
      </c>
      <c r="D103" s="5" t="str">
        <f t="shared" ca="1" si="37"/>
        <v>H</v>
      </c>
      <c r="E103" s="5" t="str">
        <f t="shared" ca="1" si="37"/>
        <v>B</v>
      </c>
      <c r="F103" s="5" t="str">
        <f t="shared" ca="1" si="37"/>
        <v/>
      </c>
      <c r="G103" s="17" t="s">
        <v>14</v>
      </c>
      <c r="H103" s="27" t="str">
        <f t="shared" ca="1" si="39"/>
        <v>Nivelles</v>
      </c>
      <c r="I103" s="28">
        <v>1.0624999999999999E-4</v>
      </c>
      <c r="J103" s="267">
        <f t="shared" si="40"/>
        <v>0.10625</v>
      </c>
      <c r="K103" s="263" t="str">
        <f t="shared" ca="1" si="41"/>
        <v>E</v>
      </c>
      <c r="L103" s="5">
        <f t="shared" ca="1" si="42"/>
        <v>25</v>
      </c>
      <c r="M103" s="18"/>
      <c r="N103" s="267" t="str">
        <f t="shared" si="43"/>
        <v/>
      </c>
      <c r="O103" s="263" t="str">
        <f t="shared" ca="1" si="44"/>
        <v>E</v>
      </c>
      <c r="P103" s="5">
        <f t="shared" si="45"/>
        <v>0</v>
      </c>
      <c r="Q103" s="18"/>
      <c r="R103" s="267" t="str">
        <f t="shared" si="46"/>
        <v/>
      </c>
      <c r="S103" s="263" t="str">
        <f t="shared" ca="1" si="47"/>
        <v>E</v>
      </c>
      <c r="T103" s="5">
        <f t="shared" si="48"/>
        <v>0</v>
      </c>
      <c r="U103" s="18"/>
      <c r="V103" s="267" t="str">
        <f t="shared" si="49"/>
        <v/>
      </c>
      <c r="W103" s="263" t="str">
        <f t="shared" ca="1" si="50"/>
        <v>E</v>
      </c>
      <c r="X103" s="5">
        <f t="shared" si="51"/>
        <v>0</v>
      </c>
      <c r="Y103" s="20"/>
      <c r="Z103" s="267" t="str">
        <f t="shared" si="52"/>
        <v/>
      </c>
      <c r="AA103" s="263" t="str">
        <f t="shared" ca="1" si="53"/>
        <v>E</v>
      </c>
      <c r="AB103" s="5">
        <f t="shared" si="54"/>
        <v>0</v>
      </c>
      <c r="AC103" s="18"/>
      <c r="AD103" s="267" t="str">
        <f t="shared" si="55"/>
        <v/>
      </c>
      <c r="AE103" s="263" t="str">
        <f t="shared" ca="1" si="56"/>
        <v>E</v>
      </c>
      <c r="AF103" s="5">
        <f t="shared" si="57"/>
        <v>0</v>
      </c>
      <c r="AG103" s="18"/>
      <c r="AH103" s="267" t="str">
        <f t="shared" si="58"/>
        <v/>
      </c>
      <c r="AI103" s="263" t="str">
        <f t="shared" ca="1" si="59"/>
        <v>E</v>
      </c>
      <c r="AJ103" s="29">
        <f t="shared" si="60"/>
        <v>0</v>
      </c>
      <c r="AK103" s="22"/>
      <c r="AL103" s="5">
        <f t="shared" si="61"/>
        <v>0</v>
      </c>
      <c r="AM103" s="22"/>
      <c r="AN103" s="5">
        <f t="shared" si="62"/>
        <v>0</v>
      </c>
      <c r="AO103" s="826"/>
      <c r="AP103" s="29">
        <f t="shared" si="63"/>
        <v>0</v>
      </c>
      <c r="AQ103" s="436">
        <v>3.82</v>
      </c>
      <c r="AR103" s="106">
        <f t="shared" si="64"/>
        <v>140</v>
      </c>
      <c r="AS103" s="274">
        <f t="shared" si="69"/>
        <v>0</v>
      </c>
      <c r="AT103" s="275">
        <f t="shared" si="69"/>
        <v>0</v>
      </c>
      <c r="AU103" s="275">
        <f t="shared" si="68"/>
        <v>1</v>
      </c>
      <c r="AV103" s="275">
        <f t="shared" si="68"/>
        <v>0</v>
      </c>
      <c r="AW103" s="275">
        <f t="shared" si="68"/>
        <v>0</v>
      </c>
      <c r="AX103" s="275">
        <f t="shared" si="68"/>
        <v>0</v>
      </c>
      <c r="AY103" s="275">
        <f t="shared" si="68"/>
        <v>0</v>
      </c>
      <c r="AZ103" s="275">
        <f t="shared" si="68"/>
        <v>0</v>
      </c>
      <c r="BA103" s="275">
        <f t="shared" si="68"/>
        <v>0</v>
      </c>
      <c r="BB103" s="275">
        <f t="shared" si="68"/>
        <v>0</v>
      </c>
      <c r="BC103" s="275">
        <f t="shared" si="68"/>
        <v>0</v>
      </c>
      <c r="BD103" s="275">
        <f t="shared" si="66"/>
        <v>0</v>
      </c>
      <c r="BE103" s="275">
        <f>IF(AND(A103&lt;&gt;"",AS103&lt;&gt;1,ISNA(VLOOKUP(A103,Indoor!B:B,1,0))),1,0)</f>
        <v>0</v>
      </c>
      <c r="BG103" s="276"/>
      <c r="BH103" s="302"/>
    </row>
    <row r="104" spans="1:60" hidden="1">
      <c r="A104" s="118">
        <v>36</v>
      </c>
      <c r="B104" s="4" t="str">
        <f t="shared" ca="1" si="37"/>
        <v>VERMYLEN</v>
      </c>
      <c r="C104" s="4" t="str">
        <f t="shared" ca="1" si="37"/>
        <v>Marius</v>
      </c>
      <c r="D104" s="5" t="str">
        <f t="shared" ca="1" si="37"/>
        <v>H</v>
      </c>
      <c r="E104" s="5" t="str">
        <f t="shared" ca="1" si="37"/>
        <v>B</v>
      </c>
      <c r="F104" s="5">
        <f t="shared" ca="1" si="37"/>
        <v>2002</v>
      </c>
      <c r="G104" s="17" t="s">
        <v>14</v>
      </c>
      <c r="H104" s="27" t="str">
        <f t="shared" ca="1" si="39"/>
        <v>Nivelles</v>
      </c>
      <c r="I104" s="28">
        <v>8.3101851851851837E-5</v>
      </c>
      <c r="J104" s="267">
        <f t="shared" si="40"/>
        <v>8.3101851851851843E-2</v>
      </c>
      <c r="K104" s="263" t="str">
        <f t="shared" ca="1" si="41"/>
        <v>E</v>
      </c>
      <c r="L104" s="5">
        <f t="shared" ca="1" si="42"/>
        <v>323</v>
      </c>
      <c r="M104" s="18"/>
      <c r="N104" s="267" t="str">
        <f t="shared" si="43"/>
        <v/>
      </c>
      <c r="O104" s="263" t="str">
        <f t="shared" ca="1" si="44"/>
        <v>E</v>
      </c>
      <c r="P104" s="5">
        <f t="shared" si="45"/>
        <v>0</v>
      </c>
      <c r="Q104" s="18"/>
      <c r="R104" s="267" t="str">
        <f t="shared" si="46"/>
        <v/>
      </c>
      <c r="S104" s="263" t="str">
        <f t="shared" ca="1" si="47"/>
        <v>E</v>
      </c>
      <c r="T104" s="5">
        <f t="shared" si="48"/>
        <v>0</v>
      </c>
      <c r="U104" s="18"/>
      <c r="V104" s="267" t="str">
        <f t="shared" si="49"/>
        <v/>
      </c>
      <c r="W104" s="263" t="str">
        <f t="shared" ca="1" si="50"/>
        <v>E</v>
      </c>
      <c r="X104" s="5">
        <f t="shared" si="51"/>
        <v>0</v>
      </c>
      <c r="Y104" s="20"/>
      <c r="Z104" s="267" t="str">
        <f t="shared" si="52"/>
        <v/>
      </c>
      <c r="AA104" s="263" t="str">
        <f t="shared" ca="1" si="53"/>
        <v>E</v>
      </c>
      <c r="AB104" s="5">
        <f t="shared" si="54"/>
        <v>0</v>
      </c>
      <c r="AC104" s="18"/>
      <c r="AD104" s="267" t="str">
        <f t="shared" si="55"/>
        <v/>
      </c>
      <c r="AE104" s="263" t="str">
        <f t="shared" ca="1" si="56"/>
        <v>E</v>
      </c>
      <c r="AF104" s="5">
        <f t="shared" si="57"/>
        <v>0</v>
      </c>
      <c r="AG104" s="18"/>
      <c r="AH104" s="267" t="str">
        <f t="shared" si="58"/>
        <v/>
      </c>
      <c r="AI104" s="263" t="str">
        <f t="shared" ca="1" si="59"/>
        <v>E</v>
      </c>
      <c r="AJ104" s="29">
        <f t="shared" si="60"/>
        <v>0</v>
      </c>
      <c r="AK104" s="22">
        <v>100</v>
      </c>
      <c r="AL104" s="5">
        <f t="shared" si="61"/>
        <v>194</v>
      </c>
      <c r="AM104" s="22"/>
      <c r="AN104" s="5">
        <f t="shared" si="62"/>
        <v>0</v>
      </c>
      <c r="AO104" s="826"/>
      <c r="AP104" s="29">
        <f t="shared" si="63"/>
        <v>0</v>
      </c>
      <c r="AQ104" s="436">
        <v>7.36</v>
      </c>
      <c r="AR104" s="106">
        <f t="shared" si="64"/>
        <v>371</v>
      </c>
      <c r="AS104" s="274">
        <f t="shared" si="69"/>
        <v>0</v>
      </c>
      <c r="AT104" s="275">
        <f t="shared" si="69"/>
        <v>0</v>
      </c>
      <c r="AU104" s="275">
        <f t="shared" si="68"/>
        <v>1</v>
      </c>
      <c r="AV104" s="275">
        <f t="shared" si="68"/>
        <v>0</v>
      </c>
      <c r="AW104" s="275">
        <f t="shared" si="68"/>
        <v>0</v>
      </c>
      <c r="AX104" s="275">
        <f t="shared" si="68"/>
        <v>0</v>
      </c>
      <c r="AY104" s="275">
        <f t="shared" si="68"/>
        <v>0</v>
      </c>
      <c r="AZ104" s="275">
        <f t="shared" si="68"/>
        <v>0</v>
      </c>
      <c r="BA104" s="275">
        <f t="shared" si="68"/>
        <v>0</v>
      </c>
      <c r="BB104" s="275">
        <f t="shared" si="68"/>
        <v>0</v>
      </c>
      <c r="BC104" s="275">
        <f t="shared" si="68"/>
        <v>0</v>
      </c>
      <c r="BD104" s="275">
        <f t="shared" si="66"/>
        <v>0</v>
      </c>
      <c r="BE104" s="275">
        <f>IF(AND(A104&lt;&gt;"",AS104&lt;&gt;1,ISNA(VLOOKUP(A104,Indoor!B:B,1,0))),1,0)</f>
        <v>0</v>
      </c>
      <c r="BG104" s="276"/>
      <c r="BH104" s="302"/>
    </row>
    <row r="105" spans="1:60" hidden="1">
      <c r="A105" s="118">
        <v>481</v>
      </c>
      <c r="B105" s="4" t="str">
        <f t="shared" ca="1" si="37"/>
        <v>BOUCHE</v>
      </c>
      <c r="C105" s="4" t="str">
        <f t="shared" ca="1" si="37"/>
        <v>Romain</v>
      </c>
      <c r="D105" s="5" t="str">
        <f t="shared" ca="1" si="37"/>
        <v>H</v>
      </c>
      <c r="E105" s="5" t="str">
        <f t="shared" ca="1" si="37"/>
        <v>B</v>
      </c>
      <c r="F105" s="5" t="str">
        <f t="shared" ca="1" si="37"/>
        <v/>
      </c>
      <c r="G105" s="17" t="s">
        <v>14</v>
      </c>
      <c r="H105" s="27" t="str">
        <f t="shared" ca="1" si="39"/>
        <v>Nivelles</v>
      </c>
      <c r="I105" s="28">
        <v>8.877314814814814E-5</v>
      </c>
      <c r="J105" s="267">
        <f t="shared" si="40"/>
        <v>8.8773148148148143E-2</v>
      </c>
      <c r="K105" s="263" t="str">
        <f t="shared" ca="1" si="41"/>
        <v>E</v>
      </c>
      <c r="L105" s="5">
        <f t="shared" ca="1" si="42"/>
        <v>223</v>
      </c>
      <c r="M105" s="18"/>
      <c r="N105" s="267" t="str">
        <f t="shared" si="43"/>
        <v/>
      </c>
      <c r="O105" s="263" t="str">
        <f t="shared" ca="1" si="44"/>
        <v>E</v>
      </c>
      <c r="P105" s="5">
        <f t="shared" si="45"/>
        <v>0</v>
      </c>
      <c r="Q105" s="18"/>
      <c r="R105" s="267" t="str">
        <f t="shared" si="46"/>
        <v/>
      </c>
      <c r="S105" s="263" t="str">
        <f t="shared" ca="1" si="47"/>
        <v>E</v>
      </c>
      <c r="T105" s="5">
        <f t="shared" si="48"/>
        <v>0</v>
      </c>
      <c r="U105" s="18"/>
      <c r="V105" s="267" t="str">
        <f t="shared" si="49"/>
        <v/>
      </c>
      <c r="W105" s="263" t="str">
        <f t="shared" ca="1" si="50"/>
        <v>E</v>
      </c>
      <c r="X105" s="5">
        <f t="shared" si="51"/>
        <v>0</v>
      </c>
      <c r="Y105" s="20"/>
      <c r="Z105" s="267" t="str">
        <f t="shared" si="52"/>
        <v/>
      </c>
      <c r="AA105" s="263" t="str">
        <f t="shared" ca="1" si="53"/>
        <v>E</v>
      </c>
      <c r="AB105" s="5">
        <f t="shared" si="54"/>
        <v>0</v>
      </c>
      <c r="AC105" s="18"/>
      <c r="AD105" s="267" t="str">
        <f t="shared" si="55"/>
        <v/>
      </c>
      <c r="AE105" s="263" t="str">
        <f t="shared" ca="1" si="56"/>
        <v>E</v>
      </c>
      <c r="AF105" s="5">
        <f t="shared" si="57"/>
        <v>0</v>
      </c>
      <c r="AG105" s="18"/>
      <c r="AH105" s="267" t="str">
        <f t="shared" si="58"/>
        <v/>
      </c>
      <c r="AI105" s="263" t="str">
        <f t="shared" ca="1" si="59"/>
        <v>E</v>
      </c>
      <c r="AJ105" s="29">
        <f t="shared" si="60"/>
        <v>0</v>
      </c>
      <c r="AK105" s="22">
        <v>85</v>
      </c>
      <c r="AL105" s="5">
        <f t="shared" si="61"/>
        <v>86</v>
      </c>
      <c r="AM105" s="22"/>
      <c r="AN105" s="5">
        <f t="shared" si="62"/>
        <v>0</v>
      </c>
      <c r="AO105" s="826"/>
      <c r="AP105" s="29">
        <f t="shared" si="63"/>
        <v>0</v>
      </c>
      <c r="AQ105" s="436"/>
      <c r="AR105" s="106">
        <f t="shared" si="64"/>
        <v>0</v>
      </c>
      <c r="AS105" s="274">
        <f t="shared" si="69"/>
        <v>0</v>
      </c>
      <c r="AT105" s="275">
        <f t="shared" si="69"/>
        <v>0</v>
      </c>
      <c r="AU105" s="275">
        <f t="shared" si="68"/>
        <v>1</v>
      </c>
      <c r="AV105" s="275">
        <f t="shared" si="68"/>
        <v>0</v>
      </c>
      <c r="AW105" s="275">
        <f t="shared" si="68"/>
        <v>0</v>
      </c>
      <c r="AX105" s="275">
        <f t="shared" si="68"/>
        <v>0</v>
      </c>
      <c r="AY105" s="275">
        <f t="shared" si="68"/>
        <v>0</v>
      </c>
      <c r="AZ105" s="275">
        <f t="shared" si="68"/>
        <v>0</v>
      </c>
      <c r="BA105" s="275">
        <f t="shared" si="68"/>
        <v>0</v>
      </c>
      <c r="BB105" s="275">
        <f t="shared" si="68"/>
        <v>0</v>
      </c>
      <c r="BC105" s="275">
        <f t="shared" si="68"/>
        <v>0</v>
      </c>
      <c r="BD105" s="275">
        <f t="shared" si="66"/>
        <v>0</v>
      </c>
      <c r="BE105" s="275">
        <f>IF(AND(A105&lt;&gt;"",AS105&lt;&gt;1,ISNA(VLOOKUP(A105,Indoor!B:B,1,0))),1,0)</f>
        <v>0</v>
      </c>
      <c r="BG105" s="276"/>
      <c r="BH105" s="302"/>
    </row>
    <row r="106" spans="1:60" hidden="1">
      <c r="A106" s="118">
        <v>421</v>
      </c>
      <c r="B106" s="4" t="str">
        <f t="shared" ca="1" si="37"/>
        <v>MORAUX</v>
      </c>
      <c r="C106" s="4" t="str">
        <f t="shared" ca="1" si="37"/>
        <v>Pierre</v>
      </c>
      <c r="D106" s="5" t="str">
        <f t="shared" ca="1" si="37"/>
        <v>H</v>
      </c>
      <c r="E106" s="5" t="str">
        <f t="shared" ca="1" si="37"/>
        <v>B</v>
      </c>
      <c r="F106" s="5" t="str">
        <f t="shared" ca="1" si="37"/>
        <v/>
      </c>
      <c r="G106" s="17" t="s">
        <v>14</v>
      </c>
      <c r="H106" s="27" t="str">
        <f t="shared" ca="1" si="39"/>
        <v>Nivelles</v>
      </c>
      <c r="I106" s="28">
        <v>9.0856481481481474E-5</v>
      </c>
      <c r="J106" s="267">
        <f t="shared" si="40"/>
        <v>9.0856481481481469E-2</v>
      </c>
      <c r="K106" s="263" t="str">
        <f t="shared" ca="1" si="41"/>
        <v>E</v>
      </c>
      <c r="L106" s="5">
        <f t="shared" ca="1" si="42"/>
        <v>191</v>
      </c>
      <c r="M106" s="18"/>
      <c r="N106" s="267" t="str">
        <f t="shared" si="43"/>
        <v/>
      </c>
      <c r="O106" s="263" t="str">
        <f t="shared" ca="1" si="44"/>
        <v>E</v>
      </c>
      <c r="P106" s="5">
        <f t="shared" si="45"/>
        <v>0</v>
      </c>
      <c r="Q106" s="18"/>
      <c r="R106" s="267" t="str">
        <f t="shared" si="46"/>
        <v/>
      </c>
      <c r="S106" s="263" t="str">
        <f t="shared" ca="1" si="47"/>
        <v>E</v>
      </c>
      <c r="T106" s="5">
        <f t="shared" si="48"/>
        <v>0</v>
      </c>
      <c r="U106" s="18"/>
      <c r="V106" s="267" t="str">
        <f t="shared" si="49"/>
        <v/>
      </c>
      <c r="W106" s="263" t="str">
        <f t="shared" ca="1" si="50"/>
        <v>E</v>
      </c>
      <c r="X106" s="5">
        <f t="shared" si="51"/>
        <v>0</v>
      </c>
      <c r="Y106" s="20"/>
      <c r="Z106" s="267" t="str">
        <f t="shared" si="52"/>
        <v/>
      </c>
      <c r="AA106" s="263" t="str">
        <f t="shared" ca="1" si="53"/>
        <v>E</v>
      </c>
      <c r="AB106" s="5">
        <f t="shared" si="54"/>
        <v>0</v>
      </c>
      <c r="AC106" s="18"/>
      <c r="AD106" s="267" t="str">
        <f t="shared" si="55"/>
        <v/>
      </c>
      <c r="AE106" s="263" t="str">
        <f t="shared" ca="1" si="56"/>
        <v>E</v>
      </c>
      <c r="AF106" s="5">
        <f t="shared" si="57"/>
        <v>0</v>
      </c>
      <c r="AG106" s="18"/>
      <c r="AH106" s="267" t="str">
        <f t="shared" si="58"/>
        <v/>
      </c>
      <c r="AI106" s="263" t="str">
        <f t="shared" ca="1" si="59"/>
        <v>E</v>
      </c>
      <c r="AJ106" s="29">
        <f t="shared" si="60"/>
        <v>0</v>
      </c>
      <c r="AK106" s="22"/>
      <c r="AL106" s="5">
        <f t="shared" si="61"/>
        <v>0</v>
      </c>
      <c r="AM106" s="22"/>
      <c r="AN106" s="5">
        <f t="shared" si="62"/>
        <v>0</v>
      </c>
      <c r="AO106" s="826"/>
      <c r="AP106" s="29">
        <f t="shared" si="63"/>
        <v>0</v>
      </c>
      <c r="AQ106" s="436">
        <v>7.15</v>
      </c>
      <c r="AR106" s="106">
        <f t="shared" si="64"/>
        <v>357</v>
      </c>
      <c r="AS106" s="274">
        <f t="shared" si="69"/>
        <v>0</v>
      </c>
      <c r="AT106" s="275">
        <f t="shared" si="69"/>
        <v>0</v>
      </c>
      <c r="AU106" s="275">
        <f t="shared" si="68"/>
        <v>1</v>
      </c>
      <c r="AV106" s="275">
        <f t="shared" si="68"/>
        <v>0</v>
      </c>
      <c r="AW106" s="275">
        <f t="shared" si="68"/>
        <v>0</v>
      </c>
      <c r="AX106" s="275">
        <f t="shared" si="68"/>
        <v>0</v>
      </c>
      <c r="AY106" s="275">
        <f t="shared" si="68"/>
        <v>0</v>
      </c>
      <c r="AZ106" s="275">
        <f t="shared" si="68"/>
        <v>0</v>
      </c>
      <c r="BA106" s="275">
        <f t="shared" si="68"/>
        <v>0</v>
      </c>
      <c r="BB106" s="275">
        <f t="shared" si="68"/>
        <v>0</v>
      </c>
      <c r="BC106" s="275">
        <f t="shared" si="68"/>
        <v>0</v>
      </c>
      <c r="BD106" s="275">
        <f t="shared" si="66"/>
        <v>0</v>
      </c>
      <c r="BE106" s="275">
        <f>IF(AND(A106&lt;&gt;"",AS106&lt;&gt;1,ISNA(VLOOKUP(A106,Indoor!B:B,1,0))),1,0)</f>
        <v>0</v>
      </c>
      <c r="BG106" s="276"/>
      <c r="BH106" s="302"/>
    </row>
    <row r="107" spans="1:60" hidden="1">
      <c r="A107" s="118">
        <v>10500</v>
      </c>
      <c r="B107" s="4" t="str">
        <f t="shared" ca="1" si="37"/>
        <v>BAILLET</v>
      </c>
      <c r="C107" s="4" t="str">
        <f t="shared" ca="1" si="37"/>
        <v>Gaetan</v>
      </c>
      <c r="D107" s="5" t="str">
        <f t="shared" ca="1" si="37"/>
        <v>H</v>
      </c>
      <c r="E107" s="5" t="str">
        <f t="shared" ca="1" si="37"/>
        <v>B</v>
      </c>
      <c r="F107" s="5">
        <f t="shared" ca="1" si="37"/>
        <v>0</v>
      </c>
      <c r="G107" s="17" t="s">
        <v>14</v>
      </c>
      <c r="H107" s="27" t="str">
        <f t="shared" ca="1" si="39"/>
        <v>Nivelles</v>
      </c>
      <c r="I107" s="28">
        <v>9.1782407407407394E-5</v>
      </c>
      <c r="J107" s="267">
        <f t="shared" si="40"/>
        <v>9.1782407407407396E-2</v>
      </c>
      <c r="K107" s="263" t="str">
        <f t="shared" ca="1" si="41"/>
        <v>E</v>
      </c>
      <c r="L107" s="5">
        <f t="shared" ca="1" si="42"/>
        <v>177</v>
      </c>
      <c r="M107" s="18"/>
      <c r="N107" s="267" t="str">
        <f t="shared" si="43"/>
        <v/>
      </c>
      <c r="O107" s="263" t="str">
        <f t="shared" ca="1" si="44"/>
        <v>E</v>
      </c>
      <c r="P107" s="5">
        <f t="shared" si="45"/>
        <v>0</v>
      </c>
      <c r="Q107" s="18"/>
      <c r="R107" s="267" t="str">
        <f t="shared" si="46"/>
        <v/>
      </c>
      <c r="S107" s="263" t="str">
        <f t="shared" ca="1" si="47"/>
        <v>E</v>
      </c>
      <c r="T107" s="5">
        <f t="shared" si="48"/>
        <v>0</v>
      </c>
      <c r="U107" s="18"/>
      <c r="V107" s="267" t="str">
        <f t="shared" si="49"/>
        <v/>
      </c>
      <c r="W107" s="263" t="str">
        <f t="shared" ca="1" si="50"/>
        <v>E</v>
      </c>
      <c r="X107" s="5">
        <f t="shared" si="51"/>
        <v>0</v>
      </c>
      <c r="Y107" s="20"/>
      <c r="Z107" s="267" t="str">
        <f t="shared" si="52"/>
        <v/>
      </c>
      <c r="AA107" s="263" t="str">
        <f t="shared" ca="1" si="53"/>
        <v>E</v>
      </c>
      <c r="AB107" s="5">
        <f t="shared" si="54"/>
        <v>0</v>
      </c>
      <c r="AC107" s="18"/>
      <c r="AD107" s="267" t="str">
        <f t="shared" si="55"/>
        <v/>
      </c>
      <c r="AE107" s="263" t="str">
        <f t="shared" ca="1" si="56"/>
        <v>E</v>
      </c>
      <c r="AF107" s="5">
        <f t="shared" si="57"/>
        <v>0</v>
      </c>
      <c r="AG107" s="18"/>
      <c r="AH107" s="267" t="str">
        <f t="shared" si="58"/>
        <v/>
      </c>
      <c r="AI107" s="263" t="str">
        <f t="shared" ca="1" si="59"/>
        <v>E</v>
      </c>
      <c r="AJ107" s="29">
        <f t="shared" si="60"/>
        <v>0</v>
      </c>
      <c r="AK107" s="22">
        <v>80</v>
      </c>
      <c r="AL107" s="5">
        <f t="shared" si="61"/>
        <v>55</v>
      </c>
      <c r="AM107" s="22"/>
      <c r="AN107" s="5">
        <f t="shared" si="62"/>
        <v>0</v>
      </c>
      <c r="AO107" s="826"/>
      <c r="AP107" s="29">
        <f t="shared" si="63"/>
        <v>0</v>
      </c>
      <c r="AQ107" s="436"/>
      <c r="AR107" s="106">
        <f t="shared" si="64"/>
        <v>0</v>
      </c>
      <c r="AS107" s="274">
        <f t="shared" si="69"/>
        <v>0</v>
      </c>
      <c r="AT107" s="275">
        <f t="shared" si="69"/>
        <v>0</v>
      </c>
      <c r="AU107" s="275">
        <f t="shared" si="68"/>
        <v>1</v>
      </c>
      <c r="AV107" s="275">
        <f t="shared" si="68"/>
        <v>0</v>
      </c>
      <c r="AW107" s="275">
        <f t="shared" si="68"/>
        <v>0</v>
      </c>
      <c r="AX107" s="275">
        <f t="shared" si="68"/>
        <v>0</v>
      </c>
      <c r="AY107" s="275">
        <f t="shared" si="68"/>
        <v>0</v>
      </c>
      <c r="AZ107" s="275">
        <f t="shared" si="68"/>
        <v>0</v>
      </c>
      <c r="BA107" s="275">
        <f t="shared" si="68"/>
        <v>0</v>
      </c>
      <c r="BB107" s="275">
        <f t="shared" si="68"/>
        <v>0</v>
      </c>
      <c r="BC107" s="275">
        <f t="shared" si="68"/>
        <v>0</v>
      </c>
      <c r="BD107" s="275">
        <f t="shared" si="66"/>
        <v>0</v>
      </c>
      <c r="BE107" s="275">
        <f>IF(AND(A107&lt;&gt;"",AS107&lt;&gt;1,ISNA(VLOOKUP(A107,Indoor!B:B,1,0))),1,0)</f>
        <v>0</v>
      </c>
      <c r="BG107" s="276"/>
      <c r="BH107" s="302"/>
    </row>
    <row r="108" spans="1:60" hidden="1">
      <c r="A108" s="118">
        <v>417</v>
      </c>
      <c r="B108" s="4" t="str">
        <f t="shared" ca="1" si="37"/>
        <v>CHARELS</v>
      </c>
      <c r="C108" s="4" t="str">
        <f t="shared" ca="1" si="37"/>
        <v>Hugo</v>
      </c>
      <c r="D108" s="5" t="str">
        <f t="shared" ca="1" si="37"/>
        <v>H</v>
      </c>
      <c r="E108" s="5" t="str">
        <f t="shared" ca="1" si="37"/>
        <v>B</v>
      </c>
      <c r="F108" s="5" t="str">
        <f t="shared" ca="1" si="37"/>
        <v/>
      </c>
      <c r="G108" s="17" t="s">
        <v>14</v>
      </c>
      <c r="H108" s="27" t="str">
        <f t="shared" ca="1" si="39"/>
        <v>Nivelles</v>
      </c>
      <c r="I108" s="28">
        <v>9.0277777777777774E-5</v>
      </c>
      <c r="J108" s="267">
        <f t="shared" si="40"/>
        <v>9.0277777777777776E-2</v>
      </c>
      <c r="K108" s="263" t="str">
        <f t="shared" ca="1" si="41"/>
        <v>E</v>
      </c>
      <c r="L108" s="5">
        <f t="shared" ca="1" si="42"/>
        <v>199</v>
      </c>
      <c r="M108" s="18"/>
      <c r="N108" s="267" t="str">
        <f t="shared" si="43"/>
        <v/>
      </c>
      <c r="O108" s="263" t="str">
        <f t="shared" ca="1" si="44"/>
        <v>E</v>
      </c>
      <c r="P108" s="5">
        <f t="shared" si="45"/>
        <v>0</v>
      </c>
      <c r="Q108" s="18"/>
      <c r="R108" s="267" t="str">
        <f t="shared" si="46"/>
        <v/>
      </c>
      <c r="S108" s="263" t="str">
        <f t="shared" ca="1" si="47"/>
        <v>E</v>
      </c>
      <c r="T108" s="5">
        <f t="shared" si="48"/>
        <v>0</v>
      </c>
      <c r="U108" s="18"/>
      <c r="V108" s="267" t="str">
        <f t="shared" si="49"/>
        <v/>
      </c>
      <c r="W108" s="263" t="str">
        <f t="shared" ca="1" si="50"/>
        <v>E</v>
      </c>
      <c r="X108" s="5">
        <f t="shared" si="51"/>
        <v>0</v>
      </c>
      <c r="Y108" s="20"/>
      <c r="Z108" s="267" t="str">
        <f t="shared" si="52"/>
        <v/>
      </c>
      <c r="AA108" s="263" t="str">
        <f t="shared" ca="1" si="53"/>
        <v>E</v>
      </c>
      <c r="AB108" s="5">
        <f t="shared" si="54"/>
        <v>0</v>
      </c>
      <c r="AC108" s="18"/>
      <c r="AD108" s="267" t="str">
        <f t="shared" si="55"/>
        <v/>
      </c>
      <c r="AE108" s="263" t="str">
        <f t="shared" ca="1" si="56"/>
        <v>E</v>
      </c>
      <c r="AF108" s="5">
        <f t="shared" si="57"/>
        <v>0</v>
      </c>
      <c r="AG108" s="18"/>
      <c r="AH108" s="267" t="str">
        <f t="shared" si="58"/>
        <v/>
      </c>
      <c r="AI108" s="263" t="str">
        <f t="shared" ca="1" si="59"/>
        <v>E</v>
      </c>
      <c r="AJ108" s="29">
        <f t="shared" si="60"/>
        <v>0</v>
      </c>
      <c r="AK108" s="22">
        <v>80</v>
      </c>
      <c r="AL108" s="5">
        <f t="shared" si="61"/>
        <v>55</v>
      </c>
      <c r="AM108" s="22"/>
      <c r="AN108" s="5">
        <f t="shared" si="62"/>
        <v>0</v>
      </c>
      <c r="AO108" s="826"/>
      <c r="AP108" s="29">
        <f t="shared" si="63"/>
        <v>0</v>
      </c>
      <c r="AQ108" s="436"/>
      <c r="AR108" s="106">
        <f t="shared" si="64"/>
        <v>0</v>
      </c>
      <c r="AS108" s="274">
        <f t="shared" si="69"/>
        <v>0</v>
      </c>
      <c r="AT108" s="275">
        <f t="shared" si="69"/>
        <v>0</v>
      </c>
      <c r="AU108" s="275">
        <f t="shared" ref="AU108:BC117" si="70">IF($G108=AU$13,1,0)</f>
        <v>1</v>
      </c>
      <c r="AV108" s="275">
        <f t="shared" si="70"/>
        <v>0</v>
      </c>
      <c r="AW108" s="275">
        <f t="shared" si="70"/>
        <v>0</v>
      </c>
      <c r="AX108" s="275">
        <f t="shared" si="70"/>
        <v>0</v>
      </c>
      <c r="AY108" s="275">
        <f t="shared" si="70"/>
        <v>0</v>
      </c>
      <c r="AZ108" s="275">
        <f t="shared" si="70"/>
        <v>0</v>
      </c>
      <c r="BA108" s="275">
        <f t="shared" si="70"/>
        <v>0</v>
      </c>
      <c r="BB108" s="275">
        <f t="shared" si="70"/>
        <v>0</v>
      </c>
      <c r="BC108" s="275">
        <f t="shared" si="70"/>
        <v>0</v>
      </c>
      <c r="BD108" s="275">
        <f t="shared" si="66"/>
        <v>0</v>
      </c>
      <c r="BE108" s="275">
        <f>IF(AND(A108&lt;&gt;"",AS108&lt;&gt;1,ISNA(VLOOKUP(A108,Indoor!B:B,1,0))),1,0)</f>
        <v>0</v>
      </c>
      <c r="BG108" s="276"/>
      <c r="BH108" s="302"/>
    </row>
    <row r="109" spans="1:60" hidden="1">
      <c r="A109" s="118">
        <v>1040</v>
      </c>
      <c r="B109" s="4" t="str">
        <f t="shared" ca="1" si="37"/>
        <v>DUMONT</v>
      </c>
      <c r="C109" s="4" t="str">
        <f t="shared" ca="1" si="37"/>
        <v>Tom</v>
      </c>
      <c r="D109" s="5" t="str">
        <f t="shared" ca="1" si="37"/>
        <v>H</v>
      </c>
      <c r="E109" s="5" t="str">
        <f t="shared" ca="1" si="37"/>
        <v>B</v>
      </c>
      <c r="F109" s="5" t="str">
        <f t="shared" ca="1" si="37"/>
        <v/>
      </c>
      <c r="G109" s="17" t="s">
        <v>14</v>
      </c>
      <c r="H109" s="27" t="str">
        <f t="shared" ca="1" si="39"/>
        <v>Nivelles</v>
      </c>
      <c r="I109" s="28">
        <v>9.9652777777777771E-5</v>
      </c>
      <c r="J109" s="267">
        <f t="shared" si="40"/>
        <v>9.9652777777777771E-2</v>
      </c>
      <c r="K109" s="263" t="str">
        <f t="shared" ca="1" si="41"/>
        <v>E</v>
      </c>
      <c r="L109" s="5">
        <f t="shared" ca="1" si="42"/>
        <v>80</v>
      </c>
      <c r="M109" s="18"/>
      <c r="N109" s="267" t="str">
        <f t="shared" si="43"/>
        <v/>
      </c>
      <c r="O109" s="263" t="str">
        <f t="shared" ca="1" si="44"/>
        <v>E</v>
      </c>
      <c r="P109" s="5">
        <f t="shared" si="45"/>
        <v>0</v>
      </c>
      <c r="Q109" s="18"/>
      <c r="R109" s="267" t="str">
        <f t="shared" si="46"/>
        <v/>
      </c>
      <c r="S109" s="263" t="str">
        <f t="shared" ca="1" si="47"/>
        <v>E</v>
      </c>
      <c r="T109" s="5">
        <f t="shared" si="48"/>
        <v>0</v>
      </c>
      <c r="U109" s="18"/>
      <c r="V109" s="267" t="str">
        <f t="shared" si="49"/>
        <v/>
      </c>
      <c r="W109" s="263" t="str">
        <f t="shared" ca="1" si="50"/>
        <v>E</v>
      </c>
      <c r="X109" s="5">
        <f t="shared" si="51"/>
        <v>0</v>
      </c>
      <c r="Y109" s="20"/>
      <c r="Z109" s="267" t="str">
        <f t="shared" si="52"/>
        <v/>
      </c>
      <c r="AA109" s="263" t="str">
        <f t="shared" ca="1" si="53"/>
        <v>E</v>
      </c>
      <c r="AB109" s="5">
        <f t="shared" si="54"/>
        <v>0</v>
      </c>
      <c r="AC109" s="18"/>
      <c r="AD109" s="267" t="str">
        <f t="shared" si="55"/>
        <v/>
      </c>
      <c r="AE109" s="263" t="str">
        <f t="shared" ca="1" si="56"/>
        <v>E</v>
      </c>
      <c r="AF109" s="5">
        <f t="shared" si="57"/>
        <v>0</v>
      </c>
      <c r="AG109" s="18"/>
      <c r="AH109" s="267" t="str">
        <f t="shared" si="58"/>
        <v/>
      </c>
      <c r="AI109" s="263" t="str">
        <f t="shared" ca="1" si="59"/>
        <v>E</v>
      </c>
      <c r="AJ109" s="29">
        <f t="shared" si="60"/>
        <v>0</v>
      </c>
      <c r="AK109" s="22">
        <v>80</v>
      </c>
      <c r="AL109" s="5">
        <f t="shared" si="61"/>
        <v>55</v>
      </c>
      <c r="AM109" s="22"/>
      <c r="AN109" s="5">
        <f t="shared" si="62"/>
        <v>0</v>
      </c>
      <c r="AO109" s="826"/>
      <c r="AP109" s="29">
        <f t="shared" si="63"/>
        <v>0</v>
      </c>
      <c r="AQ109" s="436">
        <v>4.9000000000000004</v>
      </c>
      <c r="AR109" s="106">
        <f t="shared" si="64"/>
        <v>209</v>
      </c>
      <c r="AS109" s="274">
        <f t="shared" si="69"/>
        <v>0</v>
      </c>
      <c r="AT109" s="275">
        <f t="shared" si="69"/>
        <v>0</v>
      </c>
      <c r="AU109" s="275">
        <f t="shared" si="70"/>
        <v>1</v>
      </c>
      <c r="AV109" s="275">
        <f t="shared" si="70"/>
        <v>0</v>
      </c>
      <c r="AW109" s="275">
        <f t="shared" si="70"/>
        <v>0</v>
      </c>
      <c r="AX109" s="275">
        <f t="shared" si="70"/>
        <v>0</v>
      </c>
      <c r="AY109" s="275">
        <f t="shared" si="70"/>
        <v>0</v>
      </c>
      <c r="AZ109" s="275">
        <f t="shared" si="70"/>
        <v>0</v>
      </c>
      <c r="BA109" s="275">
        <f t="shared" si="70"/>
        <v>0</v>
      </c>
      <c r="BB109" s="275">
        <f t="shared" si="70"/>
        <v>0</v>
      </c>
      <c r="BC109" s="275">
        <f t="shared" si="70"/>
        <v>0</v>
      </c>
      <c r="BD109" s="275">
        <f t="shared" si="66"/>
        <v>0</v>
      </c>
      <c r="BE109" s="275">
        <f>IF(AND(A109&lt;&gt;"",AS109&lt;&gt;1,ISNA(VLOOKUP(A109,Indoor!B:B,1,0))),1,0)</f>
        <v>0</v>
      </c>
      <c r="BG109" s="276"/>
      <c r="BH109" s="302"/>
    </row>
    <row r="110" spans="1:60" hidden="1">
      <c r="A110" s="118">
        <v>9647</v>
      </c>
      <c r="B110" s="4" t="str">
        <f t="shared" ca="1" si="37"/>
        <v>MIESSE</v>
      </c>
      <c r="C110" s="4" t="str">
        <f t="shared" ca="1" si="37"/>
        <v>Louis</v>
      </c>
      <c r="D110" s="5" t="str">
        <f t="shared" ca="1" si="37"/>
        <v>H</v>
      </c>
      <c r="E110" s="5" t="str">
        <f t="shared" ca="1" si="37"/>
        <v>B</v>
      </c>
      <c r="F110" s="5" t="str">
        <f t="shared" ca="1" si="37"/>
        <v/>
      </c>
      <c r="G110" s="17" t="s">
        <v>14</v>
      </c>
      <c r="H110" s="27" t="str">
        <f t="shared" ca="1" si="39"/>
        <v>Nivelles</v>
      </c>
      <c r="I110" s="28">
        <v>1.087962962962963E-4</v>
      </c>
      <c r="J110" s="267">
        <f t="shared" si="40"/>
        <v>0.10879629629629631</v>
      </c>
      <c r="K110" s="263" t="str">
        <f t="shared" ca="1" si="41"/>
        <v>E</v>
      </c>
      <c r="L110" s="5">
        <f t="shared" ca="1" si="42"/>
        <v>12</v>
      </c>
      <c r="M110" s="18"/>
      <c r="N110" s="267" t="str">
        <f t="shared" si="43"/>
        <v/>
      </c>
      <c r="O110" s="263" t="str">
        <f t="shared" ca="1" si="44"/>
        <v>E</v>
      </c>
      <c r="P110" s="5">
        <f t="shared" si="45"/>
        <v>0</v>
      </c>
      <c r="Q110" s="18"/>
      <c r="R110" s="267" t="str">
        <f t="shared" si="46"/>
        <v/>
      </c>
      <c r="S110" s="263" t="str">
        <f t="shared" ca="1" si="47"/>
        <v>E</v>
      </c>
      <c r="T110" s="5">
        <f t="shared" si="48"/>
        <v>0</v>
      </c>
      <c r="U110" s="18"/>
      <c r="V110" s="267" t="str">
        <f t="shared" si="49"/>
        <v/>
      </c>
      <c r="W110" s="263" t="str">
        <f t="shared" ca="1" si="50"/>
        <v>E</v>
      </c>
      <c r="X110" s="5">
        <f t="shared" si="51"/>
        <v>0</v>
      </c>
      <c r="Y110" s="20"/>
      <c r="Z110" s="267" t="str">
        <f t="shared" si="52"/>
        <v/>
      </c>
      <c r="AA110" s="263" t="str">
        <f t="shared" ca="1" si="53"/>
        <v>E</v>
      </c>
      <c r="AB110" s="5">
        <f t="shared" si="54"/>
        <v>0</v>
      </c>
      <c r="AC110" s="18"/>
      <c r="AD110" s="267" t="str">
        <f t="shared" si="55"/>
        <v/>
      </c>
      <c r="AE110" s="263" t="str">
        <f t="shared" ca="1" si="56"/>
        <v>E</v>
      </c>
      <c r="AF110" s="5">
        <f t="shared" si="57"/>
        <v>0</v>
      </c>
      <c r="AG110" s="18"/>
      <c r="AH110" s="267" t="str">
        <f t="shared" si="58"/>
        <v/>
      </c>
      <c r="AI110" s="263" t="str">
        <f t="shared" ca="1" si="59"/>
        <v>E</v>
      </c>
      <c r="AJ110" s="29">
        <f t="shared" si="60"/>
        <v>0</v>
      </c>
      <c r="AK110" s="22"/>
      <c r="AL110" s="5">
        <f t="shared" si="61"/>
        <v>0</v>
      </c>
      <c r="AM110" s="22"/>
      <c r="AN110" s="5">
        <f t="shared" si="62"/>
        <v>0</v>
      </c>
      <c r="AO110" s="826"/>
      <c r="AP110" s="29">
        <f t="shared" si="63"/>
        <v>0</v>
      </c>
      <c r="AQ110" s="436">
        <v>2.65</v>
      </c>
      <c r="AR110" s="106">
        <f t="shared" si="64"/>
        <v>67</v>
      </c>
      <c r="AS110" s="274">
        <f t="shared" si="69"/>
        <v>0</v>
      </c>
      <c r="AT110" s="275">
        <f t="shared" si="69"/>
        <v>0</v>
      </c>
      <c r="AU110" s="275">
        <f t="shared" si="70"/>
        <v>1</v>
      </c>
      <c r="AV110" s="275">
        <f t="shared" si="70"/>
        <v>0</v>
      </c>
      <c r="AW110" s="275">
        <f t="shared" si="70"/>
        <v>0</v>
      </c>
      <c r="AX110" s="275">
        <f t="shared" si="70"/>
        <v>0</v>
      </c>
      <c r="AY110" s="275">
        <f t="shared" si="70"/>
        <v>0</v>
      </c>
      <c r="AZ110" s="275">
        <f t="shared" si="70"/>
        <v>0</v>
      </c>
      <c r="BA110" s="275">
        <f t="shared" si="70"/>
        <v>0</v>
      </c>
      <c r="BB110" s="275">
        <f t="shared" si="70"/>
        <v>0</v>
      </c>
      <c r="BC110" s="275">
        <f t="shared" si="70"/>
        <v>0</v>
      </c>
      <c r="BD110" s="275">
        <f t="shared" si="66"/>
        <v>0</v>
      </c>
      <c r="BE110" s="275">
        <f>IF(AND(A110&lt;&gt;"",AS110&lt;&gt;1,ISNA(VLOOKUP(A110,Indoor!B:B,1,0))),1,0)</f>
        <v>0</v>
      </c>
      <c r="BG110" s="276"/>
      <c r="BH110" s="302"/>
    </row>
    <row r="111" spans="1:60" hidden="1">
      <c r="A111" s="118">
        <v>3504</v>
      </c>
      <c r="B111" s="4" t="str">
        <f t="shared" ca="1" si="37"/>
        <v>PENSERINI</v>
      </c>
      <c r="C111" s="4" t="str">
        <f t="shared" ca="1" si="37"/>
        <v>Manon</v>
      </c>
      <c r="D111" s="5" t="str">
        <f t="shared" ca="1" si="37"/>
        <v>F</v>
      </c>
      <c r="E111" s="5" t="str">
        <f t="shared" ca="1" si="37"/>
        <v>P</v>
      </c>
      <c r="F111" s="5" t="str">
        <f t="shared" ca="1" si="37"/>
        <v/>
      </c>
      <c r="G111" s="17" t="s">
        <v>14</v>
      </c>
      <c r="H111" s="27" t="str">
        <f t="shared" ca="1" si="39"/>
        <v>Nivelles</v>
      </c>
      <c r="I111" s="28">
        <v>9.3171296296296315E-5</v>
      </c>
      <c r="J111" s="267">
        <f t="shared" si="40"/>
        <v>9.3171296296296321E-2</v>
      </c>
      <c r="K111" s="263" t="str">
        <f t="shared" ca="1" si="41"/>
        <v>E</v>
      </c>
      <c r="L111" s="5">
        <f t="shared" ca="1" si="42"/>
        <v>157</v>
      </c>
      <c r="M111" s="18"/>
      <c r="N111" s="267" t="str">
        <f t="shared" si="43"/>
        <v/>
      </c>
      <c r="O111" s="263" t="str">
        <f t="shared" ca="1" si="44"/>
        <v>E</v>
      </c>
      <c r="P111" s="5">
        <f t="shared" si="45"/>
        <v>0</v>
      </c>
      <c r="Q111" s="18"/>
      <c r="R111" s="267" t="str">
        <f t="shared" si="46"/>
        <v/>
      </c>
      <c r="S111" s="263" t="str">
        <f t="shared" ca="1" si="47"/>
        <v>E</v>
      </c>
      <c r="T111" s="5">
        <f t="shared" si="48"/>
        <v>0</v>
      </c>
      <c r="U111" s="18"/>
      <c r="V111" s="267" t="str">
        <f t="shared" si="49"/>
        <v/>
      </c>
      <c r="W111" s="263" t="str">
        <f t="shared" ca="1" si="50"/>
        <v>E</v>
      </c>
      <c r="X111" s="5">
        <f t="shared" si="51"/>
        <v>0</v>
      </c>
      <c r="Y111" s="20"/>
      <c r="Z111" s="267" t="str">
        <f t="shared" si="52"/>
        <v/>
      </c>
      <c r="AA111" s="263" t="str">
        <f t="shared" ca="1" si="53"/>
        <v>E</v>
      </c>
      <c r="AB111" s="5">
        <f t="shared" si="54"/>
        <v>0</v>
      </c>
      <c r="AC111" s="18"/>
      <c r="AD111" s="267" t="str">
        <f t="shared" si="55"/>
        <v/>
      </c>
      <c r="AE111" s="263" t="str">
        <f t="shared" ca="1" si="56"/>
        <v>E</v>
      </c>
      <c r="AF111" s="5">
        <f t="shared" si="57"/>
        <v>0</v>
      </c>
      <c r="AG111" s="18"/>
      <c r="AH111" s="267" t="str">
        <f t="shared" si="58"/>
        <v/>
      </c>
      <c r="AI111" s="263" t="str">
        <f t="shared" ca="1" si="59"/>
        <v>E</v>
      </c>
      <c r="AJ111" s="29">
        <f t="shared" si="60"/>
        <v>0</v>
      </c>
      <c r="AK111" s="22">
        <v>90</v>
      </c>
      <c r="AL111" s="5">
        <f t="shared" si="61"/>
        <v>119</v>
      </c>
      <c r="AM111" s="22"/>
      <c r="AN111" s="5">
        <f t="shared" si="62"/>
        <v>0</v>
      </c>
      <c r="AO111" s="826"/>
      <c r="AP111" s="29">
        <f t="shared" si="63"/>
        <v>0</v>
      </c>
      <c r="AQ111" s="436"/>
      <c r="AR111" s="106">
        <f t="shared" si="64"/>
        <v>0</v>
      </c>
      <c r="AS111" s="274">
        <f t="shared" si="69"/>
        <v>0</v>
      </c>
      <c r="AT111" s="275">
        <f t="shared" si="69"/>
        <v>0</v>
      </c>
      <c r="AU111" s="275">
        <f t="shared" si="70"/>
        <v>1</v>
      </c>
      <c r="AV111" s="275">
        <f t="shared" si="70"/>
        <v>0</v>
      </c>
      <c r="AW111" s="275">
        <f t="shared" si="70"/>
        <v>0</v>
      </c>
      <c r="AX111" s="275">
        <f t="shared" si="70"/>
        <v>0</v>
      </c>
      <c r="AY111" s="275">
        <f t="shared" si="70"/>
        <v>0</v>
      </c>
      <c r="AZ111" s="275">
        <f t="shared" si="70"/>
        <v>0</v>
      </c>
      <c r="BA111" s="275">
        <f t="shared" si="70"/>
        <v>0</v>
      </c>
      <c r="BB111" s="275">
        <f t="shared" si="70"/>
        <v>0</v>
      </c>
      <c r="BC111" s="275">
        <f t="shared" si="70"/>
        <v>0</v>
      </c>
      <c r="BD111" s="275">
        <f t="shared" si="66"/>
        <v>0</v>
      </c>
      <c r="BE111" s="275">
        <f>IF(AND(A111&lt;&gt;"",AS111&lt;&gt;1,ISNA(VLOOKUP(A111,Indoor!B:B,1,0))),1,0)</f>
        <v>0</v>
      </c>
      <c r="BG111" s="276"/>
      <c r="BH111" s="302"/>
    </row>
    <row r="112" spans="1:60" hidden="1">
      <c r="A112" s="118">
        <v>3481</v>
      </c>
      <c r="B112" s="4" t="str">
        <f t="shared" ca="1" si="37"/>
        <v>CHOISEZ</v>
      </c>
      <c r="C112" s="4" t="str">
        <f t="shared" ca="1" si="37"/>
        <v>Elodie</v>
      </c>
      <c r="D112" s="5" t="str">
        <f t="shared" ca="1" si="37"/>
        <v>F</v>
      </c>
      <c r="E112" s="5" t="str">
        <f t="shared" ca="1" si="37"/>
        <v>P</v>
      </c>
      <c r="F112" s="5" t="str">
        <f t="shared" ca="1" si="37"/>
        <v/>
      </c>
      <c r="G112" s="17" t="s">
        <v>14</v>
      </c>
      <c r="H112" s="27" t="str">
        <f t="shared" ca="1" si="39"/>
        <v>Nivelles</v>
      </c>
      <c r="I112" s="28">
        <v>8.1712962962962956E-5</v>
      </c>
      <c r="J112" s="267">
        <f t="shared" si="40"/>
        <v>8.1712962962962959E-2</v>
      </c>
      <c r="K112" s="263" t="str">
        <f t="shared" ca="1" si="41"/>
        <v>E</v>
      </c>
      <c r="L112" s="5">
        <f t="shared" ca="1" si="42"/>
        <v>350</v>
      </c>
      <c r="M112" s="18"/>
      <c r="N112" s="267" t="str">
        <f t="shared" si="43"/>
        <v/>
      </c>
      <c r="O112" s="263" t="str">
        <f t="shared" ca="1" si="44"/>
        <v>E</v>
      </c>
      <c r="P112" s="5">
        <f t="shared" si="45"/>
        <v>0</v>
      </c>
      <c r="Q112" s="18"/>
      <c r="R112" s="267" t="str">
        <f t="shared" si="46"/>
        <v/>
      </c>
      <c r="S112" s="263" t="str">
        <f t="shared" ca="1" si="47"/>
        <v>E</v>
      </c>
      <c r="T112" s="5">
        <f t="shared" si="48"/>
        <v>0</v>
      </c>
      <c r="U112" s="18"/>
      <c r="V112" s="267" t="str">
        <f t="shared" si="49"/>
        <v/>
      </c>
      <c r="W112" s="263" t="str">
        <f t="shared" ca="1" si="50"/>
        <v>E</v>
      </c>
      <c r="X112" s="5">
        <f t="shared" si="51"/>
        <v>0</v>
      </c>
      <c r="Y112" s="20"/>
      <c r="Z112" s="267" t="str">
        <f t="shared" si="52"/>
        <v/>
      </c>
      <c r="AA112" s="263" t="str">
        <f t="shared" ca="1" si="53"/>
        <v>E</v>
      </c>
      <c r="AB112" s="5">
        <f t="shared" si="54"/>
        <v>0</v>
      </c>
      <c r="AC112" s="18"/>
      <c r="AD112" s="267" t="str">
        <f t="shared" si="55"/>
        <v/>
      </c>
      <c r="AE112" s="263" t="str">
        <f t="shared" ca="1" si="56"/>
        <v>E</v>
      </c>
      <c r="AF112" s="5">
        <f t="shared" si="57"/>
        <v>0</v>
      </c>
      <c r="AG112" s="18"/>
      <c r="AH112" s="267" t="str">
        <f t="shared" si="58"/>
        <v/>
      </c>
      <c r="AI112" s="263" t="str">
        <f t="shared" ca="1" si="59"/>
        <v>E</v>
      </c>
      <c r="AJ112" s="29">
        <f t="shared" si="60"/>
        <v>0</v>
      </c>
      <c r="AK112" s="22"/>
      <c r="AL112" s="5">
        <f t="shared" si="61"/>
        <v>0</v>
      </c>
      <c r="AM112" s="22"/>
      <c r="AN112" s="5">
        <f t="shared" si="62"/>
        <v>0</v>
      </c>
      <c r="AO112" s="826"/>
      <c r="AP112" s="29">
        <f t="shared" si="63"/>
        <v>0</v>
      </c>
      <c r="AQ112" s="436"/>
      <c r="AR112" s="106">
        <f t="shared" si="64"/>
        <v>0</v>
      </c>
      <c r="AS112" s="274">
        <f t="shared" si="69"/>
        <v>0</v>
      </c>
      <c r="AT112" s="275">
        <f t="shared" si="69"/>
        <v>0</v>
      </c>
      <c r="AU112" s="275">
        <f t="shared" si="70"/>
        <v>1</v>
      </c>
      <c r="AV112" s="275">
        <f t="shared" si="70"/>
        <v>0</v>
      </c>
      <c r="AW112" s="275">
        <f t="shared" si="70"/>
        <v>0</v>
      </c>
      <c r="AX112" s="275">
        <f t="shared" si="70"/>
        <v>0</v>
      </c>
      <c r="AY112" s="275">
        <f t="shared" si="70"/>
        <v>0</v>
      </c>
      <c r="AZ112" s="275">
        <f t="shared" si="70"/>
        <v>0</v>
      </c>
      <c r="BA112" s="275">
        <f t="shared" si="70"/>
        <v>0</v>
      </c>
      <c r="BB112" s="275">
        <f t="shared" si="70"/>
        <v>0</v>
      </c>
      <c r="BC112" s="275">
        <f t="shared" si="70"/>
        <v>0</v>
      </c>
      <c r="BD112" s="275">
        <f t="shared" si="66"/>
        <v>0</v>
      </c>
      <c r="BE112" s="275">
        <f>IF(AND(A112&lt;&gt;"",AS112&lt;&gt;1,ISNA(VLOOKUP(A112,Indoor!B:B,1,0))),1,0)</f>
        <v>0</v>
      </c>
      <c r="BG112" s="276"/>
      <c r="BH112" s="302"/>
    </row>
    <row r="113" spans="1:60" hidden="1">
      <c r="A113" s="118">
        <v>4114</v>
      </c>
      <c r="B113" s="4" t="str">
        <f t="shared" ca="1" si="37"/>
        <v>AGAZZI</v>
      </c>
      <c r="C113" s="4" t="str">
        <f t="shared" ca="1" si="37"/>
        <v>Aurélien</v>
      </c>
      <c r="D113" s="5" t="str">
        <f t="shared" ca="1" si="37"/>
        <v>H</v>
      </c>
      <c r="E113" s="5" t="str">
        <f t="shared" ca="1" si="37"/>
        <v>P</v>
      </c>
      <c r="F113" s="5" t="str">
        <f t="shared" ca="1" si="37"/>
        <v/>
      </c>
      <c r="G113" s="17" t="s">
        <v>14</v>
      </c>
      <c r="H113" s="27" t="str">
        <f t="shared" ca="1" si="39"/>
        <v>Nivelles</v>
      </c>
      <c r="I113" s="28">
        <v>8.4143518518518511E-5</v>
      </c>
      <c r="J113" s="267">
        <f t="shared" si="40"/>
        <v>8.4143518518518506E-2</v>
      </c>
      <c r="K113" s="263" t="str">
        <f t="shared" ca="1" si="41"/>
        <v>E</v>
      </c>
      <c r="L113" s="5">
        <f t="shared" ca="1" si="42"/>
        <v>303</v>
      </c>
      <c r="M113" s="18"/>
      <c r="N113" s="267" t="str">
        <f t="shared" si="43"/>
        <v/>
      </c>
      <c r="O113" s="263" t="str">
        <f t="shared" ca="1" si="44"/>
        <v>E</v>
      </c>
      <c r="P113" s="5">
        <f t="shared" si="45"/>
        <v>0</v>
      </c>
      <c r="Q113" s="18"/>
      <c r="R113" s="267" t="str">
        <f t="shared" si="46"/>
        <v/>
      </c>
      <c r="S113" s="263" t="str">
        <f t="shared" ca="1" si="47"/>
        <v>E</v>
      </c>
      <c r="T113" s="5">
        <f t="shared" si="48"/>
        <v>0</v>
      </c>
      <c r="U113" s="18"/>
      <c r="V113" s="267" t="str">
        <f t="shared" si="49"/>
        <v/>
      </c>
      <c r="W113" s="263" t="str">
        <f t="shared" ca="1" si="50"/>
        <v>E</v>
      </c>
      <c r="X113" s="5">
        <f t="shared" si="51"/>
        <v>0</v>
      </c>
      <c r="Y113" s="20"/>
      <c r="Z113" s="267" t="str">
        <f t="shared" si="52"/>
        <v/>
      </c>
      <c r="AA113" s="263" t="str">
        <f t="shared" ca="1" si="53"/>
        <v>E</v>
      </c>
      <c r="AB113" s="5">
        <f t="shared" si="54"/>
        <v>0</v>
      </c>
      <c r="AC113" s="18"/>
      <c r="AD113" s="267" t="str">
        <f t="shared" si="55"/>
        <v/>
      </c>
      <c r="AE113" s="263" t="str">
        <f t="shared" ca="1" si="56"/>
        <v>E</v>
      </c>
      <c r="AF113" s="5">
        <f t="shared" si="57"/>
        <v>0</v>
      </c>
      <c r="AG113" s="18"/>
      <c r="AH113" s="267" t="str">
        <f t="shared" si="58"/>
        <v/>
      </c>
      <c r="AI113" s="263" t="str">
        <f t="shared" ca="1" si="59"/>
        <v>E</v>
      </c>
      <c r="AJ113" s="29">
        <f t="shared" si="60"/>
        <v>0</v>
      </c>
      <c r="AK113" s="22"/>
      <c r="AL113" s="5">
        <f t="shared" si="61"/>
        <v>0</v>
      </c>
      <c r="AM113" s="22"/>
      <c r="AN113" s="5">
        <f t="shared" si="62"/>
        <v>0</v>
      </c>
      <c r="AO113" s="826"/>
      <c r="AP113" s="29">
        <f t="shared" si="63"/>
        <v>0</v>
      </c>
      <c r="AQ113" s="436">
        <v>7.15</v>
      </c>
      <c r="AR113" s="106">
        <f t="shared" si="64"/>
        <v>357</v>
      </c>
      <c r="AS113" s="274">
        <f t="shared" si="69"/>
        <v>0</v>
      </c>
      <c r="AT113" s="275">
        <f t="shared" si="69"/>
        <v>0</v>
      </c>
      <c r="AU113" s="275">
        <f t="shared" si="70"/>
        <v>1</v>
      </c>
      <c r="AV113" s="275">
        <f t="shared" si="70"/>
        <v>0</v>
      </c>
      <c r="AW113" s="275">
        <f t="shared" si="70"/>
        <v>0</v>
      </c>
      <c r="AX113" s="275">
        <f t="shared" si="70"/>
        <v>0</v>
      </c>
      <c r="AY113" s="275">
        <f t="shared" si="70"/>
        <v>0</v>
      </c>
      <c r="AZ113" s="275">
        <f t="shared" si="70"/>
        <v>0</v>
      </c>
      <c r="BA113" s="275">
        <f t="shared" si="70"/>
        <v>0</v>
      </c>
      <c r="BB113" s="275">
        <f t="shared" si="70"/>
        <v>0</v>
      </c>
      <c r="BC113" s="275">
        <f t="shared" si="70"/>
        <v>0</v>
      </c>
      <c r="BD113" s="275">
        <f t="shared" si="66"/>
        <v>0</v>
      </c>
      <c r="BE113" s="275">
        <f>IF(AND(A113&lt;&gt;"",AS113&lt;&gt;1,ISNA(VLOOKUP(A113,Indoor!B:B,1,0))),1,0)</f>
        <v>0</v>
      </c>
      <c r="BG113" s="276"/>
      <c r="BH113" s="302"/>
    </row>
    <row r="114" spans="1:60" hidden="1">
      <c r="A114" s="118">
        <v>9621</v>
      </c>
      <c r="B114" s="4" t="str">
        <f t="shared" ca="1" si="37"/>
        <v>DE LISSNYDER</v>
      </c>
      <c r="C114" s="4" t="str">
        <f t="shared" ca="1" si="37"/>
        <v>Nathan</v>
      </c>
      <c r="D114" s="5" t="str">
        <f t="shared" ca="1" si="37"/>
        <v>H</v>
      </c>
      <c r="E114" s="5" t="str">
        <f t="shared" ca="1" si="37"/>
        <v>P</v>
      </c>
      <c r="F114" s="5">
        <f t="shared" ca="1" si="37"/>
        <v>2000</v>
      </c>
      <c r="G114" s="17" t="s">
        <v>14</v>
      </c>
      <c r="H114" s="27" t="str">
        <f t="shared" ca="1" si="39"/>
        <v>Nivelles</v>
      </c>
      <c r="I114" s="28">
        <v>8.5416666666666678E-5</v>
      </c>
      <c r="J114" s="267">
        <f t="shared" si="40"/>
        <v>8.5416666666666682E-2</v>
      </c>
      <c r="K114" s="263" t="str">
        <f t="shared" ca="1" si="41"/>
        <v>E</v>
      </c>
      <c r="L114" s="5">
        <f t="shared" ca="1" si="42"/>
        <v>280</v>
      </c>
      <c r="M114" s="18"/>
      <c r="N114" s="267" t="str">
        <f t="shared" si="43"/>
        <v/>
      </c>
      <c r="O114" s="263" t="str">
        <f t="shared" ca="1" si="44"/>
        <v>E</v>
      </c>
      <c r="P114" s="5">
        <f t="shared" si="45"/>
        <v>0</v>
      </c>
      <c r="Q114" s="18"/>
      <c r="R114" s="267" t="str">
        <f t="shared" si="46"/>
        <v/>
      </c>
      <c r="S114" s="263" t="str">
        <f t="shared" ca="1" si="47"/>
        <v>E</v>
      </c>
      <c r="T114" s="5">
        <f t="shared" si="48"/>
        <v>0</v>
      </c>
      <c r="U114" s="18"/>
      <c r="V114" s="267" t="str">
        <f t="shared" si="49"/>
        <v/>
      </c>
      <c r="W114" s="263" t="str">
        <f t="shared" ca="1" si="50"/>
        <v>E</v>
      </c>
      <c r="X114" s="5">
        <f t="shared" si="51"/>
        <v>0</v>
      </c>
      <c r="Y114" s="20"/>
      <c r="Z114" s="267" t="str">
        <f t="shared" si="52"/>
        <v/>
      </c>
      <c r="AA114" s="263" t="str">
        <f t="shared" ca="1" si="53"/>
        <v>E</v>
      </c>
      <c r="AB114" s="5">
        <f t="shared" si="54"/>
        <v>0</v>
      </c>
      <c r="AC114" s="18"/>
      <c r="AD114" s="267" t="str">
        <f t="shared" si="55"/>
        <v/>
      </c>
      <c r="AE114" s="263" t="str">
        <f t="shared" ca="1" si="56"/>
        <v>E</v>
      </c>
      <c r="AF114" s="5">
        <f t="shared" si="57"/>
        <v>0</v>
      </c>
      <c r="AG114" s="18"/>
      <c r="AH114" s="267" t="str">
        <f t="shared" si="58"/>
        <v/>
      </c>
      <c r="AI114" s="263" t="str">
        <f t="shared" ca="1" si="59"/>
        <v>E</v>
      </c>
      <c r="AJ114" s="29">
        <f t="shared" si="60"/>
        <v>0</v>
      </c>
      <c r="AK114" s="22"/>
      <c r="AL114" s="5">
        <f t="shared" si="61"/>
        <v>0</v>
      </c>
      <c r="AM114" s="22"/>
      <c r="AN114" s="5">
        <f t="shared" si="62"/>
        <v>0</v>
      </c>
      <c r="AO114" s="826"/>
      <c r="AP114" s="29">
        <f t="shared" si="63"/>
        <v>0</v>
      </c>
      <c r="AQ114" s="436">
        <v>5.21</v>
      </c>
      <c r="AR114" s="106">
        <f t="shared" si="64"/>
        <v>229</v>
      </c>
      <c r="AS114" s="274">
        <f t="shared" si="69"/>
        <v>0</v>
      </c>
      <c r="AT114" s="275">
        <f t="shared" si="69"/>
        <v>0</v>
      </c>
      <c r="AU114" s="275">
        <f t="shared" si="70"/>
        <v>1</v>
      </c>
      <c r="AV114" s="275">
        <f t="shared" si="70"/>
        <v>0</v>
      </c>
      <c r="AW114" s="275">
        <f t="shared" si="70"/>
        <v>0</v>
      </c>
      <c r="AX114" s="275">
        <f t="shared" si="70"/>
        <v>0</v>
      </c>
      <c r="AY114" s="275">
        <f t="shared" si="70"/>
        <v>0</v>
      </c>
      <c r="AZ114" s="275">
        <f t="shared" si="70"/>
        <v>0</v>
      </c>
      <c r="BA114" s="275">
        <f t="shared" si="70"/>
        <v>0</v>
      </c>
      <c r="BB114" s="275">
        <f t="shared" si="70"/>
        <v>0</v>
      </c>
      <c r="BC114" s="275">
        <f t="shared" si="70"/>
        <v>0</v>
      </c>
      <c r="BD114" s="275">
        <f t="shared" si="66"/>
        <v>0</v>
      </c>
      <c r="BE114" s="275">
        <f>IF(AND(A114&lt;&gt;"",AS114&lt;&gt;1,ISNA(VLOOKUP(A114,Indoor!B:B,1,0))),1,0)</f>
        <v>0</v>
      </c>
      <c r="BG114" s="276"/>
      <c r="BH114" s="302"/>
    </row>
    <row r="115" spans="1:60" hidden="1">
      <c r="A115" s="118">
        <v>9629</v>
      </c>
      <c r="B115" s="4" t="str">
        <f t="shared" ca="1" si="37"/>
        <v>LANCELLE</v>
      </c>
      <c r="C115" s="4" t="str">
        <f t="shared" ca="1" si="37"/>
        <v>Arthur</v>
      </c>
      <c r="D115" s="5" t="str">
        <f t="shared" ca="1" si="37"/>
        <v>H</v>
      </c>
      <c r="E115" s="5" t="str">
        <f t="shared" ca="1" si="37"/>
        <v>P</v>
      </c>
      <c r="F115" s="5" t="str">
        <f t="shared" ca="1" si="37"/>
        <v/>
      </c>
      <c r="G115" s="17" t="s">
        <v>14</v>
      </c>
      <c r="H115" s="27" t="str">
        <f t="shared" ca="1" si="39"/>
        <v>Nivelles</v>
      </c>
      <c r="I115" s="28">
        <v>9.1203703703703694E-5</v>
      </c>
      <c r="J115" s="267">
        <f t="shared" si="40"/>
        <v>9.120370370370369E-2</v>
      </c>
      <c r="K115" s="263" t="str">
        <f t="shared" ca="1" si="41"/>
        <v>E</v>
      </c>
      <c r="L115" s="5">
        <f t="shared" ca="1" si="42"/>
        <v>185</v>
      </c>
      <c r="M115" s="18"/>
      <c r="N115" s="267" t="str">
        <f t="shared" si="43"/>
        <v/>
      </c>
      <c r="O115" s="263" t="str">
        <f t="shared" ca="1" si="44"/>
        <v>E</v>
      </c>
      <c r="P115" s="5">
        <f t="shared" si="45"/>
        <v>0</v>
      </c>
      <c r="Q115" s="18"/>
      <c r="R115" s="267" t="str">
        <f t="shared" si="46"/>
        <v/>
      </c>
      <c r="S115" s="263" t="str">
        <f t="shared" ca="1" si="47"/>
        <v>E</v>
      </c>
      <c r="T115" s="5">
        <f t="shared" si="48"/>
        <v>0</v>
      </c>
      <c r="U115" s="18"/>
      <c r="V115" s="267" t="str">
        <f t="shared" si="49"/>
        <v/>
      </c>
      <c r="W115" s="263" t="str">
        <f t="shared" ca="1" si="50"/>
        <v>E</v>
      </c>
      <c r="X115" s="5">
        <f t="shared" si="51"/>
        <v>0</v>
      </c>
      <c r="Y115" s="20"/>
      <c r="Z115" s="267" t="str">
        <f t="shared" si="52"/>
        <v/>
      </c>
      <c r="AA115" s="263" t="str">
        <f t="shared" ca="1" si="53"/>
        <v>E</v>
      </c>
      <c r="AB115" s="5">
        <f t="shared" si="54"/>
        <v>0</v>
      </c>
      <c r="AC115" s="18"/>
      <c r="AD115" s="267" t="str">
        <f t="shared" si="55"/>
        <v/>
      </c>
      <c r="AE115" s="263" t="str">
        <f t="shared" ca="1" si="56"/>
        <v>E</v>
      </c>
      <c r="AF115" s="5">
        <f t="shared" si="57"/>
        <v>0</v>
      </c>
      <c r="AG115" s="18"/>
      <c r="AH115" s="267" t="str">
        <f t="shared" si="58"/>
        <v/>
      </c>
      <c r="AI115" s="263" t="str">
        <f t="shared" ca="1" si="59"/>
        <v>E</v>
      </c>
      <c r="AJ115" s="29">
        <f t="shared" si="60"/>
        <v>0</v>
      </c>
      <c r="AK115" s="22"/>
      <c r="AL115" s="5">
        <f t="shared" si="61"/>
        <v>0</v>
      </c>
      <c r="AM115" s="22"/>
      <c r="AN115" s="5">
        <f t="shared" si="62"/>
        <v>0</v>
      </c>
      <c r="AO115" s="826"/>
      <c r="AP115" s="29">
        <f t="shared" si="63"/>
        <v>0</v>
      </c>
      <c r="AQ115" s="436">
        <v>5.19</v>
      </c>
      <c r="AR115" s="106">
        <f t="shared" si="64"/>
        <v>228</v>
      </c>
      <c r="AS115" s="274">
        <f t="shared" si="69"/>
        <v>0</v>
      </c>
      <c r="AT115" s="275">
        <f t="shared" si="69"/>
        <v>0</v>
      </c>
      <c r="AU115" s="275">
        <f t="shared" si="70"/>
        <v>1</v>
      </c>
      <c r="AV115" s="275">
        <f t="shared" si="70"/>
        <v>0</v>
      </c>
      <c r="AW115" s="275">
        <f t="shared" si="70"/>
        <v>0</v>
      </c>
      <c r="AX115" s="275">
        <f t="shared" si="70"/>
        <v>0</v>
      </c>
      <c r="AY115" s="275">
        <f t="shared" si="70"/>
        <v>0</v>
      </c>
      <c r="AZ115" s="275">
        <f t="shared" si="70"/>
        <v>0</v>
      </c>
      <c r="BA115" s="275">
        <f t="shared" si="70"/>
        <v>0</v>
      </c>
      <c r="BB115" s="275">
        <f t="shared" si="70"/>
        <v>0</v>
      </c>
      <c r="BC115" s="275">
        <f t="shared" si="70"/>
        <v>0</v>
      </c>
      <c r="BD115" s="275">
        <f t="shared" si="66"/>
        <v>0</v>
      </c>
      <c r="BE115" s="275">
        <f>IF(AND(A115&lt;&gt;"",AS115&lt;&gt;1,ISNA(VLOOKUP(A115,Indoor!B:B,1,0))),1,0)</f>
        <v>0</v>
      </c>
      <c r="BG115" s="276"/>
      <c r="BH115" s="302"/>
    </row>
    <row r="116" spans="1:60" hidden="1">
      <c r="A116" s="118">
        <v>13770</v>
      </c>
      <c r="B116" s="4" t="str">
        <f t="shared" ref="B116:F166" ca="1" si="71">IF($A116="","",VLOOKUP($A116,Athlètes,B$5,0))</f>
        <v>LANNOY</v>
      </c>
      <c r="C116" s="4" t="str">
        <f t="shared" ca="1" si="71"/>
        <v>Victor</v>
      </c>
      <c r="D116" s="5" t="str">
        <f t="shared" ca="1" si="71"/>
        <v>H</v>
      </c>
      <c r="E116" s="5" t="str">
        <f t="shared" ca="1" si="71"/>
        <v>P</v>
      </c>
      <c r="F116" s="5" t="str">
        <f t="shared" ca="1" si="71"/>
        <v/>
      </c>
      <c r="G116" s="17" t="s">
        <v>14</v>
      </c>
      <c r="H116" s="27" t="str">
        <f t="shared" ca="1" si="39"/>
        <v>Nivelles</v>
      </c>
      <c r="I116" s="28">
        <v>8.6921296296296299E-5</v>
      </c>
      <c r="J116" s="267">
        <f t="shared" si="40"/>
        <v>8.6921296296296302E-2</v>
      </c>
      <c r="K116" s="263" t="str">
        <f t="shared" ca="1" si="41"/>
        <v>E</v>
      </c>
      <c r="L116" s="5">
        <f t="shared" ca="1" si="42"/>
        <v>254</v>
      </c>
      <c r="M116" s="18"/>
      <c r="N116" s="267" t="str">
        <f t="shared" si="43"/>
        <v/>
      </c>
      <c r="O116" s="263" t="str">
        <f t="shared" ca="1" si="44"/>
        <v>E</v>
      </c>
      <c r="P116" s="5">
        <f t="shared" si="45"/>
        <v>0</v>
      </c>
      <c r="Q116" s="18"/>
      <c r="R116" s="267" t="str">
        <f t="shared" si="46"/>
        <v/>
      </c>
      <c r="S116" s="263" t="str">
        <f t="shared" ca="1" si="47"/>
        <v>E</v>
      </c>
      <c r="T116" s="5">
        <f t="shared" si="48"/>
        <v>0</v>
      </c>
      <c r="U116" s="18"/>
      <c r="V116" s="267" t="str">
        <f t="shared" si="49"/>
        <v/>
      </c>
      <c r="W116" s="263" t="str">
        <f t="shared" ca="1" si="50"/>
        <v>E</v>
      </c>
      <c r="X116" s="5">
        <f t="shared" si="51"/>
        <v>0</v>
      </c>
      <c r="Y116" s="20"/>
      <c r="Z116" s="267" t="str">
        <f t="shared" si="52"/>
        <v/>
      </c>
      <c r="AA116" s="263" t="str">
        <f t="shared" ca="1" si="53"/>
        <v>E</v>
      </c>
      <c r="AB116" s="5">
        <f t="shared" si="54"/>
        <v>0</v>
      </c>
      <c r="AC116" s="18"/>
      <c r="AD116" s="267" t="str">
        <f t="shared" si="55"/>
        <v/>
      </c>
      <c r="AE116" s="263" t="str">
        <f t="shared" ca="1" si="56"/>
        <v>E</v>
      </c>
      <c r="AF116" s="5">
        <f t="shared" si="57"/>
        <v>0</v>
      </c>
      <c r="AG116" s="18"/>
      <c r="AH116" s="267" t="str">
        <f t="shared" si="58"/>
        <v/>
      </c>
      <c r="AI116" s="263" t="str">
        <f t="shared" ca="1" si="59"/>
        <v>E</v>
      </c>
      <c r="AJ116" s="29">
        <f t="shared" si="60"/>
        <v>0</v>
      </c>
      <c r="AK116" s="22"/>
      <c r="AL116" s="5">
        <f t="shared" si="61"/>
        <v>0</v>
      </c>
      <c r="AM116" s="22"/>
      <c r="AN116" s="5">
        <f t="shared" si="62"/>
        <v>0</v>
      </c>
      <c r="AO116" s="826"/>
      <c r="AP116" s="29">
        <f t="shared" si="63"/>
        <v>0</v>
      </c>
      <c r="AQ116" s="436">
        <v>4.9000000000000004</v>
      </c>
      <c r="AR116" s="106">
        <f t="shared" si="64"/>
        <v>209</v>
      </c>
      <c r="AS116" s="274">
        <f t="shared" si="69"/>
        <v>0</v>
      </c>
      <c r="AT116" s="275">
        <f t="shared" si="69"/>
        <v>0</v>
      </c>
      <c r="AU116" s="275">
        <f t="shared" si="70"/>
        <v>1</v>
      </c>
      <c r="AV116" s="275">
        <f t="shared" si="70"/>
        <v>0</v>
      </c>
      <c r="AW116" s="275">
        <f t="shared" si="70"/>
        <v>0</v>
      </c>
      <c r="AX116" s="275">
        <f t="shared" si="70"/>
        <v>0</v>
      </c>
      <c r="AY116" s="275">
        <f t="shared" si="70"/>
        <v>0</v>
      </c>
      <c r="AZ116" s="275">
        <f t="shared" si="70"/>
        <v>0</v>
      </c>
      <c r="BA116" s="275">
        <f t="shared" si="70"/>
        <v>0</v>
      </c>
      <c r="BB116" s="275">
        <f t="shared" si="70"/>
        <v>0</v>
      </c>
      <c r="BC116" s="275">
        <f t="shared" si="70"/>
        <v>0</v>
      </c>
      <c r="BD116" s="275">
        <f t="shared" si="66"/>
        <v>0</v>
      </c>
      <c r="BE116" s="275">
        <f>IF(AND(A116&lt;&gt;"",AS116&lt;&gt;1,ISNA(VLOOKUP(A116,Indoor!B:B,1,0))),1,0)</f>
        <v>0</v>
      </c>
      <c r="BG116" s="276"/>
      <c r="BH116" s="302"/>
    </row>
    <row r="117" spans="1:60" hidden="1">
      <c r="A117" s="118">
        <v>4499</v>
      </c>
      <c r="B117" s="4" t="str">
        <f t="shared" ca="1" si="71"/>
        <v>DE COCK</v>
      </c>
      <c r="C117" s="4" t="str">
        <f t="shared" ca="1" si="71"/>
        <v>Loic</v>
      </c>
      <c r="D117" s="5" t="str">
        <f t="shared" ca="1" si="71"/>
        <v>H</v>
      </c>
      <c r="E117" s="5" t="str">
        <f t="shared" ca="1" si="71"/>
        <v>P</v>
      </c>
      <c r="F117" s="5" t="str">
        <f t="shared" ca="1" si="71"/>
        <v/>
      </c>
      <c r="G117" s="17" t="s">
        <v>14</v>
      </c>
      <c r="H117" s="27" t="str">
        <f t="shared" ca="1" si="39"/>
        <v>Nivelles</v>
      </c>
      <c r="I117" s="28">
        <v>8.877314814814814E-5</v>
      </c>
      <c r="J117" s="267">
        <f t="shared" si="40"/>
        <v>8.8773148148148143E-2</v>
      </c>
      <c r="K117" s="263" t="str">
        <f t="shared" ca="1" si="41"/>
        <v>E</v>
      </c>
      <c r="L117" s="5">
        <f t="shared" ca="1" si="42"/>
        <v>223</v>
      </c>
      <c r="M117" s="18"/>
      <c r="N117" s="267" t="str">
        <f t="shared" si="43"/>
        <v/>
      </c>
      <c r="O117" s="263" t="str">
        <f t="shared" ca="1" si="44"/>
        <v>E</v>
      </c>
      <c r="P117" s="5">
        <f t="shared" si="45"/>
        <v>0</v>
      </c>
      <c r="Q117" s="18"/>
      <c r="R117" s="267" t="str">
        <f t="shared" si="46"/>
        <v/>
      </c>
      <c r="S117" s="263" t="str">
        <f t="shared" ca="1" si="47"/>
        <v>E</v>
      </c>
      <c r="T117" s="5">
        <f t="shared" si="48"/>
        <v>0</v>
      </c>
      <c r="U117" s="18"/>
      <c r="V117" s="267" t="str">
        <f t="shared" si="49"/>
        <v/>
      </c>
      <c r="W117" s="263" t="str">
        <f t="shared" ca="1" si="50"/>
        <v>E</v>
      </c>
      <c r="X117" s="5">
        <f t="shared" si="51"/>
        <v>0</v>
      </c>
      <c r="Y117" s="20"/>
      <c r="Z117" s="267" t="str">
        <f t="shared" si="52"/>
        <v/>
      </c>
      <c r="AA117" s="263" t="str">
        <f t="shared" ca="1" si="53"/>
        <v>E</v>
      </c>
      <c r="AB117" s="5">
        <f t="shared" si="54"/>
        <v>0</v>
      </c>
      <c r="AC117" s="18"/>
      <c r="AD117" s="267" t="str">
        <f t="shared" si="55"/>
        <v/>
      </c>
      <c r="AE117" s="263" t="str">
        <f t="shared" ca="1" si="56"/>
        <v>E</v>
      </c>
      <c r="AF117" s="5">
        <f t="shared" si="57"/>
        <v>0</v>
      </c>
      <c r="AG117" s="18"/>
      <c r="AH117" s="267" t="str">
        <f t="shared" si="58"/>
        <v/>
      </c>
      <c r="AI117" s="263" t="str">
        <f t="shared" ca="1" si="59"/>
        <v>E</v>
      </c>
      <c r="AJ117" s="29">
        <f t="shared" si="60"/>
        <v>0</v>
      </c>
      <c r="AK117" s="22">
        <v>90</v>
      </c>
      <c r="AL117" s="5">
        <f t="shared" si="61"/>
        <v>119</v>
      </c>
      <c r="AM117" s="22"/>
      <c r="AN117" s="5">
        <f t="shared" si="62"/>
        <v>0</v>
      </c>
      <c r="AO117" s="826"/>
      <c r="AP117" s="29">
        <f t="shared" si="63"/>
        <v>0</v>
      </c>
      <c r="AQ117" s="436">
        <v>4.68</v>
      </c>
      <c r="AR117" s="106">
        <f t="shared" si="64"/>
        <v>195</v>
      </c>
      <c r="AS117" s="274">
        <f t="shared" si="69"/>
        <v>0</v>
      </c>
      <c r="AT117" s="275">
        <f t="shared" si="69"/>
        <v>0</v>
      </c>
      <c r="AU117" s="275">
        <f t="shared" si="70"/>
        <v>1</v>
      </c>
      <c r="AV117" s="275">
        <f t="shared" si="70"/>
        <v>0</v>
      </c>
      <c r="AW117" s="275">
        <f t="shared" si="70"/>
        <v>0</v>
      </c>
      <c r="AX117" s="275">
        <f t="shared" si="70"/>
        <v>0</v>
      </c>
      <c r="AY117" s="275">
        <f t="shared" si="70"/>
        <v>0</v>
      </c>
      <c r="AZ117" s="275">
        <f t="shared" si="70"/>
        <v>0</v>
      </c>
      <c r="BA117" s="275">
        <f t="shared" si="70"/>
        <v>0</v>
      </c>
      <c r="BB117" s="275">
        <f t="shared" si="70"/>
        <v>0</v>
      </c>
      <c r="BC117" s="275">
        <f t="shared" si="70"/>
        <v>0</v>
      </c>
      <c r="BD117" s="275">
        <f t="shared" si="66"/>
        <v>0</v>
      </c>
      <c r="BE117" s="275">
        <f>IF(AND(A117&lt;&gt;"",AS117&lt;&gt;1,ISNA(VLOOKUP(A117,Indoor!B:B,1,0))),1,0)</f>
        <v>0</v>
      </c>
      <c r="BG117" s="276"/>
      <c r="BH117" s="302"/>
    </row>
    <row r="118" spans="1:60" hidden="1">
      <c r="A118" s="118">
        <v>3002</v>
      </c>
      <c r="B118" s="4" t="str">
        <f t="shared" ca="1" si="71"/>
        <v>VAN BEVER</v>
      </c>
      <c r="C118" s="4" t="str">
        <f t="shared" ca="1" si="71"/>
        <v>Nina</v>
      </c>
      <c r="D118" s="5" t="str">
        <f t="shared" ca="1" si="71"/>
        <v>F</v>
      </c>
      <c r="E118" s="5" t="str">
        <f t="shared" ca="1" si="71"/>
        <v>P</v>
      </c>
      <c r="F118" s="5">
        <f t="shared" ca="1" si="71"/>
        <v>0</v>
      </c>
      <c r="G118" s="17" t="s">
        <v>14</v>
      </c>
      <c r="H118" s="27" t="str">
        <f t="shared" ca="1" si="39"/>
        <v>Nivelles</v>
      </c>
      <c r="I118" s="28">
        <v>8.5069444444444431E-5</v>
      </c>
      <c r="J118" s="267">
        <f t="shared" si="40"/>
        <v>8.5069444444444434E-2</v>
      </c>
      <c r="K118" s="263" t="str">
        <f t="shared" ca="1" si="41"/>
        <v>E</v>
      </c>
      <c r="L118" s="5">
        <f t="shared" ca="1" si="42"/>
        <v>286</v>
      </c>
      <c r="M118" s="18"/>
      <c r="N118" s="267" t="str">
        <f t="shared" si="43"/>
        <v/>
      </c>
      <c r="O118" s="263" t="str">
        <f t="shared" ca="1" si="44"/>
        <v>E</v>
      </c>
      <c r="P118" s="5">
        <f t="shared" si="45"/>
        <v>0</v>
      </c>
      <c r="Q118" s="18"/>
      <c r="R118" s="267" t="str">
        <f t="shared" si="46"/>
        <v/>
      </c>
      <c r="S118" s="263" t="str">
        <f t="shared" ca="1" si="47"/>
        <v>E</v>
      </c>
      <c r="T118" s="5">
        <f t="shared" si="48"/>
        <v>0</v>
      </c>
      <c r="U118" s="18"/>
      <c r="V118" s="267" t="str">
        <f t="shared" si="49"/>
        <v/>
      </c>
      <c r="W118" s="263" t="str">
        <f t="shared" ca="1" si="50"/>
        <v>E</v>
      </c>
      <c r="X118" s="5">
        <f t="shared" si="51"/>
        <v>0</v>
      </c>
      <c r="Y118" s="20"/>
      <c r="Z118" s="267" t="str">
        <f t="shared" si="52"/>
        <v/>
      </c>
      <c r="AA118" s="263" t="str">
        <f t="shared" ca="1" si="53"/>
        <v>E</v>
      </c>
      <c r="AB118" s="5">
        <f t="shared" si="54"/>
        <v>0</v>
      </c>
      <c r="AC118" s="18"/>
      <c r="AD118" s="267" t="str">
        <f t="shared" si="55"/>
        <v/>
      </c>
      <c r="AE118" s="263" t="str">
        <f t="shared" ca="1" si="56"/>
        <v>E</v>
      </c>
      <c r="AF118" s="5">
        <f t="shared" si="57"/>
        <v>0</v>
      </c>
      <c r="AG118" s="18"/>
      <c r="AH118" s="267" t="str">
        <f t="shared" si="58"/>
        <v/>
      </c>
      <c r="AI118" s="263" t="str">
        <f t="shared" ca="1" si="59"/>
        <v>E</v>
      </c>
      <c r="AJ118" s="29">
        <f t="shared" si="60"/>
        <v>0</v>
      </c>
      <c r="AK118" s="22"/>
      <c r="AL118" s="5">
        <f t="shared" si="61"/>
        <v>0</v>
      </c>
      <c r="AM118" s="22"/>
      <c r="AN118" s="5">
        <f t="shared" si="62"/>
        <v>0</v>
      </c>
      <c r="AO118" s="826"/>
      <c r="AP118" s="29">
        <f t="shared" si="63"/>
        <v>0</v>
      </c>
      <c r="AQ118" s="436"/>
      <c r="AR118" s="106">
        <f t="shared" si="64"/>
        <v>0</v>
      </c>
      <c r="AS118" s="274">
        <f t="shared" si="69"/>
        <v>0</v>
      </c>
      <c r="AT118" s="275">
        <f t="shared" si="69"/>
        <v>0</v>
      </c>
      <c r="AU118" s="275">
        <f t="shared" ref="AU118:BC127" si="72">IF($G118=AU$13,1,0)</f>
        <v>1</v>
      </c>
      <c r="AV118" s="275">
        <f t="shared" si="72"/>
        <v>0</v>
      </c>
      <c r="AW118" s="275">
        <f t="shared" si="72"/>
        <v>0</v>
      </c>
      <c r="AX118" s="275">
        <f t="shared" si="72"/>
        <v>0</v>
      </c>
      <c r="AY118" s="275">
        <f t="shared" si="72"/>
        <v>0</v>
      </c>
      <c r="AZ118" s="275">
        <f t="shared" si="72"/>
        <v>0</v>
      </c>
      <c r="BA118" s="275">
        <f t="shared" si="72"/>
        <v>0</v>
      </c>
      <c r="BB118" s="275">
        <f t="shared" si="72"/>
        <v>0</v>
      </c>
      <c r="BC118" s="275">
        <f t="shared" si="72"/>
        <v>0</v>
      </c>
      <c r="BD118" s="275">
        <f t="shared" si="66"/>
        <v>0</v>
      </c>
      <c r="BE118" s="275">
        <f>IF(AND(A118&lt;&gt;"",AS118&lt;&gt;1,ISNA(VLOOKUP(A118,Indoor!B:B,1,0))),1,0)</f>
        <v>0</v>
      </c>
      <c r="BG118" s="276"/>
      <c r="BH118" s="302"/>
    </row>
    <row r="119" spans="1:60" hidden="1">
      <c r="A119" s="118">
        <v>3597</v>
      </c>
      <c r="B119" s="4" t="str">
        <f t="shared" ca="1" si="71"/>
        <v>HENDRICK</v>
      </c>
      <c r="C119" s="4" t="str">
        <f t="shared" ca="1" si="71"/>
        <v>Alice</v>
      </c>
      <c r="D119" s="5" t="str">
        <f t="shared" ca="1" si="71"/>
        <v>F</v>
      </c>
      <c r="E119" s="5" t="str">
        <f t="shared" ca="1" si="71"/>
        <v>P</v>
      </c>
      <c r="F119" s="5" t="str">
        <f t="shared" ca="1" si="71"/>
        <v/>
      </c>
      <c r="G119" s="17" t="s">
        <v>14</v>
      </c>
      <c r="H119" s="27" t="str">
        <f t="shared" ca="1" si="39"/>
        <v>Nivelles</v>
      </c>
      <c r="I119" s="28">
        <v>8.7731481481481479E-5</v>
      </c>
      <c r="J119" s="267">
        <f t="shared" si="40"/>
        <v>8.773148148148148E-2</v>
      </c>
      <c r="K119" s="263" t="str">
        <f t="shared" ca="1" si="41"/>
        <v>E</v>
      </c>
      <c r="L119" s="5">
        <f t="shared" ca="1" si="42"/>
        <v>240</v>
      </c>
      <c r="M119" s="18"/>
      <c r="N119" s="267" t="str">
        <f t="shared" si="43"/>
        <v/>
      </c>
      <c r="O119" s="263" t="str">
        <f t="shared" ca="1" si="44"/>
        <v>E</v>
      </c>
      <c r="P119" s="5">
        <f t="shared" si="45"/>
        <v>0</v>
      </c>
      <c r="Q119" s="18"/>
      <c r="R119" s="267" t="str">
        <f t="shared" si="46"/>
        <v/>
      </c>
      <c r="S119" s="263" t="str">
        <f t="shared" ca="1" si="47"/>
        <v>E</v>
      </c>
      <c r="T119" s="5">
        <f t="shared" si="48"/>
        <v>0</v>
      </c>
      <c r="U119" s="18"/>
      <c r="V119" s="267" t="str">
        <f t="shared" si="49"/>
        <v/>
      </c>
      <c r="W119" s="263" t="str">
        <f t="shared" ca="1" si="50"/>
        <v>E</v>
      </c>
      <c r="X119" s="5">
        <f t="shared" si="51"/>
        <v>0</v>
      </c>
      <c r="Y119" s="20"/>
      <c r="Z119" s="267" t="str">
        <f t="shared" si="52"/>
        <v/>
      </c>
      <c r="AA119" s="263" t="str">
        <f t="shared" ca="1" si="53"/>
        <v>E</v>
      </c>
      <c r="AB119" s="5">
        <f t="shared" si="54"/>
        <v>0</v>
      </c>
      <c r="AC119" s="18"/>
      <c r="AD119" s="267" t="str">
        <f t="shared" si="55"/>
        <v/>
      </c>
      <c r="AE119" s="263" t="str">
        <f t="shared" ca="1" si="56"/>
        <v>E</v>
      </c>
      <c r="AF119" s="5">
        <f t="shared" si="57"/>
        <v>0</v>
      </c>
      <c r="AG119" s="18"/>
      <c r="AH119" s="267" t="str">
        <f t="shared" si="58"/>
        <v/>
      </c>
      <c r="AI119" s="263" t="str">
        <f t="shared" ca="1" si="59"/>
        <v>E</v>
      </c>
      <c r="AJ119" s="29">
        <f t="shared" si="60"/>
        <v>0</v>
      </c>
      <c r="AK119" s="22"/>
      <c r="AL119" s="5">
        <f t="shared" si="61"/>
        <v>0</v>
      </c>
      <c r="AM119" s="22"/>
      <c r="AN119" s="5">
        <f t="shared" si="62"/>
        <v>0</v>
      </c>
      <c r="AO119" s="826"/>
      <c r="AP119" s="29">
        <f t="shared" si="63"/>
        <v>0</v>
      </c>
      <c r="AQ119" s="436"/>
      <c r="AR119" s="106">
        <f t="shared" si="64"/>
        <v>0</v>
      </c>
      <c r="AS119" s="274">
        <f t="shared" si="69"/>
        <v>0</v>
      </c>
      <c r="AT119" s="275">
        <f t="shared" si="69"/>
        <v>0</v>
      </c>
      <c r="AU119" s="275">
        <f t="shared" si="72"/>
        <v>1</v>
      </c>
      <c r="AV119" s="275">
        <f t="shared" si="72"/>
        <v>0</v>
      </c>
      <c r="AW119" s="275">
        <f t="shared" si="72"/>
        <v>0</v>
      </c>
      <c r="AX119" s="275">
        <f t="shared" si="72"/>
        <v>0</v>
      </c>
      <c r="AY119" s="275">
        <f t="shared" si="72"/>
        <v>0</v>
      </c>
      <c r="AZ119" s="275">
        <f t="shared" si="72"/>
        <v>0</v>
      </c>
      <c r="BA119" s="275">
        <f t="shared" si="72"/>
        <v>0</v>
      </c>
      <c r="BB119" s="275">
        <f t="shared" si="72"/>
        <v>0</v>
      </c>
      <c r="BC119" s="275">
        <f t="shared" si="72"/>
        <v>0</v>
      </c>
      <c r="BD119" s="275">
        <f t="shared" si="66"/>
        <v>0</v>
      </c>
      <c r="BE119" s="275">
        <f>IF(AND(A119&lt;&gt;"",AS119&lt;&gt;1,ISNA(VLOOKUP(A119,Indoor!B:B,1,0))),1,0)</f>
        <v>0</v>
      </c>
      <c r="BG119" s="276"/>
      <c r="BH119" s="302"/>
    </row>
    <row r="120" spans="1:60" hidden="1">
      <c r="A120" s="118">
        <v>3401</v>
      </c>
      <c r="B120" s="4" t="str">
        <f t="shared" ca="1" si="71"/>
        <v>CLEMENT</v>
      </c>
      <c r="C120" s="4" t="str">
        <f t="shared" ca="1" si="71"/>
        <v>Sophie</v>
      </c>
      <c r="D120" s="5" t="str">
        <f t="shared" ca="1" si="71"/>
        <v>F</v>
      </c>
      <c r="E120" s="5" t="str">
        <f t="shared" ca="1" si="71"/>
        <v>P</v>
      </c>
      <c r="F120" s="5" t="str">
        <f t="shared" ca="1" si="71"/>
        <v/>
      </c>
      <c r="G120" s="17" t="s">
        <v>14</v>
      </c>
      <c r="H120" s="27" t="str">
        <f t="shared" ca="1" si="39"/>
        <v>Nivelles</v>
      </c>
      <c r="I120" s="28">
        <v>8.5185185185185198E-5</v>
      </c>
      <c r="J120" s="267">
        <f t="shared" si="40"/>
        <v>8.5185185185185197E-2</v>
      </c>
      <c r="K120" s="263" t="str">
        <f t="shared" ca="1" si="41"/>
        <v>E</v>
      </c>
      <c r="L120" s="5">
        <f t="shared" ca="1" si="42"/>
        <v>284</v>
      </c>
      <c r="M120" s="18"/>
      <c r="N120" s="267" t="str">
        <f t="shared" si="43"/>
        <v/>
      </c>
      <c r="O120" s="263" t="str">
        <f t="shared" ca="1" si="44"/>
        <v>E</v>
      </c>
      <c r="P120" s="5">
        <f t="shared" si="45"/>
        <v>0</v>
      </c>
      <c r="Q120" s="18"/>
      <c r="R120" s="267" t="str">
        <f t="shared" si="46"/>
        <v/>
      </c>
      <c r="S120" s="263" t="str">
        <f t="shared" ca="1" si="47"/>
        <v>E</v>
      </c>
      <c r="T120" s="5">
        <f t="shared" si="48"/>
        <v>0</v>
      </c>
      <c r="U120" s="18"/>
      <c r="V120" s="267" t="str">
        <f t="shared" si="49"/>
        <v/>
      </c>
      <c r="W120" s="263" t="str">
        <f t="shared" ca="1" si="50"/>
        <v>E</v>
      </c>
      <c r="X120" s="5">
        <f t="shared" si="51"/>
        <v>0</v>
      </c>
      <c r="Y120" s="20"/>
      <c r="Z120" s="267" t="str">
        <f t="shared" si="52"/>
        <v/>
      </c>
      <c r="AA120" s="263" t="str">
        <f t="shared" ca="1" si="53"/>
        <v>E</v>
      </c>
      <c r="AB120" s="5">
        <f t="shared" si="54"/>
        <v>0</v>
      </c>
      <c r="AC120" s="18"/>
      <c r="AD120" s="267" t="str">
        <f t="shared" si="55"/>
        <v/>
      </c>
      <c r="AE120" s="263" t="str">
        <f t="shared" ca="1" si="56"/>
        <v>E</v>
      </c>
      <c r="AF120" s="5">
        <f t="shared" si="57"/>
        <v>0</v>
      </c>
      <c r="AG120" s="18"/>
      <c r="AH120" s="267" t="str">
        <f t="shared" si="58"/>
        <v/>
      </c>
      <c r="AI120" s="263" t="str">
        <f t="shared" ca="1" si="59"/>
        <v>E</v>
      </c>
      <c r="AJ120" s="29">
        <f t="shared" si="60"/>
        <v>0</v>
      </c>
      <c r="AK120" s="22"/>
      <c r="AL120" s="5">
        <f t="shared" si="61"/>
        <v>0</v>
      </c>
      <c r="AM120" s="22"/>
      <c r="AN120" s="5">
        <f t="shared" si="62"/>
        <v>0</v>
      </c>
      <c r="AO120" s="826"/>
      <c r="AP120" s="29">
        <f t="shared" si="63"/>
        <v>0</v>
      </c>
      <c r="AQ120" s="436"/>
      <c r="AR120" s="106">
        <f t="shared" si="64"/>
        <v>0</v>
      </c>
      <c r="AS120" s="274">
        <f t="shared" si="69"/>
        <v>0</v>
      </c>
      <c r="AT120" s="275">
        <f t="shared" si="69"/>
        <v>0</v>
      </c>
      <c r="AU120" s="275">
        <f t="shared" si="72"/>
        <v>1</v>
      </c>
      <c r="AV120" s="275">
        <f t="shared" si="72"/>
        <v>0</v>
      </c>
      <c r="AW120" s="275">
        <f t="shared" si="72"/>
        <v>0</v>
      </c>
      <c r="AX120" s="275">
        <f t="shared" si="72"/>
        <v>0</v>
      </c>
      <c r="AY120" s="275">
        <f t="shared" si="72"/>
        <v>0</v>
      </c>
      <c r="AZ120" s="275">
        <f t="shared" si="72"/>
        <v>0</v>
      </c>
      <c r="BA120" s="275">
        <f t="shared" si="72"/>
        <v>0</v>
      </c>
      <c r="BB120" s="275">
        <f t="shared" si="72"/>
        <v>0</v>
      </c>
      <c r="BC120" s="275">
        <f t="shared" si="72"/>
        <v>0</v>
      </c>
      <c r="BD120" s="275">
        <f t="shared" si="66"/>
        <v>0</v>
      </c>
      <c r="BE120" s="275">
        <f>IF(AND(A120&lt;&gt;"",AS120&lt;&gt;1,ISNA(VLOOKUP(A120,Indoor!B:B,1,0))),1,0)</f>
        <v>0</v>
      </c>
      <c r="BG120" s="276"/>
      <c r="BH120" s="302"/>
    </row>
    <row r="121" spans="1:60" hidden="1">
      <c r="A121" s="118">
        <v>3839</v>
      </c>
      <c r="B121" s="4" t="str">
        <f t="shared" ca="1" si="71"/>
        <v>BOULANGER</v>
      </c>
      <c r="C121" s="4" t="str">
        <f t="shared" ca="1" si="71"/>
        <v>Martin</v>
      </c>
      <c r="D121" s="5" t="str">
        <f t="shared" ca="1" si="71"/>
        <v>H</v>
      </c>
      <c r="E121" s="5" t="str">
        <f t="shared" ca="1" si="71"/>
        <v>P</v>
      </c>
      <c r="F121" s="5" t="str">
        <f t="shared" ca="1" si="71"/>
        <v/>
      </c>
      <c r="G121" s="17" t="s">
        <v>14</v>
      </c>
      <c r="H121" s="27" t="str">
        <f t="shared" ca="1" si="39"/>
        <v>Nivelles</v>
      </c>
      <c r="I121" s="28">
        <v>9.5601851851851856E-5</v>
      </c>
      <c r="J121" s="267">
        <f t="shared" si="40"/>
        <v>9.5601851851851855E-2</v>
      </c>
      <c r="K121" s="263" t="str">
        <f t="shared" ca="1" si="41"/>
        <v>E</v>
      </c>
      <c r="L121" s="5">
        <f t="shared" ca="1" si="42"/>
        <v>125</v>
      </c>
      <c r="M121" s="18"/>
      <c r="N121" s="267" t="str">
        <f t="shared" si="43"/>
        <v/>
      </c>
      <c r="O121" s="263" t="str">
        <f t="shared" ca="1" si="44"/>
        <v>E</v>
      </c>
      <c r="P121" s="5">
        <f t="shared" si="45"/>
        <v>0</v>
      </c>
      <c r="Q121" s="18"/>
      <c r="R121" s="267" t="str">
        <f t="shared" si="46"/>
        <v/>
      </c>
      <c r="S121" s="263" t="str">
        <f t="shared" ca="1" si="47"/>
        <v>E</v>
      </c>
      <c r="T121" s="5">
        <f t="shared" si="48"/>
        <v>0</v>
      </c>
      <c r="U121" s="18"/>
      <c r="V121" s="267" t="str">
        <f t="shared" si="49"/>
        <v/>
      </c>
      <c r="W121" s="263" t="str">
        <f t="shared" ca="1" si="50"/>
        <v>E</v>
      </c>
      <c r="X121" s="5">
        <f t="shared" si="51"/>
        <v>0</v>
      </c>
      <c r="Y121" s="20"/>
      <c r="Z121" s="267" t="str">
        <f t="shared" si="52"/>
        <v/>
      </c>
      <c r="AA121" s="263" t="str">
        <f t="shared" ca="1" si="53"/>
        <v>E</v>
      </c>
      <c r="AB121" s="5">
        <f t="shared" si="54"/>
        <v>0</v>
      </c>
      <c r="AC121" s="18"/>
      <c r="AD121" s="267" t="str">
        <f t="shared" si="55"/>
        <v/>
      </c>
      <c r="AE121" s="263" t="str">
        <f t="shared" ca="1" si="56"/>
        <v>E</v>
      </c>
      <c r="AF121" s="5">
        <f t="shared" si="57"/>
        <v>0</v>
      </c>
      <c r="AG121" s="18"/>
      <c r="AH121" s="267" t="str">
        <f t="shared" si="58"/>
        <v/>
      </c>
      <c r="AI121" s="263" t="str">
        <f t="shared" ca="1" si="59"/>
        <v>E</v>
      </c>
      <c r="AJ121" s="29">
        <f t="shared" si="60"/>
        <v>0</v>
      </c>
      <c r="AK121" s="22">
        <v>90</v>
      </c>
      <c r="AL121" s="5">
        <f t="shared" si="61"/>
        <v>119</v>
      </c>
      <c r="AM121" s="22"/>
      <c r="AN121" s="5">
        <f t="shared" si="62"/>
        <v>0</v>
      </c>
      <c r="AO121" s="826"/>
      <c r="AP121" s="29">
        <f t="shared" si="63"/>
        <v>0</v>
      </c>
      <c r="AQ121" s="436"/>
      <c r="AR121" s="106">
        <f t="shared" si="64"/>
        <v>0</v>
      </c>
      <c r="AS121" s="274">
        <f t="shared" si="69"/>
        <v>0</v>
      </c>
      <c r="AT121" s="275">
        <f t="shared" si="69"/>
        <v>0</v>
      </c>
      <c r="AU121" s="275">
        <f t="shared" si="72"/>
        <v>1</v>
      </c>
      <c r="AV121" s="275">
        <f t="shared" si="72"/>
        <v>0</v>
      </c>
      <c r="AW121" s="275">
        <f t="shared" si="72"/>
        <v>0</v>
      </c>
      <c r="AX121" s="275">
        <f t="shared" si="72"/>
        <v>0</v>
      </c>
      <c r="AY121" s="275">
        <f t="shared" si="72"/>
        <v>0</v>
      </c>
      <c r="AZ121" s="275">
        <f t="shared" si="72"/>
        <v>0</v>
      </c>
      <c r="BA121" s="275">
        <f t="shared" si="72"/>
        <v>0</v>
      </c>
      <c r="BB121" s="275">
        <f t="shared" si="72"/>
        <v>0</v>
      </c>
      <c r="BC121" s="275">
        <f t="shared" si="72"/>
        <v>0</v>
      </c>
      <c r="BD121" s="275">
        <f t="shared" si="66"/>
        <v>0</v>
      </c>
      <c r="BE121" s="275">
        <f>IF(AND(A121&lt;&gt;"",AS121&lt;&gt;1,ISNA(VLOOKUP(A121,Indoor!B:B,1,0))),1,0)</f>
        <v>0</v>
      </c>
      <c r="BG121" s="276"/>
      <c r="BH121" s="302"/>
    </row>
    <row r="122" spans="1:60" hidden="1">
      <c r="A122" s="118">
        <v>4295</v>
      </c>
      <c r="B122" s="4" t="str">
        <f t="shared" ca="1" si="71"/>
        <v>PUYLAERT</v>
      </c>
      <c r="C122" s="4" t="str">
        <f t="shared" ca="1" si="71"/>
        <v>Simon</v>
      </c>
      <c r="D122" s="5" t="str">
        <f t="shared" ca="1" si="71"/>
        <v>H</v>
      </c>
      <c r="E122" s="5" t="str">
        <f t="shared" ca="1" si="71"/>
        <v>P</v>
      </c>
      <c r="F122" s="5" t="str">
        <f t="shared" ca="1" si="71"/>
        <v/>
      </c>
      <c r="G122" s="17" t="s">
        <v>14</v>
      </c>
      <c r="H122" s="27" t="str">
        <f t="shared" ca="1" si="39"/>
        <v>Nivelles</v>
      </c>
      <c r="I122" s="28">
        <v>8.4722222222222238E-5</v>
      </c>
      <c r="J122" s="267">
        <f t="shared" si="40"/>
        <v>8.472222222222224E-2</v>
      </c>
      <c r="K122" s="263" t="str">
        <f t="shared" ca="1" si="41"/>
        <v>E</v>
      </c>
      <c r="L122" s="5">
        <f t="shared" ca="1" si="42"/>
        <v>293</v>
      </c>
      <c r="M122" s="18"/>
      <c r="N122" s="267" t="str">
        <f t="shared" si="43"/>
        <v/>
      </c>
      <c r="O122" s="263" t="str">
        <f t="shared" ca="1" si="44"/>
        <v>E</v>
      </c>
      <c r="P122" s="5">
        <f t="shared" si="45"/>
        <v>0</v>
      </c>
      <c r="Q122" s="18"/>
      <c r="R122" s="267" t="str">
        <f t="shared" si="46"/>
        <v/>
      </c>
      <c r="S122" s="263" t="str">
        <f t="shared" ca="1" si="47"/>
        <v>E</v>
      </c>
      <c r="T122" s="5">
        <f t="shared" si="48"/>
        <v>0</v>
      </c>
      <c r="U122" s="18"/>
      <c r="V122" s="267" t="str">
        <f t="shared" si="49"/>
        <v/>
      </c>
      <c r="W122" s="263" t="str">
        <f t="shared" ca="1" si="50"/>
        <v>E</v>
      </c>
      <c r="X122" s="5">
        <f t="shared" si="51"/>
        <v>0</v>
      </c>
      <c r="Y122" s="20"/>
      <c r="Z122" s="267" t="str">
        <f t="shared" si="52"/>
        <v/>
      </c>
      <c r="AA122" s="263" t="str">
        <f t="shared" ca="1" si="53"/>
        <v>E</v>
      </c>
      <c r="AB122" s="5">
        <f t="shared" si="54"/>
        <v>0</v>
      </c>
      <c r="AC122" s="18"/>
      <c r="AD122" s="267" t="str">
        <f t="shared" si="55"/>
        <v/>
      </c>
      <c r="AE122" s="263" t="str">
        <f t="shared" ca="1" si="56"/>
        <v>E</v>
      </c>
      <c r="AF122" s="5">
        <f t="shared" si="57"/>
        <v>0</v>
      </c>
      <c r="AG122" s="18"/>
      <c r="AH122" s="267" t="str">
        <f t="shared" si="58"/>
        <v/>
      </c>
      <c r="AI122" s="263" t="str">
        <f t="shared" ca="1" si="59"/>
        <v>E</v>
      </c>
      <c r="AJ122" s="29">
        <f t="shared" si="60"/>
        <v>0</v>
      </c>
      <c r="AK122" s="22"/>
      <c r="AL122" s="5">
        <f t="shared" si="61"/>
        <v>0</v>
      </c>
      <c r="AM122" s="22"/>
      <c r="AN122" s="5">
        <f t="shared" si="62"/>
        <v>0</v>
      </c>
      <c r="AO122" s="826"/>
      <c r="AP122" s="29">
        <f t="shared" si="63"/>
        <v>0</v>
      </c>
      <c r="AQ122" s="436"/>
      <c r="AR122" s="106">
        <f t="shared" si="64"/>
        <v>0</v>
      </c>
      <c r="AS122" s="274">
        <f t="shared" ref="AS122:AT141" si="73">IF($G122=AS$13,1,0)</f>
        <v>0</v>
      </c>
      <c r="AT122" s="275">
        <f t="shared" si="73"/>
        <v>0</v>
      </c>
      <c r="AU122" s="275">
        <f t="shared" si="72"/>
        <v>1</v>
      </c>
      <c r="AV122" s="275">
        <f t="shared" si="72"/>
        <v>0</v>
      </c>
      <c r="AW122" s="275">
        <f t="shared" si="72"/>
        <v>0</v>
      </c>
      <c r="AX122" s="275">
        <f t="shared" si="72"/>
        <v>0</v>
      </c>
      <c r="AY122" s="275">
        <f t="shared" si="72"/>
        <v>0</v>
      </c>
      <c r="AZ122" s="275">
        <f t="shared" si="72"/>
        <v>0</v>
      </c>
      <c r="BA122" s="275">
        <f t="shared" si="72"/>
        <v>0</v>
      </c>
      <c r="BB122" s="275">
        <f t="shared" si="72"/>
        <v>0</v>
      </c>
      <c r="BC122" s="275">
        <f t="shared" si="72"/>
        <v>0</v>
      </c>
      <c r="BD122" s="275">
        <f t="shared" si="66"/>
        <v>0</v>
      </c>
      <c r="BE122" s="275">
        <f>IF(AND(A122&lt;&gt;"",AS122&lt;&gt;1,ISNA(VLOOKUP(A122,Indoor!B:B,1,0))),1,0)</f>
        <v>0</v>
      </c>
      <c r="BG122" s="276"/>
      <c r="BH122" s="302"/>
    </row>
    <row r="123" spans="1:60" hidden="1">
      <c r="A123" s="118">
        <v>9644</v>
      </c>
      <c r="B123" s="4" t="str">
        <f t="shared" ca="1" si="71"/>
        <v>MUSCH</v>
      </c>
      <c r="C123" s="4" t="str">
        <f t="shared" ca="1" si="71"/>
        <v>Elise</v>
      </c>
      <c r="D123" s="5" t="str">
        <f t="shared" ca="1" si="71"/>
        <v>F</v>
      </c>
      <c r="E123" s="5" t="str">
        <f t="shared" ca="1" si="71"/>
        <v>M</v>
      </c>
      <c r="F123" s="5" t="str">
        <f t="shared" ca="1" si="71"/>
        <v/>
      </c>
      <c r="G123" s="17" t="s">
        <v>14</v>
      </c>
      <c r="H123" s="27" t="str">
        <f t="shared" ca="1" si="39"/>
        <v>Nivelles</v>
      </c>
      <c r="I123" s="28">
        <v>8.7731481481481479E-5</v>
      </c>
      <c r="J123" s="267">
        <f t="shared" si="40"/>
        <v>8.773148148148148E-2</v>
      </c>
      <c r="K123" s="263" t="str">
        <f t="shared" ca="1" si="41"/>
        <v>E</v>
      </c>
      <c r="L123" s="5">
        <f t="shared" ca="1" si="42"/>
        <v>240</v>
      </c>
      <c r="M123" s="18"/>
      <c r="N123" s="267" t="str">
        <f t="shared" si="43"/>
        <v/>
      </c>
      <c r="O123" s="263" t="str">
        <f t="shared" ca="1" si="44"/>
        <v>E</v>
      </c>
      <c r="P123" s="5">
        <f t="shared" si="45"/>
        <v>0</v>
      </c>
      <c r="Q123" s="18"/>
      <c r="R123" s="267" t="str">
        <f t="shared" si="46"/>
        <v/>
      </c>
      <c r="S123" s="263" t="str">
        <f t="shared" ca="1" si="47"/>
        <v>E</v>
      </c>
      <c r="T123" s="5">
        <f t="shared" si="48"/>
        <v>0</v>
      </c>
      <c r="U123" s="18"/>
      <c r="V123" s="267" t="str">
        <f t="shared" si="49"/>
        <v/>
      </c>
      <c r="W123" s="263" t="str">
        <f t="shared" ca="1" si="50"/>
        <v>E</v>
      </c>
      <c r="X123" s="5">
        <f t="shared" si="51"/>
        <v>0</v>
      </c>
      <c r="Y123" s="20"/>
      <c r="Z123" s="267" t="str">
        <f t="shared" si="52"/>
        <v/>
      </c>
      <c r="AA123" s="263" t="str">
        <f t="shared" ca="1" si="53"/>
        <v>E</v>
      </c>
      <c r="AB123" s="5">
        <f t="shared" si="54"/>
        <v>0</v>
      </c>
      <c r="AC123" s="18"/>
      <c r="AD123" s="267" t="str">
        <f t="shared" si="55"/>
        <v/>
      </c>
      <c r="AE123" s="263" t="str">
        <f t="shared" ca="1" si="56"/>
        <v>E</v>
      </c>
      <c r="AF123" s="5">
        <f t="shared" si="57"/>
        <v>0</v>
      </c>
      <c r="AG123" s="18"/>
      <c r="AH123" s="267" t="str">
        <f t="shared" si="58"/>
        <v/>
      </c>
      <c r="AI123" s="263" t="str">
        <f t="shared" ca="1" si="59"/>
        <v>E</v>
      </c>
      <c r="AJ123" s="29">
        <f t="shared" si="60"/>
        <v>0</v>
      </c>
      <c r="AK123" s="22"/>
      <c r="AL123" s="5">
        <f t="shared" si="61"/>
        <v>0</v>
      </c>
      <c r="AM123" s="22"/>
      <c r="AN123" s="5">
        <f t="shared" si="62"/>
        <v>0</v>
      </c>
      <c r="AO123" s="826"/>
      <c r="AP123" s="29">
        <f t="shared" si="63"/>
        <v>0</v>
      </c>
      <c r="AQ123" s="436"/>
      <c r="AR123" s="106">
        <f t="shared" si="64"/>
        <v>0</v>
      </c>
      <c r="AS123" s="274">
        <f t="shared" si="73"/>
        <v>0</v>
      </c>
      <c r="AT123" s="275">
        <f t="shared" si="73"/>
        <v>0</v>
      </c>
      <c r="AU123" s="275">
        <f t="shared" si="72"/>
        <v>1</v>
      </c>
      <c r="AV123" s="275">
        <f t="shared" si="72"/>
        <v>0</v>
      </c>
      <c r="AW123" s="275">
        <f t="shared" si="72"/>
        <v>0</v>
      </c>
      <c r="AX123" s="275">
        <f t="shared" si="72"/>
        <v>0</v>
      </c>
      <c r="AY123" s="275">
        <f t="shared" si="72"/>
        <v>0</v>
      </c>
      <c r="AZ123" s="275">
        <f t="shared" si="72"/>
        <v>0</v>
      </c>
      <c r="BA123" s="275">
        <f t="shared" si="72"/>
        <v>0</v>
      </c>
      <c r="BB123" s="275">
        <f t="shared" si="72"/>
        <v>0</v>
      </c>
      <c r="BC123" s="275">
        <f t="shared" si="72"/>
        <v>0</v>
      </c>
      <c r="BD123" s="275">
        <f t="shared" si="66"/>
        <v>0</v>
      </c>
      <c r="BE123" s="275">
        <f>IF(AND(A123&lt;&gt;"",AS123&lt;&gt;1,ISNA(VLOOKUP(A123,Indoor!B:B,1,0))),1,0)</f>
        <v>0</v>
      </c>
      <c r="BG123" s="276"/>
      <c r="BH123" s="302"/>
    </row>
    <row r="124" spans="1:60" hidden="1">
      <c r="A124" s="118">
        <v>6430</v>
      </c>
      <c r="B124" s="4" t="str">
        <f t="shared" ca="1" si="71"/>
        <v>SAUCEZ</v>
      </c>
      <c r="C124" s="4" t="str">
        <f t="shared" ca="1" si="71"/>
        <v>Thea</v>
      </c>
      <c r="D124" s="5" t="str">
        <f t="shared" ca="1" si="71"/>
        <v>F</v>
      </c>
      <c r="E124" s="5" t="str">
        <f t="shared" ca="1" si="71"/>
        <v>M</v>
      </c>
      <c r="F124" s="5">
        <f t="shared" ca="1" si="71"/>
        <v>1999</v>
      </c>
      <c r="G124" s="17" t="s">
        <v>14</v>
      </c>
      <c r="H124" s="27" t="str">
        <f t="shared" ca="1" si="39"/>
        <v>Nivelles</v>
      </c>
      <c r="I124" s="28">
        <v>7.9282407407407402E-5</v>
      </c>
      <c r="J124" s="267">
        <f t="shared" si="40"/>
        <v>7.9282407407407399E-2</v>
      </c>
      <c r="K124" s="263" t="str">
        <f t="shared" ca="1" si="41"/>
        <v>E</v>
      </c>
      <c r="L124" s="5">
        <f t="shared" ca="1" si="42"/>
        <v>399</v>
      </c>
      <c r="M124" s="18"/>
      <c r="N124" s="267" t="str">
        <f t="shared" si="43"/>
        <v/>
      </c>
      <c r="O124" s="263" t="str">
        <f t="shared" ca="1" si="44"/>
        <v>E</v>
      </c>
      <c r="P124" s="5">
        <f t="shared" si="45"/>
        <v>0</v>
      </c>
      <c r="Q124" s="18"/>
      <c r="R124" s="267" t="str">
        <f t="shared" si="46"/>
        <v/>
      </c>
      <c r="S124" s="263" t="str">
        <f t="shared" ca="1" si="47"/>
        <v>E</v>
      </c>
      <c r="T124" s="5">
        <f t="shared" si="48"/>
        <v>0</v>
      </c>
      <c r="U124" s="18"/>
      <c r="V124" s="267" t="str">
        <f t="shared" si="49"/>
        <v/>
      </c>
      <c r="W124" s="263" t="str">
        <f t="shared" ca="1" si="50"/>
        <v>E</v>
      </c>
      <c r="X124" s="5">
        <f t="shared" si="51"/>
        <v>0</v>
      </c>
      <c r="Y124" s="20"/>
      <c r="Z124" s="267" t="str">
        <f t="shared" si="52"/>
        <v/>
      </c>
      <c r="AA124" s="263" t="str">
        <f t="shared" ca="1" si="53"/>
        <v>E</v>
      </c>
      <c r="AB124" s="5">
        <f t="shared" si="54"/>
        <v>0</v>
      </c>
      <c r="AC124" s="18"/>
      <c r="AD124" s="267" t="str">
        <f t="shared" si="55"/>
        <v/>
      </c>
      <c r="AE124" s="263" t="str">
        <f t="shared" ca="1" si="56"/>
        <v>E</v>
      </c>
      <c r="AF124" s="5">
        <f t="shared" si="57"/>
        <v>0</v>
      </c>
      <c r="AG124" s="18"/>
      <c r="AH124" s="267" t="str">
        <f t="shared" si="58"/>
        <v/>
      </c>
      <c r="AI124" s="263" t="str">
        <f t="shared" ca="1" si="59"/>
        <v>E</v>
      </c>
      <c r="AJ124" s="29">
        <f t="shared" si="60"/>
        <v>0</v>
      </c>
      <c r="AK124" s="22"/>
      <c r="AL124" s="5">
        <f t="shared" si="61"/>
        <v>0</v>
      </c>
      <c r="AM124" s="22"/>
      <c r="AN124" s="5">
        <f t="shared" si="62"/>
        <v>0</v>
      </c>
      <c r="AO124" s="826"/>
      <c r="AP124" s="29">
        <f t="shared" si="63"/>
        <v>0</v>
      </c>
      <c r="AQ124" s="436"/>
      <c r="AR124" s="106">
        <f t="shared" si="64"/>
        <v>0</v>
      </c>
      <c r="AS124" s="274">
        <f t="shared" si="73"/>
        <v>0</v>
      </c>
      <c r="AT124" s="275">
        <f t="shared" si="73"/>
        <v>0</v>
      </c>
      <c r="AU124" s="275">
        <f t="shared" si="72"/>
        <v>1</v>
      </c>
      <c r="AV124" s="275">
        <f t="shared" si="72"/>
        <v>0</v>
      </c>
      <c r="AW124" s="275">
        <f t="shared" si="72"/>
        <v>0</v>
      </c>
      <c r="AX124" s="275">
        <f t="shared" si="72"/>
        <v>0</v>
      </c>
      <c r="AY124" s="275">
        <f t="shared" si="72"/>
        <v>0</v>
      </c>
      <c r="AZ124" s="275">
        <f t="shared" si="72"/>
        <v>0</v>
      </c>
      <c r="BA124" s="275">
        <f t="shared" si="72"/>
        <v>0</v>
      </c>
      <c r="BB124" s="275">
        <f t="shared" si="72"/>
        <v>0</v>
      </c>
      <c r="BC124" s="275">
        <f t="shared" si="72"/>
        <v>0</v>
      </c>
      <c r="BD124" s="275">
        <f t="shared" si="66"/>
        <v>0</v>
      </c>
      <c r="BE124" s="275">
        <f>IF(AND(A124&lt;&gt;"",AS124&lt;&gt;1,ISNA(VLOOKUP(A124,Indoor!B:B,1,0))),1,0)</f>
        <v>0</v>
      </c>
      <c r="BG124" s="276"/>
      <c r="BH124" s="302"/>
    </row>
    <row r="125" spans="1:60" hidden="1">
      <c r="A125" s="118">
        <v>6119</v>
      </c>
      <c r="B125" s="4" t="str">
        <f t="shared" ca="1" si="71"/>
        <v>ROUSSEAUX</v>
      </c>
      <c r="C125" s="4" t="str">
        <f t="shared" ca="1" si="71"/>
        <v>Sarah</v>
      </c>
      <c r="D125" s="5" t="str">
        <f t="shared" ca="1" si="71"/>
        <v>F</v>
      </c>
      <c r="E125" s="5" t="str">
        <f t="shared" ca="1" si="71"/>
        <v>M</v>
      </c>
      <c r="F125" s="5">
        <f t="shared" ca="1" si="71"/>
        <v>1999</v>
      </c>
      <c r="G125" s="17" t="s">
        <v>14</v>
      </c>
      <c r="H125" s="27" t="str">
        <f t="shared" ca="1" si="39"/>
        <v>Nivelles</v>
      </c>
      <c r="I125" s="28">
        <v>8.4374999999999991E-5</v>
      </c>
      <c r="J125" s="267">
        <f t="shared" si="40"/>
        <v>8.4374999999999992E-2</v>
      </c>
      <c r="K125" s="263" t="str">
        <f t="shared" ca="1" si="41"/>
        <v>E</v>
      </c>
      <c r="L125" s="5">
        <f t="shared" ca="1" si="42"/>
        <v>299</v>
      </c>
      <c r="M125" s="18"/>
      <c r="N125" s="267" t="str">
        <f t="shared" si="43"/>
        <v/>
      </c>
      <c r="O125" s="263" t="str">
        <f t="shared" ca="1" si="44"/>
        <v>E</v>
      </c>
      <c r="P125" s="5">
        <f t="shared" si="45"/>
        <v>0</v>
      </c>
      <c r="Q125" s="18"/>
      <c r="R125" s="267" t="str">
        <f t="shared" si="46"/>
        <v/>
      </c>
      <c r="S125" s="263" t="str">
        <f t="shared" ca="1" si="47"/>
        <v>E</v>
      </c>
      <c r="T125" s="5">
        <f t="shared" si="48"/>
        <v>0</v>
      </c>
      <c r="U125" s="18"/>
      <c r="V125" s="267" t="str">
        <f t="shared" si="49"/>
        <v/>
      </c>
      <c r="W125" s="263" t="str">
        <f t="shared" ca="1" si="50"/>
        <v>E</v>
      </c>
      <c r="X125" s="5">
        <f t="shared" si="51"/>
        <v>0</v>
      </c>
      <c r="Y125" s="20"/>
      <c r="Z125" s="267" t="str">
        <f t="shared" si="52"/>
        <v/>
      </c>
      <c r="AA125" s="263" t="str">
        <f t="shared" ca="1" si="53"/>
        <v>E</v>
      </c>
      <c r="AB125" s="5">
        <f t="shared" si="54"/>
        <v>0</v>
      </c>
      <c r="AC125" s="18"/>
      <c r="AD125" s="267" t="str">
        <f t="shared" si="55"/>
        <v/>
      </c>
      <c r="AE125" s="263" t="str">
        <f t="shared" ca="1" si="56"/>
        <v>E</v>
      </c>
      <c r="AF125" s="5">
        <f t="shared" si="57"/>
        <v>0</v>
      </c>
      <c r="AG125" s="18"/>
      <c r="AH125" s="267" t="str">
        <f t="shared" si="58"/>
        <v/>
      </c>
      <c r="AI125" s="263" t="str">
        <f t="shared" ca="1" si="59"/>
        <v>E</v>
      </c>
      <c r="AJ125" s="29">
        <f t="shared" si="60"/>
        <v>0</v>
      </c>
      <c r="AK125" s="22">
        <v>110</v>
      </c>
      <c r="AL125" s="5">
        <f t="shared" si="61"/>
        <v>278</v>
      </c>
      <c r="AM125" s="22"/>
      <c r="AN125" s="5">
        <f t="shared" si="62"/>
        <v>0</v>
      </c>
      <c r="AO125" s="826"/>
      <c r="AP125" s="29">
        <f t="shared" si="63"/>
        <v>0</v>
      </c>
      <c r="AQ125" s="436">
        <v>7.04</v>
      </c>
      <c r="AR125" s="106">
        <f t="shared" si="64"/>
        <v>350</v>
      </c>
      <c r="AS125" s="274">
        <f t="shared" si="73"/>
        <v>0</v>
      </c>
      <c r="AT125" s="275">
        <f t="shared" si="73"/>
        <v>0</v>
      </c>
      <c r="AU125" s="275">
        <f t="shared" si="72"/>
        <v>1</v>
      </c>
      <c r="AV125" s="275">
        <f t="shared" si="72"/>
        <v>0</v>
      </c>
      <c r="AW125" s="275">
        <f t="shared" si="72"/>
        <v>0</v>
      </c>
      <c r="AX125" s="275">
        <f t="shared" si="72"/>
        <v>0</v>
      </c>
      <c r="AY125" s="275">
        <f t="shared" si="72"/>
        <v>0</v>
      </c>
      <c r="AZ125" s="275">
        <f t="shared" si="72"/>
        <v>0</v>
      </c>
      <c r="BA125" s="275">
        <f t="shared" si="72"/>
        <v>0</v>
      </c>
      <c r="BB125" s="275">
        <f t="shared" si="72"/>
        <v>0</v>
      </c>
      <c r="BC125" s="275">
        <f t="shared" si="72"/>
        <v>0</v>
      </c>
      <c r="BD125" s="275">
        <f t="shared" si="66"/>
        <v>0</v>
      </c>
      <c r="BE125" s="275">
        <f>IF(AND(A125&lt;&gt;"",AS125&lt;&gt;1,ISNA(VLOOKUP(A125,Indoor!B:B,1,0))),1,0)</f>
        <v>0</v>
      </c>
      <c r="BG125" s="276"/>
      <c r="BH125" s="302"/>
    </row>
    <row r="126" spans="1:60" hidden="1">
      <c r="A126" s="118">
        <v>19636</v>
      </c>
      <c r="B126" s="4" t="str">
        <f t="shared" ca="1" si="71"/>
        <v>JANSSENS</v>
      </c>
      <c r="C126" s="4" t="str">
        <f t="shared" ca="1" si="71"/>
        <v>Manon</v>
      </c>
      <c r="D126" s="5" t="str">
        <f t="shared" ca="1" si="71"/>
        <v>F</v>
      </c>
      <c r="E126" s="5" t="str">
        <f t="shared" ca="1" si="71"/>
        <v>M</v>
      </c>
      <c r="F126" s="5" t="str">
        <f t="shared" ca="1" si="71"/>
        <v/>
      </c>
      <c r="G126" s="17" t="s">
        <v>14</v>
      </c>
      <c r="H126" s="27" t="str">
        <f t="shared" ca="1" si="39"/>
        <v>Nivelles</v>
      </c>
      <c r="I126" s="28">
        <v>7.5694444444444447E-5</v>
      </c>
      <c r="J126" s="267">
        <f t="shared" si="40"/>
        <v>7.5694444444444453E-2</v>
      </c>
      <c r="K126" s="263" t="str">
        <f t="shared" ca="1" si="41"/>
        <v>E</v>
      </c>
      <c r="L126" s="5">
        <f t="shared" ca="1" si="42"/>
        <v>477</v>
      </c>
      <c r="M126" s="18"/>
      <c r="N126" s="267" t="str">
        <f t="shared" si="43"/>
        <v/>
      </c>
      <c r="O126" s="263" t="str">
        <f t="shared" ca="1" si="44"/>
        <v>E</v>
      </c>
      <c r="P126" s="5">
        <f t="shared" si="45"/>
        <v>0</v>
      </c>
      <c r="Q126" s="18"/>
      <c r="R126" s="267" t="str">
        <f t="shared" si="46"/>
        <v/>
      </c>
      <c r="S126" s="263" t="str">
        <f t="shared" ca="1" si="47"/>
        <v>E</v>
      </c>
      <c r="T126" s="5">
        <f t="shared" si="48"/>
        <v>0</v>
      </c>
      <c r="U126" s="18"/>
      <c r="V126" s="267" t="str">
        <f t="shared" si="49"/>
        <v/>
      </c>
      <c r="W126" s="263" t="str">
        <f t="shared" ca="1" si="50"/>
        <v>E</v>
      </c>
      <c r="X126" s="5">
        <f t="shared" si="51"/>
        <v>0</v>
      </c>
      <c r="Y126" s="20"/>
      <c r="Z126" s="267" t="str">
        <f t="shared" si="52"/>
        <v/>
      </c>
      <c r="AA126" s="263" t="str">
        <f t="shared" ca="1" si="53"/>
        <v>E</v>
      </c>
      <c r="AB126" s="5">
        <f t="shared" si="54"/>
        <v>0</v>
      </c>
      <c r="AC126" s="18"/>
      <c r="AD126" s="267" t="str">
        <f t="shared" si="55"/>
        <v/>
      </c>
      <c r="AE126" s="263" t="str">
        <f t="shared" ca="1" si="56"/>
        <v>E</v>
      </c>
      <c r="AF126" s="5">
        <f t="shared" si="57"/>
        <v>0</v>
      </c>
      <c r="AG126" s="18"/>
      <c r="AH126" s="267" t="str">
        <f t="shared" si="58"/>
        <v/>
      </c>
      <c r="AI126" s="263" t="str">
        <f t="shared" ca="1" si="59"/>
        <v>E</v>
      </c>
      <c r="AJ126" s="29">
        <f t="shared" si="60"/>
        <v>0</v>
      </c>
      <c r="AK126" s="22"/>
      <c r="AL126" s="5">
        <f t="shared" si="61"/>
        <v>0</v>
      </c>
      <c r="AM126" s="22"/>
      <c r="AN126" s="5">
        <f t="shared" si="62"/>
        <v>0</v>
      </c>
      <c r="AO126" s="826"/>
      <c r="AP126" s="29">
        <f t="shared" si="63"/>
        <v>0</v>
      </c>
      <c r="AQ126" s="436">
        <v>6.3</v>
      </c>
      <c r="AR126" s="106">
        <f t="shared" si="64"/>
        <v>301</v>
      </c>
      <c r="AS126" s="274">
        <f t="shared" si="73"/>
        <v>0</v>
      </c>
      <c r="AT126" s="275">
        <f t="shared" si="73"/>
        <v>0</v>
      </c>
      <c r="AU126" s="275">
        <f t="shared" si="72"/>
        <v>1</v>
      </c>
      <c r="AV126" s="275">
        <f t="shared" si="72"/>
        <v>0</v>
      </c>
      <c r="AW126" s="275">
        <f t="shared" si="72"/>
        <v>0</v>
      </c>
      <c r="AX126" s="275">
        <f t="shared" si="72"/>
        <v>0</v>
      </c>
      <c r="AY126" s="275">
        <f t="shared" si="72"/>
        <v>0</v>
      </c>
      <c r="AZ126" s="275">
        <f t="shared" si="72"/>
        <v>0</v>
      </c>
      <c r="BA126" s="275">
        <f t="shared" si="72"/>
        <v>0</v>
      </c>
      <c r="BB126" s="275">
        <f t="shared" si="72"/>
        <v>0</v>
      </c>
      <c r="BC126" s="275">
        <f t="shared" si="72"/>
        <v>0</v>
      </c>
      <c r="BD126" s="275">
        <f t="shared" si="66"/>
        <v>0</v>
      </c>
      <c r="BE126" s="275">
        <f>IF(AND(A126&lt;&gt;"",AS126&lt;&gt;1,ISNA(VLOOKUP(A126,Indoor!B:B,1,0))),1,0)</f>
        <v>0</v>
      </c>
      <c r="BG126" s="276"/>
      <c r="BH126" s="302"/>
    </row>
    <row r="127" spans="1:60" hidden="1">
      <c r="A127" s="118">
        <v>6597</v>
      </c>
      <c r="B127" s="4" t="str">
        <f t="shared" ca="1" si="71"/>
        <v>CHABEAU</v>
      </c>
      <c r="C127" s="4" t="str">
        <f t="shared" ca="1" si="71"/>
        <v>Pauline</v>
      </c>
      <c r="D127" s="5" t="str">
        <f t="shared" ca="1" si="71"/>
        <v>F</v>
      </c>
      <c r="E127" s="5" t="str">
        <f t="shared" ca="1" si="71"/>
        <v>M</v>
      </c>
      <c r="F127" s="5" t="str">
        <f t="shared" ca="1" si="71"/>
        <v/>
      </c>
      <c r="G127" s="17" t="s">
        <v>14</v>
      </c>
      <c r="H127" s="27" t="str">
        <f t="shared" ca="1" si="39"/>
        <v>Nivelles</v>
      </c>
      <c r="I127" s="28">
        <v>7.6620370370370381E-5</v>
      </c>
      <c r="J127" s="267">
        <f t="shared" si="40"/>
        <v>7.662037037037038E-2</v>
      </c>
      <c r="K127" s="263" t="str">
        <f t="shared" ca="1" si="41"/>
        <v>E</v>
      </c>
      <c r="L127" s="5">
        <f t="shared" ca="1" si="42"/>
        <v>456</v>
      </c>
      <c r="M127" s="18"/>
      <c r="N127" s="267" t="str">
        <f t="shared" si="43"/>
        <v/>
      </c>
      <c r="O127" s="263" t="str">
        <f t="shared" ca="1" si="44"/>
        <v>E</v>
      </c>
      <c r="P127" s="5">
        <f t="shared" si="45"/>
        <v>0</v>
      </c>
      <c r="Q127" s="18"/>
      <c r="R127" s="267" t="str">
        <f t="shared" si="46"/>
        <v/>
      </c>
      <c r="S127" s="263" t="str">
        <f t="shared" ca="1" si="47"/>
        <v>E</v>
      </c>
      <c r="T127" s="5">
        <f t="shared" si="48"/>
        <v>0</v>
      </c>
      <c r="U127" s="18"/>
      <c r="V127" s="267" t="str">
        <f t="shared" si="49"/>
        <v/>
      </c>
      <c r="W127" s="263" t="str">
        <f t="shared" ca="1" si="50"/>
        <v>E</v>
      </c>
      <c r="X127" s="5">
        <f t="shared" si="51"/>
        <v>0</v>
      </c>
      <c r="Y127" s="20"/>
      <c r="Z127" s="267" t="str">
        <f t="shared" si="52"/>
        <v/>
      </c>
      <c r="AA127" s="263" t="str">
        <f t="shared" ca="1" si="53"/>
        <v>E</v>
      </c>
      <c r="AB127" s="5">
        <f t="shared" si="54"/>
        <v>0</v>
      </c>
      <c r="AC127" s="18"/>
      <c r="AD127" s="267" t="str">
        <f t="shared" si="55"/>
        <v/>
      </c>
      <c r="AE127" s="263" t="str">
        <f t="shared" ca="1" si="56"/>
        <v>E</v>
      </c>
      <c r="AF127" s="5">
        <f t="shared" si="57"/>
        <v>0</v>
      </c>
      <c r="AG127" s="18"/>
      <c r="AH127" s="267" t="str">
        <f t="shared" si="58"/>
        <v/>
      </c>
      <c r="AI127" s="263" t="str">
        <f t="shared" ca="1" si="59"/>
        <v>E</v>
      </c>
      <c r="AJ127" s="29">
        <f t="shared" si="60"/>
        <v>0</v>
      </c>
      <c r="AK127" s="22"/>
      <c r="AL127" s="5">
        <f t="shared" si="61"/>
        <v>0</v>
      </c>
      <c r="AM127" s="22"/>
      <c r="AN127" s="5">
        <f t="shared" si="62"/>
        <v>0</v>
      </c>
      <c r="AO127" s="826"/>
      <c r="AP127" s="29">
        <f t="shared" si="63"/>
        <v>0</v>
      </c>
      <c r="AQ127" s="436"/>
      <c r="AR127" s="106">
        <f t="shared" si="64"/>
        <v>0</v>
      </c>
      <c r="AS127" s="274">
        <f t="shared" si="73"/>
        <v>0</v>
      </c>
      <c r="AT127" s="275">
        <f t="shared" si="73"/>
        <v>0</v>
      </c>
      <c r="AU127" s="275">
        <f t="shared" si="72"/>
        <v>1</v>
      </c>
      <c r="AV127" s="275">
        <f t="shared" si="72"/>
        <v>0</v>
      </c>
      <c r="AW127" s="275">
        <f t="shared" si="72"/>
        <v>0</v>
      </c>
      <c r="AX127" s="275">
        <f t="shared" si="72"/>
        <v>0</v>
      </c>
      <c r="AY127" s="275">
        <f t="shared" si="72"/>
        <v>0</v>
      </c>
      <c r="AZ127" s="275">
        <f t="shared" si="72"/>
        <v>0</v>
      </c>
      <c r="BA127" s="275">
        <f t="shared" si="72"/>
        <v>0</v>
      </c>
      <c r="BB127" s="275">
        <f t="shared" si="72"/>
        <v>0</v>
      </c>
      <c r="BC127" s="275">
        <f t="shared" si="72"/>
        <v>0</v>
      </c>
      <c r="BD127" s="275">
        <f t="shared" si="66"/>
        <v>0</v>
      </c>
      <c r="BE127" s="275">
        <f>IF(AND(A127&lt;&gt;"",AS127&lt;&gt;1,ISNA(VLOOKUP(A127,Indoor!B:B,1,0))),1,0)</f>
        <v>0</v>
      </c>
      <c r="BG127" s="276"/>
      <c r="BH127" s="302"/>
    </row>
    <row r="128" spans="1:60" hidden="1">
      <c r="A128" s="118">
        <v>7014</v>
      </c>
      <c r="B128" s="4" t="str">
        <f t="shared" ca="1" si="71"/>
        <v>PIROTTE</v>
      </c>
      <c r="C128" s="4" t="str">
        <f t="shared" ca="1" si="71"/>
        <v>Julien</v>
      </c>
      <c r="D128" s="5" t="str">
        <f t="shared" ca="1" si="71"/>
        <v>H</v>
      </c>
      <c r="E128" s="5" t="str">
        <f t="shared" ca="1" si="71"/>
        <v>M</v>
      </c>
      <c r="F128" s="5" t="str">
        <f t="shared" ca="1" si="71"/>
        <v/>
      </c>
      <c r="G128" s="17" t="s">
        <v>14</v>
      </c>
      <c r="H128" s="27" t="str">
        <f t="shared" ca="1" si="39"/>
        <v>Nivelles</v>
      </c>
      <c r="I128" s="28">
        <v>7.3842592592592593E-5</v>
      </c>
      <c r="J128" s="267">
        <f t="shared" si="40"/>
        <v>7.3842592592592599E-2</v>
      </c>
      <c r="K128" s="263" t="str">
        <f t="shared" ca="1" si="41"/>
        <v>E</v>
      </c>
      <c r="L128" s="5">
        <f t="shared" ca="1" si="42"/>
        <v>520</v>
      </c>
      <c r="M128" s="18"/>
      <c r="N128" s="267" t="str">
        <f t="shared" si="43"/>
        <v/>
      </c>
      <c r="O128" s="263" t="str">
        <f t="shared" ca="1" si="44"/>
        <v>E</v>
      </c>
      <c r="P128" s="5">
        <f t="shared" si="45"/>
        <v>0</v>
      </c>
      <c r="Q128" s="18"/>
      <c r="R128" s="267" t="str">
        <f t="shared" si="46"/>
        <v/>
      </c>
      <c r="S128" s="263" t="str">
        <f t="shared" ca="1" si="47"/>
        <v>E</v>
      </c>
      <c r="T128" s="5">
        <f t="shared" si="48"/>
        <v>0</v>
      </c>
      <c r="U128" s="18"/>
      <c r="V128" s="267" t="str">
        <f t="shared" si="49"/>
        <v/>
      </c>
      <c r="W128" s="263" t="str">
        <f t="shared" ca="1" si="50"/>
        <v>E</v>
      </c>
      <c r="X128" s="5">
        <f t="shared" si="51"/>
        <v>0</v>
      </c>
      <c r="Y128" s="20"/>
      <c r="Z128" s="267" t="str">
        <f t="shared" si="52"/>
        <v/>
      </c>
      <c r="AA128" s="263" t="str">
        <f t="shared" ca="1" si="53"/>
        <v>E</v>
      </c>
      <c r="AB128" s="5">
        <f t="shared" si="54"/>
        <v>0</v>
      </c>
      <c r="AC128" s="18"/>
      <c r="AD128" s="267" t="str">
        <f t="shared" si="55"/>
        <v/>
      </c>
      <c r="AE128" s="263" t="str">
        <f t="shared" ca="1" si="56"/>
        <v>E</v>
      </c>
      <c r="AF128" s="5">
        <f t="shared" si="57"/>
        <v>0</v>
      </c>
      <c r="AG128" s="18"/>
      <c r="AH128" s="267" t="str">
        <f t="shared" si="58"/>
        <v/>
      </c>
      <c r="AI128" s="263" t="str">
        <f t="shared" ca="1" si="59"/>
        <v>E</v>
      </c>
      <c r="AJ128" s="29">
        <f t="shared" si="60"/>
        <v>0</v>
      </c>
      <c r="AK128" s="22">
        <v>110</v>
      </c>
      <c r="AL128" s="5">
        <f t="shared" si="61"/>
        <v>278</v>
      </c>
      <c r="AM128" s="22"/>
      <c r="AN128" s="5">
        <f t="shared" si="62"/>
        <v>0</v>
      </c>
      <c r="AO128" s="826"/>
      <c r="AP128" s="29">
        <f t="shared" si="63"/>
        <v>0</v>
      </c>
      <c r="AQ128" s="436">
        <v>6.52</v>
      </c>
      <c r="AR128" s="106">
        <f t="shared" si="64"/>
        <v>315</v>
      </c>
      <c r="AS128" s="274">
        <f t="shared" si="73"/>
        <v>0</v>
      </c>
      <c r="AT128" s="275">
        <f t="shared" si="73"/>
        <v>0</v>
      </c>
      <c r="AU128" s="275">
        <f t="shared" ref="AU128:BC137" si="74">IF($G128=AU$13,1,0)</f>
        <v>1</v>
      </c>
      <c r="AV128" s="275">
        <f t="shared" si="74"/>
        <v>0</v>
      </c>
      <c r="AW128" s="275">
        <f t="shared" si="74"/>
        <v>0</v>
      </c>
      <c r="AX128" s="275">
        <f t="shared" si="74"/>
        <v>0</v>
      </c>
      <c r="AY128" s="275">
        <f t="shared" si="74"/>
        <v>0</v>
      </c>
      <c r="AZ128" s="275">
        <f t="shared" si="74"/>
        <v>0</v>
      </c>
      <c r="BA128" s="275">
        <f t="shared" si="74"/>
        <v>0</v>
      </c>
      <c r="BB128" s="275">
        <f t="shared" si="74"/>
        <v>0</v>
      </c>
      <c r="BC128" s="275">
        <f t="shared" si="74"/>
        <v>0</v>
      </c>
      <c r="BD128" s="275">
        <f t="shared" si="66"/>
        <v>0</v>
      </c>
      <c r="BE128" s="275">
        <f>IF(AND(A128&lt;&gt;"",AS128&lt;&gt;1,ISNA(VLOOKUP(A128,Indoor!B:B,1,0))),1,0)</f>
        <v>0</v>
      </c>
      <c r="BG128" s="276"/>
      <c r="BH128" s="302"/>
    </row>
    <row r="129" spans="1:60" hidden="1">
      <c r="A129" s="118">
        <v>7120</v>
      </c>
      <c r="B129" s="4" t="str">
        <f t="shared" ca="1" si="71"/>
        <v>MITEVOY</v>
      </c>
      <c r="C129" s="4" t="str">
        <f t="shared" ca="1" si="71"/>
        <v>Noah</v>
      </c>
      <c r="D129" s="5" t="str">
        <f t="shared" ca="1" si="71"/>
        <v>H</v>
      </c>
      <c r="E129" s="5" t="str">
        <f t="shared" ca="1" si="71"/>
        <v>M</v>
      </c>
      <c r="F129" s="5" t="str">
        <f t="shared" ca="1" si="71"/>
        <v/>
      </c>
      <c r="G129" s="17" t="s">
        <v>14</v>
      </c>
      <c r="H129" s="27" t="str">
        <f t="shared" ca="1" si="39"/>
        <v>Nivelles</v>
      </c>
      <c r="I129" s="28">
        <v>7.0601851851851845E-5</v>
      </c>
      <c r="J129" s="267">
        <f t="shared" si="40"/>
        <v>7.0601851851851846E-2</v>
      </c>
      <c r="K129" s="263" t="str">
        <f t="shared" ca="1" si="41"/>
        <v>E</v>
      </c>
      <c r="L129" s="5">
        <f t="shared" ca="1" si="42"/>
        <v>598</v>
      </c>
      <c r="M129" s="18"/>
      <c r="N129" s="267" t="str">
        <f t="shared" si="43"/>
        <v/>
      </c>
      <c r="O129" s="263" t="str">
        <f t="shared" ca="1" si="44"/>
        <v>E</v>
      </c>
      <c r="P129" s="5">
        <f t="shared" si="45"/>
        <v>0</v>
      </c>
      <c r="Q129" s="18"/>
      <c r="R129" s="267" t="str">
        <f t="shared" si="46"/>
        <v/>
      </c>
      <c r="S129" s="263" t="str">
        <f t="shared" ca="1" si="47"/>
        <v>E</v>
      </c>
      <c r="T129" s="5">
        <f t="shared" si="48"/>
        <v>0</v>
      </c>
      <c r="U129" s="18"/>
      <c r="V129" s="267" t="str">
        <f t="shared" si="49"/>
        <v/>
      </c>
      <c r="W129" s="263" t="str">
        <f t="shared" ca="1" si="50"/>
        <v>E</v>
      </c>
      <c r="X129" s="5">
        <f t="shared" si="51"/>
        <v>0</v>
      </c>
      <c r="Y129" s="20"/>
      <c r="Z129" s="267" t="str">
        <f t="shared" si="52"/>
        <v/>
      </c>
      <c r="AA129" s="263" t="str">
        <f t="shared" ca="1" si="53"/>
        <v>E</v>
      </c>
      <c r="AB129" s="5">
        <f t="shared" si="54"/>
        <v>0</v>
      </c>
      <c r="AC129" s="18"/>
      <c r="AD129" s="267" t="str">
        <f t="shared" si="55"/>
        <v/>
      </c>
      <c r="AE129" s="263" t="str">
        <f t="shared" ca="1" si="56"/>
        <v>E</v>
      </c>
      <c r="AF129" s="5">
        <f t="shared" si="57"/>
        <v>0</v>
      </c>
      <c r="AG129" s="18"/>
      <c r="AH129" s="267" t="str">
        <f t="shared" si="58"/>
        <v/>
      </c>
      <c r="AI129" s="263" t="str">
        <f t="shared" ca="1" si="59"/>
        <v>E</v>
      </c>
      <c r="AJ129" s="29">
        <f t="shared" si="60"/>
        <v>0</v>
      </c>
      <c r="AK129" s="22">
        <v>115</v>
      </c>
      <c r="AL129" s="5">
        <f t="shared" si="61"/>
        <v>323</v>
      </c>
      <c r="AM129" s="22"/>
      <c r="AN129" s="5">
        <f t="shared" si="62"/>
        <v>0</v>
      </c>
      <c r="AO129" s="826"/>
      <c r="AP129" s="29">
        <f t="shared" si="63"/>
        <v>0</v>
      </c>
      <c r="AQ129" s="436">
        <v>7.32</v>
      </c>
      <c r="AR129" s="106">
        <f t="shared" si="64"/>
        <v>368</v>
      </c>
      <c r="AS129" s="274">
        <f t="shared" si="73"/>
        <v>0</v>
      </c>
      <c r="AT129" s="275">
        <f t="shared" si="73"/>
        <v>0</v>
      </c>
      <c r="AU129" s="275">
        <f t="shared" si="74"/>
        <v>1</v>
      </c>
      <c r="AV129" s="275">
        <f t="shared" si="74"/>
        <v>0</v>
      </c>
      <c r="AW129" s="275">
        <f t="shared" si="74"/>
        <v>0</v>
      </c>
      <c r="AX129" s="275">
        <f t="shared" si="74"/>
        <v>0</v>
      </c>
      <c r="AY129" s="275">
        <f t="shared" si="74"/>
        <v>0</v>
      </c>
      <c r="AZ129" s="275">
        <f t="shared" si="74"/>
        <v>0</v>
      </c>
      <c r="BA129" s="275">
        <f t="shared" si="74"/>
        <v>0</v>
      </c>
      <c r="BB129" s="275">
        <f t="shared" si="74"/>
        <v>0</v>
      </c>
      <c r="BC129" s="275">
        <f t="shared" si="74"/>
        <v>0</v>
      </c>
      <c r="BD129" s="275">
        <f t="shared" si="66"/>
        <v>0</v>
      </c>
      <c r="BE129" s="275">
        <f>IF(AND(A129&lt;&gt;"",AS129&lt;&gt;1,ISNA(VLOOKUP(A129,Indoor!B:B,1,0))),1,0)</f>
        <v>0</v>
      </c>
      <c r="BG129" s="276"/>
      <c r="BH129" s="302"/>
    </row>
    <row r="130" spans="1:60" hidden="1">
      <c r="A130" s="118"/>
      <c r="B130" s="4" t="str">
        <f t="shared" si="71"/>
        <v/>
      </c>
      <c r="C130" s="4" t="str">
        <f t="shared" si="71"/>
        <v/>
      </c>
      <c r="D130" s="5" t="str">
        <f t="shared" si="71"/>
        <v/>
      </c>
      <c r="E130" s="5" t="str">
        <f t="shared" si="71"/>
        <v/>
      </c>
      <c r="F130" s="5" t="str">
        <f t="shared" si="71"/>
        <v/>
      </c>
      <c r="G130" s="17" t="s">
        <v>14</v>
      </c>
      <c r="H130" s="27" t="str">
        <f t="shared" ca="1" si="39"/>
        <v>Nivelles</v>
      </c>
      <c r="I130" s="28"/>
      <c r="J130" s="267" t="str">
        <f t="shared" si="40"/>
        <v/>
      </c>
      <c r="K130" s="263" t="str">
        <f t="shared" ca="1" si="41"/>
        <v>E</v>
      </c>
      <c r="L130" s="5">
        <f t="shared" si="42"/>
        <v>0</v>
      </c>
      <c r="M130" s="18"/>
      <c r="N130" s="267" t="str">
        <f t="shared" si="43"/>
        <v/>
      </c>
      <c r="O130" s="263" t="str">
        <f t="shared" ca="1" si="44"/>
        <v>E</v>
      </c>
      <c r="P130" s="5">
        <f t="shared" si="45"/>
        <v>0</v>
      </c>
      <c r="Q130" s="18"/>
      <c r="R130" s="267" t="str">
        <f t="shared" si="46"/>
        <v/>
      </c>
      <c r="S130" s="263" t="str">
        <f t="shared" ca="1" si="47"/>
        <v>E</v>
      </c>
      <c r="T130" s="5">
        <f t="shared" si="48"/>
        <v>0</v>
      </c>
      <c r="U130" s="18"/>
      <c r="V130" s="267" t="str">
        <f t="shared" si="49"/>
        <v/>
      </c>
      <c r="W130" s="263" t="str">
        <f t="shared" ca="1" si="50"/>
        <v>E</v>
      </c>
      <c r="X130" s="5">
        <f t="shared" si="51"/>
        <v>0</v>
      </c>
      <c r="Y130" s="20"/>
      <c r="Z130" s="267" t="str">
        <f t="shared" si="52"/>
        <v/>
      </c>
      <c r="AA130" s="263" t="str">
        <f t="shared" ca="1" si="53"/>
        <v>E</v>
      </c>
      <c r="AB130" s="5">
        <f t="shared" si="54"/>
        <v>0</v>
      </c>
      <c r="AC130" s="18"/>
      <c r="AD130" s="267" t="str">
        <f t="shared" si="55"/>
        <v/>
      </c>
      <c r="AE130" s="263" t="str">
        <f t="shared" ca="1" si="56"/>
        <v>E</v>
      </c>
      <c r="AF130" s="5">
        <f t="shared" si="57"/>
        <v>0</v>
      </c>
      <c r="AG130" s="18"/>
      <c r="AH130" s="267" t="str">
        <f t="shared" si="58"/>
        <v/>
      </c>
      <c r="AI130" s="263" t="str">
        <f t="shared" ca="1" si="59"/>
        <v>E</v>
      </c>
      <c r="AJ130" s="29">
        <f t="shared" si="60"/>
        <v>0</v>
      </c>
      <c r="AK130" s="22"/>
      <c r="AL130" s="5">
        <f t="shared" si="61"/>
        <v>0</v>
      </c>
      <c r="AM130" s="22"/>
      <c r="AN130" s="5">
        <f t="shared" si="62"/>
        <v>0</v>
      </c>
      <c r="AO130" s="826"/>
      <c r="AP130" s="29">
        <f t="shared" si="63"/>
        <v>0</v>
      </c>
      <c r="AQ130" s="436"/>
      <c r="AR130" s="106">
        <f t="shared" si="64"/>
        <v>0</v>
      </c>
      <c r="AS130" s="274">
        <f t="shared" si="73"/>
        <v>0</v>
      </c>
      <c r="AT130" s="275">
        <f t="shared" si="73"/>
        <v>0</v>
      </c>
      <c r="AU130" s="275">
        <f t="shared" si="74"/>
        <v>1</v>
      </c>
      <c r="AV130" s="275">
        <f t="shared" si="74"/>
        <v>0</v>
      </c>
      <c r="AW130" s="275">
        <f t="shared" si="74"/>
        <v>0</v>
      </c>
      <c r="AX130" s="275">
        <f t="shared" si="74"/>
        <v>0</v>
      </c>
      <c r="AY130" s="275">
        <f t="shared" si="74"/>
        <v>0</v>
      </c>
      <c r="AZ130" s="275">
        <f t="shared" si="74"/>
        <v>0</v>
      </c>
      <c r="BA130" s="275">
        <f t="shared" si="74"/>
        <v>0</v>
      </c>
      <c r="BB130" s="275">
        <f t="shared" si="74"/>
        <v>0</v>
      </c>
      <c r="BC130" s="275">
        <f t="shared" si="74"/>
        <v>0</v>
      </c>
      <c r="BD130" s="275">
        <f t="shared" si="66"/>
        <v>0</v>
      </c>
      <c r="BE130" s="275">
        <f>IF(AND(A130&lt;&gt;"",AS130&lt;&gt;1,ISNA(VLOOKUP(A130,Indoor!B:B,1,0))),1,0)</f>
        <v>0</v>
      </c>
      <c r="BG130" s="276"/>
      <c r="BH130" s="302"/>
    </row>
    <row r="131" spans="1:60" hidden="1">
      <c r="A131" s="118">
        <v>7019</v>
      </c>
      <c r="B131" s="4" t="str">
        <f t="shared" ca="1" si="71"/>
        <v>JOSSE</v>
      </c>
      <c r="C131" s="4" t="str">
        <f t="shared" ca="1" si="71"/>
        <v>Nathan</v>
      </c>
      <c r="D131" s="5" t="str">
        <f t="shared" ca="1" si="71"/>
        <v>H</v>
      </c>
      <c r="E131" s="5" t="str">
        <f t="shared" ca="1" si="71"/>
        <v>M</v>
      </c>
      <c r="F131" s="5" t="str">
        <f t="shared" ca="1" si="71"/>
        <v/>
      </c>
      <c r="G131" s="17" t="s">
        <v>14</v>
      </c>
      <c r="H131" s="27" t="str">
        <f t="shared" ca="1" si="39"/>
        <v>Nivelles</v>
      </c>
      <c r="I131" s="28">
        <v>8.0324074074074062E-5</v>
      </c>
      <c r="J131" s="267">
        <f t="shared" si="40"/>
        <v>8.0324074074074062E-2</v>
      </c>
      <c r="K131" s="263" t="str">
        <f t="shared" ca="1" si="41"/>
        <v>E</v>
      </c>
      <c r="L131" s="5">
        <f t="shared" ca="1" si="42"/>
        <v>377</v>
      </c>
      <c r="M131" s="18"/>
      <c r="N131" s="267" t="str">
        <f t="shared" si="43"/>
        <v/>
      </c>
      <c r="O131" s="263" t="str">
        <f t="shared" ca="1" si="44"/>
        <v>E</v>
      </c>
      <c r="P131" s="5">
        <f t="shared" si="45"/>
        <v>0</v>
      </c>
      <c r="Q131" s="18"/>
      <c r="R131" s="267" t="str">
        <f t="shared" si="46"/>
        <v/>
      </c>
      <c r="S131" s="263" t="str">
        <f t="shared" ca="1" si="47"/>
        <v>E</v>
      </c>
      <c r="T131" s="5">
        <f t="shared" si="48"/>
        <v>0</v>
      </c>
      <c r="U131" s="18"/>
      <c r="V131" s="267" t="str">
        <f t="shared" si="49"/>
        <v/>
      </c>
      <c r="W131" s="263" t="str">
        <f t="shared" ca="1" si="50"/>
        <v>E</v>
      </c>
      <c r="X131" s="5">
        <f t="shared" si="51"/>
        <v>0</v>
      </c>
      <c r="Y131" s="20"/>
      <c r="Z131" s="267" t="str">
        <f t="shared" si="52"/>
        <v/>
      </c>
      <c r="AA131" s="263" t="str">
        <f t="shared" ca="1" si="53"/>
        <v>E</v>
      </c>
      <c r="AB131" s="5">
        <f t="shared" si="54"/>
        <v>0</v>
      </c>
      <c r="AC131" s="18"/>
      <c r="AD131" s="267" t="str">
        <f t="shared" si="55"/>
        <v/>
      </c>
      <c r="AE131" s="263" t="str">
        <f t="shared" ca="1" si="56"/>
        <v>E</v>
      </c>
      <c r="AF131" s="5">
        <f t="shared" si="57"/>
        <v>0</v>
      </c>
      <c r="AG131" s="18"/>
      <c r="AH131" s="267" t="str">
        <f t="shared" si="58"/>
        <v/>
      </c>
      <c r="AI131" s="263" t="str">
        <f t="shared" ca="1" si="59"/>
        <v>E</v>
      </c>
      <c r="AJ131" s="29">
        <f t="shared" si="60"/>
        <v>0</v>
      </c>
      <c r="AK131" s="22">
        <v>110</v>
      </c>
      <c r="AL131" s="5">
        <f t="shared" si="61"/>
        <v>278</v>
      </c>
      <c r="AM131" s="22"/>
      <c r="AN131" s="5">
        <f t="shared" si="62"/>
        <v>0</v>
      </c>
      <c r="AO131" s="826"/>
      <c r="AP131" s="29">
        <f t="shared" si="63"/>
        <v>0</v>
      </c>
      <c r="AQ131" s="436"/>
      <c r="AR131" s="106">
        <f t="shared" si="64"/>
        <v>0</v>
      </c>
      <c r="AS131" s="274">
        <f t="shared" si="73"/>
        <v>0</v>
      </c>
      <c r="AT131" s="275">
        <f t="shared" si="73"/>
        <v>0</v>
      </c>
      <c r="AU131" s="275">
        <f t="shared" si="74"/>
        <v>1</v>
      </c>
      <c r="AV131" s="275">
        <f t="shared" si="74"/>
        <v>0</v>
      </c>
      <c r="AW131" s="275">
        <f t="shared" si="74"/>
        <v>0</v>
      </c>
      <c r="AX131" s="275">
        <f t="shared" si="74"/>
        <v>0</v>
      </c>
      <c r="AY131" s="275">
        <f t="shared" si="74"/>
        <v>0</v>
      </c>
      <c r="AZ131" s="275">
        <f t="shared" si="74"/>
        <v>0</v>
      </c>
      <c r="BA131" s="275">
        <f t="shared" si="74"/>
        <v>0</v>
      </c>
      <c r="BB131" s="275">
        <f t="shared" si="74"/>
        <v>0</v>
      </c>
      <c r="BC131" s="275">
        <f t="shared" si="74"/>
        <v>0</v>
      </c>
      <c r="BD131" s="275">
        <f t="shared" si="66"/>
        <v>0</v>
      </c>
      <c r="BE131" s="275">
        <f>IF(AND(A131&lt;&gt;"",AS131&lt;&gt;1,ISNA(VLOOKUP(A131,Indoor!B:B,1,0))),1,0)</f>
        <v>0</v>
      </c>
      <c r="BG131" s="276"/>
      <c r="BH131" s="302"/>
    </row>
    <row r="132" spans="1:60" hidden="1">
      <c r="A132" s="118">
        <v>7017</v>
      </c>
      <c r="B132" s="4" t="str">
        <f t="shared" ca="1" si="71"/>
        <v>VERHESLT</v>
      </c>
      <c r="C132" s="4" t="str">
        <f t="shared" ca="1" si="71"/>
        <v>Diego</v>
      </c>
      <c r="D132" s="5" t="str">
        <f t="shared" ca="1" si="71"/>
        <v>H</v>
      </c>
      <c r="E132" s="5" t="str">
        <f t="shared" ca="1" si="71"/>
        <v>M</v>
      </c>
      <c r="F132" s="5">
        <f t="shared" ca="1" si="71"/>
        <v>1999</v>
      </c>
      <c r="G132" s="17" t="s">
        <v>14</v>
      </c>
      <c r="H132" s="27" t="str">
        <f t="shared" ca="1" si="39"/>
        <v>Nivelles</v>
      </c>
      <c r="I132" s="28">
        <v>7.3263888888888893E-5</v>
      </c>
      <c r="J132" s="267">
        <f t="shared" si="40"/>
        <v>7.3263888888888892E-2</v>
      </c>
      <c r="K132" s="263" t="str">
        <f t="shared" ca="1" si="41"/>
        <v>E</v>
      </c>
      <c r="L132" s="5">
        <f t="shared" ca="1" si="42"/>
        <v>533</v>
      </c>
      <c r="M132" s="18"/>
      <c r="N132" s="267" t="str">
        <f t="shared" si="43"/>
        <v/>
      </c>
      <c r="O132" s="263" t="str">
        <f t="shared" ca="1" si="44"/>
        <v>E</v>
      </c>
      <c r="P132" s="5">
        <f t="shared" si="45"/>
        <v>0</v>
      </c>
      <c r="Q132" s="18"/>
      <c r="R132" s="267" t="str">
        <f t="shared" si="46"/>
        <v/>
      </c>
      <c r="S132" s="263" t="str">
        <f t="shared" ca="1" si="47"/>
        <v>E</v>
      </c>
      <c r="T132" s="5">
        <f t="shared" si="48"/>
        <v>0</v>
      </c>
      <c r="U132" s="18"/>
      <c r="V132" s="267" t="str">
        <f t="shared" si="49"/>
        <v/>
      </c>
      <c r="W132" s="263" t="str">
        <f t="shared" ca="1" si="50"/>
        <v>E</v>
      </c>
      <c r="X132" s="5">
        <f t="shared" si="51"/>
        <v>0</v>
      </c>
      <c r="Y132" s="20"/>
      <c r="Z132" s="267" t="str">
        <f t="shared" si="52"/>
        <v/>
      </c>
      <c r="AA132" s="263" t="str">
        <f t="shared" ca="1" si="53"/>
        <v>E</v>
      </c>
      <c r="AB132" s="5">
        <f t="shared" si="54"/>
        <v>0</v>
      </c>
      <c r="AC132" s="18"/>
      <c r="AD132" s="267" t="str">
        <f t="shared" si="55"/>
        <v/>
      </c>
      <c r="AE132" s="263" t="str">
        <f t="shared" ca="1" si="56"/>
        <v>E</v>
      </c>
      <c r="AF132" s="5">
        <f t="shared" si="57"/>
        <v>0</v>
      </c>
      <c r="AG132" s="18"/>
      <c r="AH132" s="267" t="str">
        <f t="shared" si="58"/>
        <v/>
      </c>
      <c r="AI132" s="263" t="str">
        <f t="shared" ca="1" si="59"/>
        <v>E</v>
      </c>
      <c r="AJ132" s="29">
        <f t="shared" si="60"/>
        <v>0</v>
      </c>
      <c r="AK132" s="22"/>
      <c r="AL132" s="5">
        <f t="shared" si="61"/>
        <v>0</v>
      </c>
      <c r="AM132" s="22"/>
      <c r="AN132" s="5">
        <f t="shared" si="62"/>
        <v>0</v>
      </c>
      <c r="AO132" s="826"/>
      <c r="AP132" s="29">
        <f t="shared" si="63"/>
        <v>0</v>
      </c>
      <c r="AQ132" s="436"/>
      <c r="AR132" s="106">
        <f t="shared" si="64"/>
        <v>0</v>
      </c>
      <c r="AS132" s="274">
        <f t="shared" si="73"/>
        <v>0</v>
      </c>
      <c r="AT132" s="275">
        <f t="shared" si="73"/>
        <v>0</v>
      </c>
      <c r="AU132" s="275">
        <f t="shared" si="74"/>
        <v>1</v>
      </c>
      <c r="AV132" s="275">
        <f t="shared" si="74"/>
        <v>0</v>
      </c>
      <c r="AW132" s="275">
        <f t="shared" si="74"/>
        <v>0</v>
      </c>
      <c r="AX132" s="275">
        <f t="shared" si="74"/>
        <v>0</v>
      </c>
      <c r="AY132" s="275">
        <f t="shared" si="74"/>
        <v>0</v>
      </c>
      <c r="AZ132" s="275">
        <f t="shared" si="74"/>
        <v>0</v>
      </c>
      <c r="BA132" s="275">
        <f t="shared" si="74"/>
        <v>0</v>
      </c>
      <c r="BB132" s="275">
        <f t="shared" si="74"/>
        <v>0</v>
      </c>
      <c r="BC132" s="275">
        <f t="shared" si="74"/>
        <v>0</v>
      </c>
      <c r="BD132" s="275">
        <f t="shared" si="66"/>
        <v>0</v>
      </c>
      <c r="BE132" s="275">
        <f>IF(AND(A132&lt;&gt;"",AS132&lt;&gt;1,ISNA(VLOOKUP(A132,Indoor!B:B,1,0))),1,0)</f>
        <v>0</v>
      </c>
      <c r="BG132" s="276"/>
      <c r="BH132" s="302"/>
    </row>
    <row r="133" spans="1:60" hidden="1">
      <c r="A133" s="118">
        <v>7348</v>
      </c>
      <c r="B133" s="4" t="str">
        <f t="shared" ca="1" si="71"/>
        <v>CALLEEUWE</v>
      </c>
      <c r="C133" s="4" t="str">
        <f t="shared" ca="1" si="71"/>
        <v>Tom</v>
      </c>
      <c r="D133" s="5" t="str">
        <f t="shared" ca="1" si="71"/>
        <v>H</v>
      </c>
      <c r="E133" s="5" t="str">
        <f t="shared" ca="1" si="71"/>
        <v>M</v>
      </c>
      <c r="F133" s="5" t="str">
        <f t="shared" ca="1" si="71"/>
        <v/>
      </c>
      <c r="G133" s="17" t="s">
        <v>14</v>
      </c>
      <c r="H133" s="27" t="str">
        <f t="shared" ca="1" si="39"/>
        <v>Nivelles</v>
      </c>
      <c r="I133" s="28">
        <v>7.6388888888888887E-5</v>
      </c>
      <c r="J133" s="267">
        <f t="shared" si="40"/>
        <v>7.6388888888888881E-2</v>
      </c>
      <c r="K133" s="263" t="str">
        <f t="shared" ca="1" si="41"/>
        <v>E</v>
      </c>
      <c r="L133" s="5">
        <f t="shared" ca="1" si="42"/>
        <v>461</v>
      </c>
      <c r="M133" s="18"/>
      <c r="N133" s="267" t="str">
        <f t="shared" si="43"/>
        <v/>
      </c>
      <c r="O133" s="263" t="str">
        <f t="shared" ca="1" si="44"/>
        <v>E</v>
      </c>
      <c r="P133" s="5">
        <f t="shared" si="45"/>
        <v>0</v>
      </c>
      <c r="Q133" s="18"/>
      <c r="R133" s="267" t="str">
        <f t="shared" si="46"/>
        <v/>
      </c>
      <c r="S133" s="263" t="str">
        <f t="shared" ca="1" si="47"/>
        <v>E</v>
      </c>
      <c r="T133" s="5">
        <f t="shared" si="48"/>
        <v>0</v>
      </c>
      <c r="U133" s="18"/>
      <c r="V133" s="267" t="str">
        <f t="shared" si="49"/>
        <v/>
      </c>
      <c r="W133" s="263" t="str">
        <f t="shared" ca="1" si="50"/>
        <v>E</v>
      </c>
      <c r="X133" s="5">
        <f t="shared" si="51"/>
        <v>0</v>
      </c>
      <c r="Y133" s="20"/>
      <c r="Z133" s="267" t="str">
        <f t="shared" si="52"/>
        <v/>
      </c>
      <c r="AA133" s="263" t="str">
        <f t="shared" ca="1" si="53"/>
        <v>E</v>
      </c>
      <c r="AB133" s="5">
        <f t="shared" si="54"/>
        <v>0</v>
      </c>
      <c r="AC133" s="18"/>
      <c r="AD133" s="267" t="str">
        <f t="shared" si="55"/>
        <v/>
      </c>
      <c r="AE133" s="263" t="str">
        <f t="shared" ca="1" si="56"/>
        <v>E</v>
      </c>
      <c r="AF133" s="5">
        <f t="shared" si="57"/>
        <v>0</v>
      </c>
      <c r="AG133" s="18"/>
      <c r="AH133" s="267" t="str">
        <f t="shared" si="58"/>
        <v/>
      </c>
      <c r="AI133" s="263" t="str">
        <f t="shared" ca="1" si="59"/>
        <v>E</v>
      </c>
      <c r="AJ133" s="29">
        <f t="shared" si="60"/>
        <v>0</v>
      </c>
      <c r="AK133" s="22">
        <v>115</v>
      </c>
      <c r="AL133" s="5">
        <f t="shared" si="61"/>
        <v>323</v>
      </c>
      <c r="AM133" s="22"/>
      <c r="AN133" s="5">
        <f t="shared" si="62"/>
        <v>0</v>
      </c>
      <c r="AO133" s="826"/>
      <c r="AP133" s="29">
        <f t="shared" si="63"/>
        <v>0</v>
      </c>
      <c r="AQ133" s="436">
        <v>5.44</v>
      </c>
      <c r="AR133" s="106">
        <f t="shared" si="64"/>
        <v>244</v>
      </c>
      <c r="AS133" s="274">
        <f t="shared" si="73"/>
        <v>0</v>
      </c>
      <c r="AT133" s="275">
        <f t="shared" si="73"/>
        <v>0</v>
      </c>
      <c r="AU133" s="275">
        <f t="shared" si="74"/>
        <v>1</v>
      </c>
      <c r="AV133" s="275">
        <f t="shared" si="74"/>
        <v>0</v>
      </c>
      <c r="AW133" s="275">
        <f t="shared" si="74"/>
        <v>0</v>
      </c>
      <c r="AX133" s="275">
        <f t="shared" si="74"/>
        <v>0</v>
      </c>
      <c r="AY133" s="275">
        <f t="shared" si="74"/>
        <v>0</v>
      </c>
      <c r="AZ133" s="275">
        <f t="shared" si="74"/>
        <v>0</v>
      </c>
      <c r="BA133" s="275">
        <f t="shared" si="74"/>
        <v>0</v>
      </c>
      <c r="BB133" s="275">
        <f t="shared" si="74"/>
        <v>0</v>
      </c>
      <c r="BC133" s="275">
        <f t="shared" si="74"/>
        <v>0</v>
      </c>
      <c r="BD133" s="275">
        <f t="shared" si="66"/>
        <v>0</v>
      </c>
      <c r="BE133" s="275">
        <f>IF(AND(A133&lt;&gt;"",AS133&lt;&gt;1,ISNA(VLOOKUP(A133,Indoor!B:B,1,0))),1,0)</f>
        <v>0</v>
      </c>
      <c r="BG133" s="276"/>
      <c r="BH133" s="302"/>
    </row>
    <row r="134" spans="1:60" hidden="1">
      <c r="A134" s="118">
        <v>7452</v>
      </c>
      <c r="B134" s="4" t="str">
        <f t="shared" ca="1" si="71"/>
        <v>THIBAUT</v>
      </c>
      <c r="C134" s="4" t="str">
        <f t="shared" ca="1" si="71"/>
        <v>Quentin</v>
      </c>
      <c r="D134" s="5" t="str">
        <f t="shared" ca="1" si="71"/>
        <v>H</v>
      </c>
      <c r="E134" s="5" t="str">
        <f t="shared" ca="1" si="71"/>
        <v>M</v>
      </c>
      <c r="F134" s="5" t="str">
        <f t="shared" ca="1" si="71"/>
        <v/>
      </c>
      <c r="G134" s="17" t="s">
        <v>14</v>
      </c>
      <c r="H134" s="27" t="str">
        <f t="shared" ca="1" si="39"/>
        <v>Nivelles</v>
      </c>
      <c r="I134" s="28">
        <v>8.0439814814814816E-5</v>
      </c>
      <c r="J134" s="267">
        <f t="shared" si="40"/>
        <v>8.0439814814814811E-2</v>
      </c>
      <c r="K134" s="263" t="str">
        <f t="shared" ca="1" si="41"/>
        <v>E</v>
      </c>
      <c r="L134" s="5">
        <f t="shared" ca="1" si="42"/>
        <v>375</v>
      </c>
      <c r="M134" s="18"/>
      <c r="N134" s="267" t="str">
        <f t="shared" si="43"/>
        <v/>
      </c>
      <c r="O134" s="263" t="str">
        <f t="shared" ca="1" si="44"/>
        <v>E</v>
      </c>
      <c r="P134" s="5">
        <f t="shared" si="45"/>
        <v>0</v>
      </c>
      <c r="Q134" s="18"/>
      <c r="R134" s="267" t="str">
        <f t="shared" si="46"/>
        <v/>
      </c>
      <c r="S134" s="263" t="str">
        <f t="shared" ca="1" si="47"/>
        <v>E</v>
      </c>
      <c r="T134" s="5">
        <f t="shared" si="48"/>
        <v>0</v>
      </c>
      <c r="U134" s="18"/>
      <c r="V134" s="267" t="str">
        <f t="shared" si="49"/>
        <v/>
      </c>
      <c r="W134" s="263" t="str">
        <f t="shared" ca="1" si="50"/>
        <v>E</v>
      </c>
      <c r="X134" s="5">
        <f t="shared" si="51"/>
        <v>0</v>
      </c>
      <c r="Y134" s="20"/>
      <c r="Z134" s="267" t="str">
        <f t="shared" si="52"/>
        <v/>
      </c>
      <c r="AA134" s="263" t="str">
        <f t="shared" ca="1" si="53"/>
        <v>E</v>
      </c>
      <c r="AB134" s="5">
        <f t="shared" si="54"/>
        <v>0</v>
      </c>
      <c r="AC134" s="18"/>
      <c r="AD134" s="267" t="str">
        <f t="shared" si="55"/>
        <v/>
      </c>
      <c r="AE134" s="263" t="str">
        <f t="shared" ca="1" si="56"/>
        <v>E</v>
      </c>
      <c r="AF134" s="5">
        <f t="shared" si="57"/>
        <v>0</v>
      </c>
      <c r="AG134" s="18"/>
      <c r="AH134" s="267" t="str">
        <f t="shared" si="58"/>
        <v/>
      </c>
      <c r="AI134" s="263" t="str">
        <f t="shared" ca="1" si="59"/>
        <v>E</v>
      </c>
      <c r="AJ134" s="29">
        <f t="shared" si="60"/>
        <v>0</v>
      </c>
      <c r="AK134" s="22"/>
      <c r="AL134" s="5">
        <f t="shared" si="61"/>
        <v>0</v>
      </c>
      <c r="AM134" s="22"/>
      <c r="AN134" s="5">
        <f t="shared" si="62"/>
        <v>0</v>
      </c>
      <c r="AO134" s="826"/>
      <c r="AP134" s="29">
        <f t="shared" si="63"/>
        <v>0</v>
      </c>
      <c r="AQ134" s="436"/>
      <c r="AR134" s="106">
        <f t="shared" si="64"/>
        <v>0</v>
      </c>
      <c r="AS134" s="274">
        <f t="shared" si="73"/>
        <v>0</v>
      </c>
      <c r="AT134" s="275">
        <f t="shared" si="73"/>
        <v>0</v>
      </c>
      <c r="AU134" s="275">
        <f t="shared" si="74"/>
        <v>1</v>
      </c>
      <c r="AV134" s="275">
        <f t="shared" si="74"/>
        <v>0</v>
      </c>
      <c r="AW134" s="275">
        <f t="shared" si="74"/>
        <v>0</v>
      </c>
      <c r="AX134" s="275">
        <f t="shared" si="74"/>
        <v>0</v>
      </c>
      <c r="AY134" s="275">
        <f t="shared" si="74"/>
        <v>0</v>
      </c>
      <c r="AZ134" s="275">
        <f t="shared" si="74"/>
        <v>0</v>
      </c>
      <c r="BA134" s="275">
        <f t="shared" si="74"/>
        <v>0</v>
      </c>
      <c r="BB134" s="275">
        <f t="shared" si="74"/>
        <v>0</v>
      </c>
      <c r="BC134" s="275">
        <f t="shared" si="74"/>
        <v>0</v>
      </c>
      <c r="BD134" s="275">
        <f t="shared" si="66"/>
        <v>0</v>
      </c>
      <c r="BE134" s="275">
        <f>IF(AND(A134&lt;&gt;"",AS134&lt;&gt;1,ISNA(VLOOKUP(A134,Indoor!B:B,1,0))),1,0)</f>
        <v>0</v>
      </c>
      <c r="BG134" s="276"/>
      <c r="BH134" s="302"/>
    </row>
    <row r="135" spans="1:60" hidden="1">
      <c r="A135" s="118">
        <v>7009</v>
      </c>
      <c r="B135" s="4" t="str">
        <f t="shared" ca="1" si="71"/>
        <v>PHILIPPO</v>
      </c>
      <c r="C135" s="4" t="str">
        <f t="shared" ca="1" si="71"/>
        <v>Brieuc</v>
      </c>
      <c r="D135" s="5" t="str">
        <f t="shared" ca="1" si="71"/>
        <v>H</v>
      </c>
      <c r="E135" s="5" t="str">
        <f t="shared" ca="1" si="71"/>
        <v>M</v>
      </c>
      <c r="F135" s="5">
        <f t="shared" ca="1" si="71"/>
        <v>1999</v>
      </c>
      <c r="G135" s="17" t="s">
        <v>14</v>
      </c>
      <c r="H135" s="27" t="str">
        <f t="shared" ca="1" si="39"/>
        <v>Nivelles</v>
      </c>
      <c r="I135" s="28"/>
      <c r="J135" s="267" t="str">
        <f t="shared" si="40"/>
        <v/>
      </c>
      <c r="K135" s="263" t="str">
        <f t="shared" ca="1" si="41"/>
        <v>E</v>
      </c>
      <c r="L135" s="5">
        <f t="shared" si="42"/>
        <v>0</v>
      </c>
      <c r="M135" s="18"/>
      <c r="N135" s="267" t="str">
        <f t="shared" si="43"/>
        <v/>
      </c>
      <c r="O135" s="263" t="str">
        <f t="shared" ca="1" si="44"/>
        <v>E</v>
      </c>
      <c r="P135" s="5">
        <f t="shared" si="45"/>
        <v>0</v>
      </c>
      <c r="Q135" s="18"/>
      <c r="R135" s="267" t="str">
        <f t="shared" si="46"/>
        <v/>
      </c>
      <c r="S135" s="263" t="str">
        <f t="shared" ca="1" si="47"/>
        <v>E</v>
      </c>
      <c r="T135" s="5">
        <f t="shared" si="48"/>
        <v>0</v>
      </c>
      <c r="U135" s="18"/>
      <c r="V135" s="267" t="str">
        <f t="shared" si="49"/>
        <v/>
      </c>
      <c r="W135" s="263" t="str">
        <f t="shared" ca="1" si="50"/>
        <v>E</v>
      </c>
      <c r="X135" s="5">
        <f t="shared" si="51"/>
        <v>0</v>
      </c>
      <c r="Y135" s="20"/>
      <c r="Z135" s="267" t="str">
        <f t="shared" si="52"/>
        <v/>
      </c>
      <c r="AA135" s="263" t="str">
        <f t="shared" ca="1" si="53"/>
        <v>E</v>
      </c>
      <c r="AB135" s="5">
        <f t="shared" si="54"/>
        <v>0</v>
      </c>
      <c r="AC135" s="18"/>
      <c r="AD135" s="267" t="str">
        <f t="shared" si="55"/>
        <v/>
      </c>
      <c r="AE135" s="263" t="str">
        <f t="shared" ca="1" si="56"/>
        <v>E</v>
      </c>
      <c r="AF135" s="5">
        <f t="shared" si="57"/>
        <v>0</v>
      </c>
      <c r="AG135" s="18"/>
      <c r="AH135" s="267" t="str">
        <f t="shared" si="58"/>
        <v/>
      </c>
      <c r="AI135" s="263" t="str">
        <f t="shared" ca="1" si="59"/>
        <v>E</v>
      </c>
      <c r="AJ135" s="29">
        <f t="shared" si="60"/>
        <v>0</v>
      </c>
      <c r="AK135" s="22">
        <v>110</v>
      </c>
      <c r="AL135" s="5">
        <f t="shared" si="61"/>
        <v>278</v>
      </c>
      <c r="AM135" s="22"/>
      <c r="AN135" s="5">
        <f t="shared" si="62"/>
        <v>0</v>
      </c>
      <c r="AO135" s="826"/>
      <c r="AP135" s="29">
        <f t="shared" si="63"/>
        <v>0</v>
      </c>
      <c r="AQ135" s="436"/>
      <c r="AR135" s="106">
        <f t="shared" si="64"/>
        <v>0</v>
      </c>
      <c r="AS135" s="274">
        <f t="shared" si="73"/>
        <v>0</v>
      </c>
      <c r="AT135" s="275">
        <f t="shared" si="73"/>
        <v>0</v>
      </c>
      <c r="AU135" s="275">
        <f t="shared" si="74"/>
        <v>1</v>
      </c>
      <c r="AV135" s="275">
        <f t="shared" si="74"/>
        <v>0</v>
      </c>
      <c r="AW135" s="275">
        <f t="shared" si="74"/>
        <v>0</v>
      </c>
      <c r="AX135" s="275">
        <f t="shared" si="74"/>
        <v>0</v>
      </c>
      <c r="AY135" s="275">
        <f t="shared" si="74"/>
        <v>0</v>
      </c>
      <c r="AZ135" s="275">
        <f t="shared" si="74"/>
        <v>0</v>
      </c>
      <c r="BA135" s="275">
        <f t="shared" si="74"/>
        <v>0</v>
      </c>
      <c r="BB135" s="275">
        <f t="shared" si="74"/>
        <v>0</v>
      </c>
      <c r="BC135" s="275">
        <f t="shared" si="74"/>
        <v>0</v>
      </c>
      <c r="BD135" s="275">
        <f t="shared" si="66"/>
        <v>0</v>
      </c>
      <c r="BE135" s="275">
        <f>IF(AND(A135&lt;&gt;"",AS135&lt;&gt;1,ISNA(VLOOKUP(A135,Indoor!B:B,1,0))),1,0)</f>
        <v>0</v>
      </c>
      <c r="BG135" s="276"/>
      <c r="BH135" s="302"/>
    </row>
    <row r="136" spans="1:60" s="1174" customFormat="1" hidden="1">
      <c r="A136" s="1158"/>
      <c r="B136" s="1159" t="str">
        <f t="shared" si="71"/>
        <v/>
      </c>
      <c r="C136" s="1159" t="str">
        <f t="shared" si="71"/>
        <v/>
      </c>
      <c r="D136" s="1160" t="str">
        <f t="shared" si="71"/>
        <v/>
      </c>
      <c r="E136" s="1160" t="str">
        <f t="shared" si="71"/>
        <v/>
      </c>
      <c r="F136" s="1160" t="str">
        <f t="shared" si="71"/>
        <v/>
      </c>
      <c r="G136" s="1161"/>
      <c r="H136" s="1162" t="str">
        <f t="shared" si="39"/>
        <v/>
      </c>
      <c r="I136" s="1163"/>
      <c r="J136" s="1164" t="str">
        <f t="shared" si="40"/>
        <v/>
      </c>
      <c r="K136" s="1165" t="str">
        <f t="shared" si="41"/>
        <v/>
      </c>
      <c r="L136" s="1160">
        <f t="shared" si="42"/>
        <v>0</v>
      </c>
      <c r="M136" s="1166"/>
      <c r="N136" s="1164" t="str">
        <f t="shared" si="43"/>
        <v/>
      </c>
      <c r="O136" s="1165" t="str">
        <f t="shared" si="44"/>
        <v/>
      </c>
      <c r="P136" s="1160">
        <f t="shared" si="45"/>
        <v>0</v>
      </c>
      <c r="Q136" s="1166"/>
      <c r="R136" s="1164" t="str">
        <f t="shared" si="46"/>
        <v/>
      </c>
      <c r="S136" s="1165" t="str">
        <f t="shared" si="47"/>
        <v/>
      </c>
      <c r="T136" s="1160">
        <f t="shared" si="48"/>
        <v>0</v>
      </c>
      <c r="U136" s="1166"/>
      <c r="V136" s="1164" t="str">
        <f t="shared" si="49"/>
        <v/>
      </c>
      <c r="W136" s="1165" t="str">
        <f t="shared" si="50"/>
        <v/>
      </c>
      <c r="X136" s="1160">
        <f t="shared" si="51"/>
        <v>0</v>
      </c>
      <c r="Y136" s="1167"/>
      <c r="Z136" s="1164" t="str">
        <f t="shared" si="52"/>
        <v/>
      </c>
      <c r="AA136" s="1165" t="str">
        <f t="shared" si="53"/>
        <v/>
      </c>
      <c r="AB136" s="1160">
        <f t="shared" si="54"/>
        <v>0</v>
      </c>
      <c r="AC136" s="1166"/>
      <c r="AD136" s="1164" t="str">
        <f t="shared" si="55"/>
        <v/>
      </c>
      <c r="AE136" s="1165" t="str">
        <f t="shared" si="56"/>
        <v/>
      </c>
      <c r="AF136" s="1160">
        <f t="shared" si="57"/>
        <v>0</v>
      </c>
      <c r="AG136" s="1166"/>
      <c r="AH136" s="1164" t="str">
        <f t="shared" si="58"/>
        <v/>
      </c>
      <c r="AI136" s="1165" t="str">
        <f t="shared" si="59"/>
        <v/>
      </c>
      <c r="AJ136" s="1162">
        <f t="shared" si="60"/>
        <v>0</v>
      </c>
      <c r="AK136" s="1168"/>
      <c r="AL136" s="1160">
        <f t="shared" si="61"/>
        <v>0</v>
      </c>
      <c r="AM136" s="1168"/>
      <c r="AN136" s="1160">
        <f t="shared" si="62"/>
        <v>0</v>
      </c>
      <c r="AO136" s="1169"/>
      <c r="AP136" s="1162">
        <f t="shared" si="63"/>
        <v>0</v>
      </c>
      <c r="AQ136" s="1170"/>
      <c r="AR136" s="1171">
        <f t="shared" si="64"/>
        <v>0</v>
      </c>
      <c r="AS136" s="1172">
        <f t="shared" si="73"/>
        <v>0</v>
      </c>
      <c r="AT136" s="1160">
        <f t="shared" si="73"/>
        <v>0</v>
      </c>
      <c r="AU136" s="1160">
        <f t="shared" si="74"/>
        <v>0</v>
      </c>
      <c r="AV136" s="1160">
        <f t="shared" si="74"/>
        <v>0</v>
      </c>
      <c r="AW136" s="1160">
        <f t="shared" si="74"/>
        <v>0</v>
      </c>
      <c r="AX136" s="1160">
        <f t="shared" si="74"/>
        <v>0</v>
      </c>
      <c r="AY136" s="1160">
        <f t="shared" si="74"/>
        <v>0</v>
      </c>
      <c r="AZ136" s="1160">
        <f t="shared" si="74"/>
        <v>0</v>
      </c>
      <c r="BA136" s="1160">
        <f t="shared" si="74"/>
        <v>0</v>
      </c>
      <c r="BB136" s="1160">
        <f t="shared" si="74"/>
        <v>0</v>
      </c>
      <c r="BC136" s="1160">
        <f t="shared" si="74"/>
        <v>0</v>
      </c>
      <c r="BD136" s="1160">
        <f t="shared" si="66"/>
        <v>0</v>
      </c>
      <c r="BE136" s="1160">
        <f>IF(AND(A136&lt;&gt;"",AS136&lt;&gt;1,ISNA(VLOOKUP(A136,Indoor!B:B,1,0))),1,0)</f>
        <v>0</v>
      </c>
      <c r="BF136" s="1160"/>
      <c r="BG136" s="1171"/>
      <c r="BH136" s="1173"/>
    </row>
    <row r="137" spans="1:60" hidden="1">
      <c r="A137" s="118">
        <v>9</v>
      </c>
      <c r="B137" s="4" t="str">
        <f t="shared" ca="1" si="71"/>
        <v>SCLAVONT</v>
      </c>
      <c r="C137" s="4" t="str">
        <f t="shared" ca="1" si="71"/>
        <v>Ysolde</v>
      </c>
      <c r="D137" s="5" t="str">
        <f t="shared" ca="1" si="71"/>
        <v>F</v>
      </c>
      <c r="E137" s="5" t="str">
        <f t="shared" ca="1" si="71"/>
        <v>B</v>
      </c>
      <c r="F137" s="5">
        <f t="shared" ca="1" si="71"/>
        <v>2002</v>
      </c>
      <c r="G137" s="17" t="s">
        <v>19</v>
      </c>
      <c r="H137" s="27" t="str">
        <f t="shared" ca="1" si="39"/>
        <v>Wavre</v>
      </c>
      <c r="I137" s="28">
        <v>8.6805555555555559E-5</v>
      </c>
      <c r="J137" s="267">
        <f t="shared" si="40"/>
        <v>8.6805555555555552E-2</v>
      </c>
      <c r="K137" s="263" t="str">
        <f t="shared" ca="1" si="41"/>
        <v>M</v>
      </c>
      <c r="L137" s="5">
        <f t="shared" ca="1" si="42"/>
        <v>210</v>
      </c>
      <c r="M137" s="18"/>
      <c r="N137" s="267" t="str">
        <f t="shared" si="43"/>
        <v/>
      </c>
      <c r="O137" s="263" t="str">
        <f t="shared" ca="1" si="44"/>
        <v>M</v>
      </c>
      <c r="P137" s="5">
        <f t="shared" si="45"/>
        <v>0</v>
      </c>
      <c r="Q137" s="18"/>
      <c r="R137" s="267" t="str">
        <f t="shared" si="46"/>
        <v/>
      </c>
      <c r="S137" s="263" t="str">
        <f t="shared" ca="1" si="47"/>
        <v>M</v>
      </c>
      <c r="T137" s="5">
        <f t="shared" si="48"/>
        <v>0</v>
      </c>
      <c r="U137" s="18"/>
      <c r="V137" s="267" t="str">
        <f t="shared" si="49"/>
        <v/>
      </c>
      <c r="W137" s="263" t="str">
        <f t="shared" ca="1" si="50"/>
        <v>M</v>
      </c>
      <c r="X137" s="5">
        <f t="shared" si="51"/>
        <v>0</v>
      </c>
      <c r="Y137" s="20"/>
      <c r="Z137" s="267" t="str">
        <f t="shared" si="52"/>
        <v/>
      </c>
      <c r="AA137" s="263" t="str">
        <f t="shared" ca="1" si="53"/>
        <v>M</v>
      </c>
      <c r="AB137" s="5">
        <f t="shared" si="54"/>
        <v>0</v>
      </c>
      <c r="AC137" s="18"/>
      <c r="AD137" s="267" t="str">
        <f t="shared" si="55"/>
        <v/>
      </c>
      <c r="AE137" s="263" t="str">
        <f t="shared" ca="1" si="56"/>
        <v>M</v>
      </c>
      <c r="AF137" s="5">
        <f t="shared" si="57"/>
        <v>0</v>
      </c>
      <c r="AG137" s="18"/>
      <c r="AH137" s="267" t="str">
        <f t="shared" si="58"/>
        <v/>
      </c>
      <c r="AI137" s="263" t="str">
        <f t="shared" ca="1" si="59"/>
        <v>M</v>
      </c>
      <c r="AJ137" s="29">
        <f t="shared" si="60"/>
        <v>0</v>
      </c>
      <c r="AK137" s="22"/>
      <c r="AL137" s="5">
        <f t="shared" si="61"/>
        <v>0</v>
      </c>
      <c r="AM137" s="22"/>
      <c r="AN137" s="5">
        <f t="shared" si="62"/>
        <v>0</v>
      </c>
      <c r="AO137" s="826"/>
      <c r="AP137" s="29">
        <f t="shared" si="63"/>
        <v>0</v>
      </c>
      <c r="AQ137" s="436">
        <v>5.6</v>
      </c>
      <c r="AR137" s="106">
        <f t="shared" si="64"/>
        <v>255</v>
      </c>
      <c r="AS137" s="274">
        <f t="shared" si="73"/>
        <v>0</v>
      </c>
      <c r="AT137" s="275">
        <f t="shared" si="73"/>
        <v>0</v>
      </c>
      <c r="AU137" s="275">
        <f t="shared" si="74"/>
        <v>0</v>
      </c>
      <c r="AV137" s="275">
        <f t="shared" si="74"/>
        <v>0</v>
      </c>
      <c r="AW137" s="275">
        <f t="shared" si="74"/>
        <v>0</v>
      </c>
      <c r="AX137" s="275">
        <f t="shared" si="74"/>
        <v>0</v>
      </c>
      <c r="AY137" s="275">
        <f t="shared" si="74"/>
        <v>0</v>
      </c>
      <c r="AZ137" s="275">
        <f t="shared" si="74"/>
        <v>1</v>
      </c>
      <c r="BA137" s="275">
        <f t="shared" si="74"/>
        <v>0</v>
      </c>
      <c r="BB137" s="275">
        <f t="shared" si="74"/>
        <v>0</v>
      </c>
      <c r="BC137" s="275">
        <f t="shared" si="74"/>
        <v>0</v>
      </c>
      <c r="BD137" s="275">
        <f t="shared" si="66"/>
        <v>0</v>
      </c>
      <c r="BE137" s="275">
        <f>IF(AND(A137&lt;&gt;"",AS137&lt;&gt;1,ISNA(VLOOKUP(A137,Indoor!B:B,1,0))),1,0)</f>
        <v>0</v>
      </c>
      <c r="BG137" s="276"/>
      <c r="BH137" s="302"/>
    </row>
    <row r="138" spans="1:60" hidden="1">
      <c r="A138" s="118">
        <v>327</v>
      </c>
      <c r="B138" s="4" t="str">
        <f t="shared" ca="1" si="71"/>
        <v>ALI ISMAEL</v>
      </c>
      <c r="C138" s="4" t="str">
        <f t="shared" ca="1" si="71"/>
        <v>Amina</v>
      </c>
      <c r="D138" s="5" t="str">
        <f t="shared" ca="1" si="71"/>
        <v>F</v>
      </c>
      <c r="E138" s="5" t="str">
        <f t="shared" ca="1" si="71"/>
        <v>B</v>
      </c>
      <c r="F138" s="5">
        <f t="shared" ca="1" si="71"/>
        <v>2002</v>
      </c>
      <c r="G138" s="17" t="s">
        <v>19</v>
      </c>
      <c r="H138" s="27" t="str">
        <f t="shared" ca="1" si="39"/>
        <v>Wavre</v>
      </c>
      <c r="I138" s="28">
        <v>9.1435185185185188E-5</v>
      </c>
      <c r="J138" s="267">
        <f t="shared" si="40"/>
        <v>9.1435185185185189E-2</v>
      </c>
      <c r="K138" s="263" t="str">
        <f t="shared" ca="1" si="41"/>
        <v>M</v>
      </c>
      <c r="L138" s="5">
        <f t="shared" ca="1" si="42"/>
        <v>143</v>
      </c>
      <c r="M138" s="18"/>
      <c r="N138" s="267" t="str">
        <f t="shared" si="43"/>
        <v/>
      </c>
      <c r="O138" s="263" t="str">
        <f t="shared" ca="1" si="44"/>
        <v>M</v>
      </c>
      <c r="P138" s="5">
        <f t="shared" si="45"/>
        <v>0</v>
      </c>
      <c r="Q138" s="18"/>
      <c r="R138" s="267" t="str">
        <f t="shared" si="46"/>
        <v/>
      </c>
      <c r="S138" s="263" t="str">
        <f t="shared" ca="1" si="47"/>
        <v>M</v>
      </c>
      <c r="T138" s="5">
        <f t="shared" si="48"/>
        <v>0</v>
      </c>
      <c r="U138" s="18"/>
      <c r="V138" s="267" t="str">
        <f t="shared" si="49"/>
        <v/>
      </c>
      <c r="W138" s="263" t="str">
        <f t="shared" ca="1" si="50"/>
        <v>M</v>
      </c>
      <c r="X138" s="5">
        <f t="shared" si="51"/>
        <v>0</v>
      </c>
      <c r="Y138" s="20"/>
      <c r="Z138" s="267" t="str">
        <f t="shared" si="52"/>
        <v/>
      </c>
      <c r="AA138" s="263" t="str">
        <f t="shared" ca="1" si="53"/>
        <v>M</v>
      </c>
      <c r="AB138" s="5">
        <f t="shared" si="54"/>
        <v>0</v>
      </c>
      <c r="AC138" s="18"/>
      <c r="AD138" s="267" t="str">
        <f t="shared" si="55"/>
        <v/>
      </c>
      <c r="AE138" s="263" t="str">
        <f t="shared" ca="1" si="56"/>
        <v>M</v>
      </c>
      <c r="AF138" s="5">
        <f t="shared" si="57"/>
        <v>0</v>
      </c>
      <c r="AG138" s="18"/>
      <c r="AH138" s="267" t="str">
        <f t="shared" si="58"/>
        <v/>
      </c>
      <c r="AI138" s="263" t="str">
        <f t="shared" ca="1" si="59"/>
        <v>M</v>
      </c>
      <c r="AJ138" s="29">
        <f t="shared" si="60"/>
        <v>0</v>
      </c>
      <c r="AK138" s="22"/>
      <c r="AL138" s="5">
        <f t="shared" si="61"/>
        <v>0</v>
      </c>
      <c r="AM138" s="22"/>
      <c r="AN138" s="5">
        <f t="shared" si="62"/>
        <v>0</v>
      </c>
      <c r="AO138" s="826"/>
      <c r="AP138" s="29">
        <f t="shared" si="63"/>
        <v>0</v>
      </c>
      <c r="AQ138" s="436">
        <v>4.4000000000000004</v>
      </c>
      <c r="AR138" s="106">
        <f t="shared" si="64"/>
        <v>177</v>
      </c>
      <c r="AS138" s="274">
        <f t="shared" si="73"/>
        <v>0</v>
      </c>
      <c r="AT138" s="275">
        <f t="shared" si="73"/>
        <v>0</v>
      </c>
      <c r="AU138" s="275">
        <f t="shared" ref="AU138:BC147" si="75">IF($G138=AU$13,1,0)</f>
        <v>0</v>
      </c>
      <c r="AV138" s="275">
        <f t="shared" si="75"/>
        <v>0</v>
      </c>
      <c r="AW138" s="275">
        <f t="shared" si="75"/>
        <v>0</v>
      </c>
      <c r="AX138" s="275">
        <f t="shared" si="75"/>
        <v>0</v>
      </c>
      <c r="AY138" s="275">
        <f t="shared" si="75"/>
        <v>0</v>
      </c>
      <c r="AZ138" s="275">
        <f t="shared" si="75"/>
        <v>1</v>
      </c>
      <c r="BA138" s="275">
        <f t="shared" si="75"/>
        <v>0</v>
      </c>
      <c r="BB138" s="275">
        <f t="shared" si="75"/>
        <v>0</v>
      </c>
      <c r="BC138" s="275">
        <f t="shared" si="75"/>
        <v>0</v>
      </c>
      <c r="BD138" s="275">
        <f t="shared" si="66"/>
        <v>0</v>
      </c>
      <c r="BE138" s="275">
        <f>IF(AND(A138&lt;&gt;"",AS138&lt;&gt;1,ISNA(VLOOKUP(A138,Indoor!B:B,1,0))),1,0)</f>
        <v>0</v>
      </c>
      <c r="BG138" s="276"/>
      <c r="BH138" s="302"/>
    </row>
    <row r="139" spans="1:60" hidden="1">
      <c r="A139" s="118">
        <v>5</v>
      </c>
      <c r="B139" s="4" t="str">
        <f t="shared" ca="1" si="71"/>
        <v>SCLAVONT</v>
      </c>
      <c r="C139" s="4" t="str">
        <f t="shared" ca="1" si="71"/>
        <v>Lastinie</v>
      </c>
      <c r="D139" s="5" t="str">
        <f t="shared" ca="1" si="71"/>
        <v>F</v>
      </c>
      <c r="E139" s="5" t="str">
        <f t="shared" ca="1" si="71"/>
        <v>B</v>
      </c>
      <c r="F139" s="5">
        <f t="shared" ca="1" si="71"/>
        <v>2002</v>
      </c>
      <c r="G139" s="17" t="s">
        <v>19</v>
      </c>
      <c r="H139" s="27" t="str">
        <f t="shared" ca="1" si="39"/>
        <v>Wavre</v>
      </c>
      <c r="I139" s="28">
        <v>8.2175925925925917E-5</v>
      </c>
      <c r="J139" s="267">
        <f t="shared" si="40"/>
        <v>8.2175925925925916E-2</v>
      </c>
      <c r="K139" s="263" t="str">
        <f t="shared" ca="1" si="41"/>
        <v>M</v>
      </c>
      <c r="L139" s="5">
        <f t="shared" ca="1" si="42"/>
        <v>288</v>
      </c>
      <c r="M139" s="18"/>
      <c r="N139" s="267" t="str">
        <f t="shared" si="43"/>
        <v/>
      </c>
      <c r="O139" s="263" t="str">
        <f t="shared" ca="1" si="44"/>
        <v>M</v>
      </c>
      <c r="P139" s="5">
        <f t="shared" si="45"/>
        <v>0</v>
      </c>
      <c r="Q139" s="18"/>
      <c r="R139" s="267" t="str">
        <f t="shared" si="46"/>
        <v/>
      </c>
      <c r="S139" s="263" t="str">
        <f t="shared" ca="1" si="47"/>
        <v>M</v>
      </c>
      <c r="T139" s="5">
        <f t="shared" si="48"/>
        <v>0</v>
      </c>
      <c r="U139" s="18"/>
      <c r="V139" s="267" t="str">
        <f t="shared" si="49"/>
        <v/>
      </c>
      <c r="W139" s="263" t="str">
        <f t="shared" ca="1" si="50"/>
        <v>M</v>
      </c>
      <c r="X139" s="5">
        <f t="shared" si="51"/>
        <v>0</v>
      </c>
      <c r="Y139" s="20"/>
      <c r="Z139" s="267" t="str">
        <f t="shared" si="52"/>
        <v/>
      </c>
      <c r="AA139" s="263" t="str">
        <f t="shared" ca="1" si="53"/>
        <v>M</v>
      </c>
      <c r="AB139" s="5">
        <f t="shared" si="54"/>
        <v>0</v>
      </c>
      <c r="AC139" s="18"/>
      <c r="AD139" s="267" t="str">
        <f t="shared" si="55"/>
        <v/>
      </c>
      <c r="AE139" s="263" t="str">
        <f t="shared" ca="1" si="56"/>
        <v>M</v>
      </c>
      <c r="AF139" s="5">
        <f t="shared" si="57"/>
        <v>0</v>
      </c>
      <c r="AG139" s="18"/>
      <c r="AH139" s="267" t="str">
        <f t="shared" si="58"/>
        <v/>
      </c>
      <c r="AI139" s="263" t="str">
        <f t="shared" ca="1" si="59"/>
        <v>M</v>
      </c>
      <c r="AJ139" s="29">
        <f t="shared" si="60"/>
        <v>0</v>
      </c>
      <c r="AK139" s="22"/>
      <c r="AL139" s="5">
        <f t="shared" si="61"/>
        <v>0</v>
      </c>
      <c r="AM139" s="22"/>
      <c r="AN139" s="5">
        <f t="shared" si="62"/>
        <v>0</v>
      </c>
      <c r="AO139" s="826"/>
      <c r="AP139" s="29">
        <f t="shared" si="63"/>
        <v>0</v>
      </c>
      <c r="AQ139" s="436">
        <v>5.51</v>
      </c>
      <c r="AR139" s="106">
        <f t="shared" si="64"/>
        <v>249</v>
      </c>
      <c r="AS139" s="274">
        <f t="shared" si="73"/>
        <v>0</v>
      </c>
      <c r="AT139" s="275">
        <f t="shared" si="73"/>
        <v>0</v>
      </c>
      <c r="AU139" s="275">
        <f t="shared" si="75"/>
        <v>0</v>
      </c>
      <c r="AV139" s="275">
        <f t="shared" si="75"/>
        <v>0</v>
      </c>
      <c r="AW139" s="275">
        <f t="shared" si="75"/>
        <v>0</v>
      </c>
      <c r="AX139" s="275">
        <f t="shared" si="75"/>
        <v>0</v>
      </c>
      <c r="AY139" s="275">
        <f t="shared" si="75"/>
        <v>0</v>
      </c>
      <c r="AZ139" s="275">
        <f t="shared" si="75"/>
        <v>1</v>
      </c>
      <c r="BA139" s="275">
        <f t="shared" si="75"/>
        <v>0</v>
      </c>
      <c r="BB139" s="275">
        <f t="shared" si="75"/>
        <v>0</v>
      </c>
      <c r="BC139" s="275">
        <f t="shared" si="75"/>
        <v>0</v>
      </c>
      <c r="BD139" s="275">
        <f t="shared" si="66"/>
        <v>0</v>
      </c>
      <c r="BE139" s="275">
        <f>IF(AND(A139&lt;&gt;"",AS139&lt;&gt;1,ISNA(VLOOKUP(A139,Indoor!B:B,1,0))),1,0)</f>
        <v>0</v>
      </c>
      <c r="BG139" s="276"/>
      <c r="BH139" s="302"/>
    </row>
    <row r="140" spans="1:60" hidden="1">
      <c r="A140" s="118">
        <v>9641</v>
      </c>
      <c r="B140" s="4" t="str">
        <f t="shared" ca="1" si="71"/>
        <v>JARBATH</v>
      </c>
      <c r="C140" s="4" t="str">
        <f t="shared" ca="1" si="71"/>
        <v>Szaffi</v>
      </c>
      <c r="D140" s="5" t="str">
        <f t="shared" ca="1" si="71"/>
        <v>F</v>
      </c>
      <c r="E140" s="5" t="str">
        <f t="shared" ca="1" si="71"/>
        <v>B</v>
      </c>
      <c r="F140" s="5" t="str">
        <f t="shared" ca="1" si="71"/>
        <v/>
      </c>
      <c r="G140" s="17" t="s">
        <v>19</v>
      </c>
      <c r="H140" s="27" t="str">
        <f t="shared" ca="1" si="39"/>
        <v>Wavre</v>
      </c>
      <c r="I140" s="28">
        <v>8.9120370370370373E-5</v>
      </c>
      <c r="J140" s="267">
        <f t="shared" si="40"/>
        <v>8.9120370370370378E-2</v>
      </c>
      <c r="K140" s="263" t="str">
        <f t="shared" ca="1" si="41"/>
        <v>M</v>
      </c>
      <c r="L140" s="5">
        <f t="shared" ca="1" si="42"/>
        <v>175</v>
      </c>
      <c r="M140" s="18"/>
      <c r="N140" s="267" t="str">
        <f t="shared" si="43"/>
        <v/>
      </c>
      <c r="O140" s="263" t="str">
        <f t="shared" ca="1" si="44"/>
        <v>M</v>
      </c>
      <c r="P140" s="5">
        <f t="shared" si="45"/>
        <v>0</v>
      </c>
      <c r="Q140" s="18"/>
      <c r="R140" s="267" t="str">
        <f t="shared" si="46"/>
        <v/>
      </c>
      <c r="S140" s="263" t="str">
        <f t="shared" ca="1" si="47"/>
        <v>M</v>
      </c>
      <c r="T140" s="5">
        <f t="shared" si="48"/>
        <v>0</v>
      </c>
      <c r="U140" s="18"/>
      <c r="V140" s="267" t="str">
        <f t="shared" si="49"/>
        <v/>
      </c>
      <c r="W140" s="263" t="str">
        <f t="shared" ca="1" si="50"/>
        <v>M</v>
      </c>
      <c r="X140" s="5">
        <f t="shared" si="51"/>
        <v>0</v>
      </c>
      <c r="Y140" s="20"/>
      <c r="Z140" s="267" t="str">
        <f t="shared" si="52"/>
        <v/>
      </c>
      <c r="AA140" s="263" t="str">
        <f t="shared" ca="1" si="53"/>
        <v>M</v>
      </c>
      <c r="AB140" s="5">
        <f t="shared" si="54"/>
        <v>0</v>
      </c>
      <c r="AC140" s="18"/>
      <c r="AD140" s="267" t="str">
        <f t="shared" si="55"/>
        <v/>
      </c>
      <c r="AE140" s="263" t="str">
        <f t="shared" ca="1" si="56"/>
        <v>M</v>
      </c>
      <c r="AF140" s="5">
        <f t="shared" si="57"/>
        <v>0</v>
      </c>
      <c r="AG140" s="18"/>
      <c r="AH140" s="267" t="str">
        <f t="shared" si="58"/>
        <v/>
      </c>
      <c r="AI140" s="263" t="str">
        <f t="shared" ca="1" si="59"/>
        <v>M</v>
      </c>
      <c r="AJ140" s="29">
        <f t="shared" si="60"/>
        <v>0</v>
      </c>
      <c r="AK140" s="22"/>
      <c r="AL140" s="5">
        <f t="shared" si="61"/>
        <v>0</v>
      </c>
      <c r="AM140" s="22"/>
      <c r="AN140" s="5">
        <f t="shared" si="62"/>
        <v>0</v>
      </c>
      <c r="AO140" s="826"/>
      <c r="AP140" s="29">
        <f t="shared" si="63"/>
        <v>0</v>
      </c>
      <c r="AQ140" s="436">
        <v>4.97</v>
      </c>
      <c r="AR140" s="106">
        <f t="shared" si="64"/>
        <v>214</v>
      </c>
      <c r="AS140" s="274">
        <f t="shared" si="73"/>
        <v>0</v>
      </c>
      <c r="AT140" s="275">
        <f t="shared" si="73"/>
        <v>0</v>
      </c>
      <c r="AU140" s="275">
        <f t="shared" si="75"/>
        <v>0</v>
      </c>
      <c r="AV140" s="275">
        <f t="shared" si="75"/>
        <v>0</v>
      </c>
      <c r="AW140" s="275">
        <f t="shared" si="75"/>
        <v>0</v>
      </c>
      <c r="AX140" s="275">
        <f t="shared" si="75"/>
        <v>0</v>
      </c>
      <c r="AY140" s="275">
        <f t="shared" si="75"/>
        <v>0</v>
      </c>
      <c r="AZ140" s="275">
        <f t="shared" si="75"/>
        <v>1</v>
      </c>
      <c r="BA140" s="275">
        <f t="shared" si="75"/>
        <v>0</v>
      </c>
      <c r="BB140" s="275">
        <f t="shared" si="75"/>
        <v>0</v>
      </c>
      <c r="BC140" s="275">
        <f t="shared" si="75"/>
        <v>0</v>
      </c>
      <c r="BD140" s="275">
        <f t="shared" si="66"/>
        <v>0</v>
      </c>
      <c r="BE140" s="275">
        <f>IF(AND(A140&lt;&gt;"",AS140&lt;&gt;1,ISNA(VLOOKUP(A140,Indoor!B:B,1,0))),1,0)</f>
        <v>0</v>
      </c>
      <c r="BG140" s="276"/>
      <c r="BH140" s="302"/>
    </row>
    <row r="141" spans="1:60" hidden="1">
      <c r="A141" s="118">
        <v>397</v>
      </c>
      <c r="B141" s="4" t="str">
        <f t="shared" ca="1" si="71"/>
        <v>CHOISEZ</v>
      </c>
      <c r="C141" s="4" t="str">
        <f t="shared" ca="1" si="71"/>
        <v>Lucie</v>
      </c>
      <c r="D141" s="5" t="str">
        <f t="shared" ca="1" si="71"/>
        <v>F</v>
      </c>
      <c r="E141" s="5" t="str">
        <f t="shared" ca="1" si="71"/>
        <v>B</v>
      </c>
      <c r="F141" s="5" t="str">
        <f t="shared" ca="1" si="71"/>
        <v/>
      </c>
      <c r="G141" s="17" t="s">
        <v>19</v>
      </c>
      <c r="H141" s="27" t="str">
        <f t="shared" ca="1" si="39"/>
        <v>Wavre</v>
      </c>
      <c r="I141" s="28">
        <v>9.0277777777777774E-5</v>
      </c>
      <c r="J141" s="267">
        <f t="shared" si="40"/>
        <v>9.0277777777777776E-2</v>
      </c>
      <c r="K141" s="263" t="str">
        <f t="shared" ca="1" si="41"/>
        <v>M</v>
      </c>
      <c r="L141" s="5">
        <f t="shared" ca="1" si="42"/>
        <v>159</v>
      </c>
      <c r="M141" s="18"/>
      <c r="N141" s="267" t="str">
        <f t="shared" si="43"/>
        <v/>
      </c>
      <c r="O141" s="263" t="str">
        <f t="shared" ca="1" si="44"/>
        <v>M</v>
      </c>
      <c r="P141" s="5">
        <f t="shared" si="45"/>
        <v>0</v>
      </c>
      <c r="Q141" s="18"/>
      <c r="R141" s="267" t="str">
        <f t="shared" si="46"/>
        <v/>
      </c>
      <c r="S141" s="263" t="str">
        <f t="shared" ca="1" si="47"/>
        <v>M</v>
      </c>
      <c r="T141" s="5">
        <f t="shared" si="48"/>
        <v>0</v>
      </c>
      <c r="U141" s="18"/>
      <c r="V141" s="267" t="str">
        <f t="shared" si="49"/>
        <v/>
      </c>
      <c r="W141" s="263" t="str">
        <f t="shared" ca="1" si="50"/>
        <v>M</v>
      </c>
      <c r="X141" s="5">
        <f t="shared" si="51"/>
        <v>0</v>
      </c>
      <c r="Y141" s="20"/>
      <c r="Z141" s="267" t="str">
        <f t="shared" si="52"/>
        <v/>
      </c>
      <c r="AA141" s="263" t="str">
        <f t="shared" ca="1" si="53"/>
        <v>M</v>
      </c>
      <c r="AB141" s="5">
        <f t="shared" si="54"/>
        <v>0</v>
      </c>
      <c r="AC141" s="18"/>
      <c r="AD141" s="267" t="str">
        <f t="shared" si="55"/>
        <v/>
      </c>
      <c r="AE141" s="263" t="str">
        <f t="shared" ca="1" si="56"/>
        <v>M</v>
      </c>
      <c r="AF141" s="5">
        <f t="shared" si="57"/>
        <v>0</v>
      </c>
      <c r="AG141" s="18"/>
      <c r="AH141" s="267" t="str">
        <f t="shared" si="58"/>
        <v/>
      </c>
      <c r="AI141" s="263" t="str">
        <f t="shared" ca="1" si="59"/>
        <v>M</v>
      </c>
      <c r="AJ141" s="29">
        <f t="shared" si="60"/>
        <v>0</v>
      </c>
      <c r="AK141" s="22"/>
      <c r="AL141" s="5">
        <f t="shared" si="61"/>
        <v>0</v>
      </c>
      <c r="AM141" s="22"/>
      <c r="AN141" s="5">
        <f t="shared" si="62"/>
        <v>0</v>
      </c>
      <c r="AO141" s="826"/>
      <c r="AP141" s="29">
        <f t="shared" si="63"/>
        <v>0</v>
      </c>
      <c r="AQ141" s="436">
        <v>3.97</v>
      </c>
      <c r="AR141" s="106">
        <f t="shared" si="64"/>
        <v>149</v>
      </c>
      <c r="AS141" s="274">
        <f t="shared" si="73"/>
        <v>0</v>
      </c>
      <c r="AT141" s="275">
        <f t="shared" si="73"/>
        <v>0</v>
      </c>
      <c r="AU141" s="275">
        <f t="shared" si="75"/>
        <v>0</v>
      </c>
      <c r="AV141" s="275">
        <f t="shared" si="75"/>
        <v>0</v>
      </c>
      <c r="AW141" s="275">
        <f t="shared" si="75"/>
        <v>0</v>
      </c>
      <c r="AX141" s="275">
        <f t="shared" si="75"/>
        <v>0</v>
      </c>
      <c r="AY141" s="275">
        <f t="shared" si="75"/>
        <v>0</v>
      </c>
      <c r="AZ141" s="275">
        <f t="shared" si="75"/>
        <v>1</v>
      </c>
      <c r="BA141" s="275">
        <f t="shared" si="75"/>
        <v>0</v>
      </c>
      <c r="BB141" s="275">
        <f t="shared" si="75"/>
        <v>0</v>
      </c>
      <c r="BC141" s="275">
        <f t="shared" si="75"/>
        <v>0</v>
      </c>
      <c r="BD141" s="275">
        <f t="shared" si="66"/>
        <v>0</v>
      </c>
      <c r="BE141" s="275">
        <f>IF(AND(A141&lt;&gt;"",AS141&lt;&gt;1,ISNA(VLOOKUP(A141,Indoor!B:B,1,0))),1,0)</f>
        <v>0</v>
      </c>
      <c r="BG141" s="276"/>
      <c r="BH141" s="302"/>
    </row>
    <row r="142" spans="1:60" hidden="1">
      <c r="A142" s="118">
        <v>6</v>
      </c>
      <c r="B142" s="4" t="str">
        <f t="shared" ca="1" si="71"/>
        <v>GEENS</v>
      </c>
      <c r="C142" s="4" t="str">
        <f t="shared" ca="1" si="71"/>
        <v>Sarah</v>
      </c>
      <c r="D142" s="5" t="str">
        <f t="shared" ca="1" si="71"/>
        <v>F</v>
      </c>
      <c r="E142" s="5" t="str">
        <f t="shared" ca="1" si="71"/>
        <v>B</v>
      </c>
      <c r="F142" s="5" t="str">
        <f t="shared" ca="1" si="71"/>
        <v/>
      </c>
      <c r="G142" s="17" t="s">
        <v>19</v>
      </c>
      <c r="H142" s="27" t="str">
        <f t="shared" ref="H142:H205" ca="1" si="76">IF($G142="","",VLOOKUP($G142,cal_Indoor,H$5,0))</f>
        <v>Wavre</v>
      </c>
      <c r="I142" s="28">
        <v>8.6805555555555559E-5</v>
      </c>
      <c r="J142" s="267">
        <f t="shared" ref="J142:J205" si="77">IF(I142="","",I142*1000)</f>
        <v>8.6805555555555552E-2</v>
      </c>
      <c r="K142" s="263" t="str">
        <f t="shared" ref="K142:K205" ca="1" si="78">IF($G142="","",VLOOKUP($G142,cal_Indoor,K$5,0))</f>
        <v>M</v>
      </c>
      <c r="L142" s="5">
        <f t="shared" ref="L142:L205" ca="1" si="79">IF(I142&gt;0,IF(AND(K142&lt;&gt;"E",K142&lt;&gt;"M"),NA(),IF(ISERROR(INT(VLOOKUP(L$13&amp;K142,points_Indoor,5,0)*(VLOOKUP(L$13&amp;K142,points_Indoor,6,0)-I142*86400)^VLOOKUP(L$13&amp;K142,points_Indoor,7,0))),0,INT(VLOOKUP(L$13&amp;K142,points_Indoor,5,0)*(VLOOKUP(L$13&amp;K142,points_Indoor,6,0)-I142*86400)^VLOOKUP(L$13&amp;K142,points_Indoor,7,0)))),0)</f>
        <v>210</v>
      </c>
      <c r="M142" s="18"/>
      <c r="N142" s="267" t="str">
        <f t="shared" ref="N142:N205" si="80">IF(M142="","",M142*1000)</f>
        <v/>
      </c>
      <c r="O142" s="263" t="str">
        <f t="shared" ref="O142:O205" ca="1" si="81">IF($G142="","",VLOOKUP($G142,cal_Indoor,O$5,0))</f>
        <v>M</v>
      </c>
      <c r="P142" s="5">
        <f t="shared" ref="P142:P205" si="82">IF(M142&gt;0,IF(AND(O142&lt;&gt;"E",O142&lt;&gt;"M"),NA(),IF(ISERROR(INT(VLOOKUP(P$13&amp;O142,points_Indoor,5,0)*(VLOOKUP(P$13&amp;O142,points_Indoor,6,0)-M142*86400)^VLOOKUP(P$13&amp;O142,points_Indoor,7,0))),0,INT(VLOOKUP(P$13&amp;O142,points_Indoor,5,0)*(VLOOKUP(P$13&amp;O142,points_Indoor,6,0)-M142*86400)^VLOOKUP(P$13&amp;O142,points_Indoor,7,0)))),0)</f>
        <v>0</v>
      </c>
      <c r="Q142" s="18"/>
      <c r="R142" s="267" t="str">
        <f t="shared" ref="R142:R205" si="83">IF(Q142="","",Q142*1000)</f>
        <v/>
      </c>
      <c r="S142" s="263" t="str">
        <f t="shared" ref="S142:S205" ca="1" si="84">IF($G142="","",VLOOKUP($G142,cal_Indoor,S$5,0))</f>
        <v>M</v>
      </c>
      <c r="T142" s="5">
        <f t="shared" ref="T142:T205" si="85">IF(Q142&gt;0,IF(AND(S142&lt;&gt;"E",S142&lt;&gt;"M"),NA(),IF(ISERROR(INT(VLOOKUP(T$13&amp;S142,points_Indoor,5,0)*(VLOOKUP(T$13&amp;S142,points_Indoor,6,0)-Q142*86400)^VLOOKUP(T$13&amp;S142,points_Indoor,7,0))),0,INT(VLOOKUP(T$13&amp;S142,points_Indoor,5,0)*(VLOOKUP(T$13&amp;S142,points_Indoor,6,0)-Q142*86400)^VLOOKUP(T$13&amp;S142,points_Indoor,7,0)))),0)</f>
        <v>0</v>
      </c>
      <c r="U142" s="18"/>
      <c r="V142" s="267" t="str">
        <f t="shared" ref="V142:V205" si="86">IF(U142="","",U142*1000)</f>
        <v/>
      </c>
      <c r="W142" s="263" t="str">
        <f t="shared" ref="W142:W205" ca="1" si="87">IF($G142="","",VLOOKUP($G142,cal_Indoor,W$5,0))</f>
        <v>M</v>
      </c>
      <c r="X142" s="5">
        <f t="shared" ref="X142:X205" si="88">IF(U142&gt;0,IF(AND(W142&lt;&gt;"E",W142&lt;&gt;"M"),NA(),IF(ISERROR(INT(VLOOKUP(X$13&amp;W142,points_Indoor,5,0)*(VLOOKUP(X$13&amp;W142,points_Indoor,6,0)-U142*86400)^VLOOKUP(X$13&amp;W142,points_Indoor,7,0))),0,INT(VLOOKUP(X$13&amp;W142,points_Indoor,5,0)*(VLOOKUP(X$13&amp;W142,points_Indoor,6,0)-U142*86400)^VLOOKUP(X$13&amp;W142,points_Indoor,7,0)))),0)</f>
        <v>0</v>
      </c>
      <c r="Y142" s="20"/>
      <c r="Z142" s="267" t="str">
        <f t="shared" ref="Z142:Z205" si="89">IF(Y142="","",Y142*1000)</f>
        <v/>
      </c>
      <c r="AA142" s="263" t="str">
        <f t="shared" ref="AA142:AA205" ca="1" si="90">IF($G142="","",VLOOKUP($G142,cal_Indoor,AA$5,0))</f>
        <v>M</v>
      </c>
      <c r="AB142" s="5">
        <f t="shared" ref="AB142:AB205" si="91">IF(Y142&gt;0,IF(AND(AA142&lt;&gt;"E",AA142&lt;&gt;"M"),NA(),IF(ISERROR(INT(VLOOKUP(AB$13&amp;AA142,points_Indoor,5,0)*(VLOOKUP(AB$13&amp;AA142,points_Indoor,6,0)-Y142*86400)^VLOOKUP(AB$13&amp;AA142,points_Indoor,7,0))),0,INT(VLOOKUP(AB$13&amp;AA142,points_Indoor,5,0)*(VLOOKUP(AB$13&amp;AA142,points_Indoor,6,0)-Y142*86400)^VLOOKUP(AB$13&amp;AA142,points_Indoor,7,0)))),0)</f>
        <v>0</v>
      </c>
      <c r="AC142" s="18"/>
      <c r="AD142" s="267" t="str">
        <f t="shared" ref="AD142:AD205" si="92">IF(AC142="","",AC142*1000)</f>
        <v/>
      </c>
      <c r="AE142" s="263" t="str">
        <f t="shared" ref="AE142:AE205" ca="1" si="93">IF($G142="","",VLOOKUP($G142,cal_Indoor,AE$5,0))</f>
        <v>M</v>
      </c>
      <c r="AF142" s="5">
        <f t="shared" ref="AF142:AF205" si="94">IF(AC142&gt;0,IF(AND(AE142&lt;&gt;"E",AE142&lt;&gt;"M"),NA(),IF(ISERROR(INT(VLOOKUP(AF$13&amp;AE142,points_Indoor,5,0)*(VLOOKUP(AF$13&amp;AE142,points_Indoor,6,0)-AC142*86400)^VLOOKUP(AF$13&amp;AE142,points_Indoor,7,0))),0,INT(VLOOKUP(AF$13&amp;AE142,points_Indoor,5,0)*(VLOOKUP(AF$13&amp;AE142,points_Indoor,6,0)-AC142*86400)^VLOOKUP(AF$13&amp;AE142,points_Indoor,7,0)))),0)</f>
        <v>0</v>
      </c>
      <c r="AG142" s="18"/>
      <c r="AH142" s="267" t="str">
        <f t="shared" ref="AH142:AH205" si="95">IF(AG142="","",AG142*1000)</f>
        <v/>
      </c>
      <c r="AI142" s="263" t="str">
        <f t="shared" ref="AI142:AI205" ca="1" si="96">IF($G142="","",VLOOKUP($G142,cal_Indoor,AI$5,0))</f>
        <v>M</v>
      </c>
      <c r="AJ142" s="29">
        <f t="shared" ref="AJ142:AJ205" si="97">IF(AG142&gt;0,IF(AND(AI142&lt;&gt;"E",AI142&lt;&gt;"M"),NA(),IF(ISERROR(INT(VLOOKUP(AJ$13&amp;AI142,points_Indoor,5,0)*(VLOOKUP(AJ$13&amp;AI142,points_Indoor,6,0)-AG142*86400)^VLOOKUP(AJ$13&amp;AI142,points_Indoor,7,0))),0,INT(VLOOKUP(AJ$13&amp;AI142,points_Indoor,5,0)*(VLOOKUP(AJ$13&amp;AI142,points_Indoor,6,0)-AG142*86400)^VLOOKUP(AJ$13&amp;AI142,points_Indoor,7,0)))),0)</f>
        <v>0</v>
      </c>
      <c r="AK142" s="22"/>
      <c r="AL142" s="5">
        <f t="shared" ref="AL142:AL205" si="98">IF(AK142&gt;0,IF(ISERROR(INT(VLOOKUP(AL$13,points_Indoor,5,0)*(AK142-VLOOKUP(AL$13,points_Indoor,6,0))^VLOOKUP(AL$13,points_Indoor,7,0))),0,INT(VLOOKUP(AL$13,points_Indoor,5,0)*(AK142-VLOOKUP(AL$13,points_Indoor,6,0))^VLOOKUP(AL$13,points_Indoor,7,0))),0)</f>
        <v>0</v>
      </c>
      <c r="AM142" s="22"/>
      <c r="AN142" s="5">
        <f t="shared" ref="AN142:AN205" si="99">IF(AM142&gt;0,IF(ISERROR(INT(VLOOKUP(AN$13,points_Indoor,5,0)*(AM142-VLOOKUP(AN$13,points_Indoor,6,0))^VLOOKUP(AN$13,points_Indoor,7,0))),0,INT(VLOOKUP(AN$13,points_Indoor,5,0)*(AM142-VLOOKUP(AN$13,points_Indoor,6,0))^VLOOKUP(AN$13,points_Indoor,7,0))),0)</f>
        <v>0</v>
      </c>
      <c r="AO142" s="826"/>
      <c r="AP142" s="29">
        <f t="shared" ref="AP142:AP205" si="100">IF(AO142&gt;0,IF(ISERROR(INT(VLOOKUP(AP$13,points_Indoor,5,0)*(AO142-VLOOKUP(AP$13,points_Indoor,6,0))^VLOOKUP(AP$13,points_Indoor,7,0))),0,INT(VLOOKUP(AP$13,points_Indoor,5,0)*(AO142-VLOOKUP(AP$13,points_Indoor,6,0))^VLOOKUP(AP$13,points_Indoor,7,0))),0)</f>
        <v>0</v>
      </c>
      <c r="AQ142" s="436">
        <v>5.19</v>
      </c>
      <c r="AR142" s="106">
        <f t="shared" ref="AR142:AR205" si="101">IF(AQ142&gt;0,IF(ISERROR(INT(VLOOKUP(AR$13,points_Indoor,5,0)*(AQ142-VLOOKUP(AR$13,points_Indoor,6,0))^VLOOKUP(AR$13,points_Indoor,7,0))),0,INT(VLOOKUP(AR$13,points_Indoor,5,0)*(AQ142-VLOOKUP(AR$13,points_Indoor,6,0))^VLOOKUP(AR$13,points_Indoor,7,0))),0)</f>
        <v>228</v>
      </c>
      <c r="AS142" s="274">
        <f t="shared" ref="AS142:AT205" si="102">IF($G142=AS$13,1,0)</f>
        <v>0</v>
      </c>
      <c r="AT142" s="275">
        <f t="shared" si="102"/>
        <v>0</v>
      </c>
      <c r="AU142" s="275">
        <f t="shared" si="75"/>
        <v>0</v>
      </c>
      <c r="AV142" s="275">
        <f t="shared" si="75"/>
        <v>0</v>
      </c>
      <c r="AW142" s="275">
        <f t="shared" si="75"/>
        <v>0</v>
      </c>
      <c r="AX142" s="275">
        <f t="shared" si="75"/>
        <v>0</v>
      </c>
      <c r="AY142" s="275">
        <f t="shared" si="75"/>
        <v>0</v>
      </c>
      <c r="AZ142" s="275">
        <f t="shared" si="75"/>
        <v>1</v>
      </c>
      <c r="BA142" s="275">
        <f t="shared" si="75"/>
        <v>0</v>
      </c>
      <c r="BB142" s="275">
        <f t="shared" si="75"/>
        <v>0</v>
      </c>
      <c r="BC142" s="275">
        <f t="shared" si="75"/>
        <v>0</v>
      </c>
      <c r="BD142" s="275">
        <f t="shared" ref="BD142:BD205" si="103">IF(AND(G142&lt;&gt;"",SUM(AS142:BC142)&lt;&gt;1),1,0)</f>
        <v>0</v>
      </c>
      <c r="BE142" s="275">
        <f>IF(AND(A142&lt;&gt;"",AS142&lt;&gt;1,ISNA(VLOOKUP(A142,Indoor!B:B,1,0))),1,0)</f>
        <v>0</v>
      </c>
      <c r="BG142" s="276"/>
      <c r="BH142" s="302"/>
    </row>
    <row r="143" spans="1:60" hidden="1">
      <c r="A143" s="118">
        <v>288</v>
      </c>
      <c r="B143" s="4" t="str">
        <f t="shared" ca="1" si="71"/>
        <v>DE BOCK</v>
      </c>
      <c r="C143" s="4" t="str">
        <f t="shared" ca="1" si="71"/>
        <v>Laetitia</v>
      </c>
      <c r="D143" s="5" t="str">
        <f t="shared" ca="1" si="71"/>
        <v>F</v>
      </c>
      <c r="E143" s="5" t="str">
        <f t="shared" ca="1" si="71"/>
        <v>B</v>
      </c>
      <c r="F143" s="5">
        <f t="shared" ca="1" si="71"/>
        <v>2002</v>
      </c>
      <c r="G143" s="17" t="s">
        <v>19</v>
      </c>
      <c r="H143" s="27" t="str">
        <f t="shared" ca="1" si="76"/>
        <v>Wavre</v>
      </c>
      <c r="I143" s="28">
        <v>8.9120370370370373E-5</v>
      </c>
      <c r="J143" s="267">
        <f t="shared" si="77"/>
        <v>8.9120370370370378E-2</v>
      </c>
      <c r="K143" s="263" t="str">
        <f t="shared" ca="1" si="78"/>
        <v>M</v>
      </c>
      <c r="L143" s="5">
        <f t="shared" ca="1" si="79"/>
        <v>175</v>
      </c>
      <c r="M143" s="18"/>
      <c r="N143" s="267" t="str">
        <f t="shared" si="80"/>
        <v/>
      </c>
      <c r="O143" s="263" t="str">
        <f t="shared" ca="1" si="81"/>
        <v>M</v>
      </c>
      <c r="P143" s="5">
        <f t="shared" si="82"/>
        <v>0</v>
      </c>
      <c r="Q143" s="18"/>
      <c r="R143" s="267" t="str">
        <f t="shared" si="83"/>
        <v/>
      </c>
      <c r="S143" s="263" t="str">
        <f t="shared" ca="1" si="84"/>
        <v>M</v>
      </c>
      <c r="T143" s="5">
        <f t="shared" si="85"/>
        <v>0</v>
      </c>
      <c r="U143" s="18"/>
      <c r="V143" s="267" t="str">
        <f t="shared" si="86"/>
        <v/>
      </c>
      <c r="W143" s="263" t="str">
        <f t="shared" ca="1" si="87"/>
        <v>M</v>
      </c>
      <c r="X143" s="5">
        <f t="shared" si="88"/>
        <v>0</v>
      </c>
      <c r="Y143" s="20"/>
      <c r="Z143" s="267" t="str">
        <f t="shared" si="89"/>
        <v/>
      </c>
      <c r="AA143" s="263" t="str">
        <f t="shared" ca="1" si="90"/>
        <v>M</v>
      </c>
      <c r="AB143" s="5">
        <f t="shared" si="91"/>
        <v>0</v>
      </c>
      <c r="AC143" s="18"/>
      <c r="AD143" s="267" t="str">
        <f t="shared" si="92"/>
        <v/>
      </c>
      <c r="AE143" s="263" t="str">
        <f t="shared" ca="1" si="93"/>
        <v>M</v>
      </c>
      <c r="AF143" s="5">
        <f t="shared" si="94"/>
        <v>0</v>
      </c>
      <c r="AG143" s="18"/>
      <c r="AH143" s="267" t="str">
        <f t="shared" si="95"/>
        <v/>
      </c>
      <c r="AI143" s="263" t="str">
        <f t="shared" ca="1" si="96"/>
        <v>M</v>
      </c>
      <c r="AJ143" s="29">
        <f t="shared" si="97"/>
        <v>0</v>
      </c>
      <c r="AK143" s="22"/>
      <c r="AL143" s="5">
        <f t="shared" si="98"/>
        <v>0</v>
      </c>
      <c r="AM143" s="22"/>
      <c r="AN143" s="5">
        <f t="shared" si="99"/>
        <v>0</v>
      </c>
      <c r="AO143" s="826"/>
      <c r="AP143" s="29">
        <f t="shared" si="100"/>
        <v>0</v>
      </c>
      <c r="AQ143" s="436">
        <v>4.72</v>
      </c>
      <c r="AR143" s="106">
        <f t="shared" si="101"/>
        <v>198</v>
      </c>
      <c r="AS143" s="274">
        <f t="shared" si="102"/>
        <v>0</v>
      </c>
      <c r="AT143" s="275">
        <f t="shared" si="102"/>
        <v>0</v>
      </c>
      <c r="AU143" s="275">
        <f t="shared" si="75"/>
        <v>0</v>
      </c>
      <c r="AV143" s="275">
        <f t="shared" si="75"/>
        <v>0</v>
      </c>
      <c r="AW143" s="275">
        <f t="shared" si="75"/>
        <v>0</v>
      </c>
      <c r="AX143" s="275">
        <f t="shared" si="75"/>
        <v>0</v>
      </c>
      <c r="AY143" s="275">
        <f t="shared" si="75"/>
        <v>0</v>
      </c>
      <c r="AZ143" s="275">
        <f t="shared" si="75"/>
        <v>1</v>
      </c>
      <c r="BA143" s="275">
        <f t="shared" si="75"/>
        <v>0</v>
      </c>
      <c r="BB143" s="275">
        <f t="shared" si="75"/>
        <v>0</v>
      </c>
      <c r="BC143" s="275">
        <f t="shared" si="75"/>
        <v>0</v>
      </c>
      <c r="BD143" s="275">
        <f t="shared" si="103"/>
        <v>0</v>
      </c>
      <c r="BE143" s="275">
        <f>IF(AND(A143&lt;&gt;"",AS143&lt;&gt;1,ISNA(VLOOKUP(A143,Indoor!B:B,1,0))),1,0)</f>
        <v>0</v>
      </c>
      <c r="BG143" s="276"/>
      <c r="BH143" s="302"/>
    </row>
    <row r="144" spans="1:60" hidden="1">
      <c r="A144" s="118">
        <v>9637</v>
      </c>
      <c r="B144" s="4" t="str">
        <f t="shared" ca="1" si="71"/>
        <v>DE BOCK</v>
      </c>
      <c r="C144" s="4" t="str">
        <f t="shared" ca="1" si="71"/>
        <v>Virginie</v>
      </c>
      <c r="D144" s="5" t="str">
        <f t="shared" ca="1" si="71"/>
        <v>F</v>
      </c>
      <c r="E144" s="5" t="str">
        <f t="shared" ca="1" si="71"/>
        <v>B</v>
      </c>
      <c r="F144" s="5">
        <f t="shared" ca="1" si="71"/>
        <v>0</v>
      </c>
      <c r="G144" s="17" t="s">
        <v>19</v>
      </c>
      <c r="H144" s="27" t="str">
        <f t="shared" ca="1" si="76"/>
        <v>Wavre</v>
      </c>
      <c r="I144" s="28">
        <v>1.111111111111111E-4</v>
      </c>
      <c r="J144" s="267">
        <f t="shared" si="77"/>
        <v>0.1111111111111111</v>
      </c>
      <c r="K144" s="263" t="str">
        <f t="shared" ca="1" si="78"/>
        <v>M</v>
      </c>
      <c r="L144" s="5">
        <f t="shared" ca="1" si="79"/>
        <v>0</v>
      </c>
      <c r="M144" s="18"/>
      <c r="N144" s="267" t="str">
        <f t="shared" si="80"/>
        <v/>
      </c>
      <c r="O144" s="263" t="str">
        <f t="shared" ca="1" si="81"/>
        <v>M</v>
      </c>
      <c r="P144" s="5">
        <f t="shared" si="82"/>
        <v>0</v>
      </c>
      <c r="Q144" s="18"/>
      <c r="R144" s="267" t="str">
        <f t="shared" si="83"/>
        <v/>
      </c>
      <c r="S144" s="263" t="str">
        <f t="shared" ca="1" si="84"/>
        <v>M</v>
      </c>
      <c r="T144" s="5">
        <f t="shared" si="85"/>
        <v>0</v>
      </c>
      <c r="U144" s="18"/>
      <c r="V144" s="267" t="str">
        <f t="shared" si="86"/>
        <v/>
      </c>
      <c r="W144" s="263" t="str">
        <f t="shared" ca="1" si="87"/>
        <v>M</v>
      </c>
      <c r="X144" s="5">
        <f t="shared" si="88"/>
        <v>0</v>
      </c>
      <c r="Y144" s="20"/>
      <c r="Z144" s="267" t="str">
        <f t="shared" si="89"/>
        <v/>
      </c>
      <c r="AA144" s="263" t="str">
        <f t="shared" ca="1" si="90"/>
        <v>M</v>
      </c>
      <c r="AB144" s="5">
        <f t="shared" si="91"/>
        <v>0</v>
      </c>
      <c r="AC144" s="18"/>
      <c r="AD144" s="267" t="str">
        <f t="shared" si="92"/>
        <v/>
      </c>
      <c r="AE144" s="263" t="str">
        <f t="shared" ca="1" si="93"/>
        <v>M</v>
      </c>
      <c r="AF144" s="5">
        <f t="shared" si="94"/>
        <v>0</v>
      </c>
      <c r="AG144" s="18"/>
      <c r="AH144" s="267" t="str">
        <f t="shared" si="95"/>
        <v/>
      </c>
      <c r="AI144" s="263" t="str">
        <f t="shared" ca="1" si="96"/>
        <v>M</v>
      </c>
      <c r="AJ144" s="29">
        <f t="shared" si="97"/>
        <v>0</v>
      </c>
      <c r="AK144" s="22"/>
      <c r="AL144" s="5">
        <f t="shared" si="98"/>
        <v>0</v>
      </c>
      <c r="AM144" s="22"/>
      <c r="AN144" s="5">
        <f t="shared" si="99"/>
        <v>0</v>
      </c>
      <c r="AO144" s="826"/>
      <c r="AP144" s="29">
        <f t="shared" si="100"/>
        <v>0</v>
      </c>
      <c r="AQ144" s="436">
        <v>2.93</v>
      </c>
      <c r="AR144" s="106">
        <f t="shared" si="101"/>
        <v>84</v>
      </c>
      <c r="AS144" s="274">
        <f t="shared" si="102"/>
        <v>0</v>
      </c>
      <c r="AT144" s="275">
        <f t="shared" si="102"/>
        <v>0</v>
      </c>
      <c r="AU144" s="275">
        <f t="shared" si="75"/>
        <v>0</v>
      </c>
      <c r="AV144" s="275">
        <f t="shared" si="75"/>
        <v>0</v>
      </c>
      <c r="AW144" s="275">
        <f t="shared" si="75"/>
        <v>0</v>
      </c>
      <c r="AX144" s="275">
        <f t="shared" si="75"/>
        <v>0</v>
      </c>
      <c r="AY144" s="275">
        <f t="shared" si="75"/>
        <v>0</v>
      </c>
      <c r="AZ144" s="275">
        <f t="shared" si="75"/>
        <v>1</v>
      </c>
      <c r="BA144" s="275">
        <f t="shared" si="75"/>
        <v>0</v>
      </c>
      <c r="BB144" s="275">
        <f t="shared" si="75"/>
        <v>0</v>
      </c>
      <c r="BC144" s="275">
        <f t="shared" si="75"/>
        <v>0</v>
      </c>
      <c r="BD144" s="275">
        <f t="shared" si="103"/>
        <v>0</v>
      </c>
      <c r="BE144" s="275">
        <f>IF(AND(A144&lt;&gt;"",AS144&lt;&gt;1,ISNA(VLOOKUP(A144,Indoor!B:B,1,0))),1,0)</f>
        <v>0</v>
      </c>
      <c r="BG144" s="276"/>
      <c r="BH144" s="302"/>
    </row>
    <row r="145" spans="1:60" hidden="1">
      <c r="A145" s="118">
        <v>570</v>
      </c>
      <c r="B145" s="4" t="str">
        <f t="shared" ca="1" si="71"/>
        <v>DUJARDIN</v>
      </c>
      <c r="C145" s="4" t="str">
        <f t="shared" ca="1" si="71"/>
        <v>Louise</v>
      </c>
      <c r="D145" s="5" t="str">
        <f t="shared" ca="1" si="71"/>
        <v>F</v>
      </c>
      <c r="E145" s="5" t="str">
        <f t="shared" ca="1" si="71"/>
        <v>B</v>
      </c>
      <c r="F145" s="5" t="str">
        <f t="shared" ca="1" si="71"/>
        <v/>
      </c>
      <c r="G145" s="17" t="s">
        <v>19</v>
      </c>
      <c r="H145" s="27" t="str">
        <f t="shared" ca="1" si="76"/>
        <v>Wavre</v>
      </c>
      <c r="I145" s="28">
        <v>1.0069444444444443E-4</v>
      </c>
      <c r="J145" s="267">
        <f t="shared" si="77"/>
        <v>0.10069444444444443</v>
      </c>
      <c r="K145" s="263" t="str">
        <f t="shared" ca="1" si="78"/>
        <v>M</v>
      </c>
      <c r="L145" s="5">
        <f t="shared" ca="1" si="79"/>
        <v>45</v>
      </c>
      <c r="M145" s="18"/>
      <c r="N145" s="267" t="str">
        <f t="shared" si="80"/>
        <v/>
      </c>
      <c r="O145" s="263" t="str">
        <f t="shared" ca="1" si="81"/>
        <v>M</v>
      </c>
      <c r="P145" s="5">
        <f t="shared" si="82"/>
        <v>0</v>
      </c>
      <c r="Q145" s="18"/>
      <c r="R145" s="267" t="str">
        <f t="shared" si="83"/>
        <v/>
      </c>
      <c r="S145" s="263" t="str">
        <f t="shared" ca="1" si="84"/>
        <v>M</v>
      </c>
      <c r="T145" s="5">
        <f t="shared" si="85"/>
        <v>0</v>
      </c>
      <c r="U145" s="18"/>
      <c r="V145" s="267" t="str">
        <f t="shared" si="86"/>
        <v/>
      </c>
      <c r="W145" s="263" t="str">
        <f t="shared" ca="1" si="87"/>
        <v>M</v>
      </c>
      <c r="X145" s="5">
        <f t="shared" si="88"/>
        <v>0</v>
      </c>
      <c r="Y145" s="20"/>
      <c r="Z145" s="267" t="str">
        <f t="shared" si="89"/>
        <v/>
      </c>
      <c r="AA145" s="263" t="str">
        <f t="shared" ca="1" si="90"/>
        <v>M</v>
      </c>
      <c r="AB145" s="5">
        <f t="shared" si="91"/>
        <v>0</v>
      </c>
      <c r="AC145" s="18"/>
      <c r="AD145" s="267" t="str">
        <f t="shared" si="92"/>
        <v/>
      </c>
      <c r="AE145" s="263" t="str">
        <f t="shared" ca="1" si="93"/>
        <v>M</v>
      </c>
      <c r="AF145" s="5">
        <f t="shared" si="94"/>
        <v>0</v>
      </c>
      <c r="AG145" s="18"/>
      <c r="AH145" s="267" t="str">
        <f t="shared" si="95"/>
        <v/>
      </c>
      <c r="AI145" s="263" t="str">
        <f t="shared" ca="1" si="96"/>
        <v>M</v>
      </c>
      <c r="AJ145" s="29">
        <f t="shared" si="97"/>
        <v>0</v>
      </c>
      <c r="AK145" s="22"/>
      <c r="AL145" s="5">
        <f t="shared" si="98"/>
        <v>0</v>
      </c>
      <c r="AM145" s="22"/>
      <c r="AN145" s="5">
        <f t="shared" si="99"/>
        <v>0</v>
      </c>
      <c r="AO145" s="826"/>
      <c r="AP145" s="29">
        <f t="shared" si="100"/>
        <v>0</v>
      </c>
      <c r="AQ145" s="436">
        <v>2.61</v>
      </c>
      <c r="AR145" s="106">
        <f t="shared" si="101"/>
        <v>64</v>
      </c>
      <c r="AS145" s="274">
        <f t="shared" si="102"/>
        <v>0</v>
      </c>
      <c r="AT145" s="275">
        <f t="shared" si="102"/>
        <v>0</v>
      </c>
      <c r="AU145" s="275">
        <f t="shared" si="75"/>
        <v>0</v>
      </c>
      <c r="AV145" s="275">
        <f t="shared" si="75"/>
        <v>0</v>
      </c>
      <c r="AW145" s="275">
        <f t="shared" si="75"/>
        <v>0</v>
      </c>
      <c r="AX145" s="275">
        <f t="shared" si="75"/>
        <v>0</v>
      </c>
      <c r="AY145" s="275">
        <f t="shared" si="75"/>
        <v>0</v>
      </c>
      <c r="AZ145" s="275">
        <f t="shared" si="75"/>
        <v>1</v>
      </c>
      <c r="BA145" s="275">
        <f t="shared" si="75"/>
        <v>0</v>
      </c>
      <c r="BB145" s="275">
        <f t="shared" si="75"/>
        <v>0</v>
      </c>
      <c r="BC145" s="275">
        <f t="shared" si="75"/>
        <v>0</v>
      </c>
      <c r="BD145" s="275">
        <f t="shared" si="103"/>
        <v>0</v>
      </c>
      <c r="BE145" s="275">
        <f>IF(AND(A145&lt;&gt;"",AS145&lt;&gt;1,ISNA(VLOOKUP(A145,Indoor!B:B,1,0))),1,0)</f>
        <v>0</v>
      </c>
      <c r="BG145" s="276"/>
      <c r="BH145" s="302"/>
    </row>
    <row r="146" spans="1:60" hidden="1">
      <c r="A146" s="118">
        <v>184</v>
      </c>
      <c r="B146" s="4" t="str">
        <f t="shared" ca="1" si="71"/>
        <v>DUPONT</v>
      </c>
      <c r="C146" s="4" t="str">
        <f t="shared" ca="1" si="71"/>
        <v>Camille</v>
      </c>
      <c r="D146" s="5" t="str">
        <f t="shared" ca="1" si="71"/>
        <v>F</v>
      </c>
      <c r="E146" s="5" t="str">
        <f t="shared" ca="1" si="71"/>
        <v>B</v>
      </c>
      <c r="F146" s="5">
        <f t="shared" ca="1" si="71"/>
        <v>2003</v>
      </c>
      <c r="G146" s="17" t="s">
        <v>19</v>
      </c>
      <c r="H146" s="27" t="str">
        <f t="shared" ca="1" si="76"/>
        <v>Wavre</v>
      </c>
      <c r="I146" s="28">
        <v>8.2175925925925917E-5</v>
      </c>
      <c r="J146" s="267">
        <f t="shared" si="77"/>
        <v>8.2175925925925916E-2</v>
      </c>
      <c r="K146" s="263" t="str">
        <f t="shared" ca="1" si="78"/>
        <v>M</v>
      </c>
      <c r="L146" s="5">
        <f t="shared" ca="1" si="79"/>
        <v>288</v>
      </c>
      <c r="M146" s="18"/>
      <c r="N146" s="267" t="str">
        <f t="shared" si="80"/>
        <v/>
      </c>
      <c r="O146" s="263" t="str">
        <f t="shared" ca="1" si="81"/>
        <v>M</v>
      </c>
      <c r="P146" s="5">
        <f t="shared" si="82"/>
        <v>0</v>
      </c>
      <c r="Q146" s="18"/>
      <c r="R146" s="267" t="str">
        <f t="shared" si="83"/>
        <v/>
      </c>
      <c r="S146" s="263" t="str">
        <f t="shared" ca="1" si="84"/>
        <v>M</v>
      </c>
      <c r="T146" s="5">
        <f t="shared" si="85"/>
        <v>0</v>
      </c>
      <c r="U146" s="18"/>
      <c r="V146" s="267" t="str">
        <f t="shared" si="86"/>
        <v/>
      </c>
      <c r="W146" s="263" t="str">
        <f t="shared" ca="1" si="87"/>
        <v>M</v>
      </c>
      <c r="X146" s="5">
        <f t="shared" si="88"/>
        <v>0</v>
      </c>
      <c r="Y146" s="20"/>
      <c r="Z146" s="267" t="str">
        <f t="shared" si="89"/>
        <v/>
      </c>
      <c r="AA146" s="263" t="str">
        <f t="shared" ca="1" si="90"/>
        <v>M</v>
      </c>
      <c r="AB146" s="5">
        <f t="shared" si="91"/>
        <v>0</v>
      </c>
      <c r="AC146" s="18"/>
      <c r="AD146" s="267" t="str">
        <f t="shared" si="92"/>
        <v/>
      </c>
      <c r="AE146" s="263" t="str">
        <f t="shared" ca="1" si="93"/>
        <v>M</v>
      </c>
      <c r="AF146" s="5">
        <f t="shared" si="94"/>
        <v>0</v>
      </c>
      <c r="AG146" s="18"/>
      <c r="AH146" s="267" t="str">
        <f t="shared" si="95"/>
        <v/>
      </c>
      <c r="AI146" s="263" t="str">
        <f t="shared" ca="1" si="96"/>
        <v>M</v>
      </c>
      <c r="AJ146" s="29">
        <f t="shared" si="97"/>
        <v>0</v>
      </c>
      <c r="AK146" s="22"/>
      <c r="AL146" s="5">
        <f t="shared" si="98"/>
        <v>0</v>
      </c>
      <c r="AM146" s="22"/>
      <c r="AN146" s="5">
        <f t="shared" si="99"/>
        <v>0</v>
      </c>
      <c r="AO146" s="826"/>
      <c r="AP146" s="29">
        <f t="shared" si="100"/>
        <v>0</v>
      </c>
      <c r="AQ146" s="436">
        <v>4.66</v>
      </c>
      <c r="AR146" s="106">
        <f t="shared" si="101"/>
        <v>194</v>
      </c>
      <c r="AS146" s="274">
        <f t="shared" si="102"/>
        <v>0</v>
      </c>
      <c r="AT146" s="275">
        <f t="shared" si="102"/>
        <v>0</v>
      </c>
      <c r="AU146" s="275">
        <f t="shared" si="75"/>
        <v>0</v>
      </c>
      <c r="AV146" s="275">
        <f t="shared" si="75"/>
        <v>0</v>
      </c>
      <c r="AW146" s="275">
        <f t="shared" si="75"/>
        <v>0</v>
      </c>
      <c r="AX146" s="275">
        <f t="shared" si="75"/>
        <v>0</v>
      </c>
      <c r="AY146" s="275">
        <f t="shared" si="75"/>
        <v>0</v>
      </c>
      <c r="AZ146" s="275">
        <f t="shared" si="75"/>
        <v>1</v>
      </c>
      <c r="BA146" s="275">
        <f t="shared" si="75"/>
        <v>0</v>
      </c>
      <c r="BB146" s="275">
        <f t="shared" si="75"/>
        <v>0</v>
      </c>
      <c r="BC146" s="275">
        <f t="shared" si="75"/>
        <v>0</v>
      </c>
      <c r="BD146" s="275">
        <f t="shared" si="103"/>
        <v>0</v>
      </c>
      <c r="BE146" s="275">
        <f>IF(AND(A146&lt;&gt;"",AS146&lt;&gt;1,ISNA(VLOOKUP(A146,Indoor!B:B,1,0))),1,0)</f>
        <v>0</v>
      </c>
      <c r="BG146" s="276"/>
      <c r="BH146" s="302"/>
    </row>
    <row r="147" spans="1:60" hidden="1">
      <c r="A147" s="118">
        <v>367</v>
      </c>
      <c r="B147" s="4" t="str">
        <f t="shared" ca="1" si="71"/>
        <v>CALLEEUWE</v>
      </c>
      <c r="C147" s="4" t="str">
        <f t="shared" ca="1" si="71"/>
        <v>Theo</v>
      </c>
      <c r="D147" s="5" t="str">
        <f t="shared" ca="1" si="71"/>
        <v>H</v>
      </c>
      <c r="E147" s="5" t="str">
        <f t="shared" ca="1" si="71"/>
        <v>B</v>
      </c>
      <c r="F147" s="5" t="str">
        <f t="shared" ca="1" si="71"/>
        <v/>
      </c>
      <c r="G147" s="17" t="s">
        <v>19</v>
      </c>
      <c r="H147" s="27" t="str">
        <f t="shared" ca="1" si="76"/>
        <v>Wavre</v>
      </c>
      <c r="I147" s="28">
        <v>9.1435185185185188E-5</v>
      </c>
      <c r="J147" s="267">
        <f t="shared" si="77"/>
        <v>9.1435185185185189E-2</v>
      </c>
      <c r="K147" s="263" t="str">
        <f t="shared" ca="1" si="78"/>
        <v>M</v>
      </c>
      <c r="L147" s="5">
        <f t="shared" ca="1" si="79"/>
        <v>143</v>
      </c>
      <c r="M147" s="18"/>
      <c r="N147" s="267" t="str">
        <f t="shared" si="80"/>
        <v/>
      </c>
      <c r="O147" s="263" t="str">
        <f t="shared" ca="1" si="81"/>
        <v>M</v>
      </c>
      <c r="P147" s="5">
        <f t="shared" si="82"/>
        <v>0</v>
      </c>
      <c r="Q147" s="18"/>
      <c r="R147" s="267" t="str">
        <f t="shared" si="83"/>
        <v/>
      </c>
      <c r="S147" s="263" t="str">
        <f t="shared" ca="1" si="84"/>
        <v>M</v>
      </c>
      <c r="T147" s="5">
        <f t="shared" si="85"/>
        <v>0</v>
      </c>
      <c r="U147" s="18"/>
      <c r="V147" s="267" t="str">
        <f t="shared" si="86"/>
        <v/>
      </c>
      <c r="W147" s="263" t="str">
        <f t="shared" ca="1" si="87"/>
        <v>M</v>
      </c>
      <c r="X147" s="5">
        <f t="shared" si="88"/>
        <v>0</v>
      </c>
      <c r="Y147" s="20"/>
      <c r="Z147" s="267" t="str">
        <f t="shared" si="89"/>
        <v/>
      </c>
      <c r="AA147" s="263" t="str">
        <f t="shared" ca="1" si="90"/>
        <v>M</v>
      </c>
      <c r="AB147" s="5">
        <f t="shared" si="91"/>
        <v>0</v>
      </c>
      <c r="AC147" s="18"/>
      <c r="AD147" s="267" t="str">
        <f t="shared" si="92"/>
        <v/>
      </c>
      <c r="AE147" s="263" t="str">
        <f t="shared" ca="1" si="93"/>
        <v>M</v>
      </c>
      <c r="AF147" s="5">
        <f t="shared" si="94"/>
        <v>0</v>
      </c>
      <c r="AG147" s="18"/>
      <c r="AH147" s="267" t="str">
        <f t="shared" si="95"/>
        <v/>
      </c>
      <c r="AI147" s="263" t="str">
        <f t="shared" ca="1" si="96"/>
        <v>M</v>
      </c>
      <c r="AJ147" s="29">
        <f t="shared" si="97"/>
        <v>0</v>
      </c>
      <c r="AK147" s="22"/>
      <c r="AL147" s="5">
        <f t="shared" si="98"/>
        <v>0</v>
      </c>
      <c r="AM147" s="22"/>
      <c r="AN147" s="5">
        <f t="shared" si="99"/>
        <v>0</v>
      </c>
      <c r="AO147" s="826"/>
      <c r="AP147" s="29">
        <f t="shared" si="100"/>
        <v>0</v>
      </c>
      <c r="AQ147" s="436">
        <v>3.43</v>
      </c>
      <c r="AR147" s="106">
        <f t="shared" si="101"/>
        <v>115</v>
      </c>
      <c r="AS147" s="274">
        <f t="shared" si="102"/>
        <v>0</v>
      </c>
      <c r="AT147" s="275">
        <f t="shared" si="102"/>
        <v>0</v>
      </c>
      <c r="AU147" s="275">
        <f t="shared" si="75"/>
        <v>0</v>
      </c>
      <c r="AV147" s="275">
        <f t="shared" si="75"/>
        <v>0</v>
      </c>
      <c r="AW147" s="275">
        <f t="shared" si="75"/>
        <v>0</v>
      </c>
      <c r="AX147" s="275">
        <f t="shared" si="75"/>
        <v>0</v>
      </c>
      <c r="AY147" s="275">
        <f t="shared" si="75"/>
        <v>0</v>
      </c>
      <c r="AZ147" s="275">
        <f t="shared" si="75"/>
        <v>1</v>
      </c>
      <c r="BA147" s="275">
        <f t="shared" si="75"/>
        <v>0</v>
      </c>
      <c r="BB147" s="275">
        <f t="shared" si="75"/>
        <v>0</v>
      </c>
      <c r="BC147" s="275">
        <f t="shared" si="75"/>
        <v>0</v>
      </c>
      <c r="BD147" s="275">
        <f t="shared" si="103"/>
        <v>0</v>
      </c>
      <c r="BE147" s="275">
        <f>IF(AND(A147&lt;&gt;"",AS147&lt;&gt;1,ISNA(VLOOKUP(A147,Indoor!B:B,1,0))),1,0)</f>
        <v>0</v>
      </c>
      <c r="BG147" s="276"/>
      <c r="BH147" s="302"/>
    </row>
    <row r="148" spans="1:60" hidden="1">
      <c r="A148" s="118">
        <v>29</v>
      </c>
      <c r="B148" s="4" t="str">
        <f t="shared" ca="1" si="71"/>
        <v xml:space="preserve">DAMMAN </v>
      </c>
      <c r="C148" s="4" t="str">
        <f t="shared" ca="1" si="71"/>
        <v>Benjamin</v>
      </c>
      <c r="D148" s="5" t="str">
        <f t="shared" ca="1" si="71"/>
        <v>H</v>
      </c>
      <c r="E148" s="5" t="str">
        <f t="shared" ca="1" si="71"/>
        <v>B</v>
      </c>
      <c r="F148" s="5">
        <f t="shared" ca="1" si="71"/>
        <v>2002</v>
      </c>
      <c r="G148" s="17" t="s">
        <v>19</v>
      </c>
      <c r="H148" s="27" t="str">
        <f t="shared" ca="1" si="76"/>
        <v>Wavre</v>
      </c>
      <c r="I148" s="28">
        <v>8.4490740740740731E-5</v>
      </c>
      <c r="J148" s="267">
        <f t="shared" si="77"/>
        <v>8.4490740740740727E-2</v>
      </c>
      <c r="K148" s="263" t="str">
        <f t="shared" ca="1" si="78"/>
        <v>M</v>
      </c>
      <c r="L148" s="5">
        <f t="shared" ca="1" si="79"/>
        <v>248</v>
      </c>
      <c r="M148" s="18"/>
      <c r="N148" s="267" t="str">
        <f t="shared" si="80"/>
        <v/>
      </c>
      <c r="O148" s="263" t="str">
        <f t="shared" ca="1" si="81"/>
        <v>M</v>
      </c>
      <c r="P148" s="5">
        <f t="shared" si="82"/>
        <v>0</v>
      </c>
      <c r="Q148" s="18"/>
      <c r="R148" s="267" t="str">
        <f t="shared" si="83"/>
        <v/>
      </c>
      <c r="S148" s="263" t="str">
        <f t="shared" ca="1" si="84"/>
        <v>M</v>
      </c>
      <c r="T148" s="5">
        <f t="shared" si="85"/>
        <v>0</v>
      </c>
      <c r="U148" s="18"/>
      <c r="V148" s="267" t="str">
        <f t="shared" si="86"/>
        <v/>
      </c>
      <c r="W148" s="263" t="str">
        <f t="shared" ca="1" si="87"/>
        <v>M</v>
      </c>
      <c r="X148" s="5">
        <f t="shared" si="88"/>
        <v>0</v>
      </c>
      <c r="Y148" s="20"/>
      <c r="Z148" s="267" t="str">
        <f t="shared" si="89"/>
        <v/>
      </c>
      <c r="AA148" s="263" t="str">
        <f t="shared" ca="1" si="90"/>
        <v>M</v>
      </c>
      <c r="AB148" s="5">
        <f t="shared" si="91"/>
        <v>0</v>
      </c>
      <c r="AC148" s="18"/>
      <c r="AD148" s="267" t="str">
        <f t="shared" si="92"/>
        <v/>
      </c>
      <c r="AE148" s="263" t="str">
        <f t="shared" ca="1" si="93"/>
        <v>M</v>
      </c>
      <c r="AF148" s="5">
        <f t="shared" si="94"/>
        <v>0</v>
      </c>
      <c r="AG148" s="18"/>
      <c r="AH148" s="267" t="str">
        <f t="shared" si="95"/>
        <v/>
      </c>
      <c r="AI148" s="263" t="str">
        <f t="shared" ca="1" si="96"/>
        <v>M</v>
      </c>
      <c r="AJ148" s="29">
        <f t="shared" si="97"/>
        <v>0</v>
      </c>
      <c r="AK148" s="22"/>
      <c r="AL148" s="5">
        <f t="shared" si="98"/>
        <v>0</v>
      </c>
      <c r="AM148" s="22"/>
      <c r="AN148" s="5">
        <f t="shared" si="99"/>
        <v>0</v>
      </c>
      <c r="AO148" s="826"/>
      <c r="AP148" s="29">
        <f t="shared" si="100"/>
        <v>0</v>
      </c>
      <c r="AQ148" s="436">
        <v>4.87</v>
      </c>
      <c r="AR148" s="106">
        <f t="shared" si="101"/>
        <v>207</v>
      </c>
      <c r="AS148" s="274">
        <f t="shared" si="102"/>
        <v>0</v>
      </c>
      <c r="AT148" s="275">
        <f t="shared" si="102"/>
        <v>0</v>
      </c>
      <c r="AU148" s="275">
        <f t="shared" ref="AU148:BC157" si="104">IF($G148=AU$13,1,0)</f>
        <v>0</v>
      </c>
      <c r="AV148" s="275">
        <f t="shared" si="104"/>
        <v>0</v>
      </c>
      <c r="AW148" s="275">
        <f t="shared" si="104"/>
        <v>0</v>
      </c>
      <c r="AX148" s="275">
        <f t="shared" si="104"/>
        <v>0</v>
      </c>
      <c r="AY148" s="275">
        <f t="shared" si="104"/>
        <v>0</v>
      </c>
      <c r="AZ148" s="275">
        <f t="shared" si="104"/>
        <v>1</v>
      </c>
      <c r="BA148" s="275">
        <f t="shared" si="104"/>
        <v>0</v>
      </c>
      <c r="BB148" s="275">
        <f t="shared" si="104"/>
        <v>0</v>
      </c>
      <c r="BC148" s="275">
        <f t="shared" si="104"/>
        <v>0</v>
      </c>
      <c r="BD148" s="275">
        <f t="shared" si="103"/>
        <v>0</v>
      </c>
      <c r="BE148" s="275">
        <f>IF(AND(A148&lt;&gt;"",AS148&lt;&gt;1,ISNA(VLOOKUP(A148,Indoor!B:B,1,0))),1,0)</f>
        <v>0</v>
      </c>
      <c r="BG148" s="276"/>
      <c r="BH148" s="302"/>
    </row>
    <row r="149" spans="1:60" hidden="1">
      <c r="A149" s="118">
        <v>36</v>
      </c>
      <c r="B149" s="4" t="str">
        <f t="shared" ca="1" si="71"/>
        <v>VERMYLEN</v>
      </c>
      <c r="C149" s="4" t="str">
        <f t="shared" ca="1" si="71"/>
        <v>Marius</v>
      </c>
      <c r="D149" s="5" t="str">
        <f t="shared" ca="1" si="71"/>
        <v>H</v>
      </c>
      <c r="E149" s="5" t="str">
        <f t="shared" ca="1" si="71"/>
        <v>B</v>
      </c>
      <c r="F149" s="5">
        <f t="shared" ca="1" si="71"/>
        <v>2002</v>
      </c>
      <c r="G149" s="17" t="s">
        <v>19</v>
      </c>
      <c r="H149" s="27" t="str">
        <f t="shared" ca="1" si="76"/>
        <v>Wavre</v>
      </c>
      <c r="I149" s="28">
        <v>8.3333333333333331E-5</v>
      </c>
      <c r="J149" s="267">
        <f t="shared" si="77"/>
        <v>8.3333333333333329E-2</v>
      </c>
      <c r="K149" s="263" t="str">
        <f t="shared" ca="1" si="78"/>
        <v>M</v>
      </c>
      <c r="L149" s="5">
        <f t="shared" ca="1" si="79"/>
        <v>268</v>
      </c>
      <c r="M149" s="18"/>
      <c r="N149" s="267" t="str">
        <f t="shared" si="80"/>
        <v/>
      </c>
      <c r="O149" s="263" t="str">
        <f t="shared" ca="1" si="81"/>
        <v>M</v>
      </c>
      <c r="P149" s="5">
        <f t="shared" si="82"/>
        <v>0</v>
      </c>
      <c r="Q149" s="18"/>
      <c r="R149" s="267" t="str">
        <f t="shared" si="83"/>
        <v/>
      </c>
      <c r="S149" s="263" t="str">
        <f t="shared" ca="1" si="84"/>
        <v>M</v>
      </c>
      <c r="T149" s="5">
        <f t="shared" si="85"/>
        <v>0</v>
      </c>
      <c r="U149" s="18"/>
      <c r="V149" s="267" t="str">
        <f t="shared" si="86"/>
        <v/>
      </c>
      <c r="W149" s="263" t="str">
        <f t="shared" ca="1" si="87"/>
        <v>M</v>
      </c>
      <c r="X149" s="5">
        <f t="shared" si="88"/>
        <v>0</v>
      </c>
      <c r="Y149" s="20"/>
      <c r="Z149" s="267" t="str">
        <f t="shared" si="89"/>
        <v/>
      </c>
      <c r="AA149" s="263" t="str">
        <f t="shared" ca="1" si="90"/>
        <v>M</v>
      </c>
      <c r="AB149" s="5">
        <f t="shared" si="91"/>
        <v>0</v>
      </c>
      <c r="AC149" s="18"/>
      <c r="AD149" s="267" t="str">
        <f t="shared" si="92"/>
        <v/>
      </c>
      <c r="AE149" s="263" t="str">
        <f t="shared" ca="1" si="93"/>
        <v>M</v>
      </c>
      <c r="AF149" s="5">
        <f t="shared" si="94"/>
        <v>0</v>
      </c>
      <c r="AG149" s="18"/>
      <c r="AH149" s="267" t="str">
        <f t="shared" si="95"/>
        <v/>
      </c>
      <c r="AI149" s="263" t="str">
        <f t="shared" ca="1" si="96"/>
        <v>M</v>
      </c>
      <c r="AJ149" s="29">
        <f t="shared" si="97"/>
        <v>0</v>
      </c>
      <c r="AK149" s="22"/>
      <c r="AL149" s="5">
        <f t="shared" si="98"/>
        <v>0</v>
      </c>
      <c r="AM149" s="22"/>
      <c r="AN149" s="5">
        <f t="shared" si="99"/>
        <v>0</v>
      </c>
      <c r="AO149" s="826"/>
      <c r="AP149" s="29">
        <f t="shared" si="100"/>
        <v>0</v>
      </c>
      <c r="AQ149" s="436">
        <v>7.53</v>
      </c>
      <c r="AR149" s="106">
        <f t="shared" si="101"/>
        <v>382</v>
      </c>
      <c r="AS149" s="274">
        <f t="shared" si="102"/>
        <v>0</v>
      </c>
      <c r="AT149" s="275">
        <f t="shared" si="102"/>
        <v>0</v>
      </c>
      <c r="AU149" s="275">
        <f t="shared" si="104"/>
        <v>0</v>
      </c>
      <c r="AV149" s="275">
        <f t="shared" si="104"/>
        <v>0</v>
      </c>
      <c r="AW149" s="275">
        <f t="shared" si="104"/>
        <v>0</v>
      </c>
      <c r="AX149" s="275">
        <f t="shared" si="104"/>
        <v>0</v>
      </c>
      <c r="AY149" s="275">
        <f t="shared" si="104"/>
        <v>0</v>
      </c>
      <c r="AZ149" s="275">
        <f t="shared" si="104"/>
        <v>1</v>
      </c>
      <c r="BA149" s="275">
        <f t="shared" si="104"/>
        <v>0</v>
      </c>
      <c r="BB149" s="275">
        <f t="shared" si="104"/>
        <v>0</v>
      </c>
      <c r="BC149" s="275">
        <f t="shared" si="104"/>
        <v>0</v>
      </c>
      <c r="BD149" s="275">
        <f t="shared" si="103"/>
        <v>0</v>
      </c>
      <c r="BE149" s="275">
        <f>IF(AND(A149&lt;&gt;"",AS149&lt;&gt;1,ISNA(VLOOKUP(A149,Indoor!B:B,1,0))),1,0)</f>
        <v>0</v>
      </c>
      <c r="BG149" s="276"/>
      <c r="BH149" s="302"/>
    </row>
    <row r="150" spans="1:60" hidden="1">
      <c r="A150" s="118">
        <v>1040</v>
      </c>
      <c r="B150" s="4" t="str">
        <f t="shared" ca="1" si="71"/>
        <v>DUMONT</v>
      </c>
      <c r="C150" s="4" t="str">
        <f t="shared" ca="1" si="71"/>
        <v>Tom</v>
      </c>
      <c r="D150" s="5" t="str">
        <f t="shared" ca="1" si="71"/>
        <v>H</v>
      </c>
      <c r="E150" s="5" t="str">
        <f t="shared" ca="1" si="71"/>
        <v>B</v>
      </c>
      <c r="F150" s="5" t="str">
        <f t="shared" ca="1" si="71"/>
        <v/>
      </c>
      <c r="G150" s="17" t="s">
        <v>19</v>
      </c>
      <c r="H150" s="27" t="str">
        <f t="shared" ca="1" si="76"/>
        <v>Wavre</v>
      </c>
      <c r="I150" s="28">
        <v>9.2592592592592588E-5</v>
      </c>
      <c r="J150" s="267">
        <f t="shared" si="77"/>
        <v>9.2592592592592587E-2</v>
      </c>
      <c r="K150" s="263" t="str">
        <f t="shared" ca="1" si="78"/>
        <v>M</v>
      </c>
      <c r="L150" s="5">
        <f t="shared" ca="1" si="79"/>
        <v>128</v>
      </c>
      <c r="M150" s="18"/>
      <c r="N150" s="267" t="str">
        <f t="shared" si="80"/>
        <v/>
      </c>
      <c r="O150" s="263" t="str">
        <f t="shared" ca="1" si="81"/>
        <v>M</v>
      </c>
      <c r="P150" s="5">
        <f t="shared" si="82"/>
        <v>0</v>
      </c>
      <c r="Q150" s="18"/>
      <c r="R150" s="267" t="str">
        <f t="shared" si="83"/>
        <v/>
      </c>
      <c r="S150" s="263" t="str">
        <f t="shared" ca="1" si="84"/>
        <v>M</v>
      </c>
      <c r="T150" s="5">
        <f t="shared" si="85"/>
        <v>0</v>
      </c>
      <c r="U150" s="18"/>
      <c r="V150" s="267" t="str">
        <f t="shared" si="86"/>
        <v/>
      </c>
      <c r="W150" s="263" t="str">
        <f t="shared" ca="1" si="87"/>
        <v>M</v>
      </c>
      <c r="X150" s="5">
        <f t="shared" si="88"/>
        <v>0</v>
      </c>
      <c r="Y150" s="20"/>
      <c r="Z150" s="267" t="str">
        <f t="shared" si="89"/>
        <v/>
      </c>
      <c r="AA150" s="263" t="str">
        <f t="shared" ca="1" si="90"/>
        <v>M</v>
      </c>
      <c r="AB150" s="5">
        <f t="shared" si="91"/>
        <v>0</v>
      </c>
      <c r="AC150" s="18"/>
      <c r="AD150" s="267" t="str">
        <f t="shared" si="92"/>
        <v/>
      </c>
      <c r="AE150" s="263" t="str">
        <f t="shared" ca="1" si="93"/>
        <v>M</v>
      </c>
      <c r="AF150" s="5">
        <f t="shared" si="94"/>
        <v>0</v>
      </c>
      <c r="AG150" s="18"/>
      <c r="AH150" s="267" t="str">
        <f t="shared" si="95"/>
        <v/>
      </c>
      <c r="AI150" s="263" t="str">
        <f t="shared" ca="1" si="96"/>
        <v>M</v>
      </c>
      <c r="AJ150" s="29">
        <f t="shared" si="97"/>
        <v>0</v>
      </c>
      <c r="AK150" s="22"/>
      <c r="AL150" s="5">
        <f t="shared" si="98"/>
        <v>0</v>
      </c>
      <c r="AM150" s="22"/>
      <c r="AN150" s="5">
        <f t="shared" si="99"/>
        <v>0</v>
      </c>
      <c r="AO150" s="826"/>
      <c r="AP150" s="29">
        <f t="shared" si="100"/>
        <v>0</v>
      </c>
      <c r="AQ150" s="436">
        <v>4.92</v>
      </c>
      <c r="AR150" s="106">
        <f t="shared" si="101"/>
        <v>210</v>
      </c>
      <c r="AS150" s="274">
        <f t="shared" si="102"/>
        <v>0</v>
      </c>
      <c r="AT150" s="275">
        <f t="shared" si="102"/>
        <v>0</v>
      </c>
      <c r="AU150" s="275">
        <f t="shared" si="104"/>
        <v>0</v>
      </c>
      <c r="AV150" s="275">
        <f t="shared" si="104"/>
        <v>0</v>
      </c>
      <c r="AW150" s="275">
        <f t="shared" si="104"/>
        <v>0</v>
      </c>
      <c r="AX150" s="275">
        <f t="shared" si="104"/>
        <v>0</v>
      </c>
      <c r="AY150" s="275">
        <f t="shared" si="104"/>
        <v>0</v>
      </c>
      <c r="AZ150" s="275">
        <f t="shared" si="104"/>
        <v>1</v>
      </c>
      <c r="BA150" s="275">
        <f t="shared" si="104"/>
        <v>0</v>
      </c>
      <c r="BB150" s="275">
        <f t="shared" si="104"/>
        <v>0</v>
      </c>
      <c r="BC150" s="275">
        <f t="shared" si="104"/>
        <v>0</v>
      </c>
      <c r="BD150" s="275">
        <f t="shared" si="103"/>
        <v>0</v>
      </c>
      <c r="BE150" s="275">
        <f>IF(AND(A150&lt;&gt;"",AS150&lt;&gt;1,ISNA(VLOOKUP(A150,Indoor!B:B,1,0))),1,0)</f>
        <v>0</v>
      </c>
      <c r="BG150" s="276"/>
      <c r="BH150" s="302"/>
    </row>
    <row r="151" spans="1:60" hidden="1">
      <c r="A151" s="118">
        <v>221</v>
      </c>
      <c r="B151" s="4" t="str">
        <f t="shared" ca="1" si="71"/>
        <v>NAVEAU</v>
      </c>
      <c r="C151" s="4" t="str">
        <f t="shared" ca="1" si="71"/>
        <v>Thomas</v>
      </c>
      <c r="D151" s="5" t="str">
        <f t="shared" ca="1" si="71"/>
        <v>H</v>
      </c>
      <c r="E151" s="5" t="str">
        <f t="shared" ca="1" si="71"/>
        <v>B</v>
      </c>
      <c r="F151" s="5" t="str">
        <f t="shared" ca="1" si="71"/>
        <v/>
      </c>
      <c r="G151" s="17" t="s">
        <v>19</v>
      </c>
      <c r="H151" s="27" t="str">
        <f t="shared" ca="1" si="76"/>
        <v>Wavre</v>
      </c>
      <c r="I151" s="28">
        <v>8.9120370370370373E-5</v>
      </c>
      <c r="J151" s="267">
        <f t="shared" si="77"/>
        <v>8.9120370370370378E-2</v>
      </c>
      <c r="K151" s="263" t="str">
        <f t="shared" ca="1" si="78"/>
        <v>M</v>
      </c>
      <c r="L151" s="5">
        <f t="shared" ca="1" si="79"/>
        <v>175</v>
      </c>
      <c r="M151" s="18"/>
      <c r="N151" s="267" t="str">
        <f t="shared" si="80"/>
        <v/>
      </c>
      <c r="O151" s="263" t="str">
        <f t="shared" ca="1" si="81"/>
        <v>M</v>
      </c>
      <c r="P151" s="5">
        <f t="shared" si="82"/>
        <v>0</v>
      </c>
      <c r="Q151" s="18"/>
      <c r="R151" s="267" t="str">
        <f t="shared" si="83"/>
        <v/>
      </c>
      <c r="S151" s="263" t="str">
        <f t="shared" ca="1" si="84"/>
        <v>M</v>
      </c>
      <c r="T151" s="5">
        <f t="shared" si="85"/>
        <v>0</v>
      </c>
      <c r="U151" s="18"/>
      <c r="V151" s="267" t="str">
        <f t="shared" si="86"/>
        <v/>
      </c>
      <c r="W151" s="263" t="str">
        <f t="shared" ca="1" si="87"/>
        <v>M</v>
      </c>
      <c r="X151" s="5">
        <f t="shared" si="88"/>
        <v>0</v>
      </c>
      <c r="Y151" s="20"/>
      <c r="Z151" s="267" t="str">
        <f t="shared" si="89"/>
        <v/>
      </c>
      <c r="AA151" s="263" t="str">
        <f t="shared" ca="1" si="90"/>
        <v>M</v>
      </c>
      <c r="AB151" s="5">
        <f t="shared" si="91"/>
        <v>0</v>
      </c>
      <c r="AC151" s="18"/>
      <c r="AD151" s="267" t="str">
        <f t="shared" si="92"/>
        <v/>
      </c>
      <c r="AE151" s="263" t="str">
        <f t="shared" ca="1" si="93"/>
        <v>M</v>
      </c>
      <c r="AF151" s="5">
        <f t="shared" si="94"/>
        <v>0</v>
      </c>
      <c r="AG151" s="18"/>
      <c r="AH151" s="267" t="str">
        <f t="shared" si="95"/>
        <v/>
      </c>
      <c r="AI151" s="263" t="str">
        <f t="shared" ca="1" si="96"/>
        <v>M</v>
      </c>
      <c r="AJ151" s="29">
        <f t="shared" si="97"/>
        <v>0</v>
      </c>
      <c r="AK151" s="22"/>
      <c r="AL151" s="5">
        <f t="shared" si="98"/>
        <v>0</v>
      </c>
      <c r="AM151" s="22"/>
      <c r="AN151" s="5">
        <f t="shared" si="99"/>
        <v>0</v>
      </c>
      <c r="AO151" s="826"/>
      <c r="AP151" s="29">
        <f t="shared" si="100"/>
        <v>0</v>
      </c>
      <c r="AQ151" s="436">
        <v>3.96</v>
      </c>
      <c r="AR151" s="106">
        <f t="shared" si="101"/>
        <v>149</v>
      </c>
      <c r="AS151" s="274">
        <f t="shared" si="102"/>
        <v>0</v>
      </c>
      <c r="AT151" s="275">
        <f t="shared" si="102"/>
        <v>0</v>
      </c>
      <c r="AU151" s="275">
        <f t="shared" si="104"/>
        <v>0</v>
      </c>
      <c r="AV151" s="275">
        <f t="shared" si="104"/>
        <v>0</v>
      </c>
      <c r="AW151" s="275">
        <f t="shared" si="104"/>
        <v>0</v>
      </c>
      <c r="AX151" s="275">
        <f t="shared" si="104"/>
        <v>0</v>
      </c>
      <c r="AY151" s="275">
        <f t="shared" si="104"/>
        <v>0</v>
      </c>
      <c r="AZ151" s="275">
        <f t="shared" si="104"/>
        <v>1</v>
      </c>
      <c r="BA151" s="275">
        <f t="shared" si="104"/>
        <v>0</v>
      </c>
      <c r="BB151" s="275">
        <f t="shared" si="104"/>
        <v>0</v>
      </c>
      <c r="BC151" s="275">
        <f t="shared" si="104"/>
        <v>0</v>
      </c>
      <c r="BD151" s="275">
        <f t="shared" si="103"/>
        <v>0</v>
      </c>
      <c r="BE151" s="275">
        <f>IF(AND(A151&lt;&gt;"",AS151&lt;&gt;1,ISNA(VLOOKUP(A151,Indoor!B:B,1,0))),1,0)</f>
        <v>0</v>
      </c>
      <c r="BG151" s="276"/>
      <c r="BH151" s="302"/>
    </row>
    <row r="152" spans="1:60" hidden="1">
      <c r="A152" s="118">
        <v>35</v>
      </c>
      <c r="B152" s="4" t="str">
        <f t="shared" ca="1" si="71"/>
        <v>SOLBREUX</v>
      </c>
      <c r="C152" s="4" t="str">
        <f t="shared" ca="1" si="71"/>
        <v>Thibaud</v>
      </c>
      <c r="D152" s="5" t="str">
        <f t="shared" ca="1" si="71"/>
        <v>H</v>
      </c>
      <c r="E152" s="5" t="str">
        <f t="shared" ca="1" si="71"/>
        <v>B</v>
      </c>
      <c r="F152" s="5">
        <f t="shared" ca="1" si="71"/>
        <v>2004</v>
      </c>
      <c r="G152" s="17" t="s">
        <v>19</v>
      </c>
      <c r="H152" s="27" t="str">
        <f t="shared" ca="1" si="76"/>
        <v>Wavre</v>
      </c>
      <c r="I152" s="28">
        <v>1.0185185185185185E-4</v>
      </c>
      <c r="J152" s="267">
        <f t="shared" si="77"/>
        <v>0.10185185185185185</v>
      </c>
      <c r="K152" s="263" t="str">
        <f t="shared" ca="1" si="78"/>
        <v>M</v>
      </c>
      <c r="L152" s="5">
        <f t="shared" ca="1" si="79"/>
        <v>36</v>
      </c>
      <c r="M152" s="18"/>
      <c r="N152" s="267" t="str">
        <f t="shared" si="80"/>
        <v/>
      </c>
      <c r="O152" s="263" t="str">
        <f t="shared" ca="1" si="81"/>
        <v>M</v>
      </c>
      <c r="P152" s="5">
        <f t="shared" si="82"/>
        <v>0</v>
      </c>
      <c r="Q152" s="18"/>
      <c r="R152" s="267" t="str">
        <f t="shared" si="83"/>
        <v/>
      </c>
      <c r="S152" s="263" t="str">
        <f t="shared" ca="1" si="84"/>
        <v>M</v>
      </c>
      <c r="T152" s="5">
        <f t="shared" si="85"/>
        <v>0</v>
      </c>
      <c r="U152" s="18"/>
      <c r="V152" s="267" t="str">
        <f t="shared" si="86"/>
        <v/>
      </c>
      <c r="W152" s="263" t="str">
        <f t="shared" ca="1" si="87"/>
        <v>M</v>
      </c>
      <c r="X152" s="5">
        <f t="shared" si="88"/>
        <v>0</v>
      </c>
      <c r="Y152" s="20"/>
      <c r="Z152" s="267" t="str">
        <f t="shared" si="89"/>
        <v/>
      </c>
      <c r="AA152" s="263" t="str">
        <f t="shared" ca="1" si="90"/>
        <v>M</v>
      </c>
      <c r="AB152" s="5">
        <f t="shared" si="91"/>
        <v>0</v>
      </c>
      <c r="AC152" s="18"/>
      <c r="AD152" s="267" t="str">
        <f t="shared" si="92"/>
        <v/>
      </c>
      <c r="AE152" s="263" t="str">
        <f t="shared" ca="1" si="93"/>
        <v>M</v>
      </c>
      <c r="AF152" s="5">
        <f t="shared" si="94"/>
        <v>0</v>
      </c>
      <c r="AG152" s="18"/>
      <c r="AH152" s="267" t="str">
        <f t="shared" si="95"/>
        <v/>
      </c>
      <c r="AI152" s="263" t="str">
        <f t="shared" ca="1" si="96"/>
        <v>M</v>
      </c>
      <c r="AJ152" s="29">
        <f t="shared" si="97"/>
        <v>0</v>
      </c>
      <c r="AK152" s="22"/>
      <c r="AL152" s="5">
        <f t="shared" si="98"/>
        <v>0</v>
      </c>
      <c r="AM152" s="22"/>
      <c r="AN152" s="5">
        <f t="shared" si="99"/>
        <v>0</v>
      </c>
      <c r="AO152" s="826"/>
      <c r="AP152" s="29">
        <f t="shared" si="100"/>
        <v>0</v>
      </c>
      <c r="AQ152" s="436">
        <v>4.07</v>
      </c>
      <c r="AR152" s="106">
        <f t="shared" si="101"/>
        <v>156</v>
      </c>
      <c r="AS152" s="274">
        <f t="shared" si="102"/>
        <v>0</v>
      </c>
      <c r="AT152" s="275">
        <f t="shared" si="102"/>
        <v>0</v>
      </c>
      <c r="AU152" s="275">
        <f t="shared" si="104"/>
        <v>0</v>
      </c>
      <c r="AV152" s="275">
        <f t="shared" si="104"/>
        <v>0</v>
      </c>
      <c r="AW152" s="275">
        <f t="shared" si="104"/>
        <v>0</v>
      </c>
      <c r="AX152" s="275">
        <f t="shared" si="104"/>
        <v>0</v>
      </c>
      <c r="AY152" s="275">
        <f t="shared" si="104"/>
        <v>0</v>
      </c>
      <c r="AZ152" s="275">
        <f t="shared" si="104"/>
        <v>1</v>
      </c>
      <c r="BA152" s="275">
        <f t="shared" si="104"/>
        <v>0</v>
      </c>
      <c r="BB152" s="275">
        <f t="shared" si="104"/>
        <v>0</v>
      </c>
      <c r="BC152" s="275">
        <f t="shared" si="104"/>
        <v>0</v>
      </c>
      <c r="BD152" s="275">
        <f t="shared" si="103"/>
        <v>0</v>
      </c>
      <c r="BE152" s="275">
        <f>IF(AND(A152&lt;&gt;"",AS152&lt;&gt;1,ISNA(VLOOKUP(A152,Indoor!B:B,1,0))),1,0)</f>
        <v>0</v>
      </c>
      <c r="BG152" s="276"/>
      <c r="BH152" s="302"/>
    </row>
    <row r="153" spans="1:60" hidden="1">
      <c r="A153" s="118">
        <v>3244</v>
      </c>
      <c r="B153" s="4" t="str">
        <f t="shared" ca="1" si="71"/>
        <v>BROUWERS</v>
      </c>
      <c r="C153" s="4" t="str">
        <f t="shared" ca="1" si="71"/>
        <v>Elise</v>
      </c>
      <c r="D153" s="5" t="str">
        <f t="shared" ca="1" si="71"/>
        <v>F</v>
      </c>
      <c r="E153" s="5" t="str">
        <f t="shared" ca="1" si="71"/>
        <v>P</v>
      </c>
      <c r="F153" s="5">
        <f t="shared" ca="1" si="71"/>
        <v>2000</v>
      </c>
      <c r="G153" s="17" t="s">
        <v>19</v>
      </c>
      <c r="H153" s="27" t="str">
        <f t="shared" ca="1" si="76"/>
        <v>Wavre</v>
      </c>
      <c r="I153" s="28">
        <v>7.8703703703703702E-5</v>
      </c>
      <c r="J153" s="267">
        <f t="shared" si="77"/>
        <v>7.8703703703703706E-2</v>
      </c>
      <c r="K153" s="263" t="str">
        <f t="shared" ca="1" si="78"/>
        <v>M</v>
      </c>
      <c r="L153" s="5">
        <f t="shared" ca="1" si="79"/>
        <v>354</v>
      </c>
      <c r="M153" s="18"/>
      <c r="N153" s="267" t="str">
        <f t="shared" si="80"/>
        <v/>
      </c>
      <c r="O153" s="263" t="str">
        <f t="shared" ca="1" si="81"/>
        <v>M</v>
      </c>
      <c r="P153" s="5">
        <f t="shared" si="82"/>
        <v>0</v>
      </c>
      <c r="Q153" s="18"/>
      <c r="R153" s="267" t="str">
        <f t="shared" si="83"/>
        <v/>
      </c>
      <c r="S153" s="263" t="str">
        <f t="shared" ca="1" si="84"/>
        <v>M</v>
      </c>
      <c r="T153" s="5">
        <f t="shared" si="85"/>
        <v>0</v>
      </c>
      <c r="U153" s="18"/>
      <c r="V153" s="267" t="str">
        <f t="shared" si="86"/>
        <v/>
      </c>
      <c r="W153" s="263" t="str">
        <f t="shared" ca="1" si="87"/>
        <v>M</v>
      </c>
      <c r="X153" s="5">
        <f t="shared" si="88"/>
        <v>0</v>
      </c>
      <c r="Y153" s="20"/>
      <c r="Z153" s="267" t="str">
        <f t="shared" si="89"/>
        <v/>
      </c>
      <c r="AA153" s="263" t="str">
        <f t="shared" ca="1" si="90"/>
        <v>M</v>
      </c>
      <c r="AB153" s="5">
        <f t="shared" si="91"/>
        <v>0</v>
      </c>
      <c r="AC153" s="18"/>
      <c r="AD153" s="267" t="str">
        <f t="shared" si="92"/>
        <v/>
      </c>
      <c r="AE153" s="263" t="str">
        <f t="shared" ca="1" si="93"/>
        <v>M</v>
      </c>
      <c r="AF153" s="5">
        <f t="shared" si="94"/>
        <v>0</v>
      </c>
      <c r="AG153" s="18"/>
      <c r="AH153" s="267" t="str">
        <f t="shared" si="95"/>
        <v/>
      </c>
      <c r="AI153" s="263" t="str">
        <f t="shared" ca="1" si="96"/>
        <v>M</v>
      </c>
      <c r="AJ153" s="29">
        <f t="shared" si="97"/>
        <v>0</v>
      </c>
      <c r="AK153" s="22">
        <v>100</v>
      </c>
      <c r="AL153" s="5">
        <f t="shared" si="98"/>
        <v>194</v>
      </c>
      <c r="AM153" s="22"/>
      <c r="AN153" s="5">
        <f t="shared" si="99"/>
        <v>0</v>
      </c>
      <c r="AO153" s="826"/>
      <c r="AP153" s="29">
        <f t="shared" si="100"/>
        <v>0</v>
      </c>
      <c r="AQ153" s="436">
        <v>4.62</v>
      </c>
      <c r="AR153" s="106">
        <f t="shared" si="101"/>
        <v>191</v>
      </c>
      <c r="AS153" s="274">
        <f t="shared" si="102"/>
        <v>0</v>
      </c>
      <c r="AT153" s="275">
        <f t="shared" si="102"/>
        <v>0</v>
      </c>
      <c r="AU153" s="275">
        <f t="shared" si="104"/>
        <v>0</v>
      </c>
      <c r="AV153" s="275">
        <f t="shared" si="104"/>
        <v>0</v>
      </c>
      <c r="AW153" s="275">
        <f t="shared" si="104"/>
        <v>0</v>
      </c>
      <c r="AX153" s="275">
        <f t="shared" si="104"/>
        <v>0</v>
      </c>
      <c r="AY153" s="275">
        <f t="shared" si="104"/>
        <v>0</v>
      </c>
      <c r="AZ153" s="275">
        <f t="shared" si="104"/>
        <v>1</v>
      </c>
      <c r="BA153" s="275">
        <f t="shared" si="104"/>
        <v>0</v>
      </c>
      <c r="BB153" s="275">
        <f t="shared" si="104"/>
        <v>0</v>
      </c>
      <c r="BC153" s="275">
        <f t="shared" si="104"/>
        <v>0</v>
      </c>
      <c r="BD153" s="275">
        <f t="shared" si="103"/>
        <v>0</v>
      </c>
      <c r="BE153" s="275">
        <f>IF(AND(A153&lt;&gt;"",AS153&lt;&gt;1,ISNA(VLOOKUP(A153,Indoor!B:B,1,0))),1,0)</f>
        <v>0</v>
      </c>
      <c r="BG153" s="276"/>
      <c r="BH153" s="302"/>
    </row>
    <row r="154" spans="1:60" hidden="1">
      <c r="A154" s="118">
        <v>3033</v>
      </c>
      <c r="B154" s="4" t="str">
        <f t="shared" ca="1" si="71"/>
        <v>NAJM</v>
      </c>
      <c r="C154" s="4" t="str">
        <f t="shared" ca="1" si="71"/>
        <v>Clara</v>
      </c>
      <c r="D154" s="5" t="str">
        <f t="shared" ca="1" si="71"/>
        <v>F</v>
      </c>
      <c r="E154" s="5" t="str">
        <f t="shared" ca="1" si="71"/>
        <v>P</v>
      </c>
      <c r="F154" s="5">
        <f t="shared" ca="1" si="71"/>
        <v>2000</v>
      </c>
      <c r="G154" s="17" t="s">
        <v>19</v>
      </c>
      <c r="H154" s="27" t="str">
        <f t="shared" ca="1" si="76"/>
        <v>Wavre</v>
      </c>
      <c r="I154" s="28">
        <v>7.7546296296296301E-5</v>
      </c>
      <c r="J154" s="267">
        <f t="shared" si="77"/>
        <v>7.7546296296296308E-2</v>
      </c>
      <c r="K154" s="263" t="str">
        <f t="shared" ca="1" si="78"/>
        <v>M</v>
      </c>
      <c r="L154" s="5">
        <f t="shared" ca="1" si="79"/>
        <v>377</v>
      </c>
      <c r="M154" s="18"/>
      <c r="N154" s="267" t="str">
        <f t="shared" si="80"/>
        <v/>
      </c>
      <c r="O154" s="263" t="str">
        <f t="shared" ca="1" si="81"/>
        <v>M</v>
      </c>
      <c r="P154" s="5">
        <f t="shared" si="82"/>
        <v>0</v>
      </c>
      <c r="Q154" s="18"/>
      <c r="R154" s="267" t="str">
        <f t="shared" si="83"/>
        <v/>
      </c>
      <c r="S154" s="263" t="str">
        <f t="shared" ca="1" si="84"/>
        <v>M</v>
      </c>
      <c r="T154" s="5">
        <f t="shared" si="85"/>
        <v>0</v>
      </c>
      <c r="U154" s="18"/>
      <c r="V154" s="267" t="str">
        <f t="shared" si="86"/>
        <v/>
      </c>
      <c r="W154" s="263" t="str">
        <f t="shared" ca="1" si="87"/>
        <v>M</v>
      </c>
      <c r="X154" s="5">
        <f t="shared" si="88"/>
        <v>0</v>
      </c>
      <c r="Y154" s="20"/>
      <c r="Z154" s="267" t="str">
        <f t="shared" si="89"/>
        <v/>
      </c>
      <c r="AA154" s="263" t="str">
        <f t="shared" ca="1" si="90"/>
        <v>M</v>
      </c>
      <c r="AB154" s="5">
        <f t="shared" si="91"/>
        <v>0</v>
      </c>
      <c r="AC154" s="18"/>
      <c r="AD154" s="267" t="str">
        <f t="shared" si="92"/>
        <v/>
      </c>
      <c r="AE154" s="263" t="str">
        <f t="shared" ca="1" si="93"/>
        <v>M</v>
      </c>
      <c r="AF154" s="5">
        <f t="shared" si="94"/>
        <v>0</v>
      </c>
      <c r="AG154" s="18"/>
      <c r="AH154" s="267" t="str">
        <f t="shared" si="95"/>
        <v/>
      </c>
      <c r="AI154" s="263" t="str">
        <f t="shared" ca="1" si="96"/>
        <v>M</v>
      </c>
      <c r="AJ154" s="29">
        <f t="shared" si="97"/>
        <v>0</v>
      </c>
      <c r="AK154" s="22">
        <v>100</v>
      </c>
      <c r="AL154" s="5">
        <f t="shared" si="98"/>
        <v>194</v>
      </c>
      <c r="AM154" s="22"/>
      <c r="AN154" s="5">
        <f t="shared" si="99"/>
        <v>0</v>
      </c>
      <c r="AO154" s="826"/>
      <c r="AP154" s="29">
        <f t="shared" si="100"/>
        <v>0</v>
      </c>
      <c r="AQ154" s="436">
        <v>5.05</v>
      </c>
      <c r="AR154" s="106">
        <f t="shared" si="101"/>
        <v>219</v>
      </c>
      <c r="AS154" s="274">
        <f t="shared" si="102"/>
        <v>0</v>
      </c>
      <c r="AT154" s="275">
        <f t="shared" si="102"/>
        <v>0</v>
      </c>
      <c r="AU154" s="275">
        <f t="shared" si="104"/>
        <v>0</v>
      </c>
      <c r="AV154" s="275">
        <f t="shared" si="104"/>
        <v>0</v>
      </c>
      <c r="AW154" s="275">
        <f t="shared" si="104"/>
        <v>0</v>
      </c>
      <c r="AX154" s="275">
        <f t="shared" si="104"/>
        <v>0</v>
      </c>
      <c r="AY154" s="275">
        <f t="shared" si="104"/>
        <v>0</v>
      </c>
      <c r="AZ154" s="275">
        <f t="shared" si="104"/>
        <v>1</v>
      </c>
      <c r="BA154" s="275">
        <f t="shared" si="104"/>
        <v>0</v>
      </c>
      <c r="BB154" s="275">
        <f t="shared" si="104"/>
        <v>0</v>
      </c>
      <c r="BC154" s="275">
        <f t="shared" si="104"/>
        <v>0</v>
      </c>
      <c r="BD154" s="275">
        <f t="shared" si="103"/>
        <v>0</v>
      </c>
      <c r="BE154" s="275">
        <f>IF(AND(A154&lt;&gt;"",AS154&lt;&gt;1,ISNA(VLOOKUP(A154,Indoor!B:B,1,0))),1,0)</f>
        <v>0</v>
      </c>
      <c r="BG154" s="276"/>
      <c r="BH154" s="302"/>
    </row>
    <row r="155" spans="1:60" hidden="1">
      <c r="A155" s="118">
        <v>3466</v>
      </c>
      <c r="B155" s="4" t="str">
        <f t="shared" ca="1" si="71"/>
        <v>HERMAND</v>
      </c>
      <c r="C155" s="4" t="str">
        <f t="shared" ca="1" si="71"/>
        <v>Emeline</v>
      </c>
      <c r="D155" s="5" t="str">
        <f t="shared" ca="1" si="71"/>
        <v>F</v>
      </c>
      <c r="E155" s="5" t="str">
        <f t="shared" ca="1" si="71"/>
        <v>P</v>
      </c>
      <c r="F155" s="5">
        <f t="shared" ca="1" si="71"/>
        <v>2000</v>
      </c>
      <c r="G155" s="17" t="s">
        <v>19</v>
      </c>
      <c r="H155" s="27" t="str">
        <f t="shared" ca="1" si="76"/>
        <v>Wavre</v>
      </c>
      <c r="I155" s="28">
        <v>7.8703703703703702E-5</v>
      </c>
      <c r="J155" s="267">
        <f t="shared" si="77"/>
        <v>7.8703703703703706E-2</v>
      </c>
      <c r="K155" s="263" t="str">
        <f t="shared" ca="1" si="78"/>
        <v>M</v>
      </c>
      <c r="L155" s="5">
        <f t="shared" ca="1" si="79"/>
        <v>354</v>
      </c>
      <c r="M155" s="18"/>
      <c r="N155" s="267" t="str">
        <f t="shared" si="80"/>
        <v/>
      </c>
      <c r="O155" s="263" t="str">
        <f t="shared" ca="1" si="81"/>
        <v>M</v>
      </c>
      <c r="P155" s="5">
        <f t="shared" si="82"/>
        <v>0</v>
      </c>
      <c r="Q155" s="18"/>
      <c r="R155" s="267" t="str">
        <f t="shared" si="83"/>
        <v/>
      </c>
      <c r="S155" s="263" t="str">
        <f t="shared" ca="1" si="84"/>
        <v>M</v>
      </c>
      <c r="T155" s="5">
        <f t="shared" si="85"/>
        <v>0</v>
      </c>
      <c r="U155" s="18"/>
      <c r="V155" s="267" t="str">
        <f t="shared" si="86"/>
        <v/>
      </c>
      <c r="W155" s="263" t="str">
        <f t="shared" ca="1" si="87"/>
        <v>M</v>
      </c>
      <c r="X155" s="5">
        <f t="shared" si="88"/>
        <v>0</v>
      </c>
      <c r="Y155" s="20"/>
      <c r="Z155" s="267" t="str">
        <f t="shared" si="89"/>
        <v/>
      </c>
      <c r="AA155" s="263" t="str">
        <f t="shared" ca="1" si="90"/>
        <v>M</v>
      </c>
      <c r="AB155" s="5">
        <f t="shared" si="91"/>
        <v>0</v>
      </c>
      <c r="AC155" s="18"/>
      <c r="AD155" s="267" t="str">
        <f t="shared" si="92"/>
        <v/>
      </c>
      <c r="AE155" s="263" t="str">
        <f t="shared" ca="1" si="93"/>
        <v>M</v>
      </c>
      <c r="AF155" s="5">
        <f t="shared" si="94"/>
        <v>0</v>
      </c>
      <c r="AG155" s="18"/>
      <c r="AH155" s="267" t="str">
        <f t="shared" si="95"/>
        <v/>
      </c>
      <c r="AI155" s="263" t="str">
        <f t="shared" ca="1" si="96"/>
        <v>M</v>
      </c>
      <c r="AJ155" s="29">
        <f t="shared" si="97"/>
        <v>0</v>
      </c>
      <c r="AK155" s="22">
        <v>100</v>
      </c>
      <c r="AL155" s="5">
        <f t="shared" si="98"/>
        <v>194</v>
      </c>
      <c r="AM155" s="22"/>
      <c r="AN155" s="5">
        <f t="shared" si="99"/>
        <v>0</v>
      </c>
      <c r="AO155" s="826"/>
      <c r="AP155" s="29">
        <f t="shared" si="100"/>
        <v>0</v>
      </c>
      <c r="AQ155" s="436">
        <v>7.04</v>
      </c>
      <c r="AR155" s="106">
        <f t="shared" si="101"/>
        <v>350</v>
      </c>
      <c r="AS155" s="274">
        <f t="shared" si="102"/>
        <v>0</v>
      </c>
      <c r="AT155" s="275">
        <f t="shared" si="102"/>
        <v>0</v>
      </c>
      <c r="AU155" s="275">
        <f t="shared" si="104"/>
        <v>0</v>
      </c>
      <c r="AV155" s="275">
        <f t="shared" si="104"/>
        <v>0</v>
      </c>
      <c r="AW155" s="275">
        <f t="shared" si="104"/>
        <v>0</v>
      </c>
      <c r="AX155" s="275">
        <f t="shared" si="104"/>
        <v>0</v>
      </c>
      <c r="AY155" s="275">
        <f t="shared" si="104"/>
        <v>0</v>
      </c>
      <c r="AZ155" s="275">
        <f t="shared" si="104"/>
        <v>1</v>
      </c>
      <c r="BA155" s="275">
        <f t="shared" si="104"/>
        <v>0</v>
      </c>
      <c r="BB155" s="275">
        <f t="shared" si="104"/>
        <v>0</v>
      </c>
      <c r="BC155" s="275">
        <f t="shared" si="104"/>
        <v>0</v>
      </c>
      <c r="BD155" s="275">
        <f t="shared" si="103"/>
        <v>0</v>
      </c>
      <c r="BE155" s="275">
        <f>IF(AND(A155&lt;&gt;"",AS155&lt;&gt;1,ISNA(VLOOKUP(A155,Indoor!B:B,1,0))),1,0)</f>
        <v>0</v>
      </c>
      <c r="BG155" s="276"/>
      <c r="BH155" s="302"/>
    </row>
    <row r="156" spans="1:60" hidden="1">
      <c r="A156" s="118">
        <v>3560</v>
      </c>
      <c r="B156" s="4" t="str">
        <f t="shared" ca="1" si="71"/>
        <v>DELPORTE</v>
      </c>
      <c r="C156" s="4" t="str">
        <f t="shared" ca="1" si="71"/>
        <v>Anyte</v>
      </c>
      <c r="D156" s="5" t="str">
        <f t="shared" ca="1" si="71"/>
        <v>F</v>
      </c>
      <c r="E156" s="5" t="str">
        <f t="shared" ca="1" si="71"/>
        <v>P</v>
      </c>
      <c r="F156" s="5" t="str">
        <f t="shared" ca="1" si="71"/>
        <v/>
      </c>
      <c r="G156" s="17" t="s">
        <v>19</v>
      </c>
      <c r="H156" s="27" t="str">
        <f t="shared" ca="1" si="76"/>
        <v>Wavre</v>
      </c>
      <c r="I156" s="28">
        <v>7.8703703703703702E-5</v>
      </c>
      <c r="J156" s="267">
        <f t="shared" si="77"/>
        <v>7.8703703703703706E-2</v>
      </c>
      <c r="K156" s="263" t="str">
        <f t="shared" ca="1" si="78"/>
        <v>M</v>
      </c>
      <c r="L156" s="5">
        <f t="shared" ca="1" si="79"/>
        <v>354</v>
      </c>
      <c r="M156" s="18"/>
      <c r="N156" s="267" t="str">
        <f t="shared" si="80"/>
        <v/>
      </c>
      <c r="O156" s="263" t="str">
        <f t="shared" ca="1" si="81"/>
        <v>M</v>
      </c>
      <c r="P156" s="5">
        <f t="shared" si="82"/>
        <v>0</v>
      </c>
      <c r="Q156" s="18"/>
      <c r="R156" s="267" t="str">
        <f t="shared" si="83"/>
        <v/>
      </c>
      <c r="S156" s="263" t="str">
        <f t="shared" ca="1" si="84"/>
        <v>M</v>
      </c>
      <c r="T156" s="5">
        <f t="shared" si="85"/>
        <v>0</v>
      </c>
      <c r="U156" s="18"/>
      <c r="V156" s="267" t="str">
        <f t="shared" si="86"/>
        <v/>
      </c>
      <c r="W156" s="263" t="str">
        <f t="shared" ca="1" si="87"/>
        <v>M</v>
      </c>
      <c r="X156" s="5">
        <f t="shared" si="88"/>
        <v>0</v>
      </c>
      <c r="Y156" s="20"/>
      <c r="Z156" s="267" t="str">
        <f t="shared" si="89"/>
        <v/>
      </c>
      <c r="AA156" s="263" t="str">
        <f t="shared" ca="1" si="90"/>
        <v>M</v>
      </c>
      <c r="AB156" s="5">
        <f t="shared" si="91"/>
        <v>0</v>
      </c>
      <c r="AC156" s="18"/>
      <c r="AD156" s="267" t="str">
        <f t="shared" si="92"/>
        <v/>
      </c>
      <c r="AE156" s="263" t="str">
        <f t="shared" ca="1" si="93"/>
        <v>M</v>
      </c>
      <c r="AF156" s="5">
        <f t="shared" si="94"/>
        <v>0</v>
      </c>
      <c r="AG156" s="18"/>
      <c r="AH156" s="267" t="str">
        <f t="shared" si="95"/>
        <v/>
      </c>
      <c r="AI156" s="263" t="str">
        <f t="shared" ca="1" si="96"/>
        <v>M</v>
      </c>
      <c r="AJ156" s="29">
        <f t="shared" si="97"/>
        <v>0</v>
      </c>
      <c r="AK156" s="22">
        <v>110</v>
      </c>
      <c r="AL156" s="5">
        <f t="shared" si="98"/>
        <v>278</v>
      </c>
      <c r="AM156" s="22"/>
      <c r="AN156" s="5">
        <f t="shared" si="99"/>
        <v>0</v>
      </c>
      <c r="AO156" s="826"/>
      <c r="AP156" s="29">
        <f t="shared" si="100"/>
        <v>0</v>
      </c>
      <c r="AQ156" s="436">
        <v>5.32</v>
      </c>
      <c r="AR156" s="106">
        <f t="shared" si="101"/>
        <v>236</v>
      </c>
      <c r="AS156" s="274">
        <f t="shared" si="102"/>
        <v>0</v>
      </c>
      <c r="AT156" s="275">
        <f t="shared" si="102"/>
        <v>0</v>
      </c>
      <c r="AU156" s="275">
        <f t="shared" si="104"/>
        <v>0</v>
      </c>
      <c r="AV156" s="275">
        <f t="shared" si="104"/>
        <v>0</v>
      </c>
      <c r="AW156" s="275">
        <f t="shared" si="104"/>
        <v>0</v>
      </c>
      <c r="AX156" s="275">
        <f t="shared" si="104"/>
        <v>0</v>
      </c>
      <c r="AY156" s="275">
        <f t="shared" si="104"/>
        <v>0</v>
      </c>
      <c r="AZ156" s="275">
        <f t="shared" si="104"/>
        <v>1</v>
      </c>
      <c r="BA156" s="275">
        <f t="shared" si="104"/>
        <v>0</v>
      </c>
      <c r="BB156" s="275">
        <f t="shared" si="104"/>
        <v>0</v>
      </c>
      <c r="BC156" s="275">
        <f t="shared" si="104"/>
        <v>0</v>
      </c>
      <c r="BD156" s="275">
        <f t="shared" si="103"/>
        <v>0</v>
      </c>
      <c r="BE156" s="275">
        <f>IF(AND(A156&lt;&gt;"",AS156&lt;&gt;1,ISNA(VLOOKUP(A156,Indoor!B:B,1,0))),1,0)</f>
        <v>0</v>
      </c>
      <c r="BG156" s="276"/>
      <c r="BH156" s="302"/>
    </row>
    <row r="157" spans="1:60" hidden="1">
      <c r="A157" s="118">
        <v>3481</v>
      </c>
      <c r="B157" s="4" t="str">
        <f t="shared" ca="1" si="71"/>
        <v>CHOISEZ</v>
      </c>
      <c r="C157" s="4" t="str">
        <f t="shared" ca="1" si="71"/>
        <v>Elodie</v>
      </c>
      <c r="D157" s="5" t="str">
        <f t="shared" ca="1" si="71"/>
        <v>F</v>
      </c>
      <c r="E157" s="5" t="str">
        <f t="shared" ca="1" si="71"/>
        <v>P</v>
      </c>
      <c r="F157" s="5" t="str">
        <f t="shared" ca="1" si="71"/>
        <v/>
      </c>
      <c r="G157" s="17" t="s">
        <v>19</v>
      </c>
      <c r="H157" s="27" t="str">
        <f t="shared" ca="1" si="76"/>
        <v>Wavre</v>
      </c>
      <c r="I157" s="28">
        <v>8.1018518518518516E-5</v>
      </c>
      <c r="J157" s="267">
        <f t="shared" si="77"/>
        <v>8.1018518518518517E-2</v>
      </c>
      <c r="K157" s="263" t="str">
        <f t="shared" ca="1" si="78"/>
        <v>M</v>
      </c>
      <c r="L157" s="5">
        <f t="shared" ca="1" si="79"/>
        <v>310</v>
      </c>
      <c r="M157" s="18"/>
      <c r="N157" s="267" t="str">
        <f t="shared" si="80"/>
        <v/>
      </c>
      <c r="O157" s="263" t="str">
        <f t="shared" ca="1" si="81"/>
        <v>M</v>
      </c>
      <c r="P157" s="5">
        <f t="shared" si="82"/>
        <v>0</v>
      </c>
      <c r="Q157" s="18"/>
      <c r="R157" s="267" t="str">
        <f t="shared" si="83"/>
        <v/>
      </c>
      <c r="S157" s="263" t="str">
        <f t="shared" ca="1" si="84"/>
        <v>M</v>
      </c>
      <c r="T157" s="5">
        <f t="shared" si="85"/>
        <v>0</v>
      </c>
      <c r="U157" s="18"/>
      <c r="V157" s="267" t="str">
        <f t="shared" si="86"/>
        <v/>
      </c>
      <c r="W157" s="263" t="str">
        <f t="shared" ca="1" si="87"/>
        <v>M</v>
      </c>
      <c r="X157" s="5">
        <f t="shared" si="88"/>
        <v>0</v>
      </c>
      <c r="Y157" s="20"/>
      <c r="Z157" s="267" t="str">
        <f t="shared" si="89"/>
        <v/>
      </c>
      <c r="AA157" s="263" t="str">
        <f t="shared" ca="1" si="90"/>
        <v>M</v>
      </c>
      <c r="AB157" s="5">
        <f t="shared" si="91"/>
        <v>0</v>
      </c>
      <c r="AC157" s="18"/>
      <c r="AD157" s="267" t="str">
        <f t="shared" si="92"/>
        <v/>
      </c>
      <c r="AE157" s="263" t="str">
        <f t="shared" ca="1" si="93"/>
        <v>M</v>
      </c>
      <c r="AF157" s="5">
        <f t="shared" si="94"/>
        <v>0</v>
      </c>
      <c r="AG157" s="18"/>
      <c r="AH157" s="267" t="str">
        <f t="shared" si="95"/>
        <v/>
      </c>
      <c r="AI157" s="263" t="str">
        <f t="shared" ca="1" si="96"/>
        <v>M</v>
      </c>
      <c r="AJ157" s="29">
        <f t="shared" si="97"/>
        <v>0</v>
      </c>
      <c r="AK157" s="22">
        <v>100</v>
      </c>
      <c r="AL157" s="5">
        <f t="shared" si="98"/>
        <v>194</v>
      </c>
      <c r="AM157" s="22"/>
      <c r="AN157" s="5">
        <f t="shared" si="99"/>
        <v>0</v>
      </c>
      <c r="AO157" s="826"/>
      <c r="AP157" s="29">
        <f t="shared" si="100"/>
        <v>0</v>
      </c>
      <c r="AQ157" s="436">
        <v>3.92</v>
      </c>
      <c r="AR157" s="106">
        <f t="shared" si="101"/>
        <v>146</v>
      </c>
      <c r="AS157" s="274">
        <f t="shared" si="102"/>
        <v>0</v>
      </c>
      <c r="AT157" s="275">
        <f t="shared" si="102"/>
        <v>0</v>
      </c>
      <c r="AU157" s="275">
        <f t="shared" si="104"/>
        <v>0</v>
      </c>
      <c r="AV157" s="275">
        <f t="shared" si="104"/>
        <v>0</v>
      </c>
      <c r="AW157" s="275">
        <f t="shared" si="104"/>
        <v>0</v>
      </c>
      <c r="AX157" s="275">
        <f t="shared" si="104"/>
        <v>0</v>
      </c>
      <c r="AY157" s="275">
        <f t="shared" si="104"/>
        <v>0</v>
      </c>
      <c r="AZ157" s="275">
        <f t="shared" si="104"/>
        <v>1</v>
      </c>
      <c r="BA157" s="275">
        <f t="shared" si="104"/>
        <v>0</v>
      </c>
      <c r="BB157" s="275">
        <f t="shared" si="104"/>
        <v>0</v>
      </c>
      <c r="BC157" s="275">
        <f t="shared" si="104"/>
        <v>0</v>
      </c>
      <c r="BD157" s="275">
        <f t="shared" si="103"/>
        <v>0</v>
      </c>
      <c r="BE157" s="275">
        <f>IF(AND(A157&lt;&gt;"",AS157&lt;&gt;1,ISNA(VLOOKUP(A157,Indoor!B:B,1,0))),1,0)</f>
        <v>0</v>
      </c>
      <c r="BG157" s="276"/>
      <c r="BH157" s="302"/>
    </row>
    <row r="158" spans="1:60" hidden="1">
      <c r="A158" s="118">
        <v>3400</v>
      </c>
      <c r="B158" s="4" t="str">
        <f t="shared" ca="1" si="71"/>
        <v>DEBIERE</v>
      </c>
      <c r="C158" s="4" t="str">
        <f t="shared" ca="1" si="71"/>
        <v>Romane</v>
      </c>
      <c r="D158" s="5" t="str">
        <f t="shared" ca="1" si="71"/>
        <v>F</v>
      </c>
      <c r="E158" s="5" t="str">
        <f t="shared" ca="1" si="71"/>
        <v>P</v>
      </c>
      <c r="F158" s="5">
        <f t="shared" ca="1" si="71"/>
        <v>2000</v>
      </c>
      <c r="G158" s="17" t="s">
        <v>19</v>
      </c>
      <c r="H158" s="27" t="str">
        <f t="shared" ca="1" si="76"/>
        <v>Wavre</v>
      </c>
      <c r="I158" s="28">
        <v>7.8703703703703702E-5</v>
      </c>
      <c r="J158" s="267">
        <f t="shared" si="77"/>
        <v>7.8703703703703706E-2</v>
      </c>
      <c r="K158" s="263" t="str">
        <f t="shared" ca="1" si="78"/>
        <v>M</v>
      </c>
      <c r="L158" s="5">
        <f t="shared" ca="1" si="79"/>
        <v>354</v>
      </c>
      <c r="M158" s="18"/>
      <c r="N158" s="267" t="str">
        <f t="shared" si="80"/>
        <v/>
      </c>
      <c r="O158" s="263" t="str">
        <f t="shared" ca="1" si="81"/>
        <v>M</v>
      </c>
      <c r="P158" s="5">
        <f t="shared" si="82"/>
        <v>0</v>
      </c>
      <c r="Q158" s="18"/>
      <c r="R158" s="267" t="str">
        <f t="shared" si="83"/>
        <v/>
      </c>
      <c r="S158" s="263" t="str">
        <f t="shared" ca="1" si="84"/>
        <v>M</v>
      </c>
      <c r="T158" s="5">
        <f t="shared" si="85"/>
        <v>0</v>
      </c>
      <c r="U158" s="18"/>
      <c r="V158" s="267" t="str">
        <f t="shared" si="86"/>
        <v/>
      </c>
      <c r="W158" s="263" t="str">
        <f t="shared" ca="1" si="87"/>
        <v>M</v>
      </c>
      <c r="X158" s="5">
        <f t="shared" si="88"/>
        <v>0</v>
      </c>
      <c r="Y158" s="20"/>
      <c r="Z158" s="267" t="str">
        <f t="shared" si="89"/>
        <v/>
      </c>
      <c r="AA158" s="263" t="str">
        <f t="shared" ca="1" si="90"/>
        <v>M</v>
      </c>
      <c r="AB158" s="5">
        <f t="shared" si="91"/>
        <v>0</v>
      </c>
      <c r="AC158" s="18"/>
      <c r="AD158" s="267" t="str">
        <f t="shared" si="92"/>
        <v/>
      </c>
      <c r="AE158" s="263" t="str">
        <f t="shared" ca="1" si="93"/>
        <v>M</v>
      </c>
      <c r="AF158" s="5">
        <f t="shared" si="94"/>
        <v>0</v>
      </c>
      <c r="AG158" s="18"/>
      <c r="AH158" s="267" t="str">
        <f t="shared" si="95"/>
        <v/>
      </c>
      <c r="AI158" s="263" t="str">
        <f t="shared" ca="1" si="96"/>
        <v>M</v>
      </c>
      <c r="AJ158" s="29">
        <f t="shared" si="97"/>
        <v>0</v>
      </c>
      <c r="AK158" s="22">
        <v>120</v>
      </c>
      <c r="AL158" s="5">
        <f t="shared" si="98"/>
        <v>369</v>
      </c>
      <c r="AM158" s="22"/>
      <c r="AN158" s="5">
        <f t="shared" si="99"/>
        <v>0</v>
      </c>
      <c r="AO158" s="826"/>
      <c r="AP158" s="29">
        <f t="shared" si="100"/>
        <v>0</v>
      </c>
      <c r="AQ158" s="436">
        <v>4.8899999999999997</v>
      </c>
      <c r="AR158" s="106">
        <f t="shared" si="101"/>
        <v>208</v>
      </c>
      <c r="AS158" s="274">
        <f t="shared" si="102"/>
        <v>0</v>
      </c>
      <c r="AT158" s="275">
        <f t="shared" si="102"/>
        <v>0</v>
      </c>
      <c r="AU158" s="275">
        <f t="shared" ref="AU158:BC167" si="105">IF($G158=AU$13,1,0)</f>
        <v>0</v>
      </c>
      <c r="AV158" s="275">
        <f t="shared" si="105"/>
        <v>0</v>
      </c>
      <c r="AW158" s="275">
        <f t="shared" si="105"/>
        <v>0</v>
      </c>
      <c r="AX158" s="275">
        <f t="shared" si="105"/>
        <v>0</v>
      </c>
      <c r="AY158" s="275">
        <f t="shared" si="105"/>
        <v>0</v>
      </c>
      <c r="AZ158" s="275">
        <f t="shared" si="105"/>
        <v>1</v>
      </c>
      <c r="BA158" s="275">
        <f t="shared" si="105"/>
        <v>0</v>
      </c>
      <c r="BB158" s="275">
        <f t="shared" si="105"/>
        <v>0</v>
      </c>
      <c r="BC158" s="275">
        <f t="shared" si="105"/>
        <v>0</v>
      </c>
      <c r="BD158" s="275">
        <f t="shared" si="103"/>
        <v>0</v>
      </c>
      <c r="BE158" s="275">
        <f>IF(AND(A158&lt;&gt;"",AS158&lt;&gt;1,ISNA(VLOOKUP(A158,Indoor!B:B,1,0))),1,0)</f>
        <v>0</v>
      </c>
      <c r="BG158" s="276"/>
      <c r="BH158" s="302"/>
    </row>
    <row r="159" spans="1:60" hidden="1">
      <c r="A159" s="118">
        <v>3251</v>
      </c>
      <c r="B159" s="4" t="str">
        <f t="shared" ca="1" si="71"/>
        <v>DJACQUIERE</v>
      </c>
      <c r="C159" s="4" t="str">
        <f t="shared" ca="1" si="71"/>
        <v>Alice</v>
      </c>
      <c r="D159" s="5" t="str">
        <f t="shared" ca="1" si="71"/>
        <v>F</v>
      </c>
      <c r="E159" s="5" t="str">
        <f t="shared" ca="1" si="71"/>
        <v>P</v>
      </c>
      <c r="F159" s="5" t="str">
        <f t="shared" ca="1" si="71"/>
        <v/>
      </c>
      <c r="G159" s="17" t="s">
        <v>19</v>
      </c>
      <c r="H159" s="27" t="str">
        <f t="shared" ca="1" si="76"/>
        <v>Wavre</v>
      </c>
      <c r="I159" s="28">
        <v>9.0277777777777774E-5</v>
      </c>
      <c r="J159" s="267">
        <f t="shared" si="77"/>
        <v>9.0277777777777776E-2</v>
      </c>
      <c r="K159" s="263" t="str">
        <f t="shared" ca="1" si="78"/>
        <v>M</v>
      </c>
      <c r="L159" s="5">
        <f t="shared" ca="1" si="79"/>
        <v>159</v>
      </c>
      <c r="M159" s="18"/>
      <c r="N159" s="267" t="str">
        <f t="shared" si="80"/>
        <v/>
      </c>
      <c r="O159" s="263" t="str">
        <f t="shared" ca="1" si="81"/>
        <v>M</v>
      </c>
      <c r="P159" s="5">
        <f t="shared" si="82"/>
        <v>0</v>
      </c>
      <c r="Q159" s="18"/>
      <c r="R159" s="267" t="str">
        <f t="shared" si="83"/>
        <v/>
      </c>
      <c r="S159" s="263" t="str">
        <f t="shared" ca="1" si="84"/>
        <v>M</v>
      </c>
      <c r="T159" s="5">
        <f t="shared" si="85"/>
        <v>0</v>
      </c>
      <c r="U159" s="18"/>
      <c r="V159" s="267" t="str">
        <f t="shared" si="86"/>
        <v/>
      </c>
      <c r="W159" s="263" t="str">
        <f t="shared" ca="1" si="87"/>
        <v>M</v>
      </c>
      <c r="X159" s="5">
        <f t="shared" si="88"/>
        <v>0</v>
      </c>
      <c r="Y159" s="20"/>
      <c r="Z159" s="267" t="str">
        <f t="shared" si="89"/>
        <v/>
      </c>
      <c r="AA159" s="263" t="str">
        <f t="shared" ca="1" si="90"/>
        <v>M</v>
      </c>
      <c r="AB159" s="5">
        <f t="shared" si="91"/>
        <v>0</v>
      </c>
      <c r="AC159" s="18"/>
      <c r="AD159" s="267" t="str">
        <f t="shared" si="92"/>
        <v/>
      </c>
      <c r="AE159" s="263" t="str">
        <f t="shared" ca="1" si="93"/>
        <v>M</v>
      </c>
      <c r="AF159" s="5">
        <f t="shared" si="94"/>
        <v>0</v>
      </c>
      <c r="AG159" s="18"/>
      <c r="AH159" s="267" t="str">
        <f t="shared" si="95"/>
        <v/>
      </c>
      <c r="AI159" s="263" t="str">
        <f t="shared" ca="1" si="96"/>
        <v>M</v>
      </c>
      <c r="AJ159" s="29">
        <f t="shared" si="97"/>
        <v>0</v>
      </c>
      <c r="AK159" s="22"/>
      <c r="AL159" s="5">
        <f t="shared" si="98"/>
        <v>0</v>
      </c>
      <c r="AM159" s="22"/>
      <c r="AN159" s="5">
        <f t="shared" si="99"/>
        <v>0</v>
      </c>
      <c r="AO159" s="826"/>
      <c r="AP159" s="29">
        <f t="shared" si="100"/>
        <v>0</v>
      </c>
      <c r="AQ159" s="436">
        <v>3.39</v>
      </c>
      <c r="AR159" s="106">
        <f t="shared" si="101"/>
        <v>113</v>
      </c>
      <c r="AS159" s="274">
        <f t="shared" si="102"/>
        <v>0</v>
      </c>
      <c r="AT159" s="275">
        <f t="shared" si="102"/>
        <v>0</v>
      </c>
      <c r="AU159" s="275">
        <f t="shared" si="105"/>
        <v>0</v>
      </c>
      <c r="AV159" s="275">
        <f t="shared" si="105"/>
        <v>0</v>
      </c>
      <c r="AW159" s="275">
        <f t="shared" si="105"/>
        <v>0</v>
      </c>
      <c r="AX159" s="275">
        <f t="shared" si="105"/>
        <v>0</v>
      </c>
      <c r="AY159" s="275">
        <f t="shared" si="105"/>
        <v>0</v>
      </c>
      <c r="AZ159" s="275">
        <f t="shared" si="105"/>
        <v>1</v>
      </c>
      <c r="BA159" s="275">
        <f t="shared" si="105"/>
        <v>0</v>
      </c>
      <c r="BB159" s="275">
        <f t="shared" si="105"/>
        <v>0</v>
      </c>
      <c r="BC159" s="275">
        <f t="shared" si="105"/>
        <v>0</v>
      </c>
      <c r="BD159" s="275">
        <f t="shared" si="103"/>
        <v>0</v>
      </c>
      <c r="BE159" s="275">
        <f>IF(AND(A159&lt;&gt;"",AS159&lt;&gt;1,ISNA(VLOOKUP(A159,Indoor!B:B,1,0))),1,0)</f>
        <v>0</v>
      </c>
      <c r="BG159" s="276"/>
      <c r="BH159" s="302"/>
    </row>
    <row r="160" spans="1:60" hidden="1">
      <c r="A160" s="118">
        <v>3036</v>
      </c>
      <c r="B160" s="4" t="str">
        <f t="shared" ca="1" si="71"/>
        <v>DUCHENE</v>
      </c>
      <c r="C160" s="4" t="str">
        <f t="shared" ca="1" si="71"/>
        <v>Aurore</v>
      </c>
      <c r="D160" s="5" t="str">
        <f t="shared" ca="1" si="71"/>
        <v>F</v>
      </c>
      <c r="E160" s="5" t="str">
        <f t="shared" ca="1" si="71"/>
        <v>P</v>
      </c>
      <c r="F160" s="5" t="str">
        <f t="shared" ca="1" si="71"/>
        <v/>
      </c>
      <c r="G160" s="17" t="s">
        <v>19</v>
      </c>
      <c r="H160" s="27" t="str">
        <f t="shared" ca="1" si="76"/>
        <v>Wavre</v>
      </c>
      <c r="I160" s="28">
        <v>7.9861111111111116E-5</v>
      </c>
      <c r="J160" s="267">
        <f t="shared" si="77"/>
        <v>7.9861111111111119E-2</v>
      </c>
      <c r="K160" s="263" t="str">
        <f t="shared" ca="1" si="78"/>
        <v>M</v>
      </c>
      <c r="L160" s="5">
        <f t="shared" ca="1" si="79"/>
        <v>331</v>
      </c>
      <c r="M160" s="18"/>
      <c r="N160" s="267" t="str">
        <f t="shared" si="80"/>
        <v/>
      </c>
      <c r="O160" s="263" t="str">
        <f t="shared" ca="1" si="81"/>
        <v>M</v>
      </c>
      <c r="P160" s="5">
        <f t="shared" si="82"/>
        <v>0</v>
      </c>
      <c r="Q160" s="18"/>
      <c r="R160" s="267" t="str">
        <f t="shared" si="83"/>
        <v/>
      </c>
      <c r="S160" s="263" t="str">
        <f t="shared" ca="1" si="84"/>
        <v>M</v>
      </c>
      <c r="T160" s="5">
        <f t="shared" si="85"/>
        <v>0</v>
      </c>
      <c r="U160" s="18"/>
      <c r="V160" s="267" t="str">
        <f t="shared" si="86"/>
        <v/>
      </c>
      <c r="W160" s="263" t="str">
        <f t="shared" ca="1" si="87"/>
        <v>M</v>
      </c>
      <c r="X160" s="5">
        <f t="shared" si="88"/>
        <v>0</v>
      </c>
      <c r="Y160" s="20"/>
      <c r="Z160" s="267" t="str">
        <f t="shared" si="89"/>
        <v/>
      </c>
      <c r="AA160" s="263" t="str">
        <f t="shared" ca="1" si="90"/>
        <v>M</v>
      </c>
      <c r="AB160" s="5">
        <f t="shared" si="91"/>
        <v>0</v>
      </c>
      <c r="AC160" s="18"/>
      <c r="AD160" s="267" t="str">
        <f t="shared" si="92"/>
        <v/>
      </c>
      <c r="AE160" s="263" t="str">
        <f t="shared" ca="1" si="93"/>
        <v>M</v>
      </c>
      <c r="AF160" s="5">
        <f t="shared" si="94"/>
        <v>0</v>
      </c>
      <c r="AG160" s="18"/>
      <c r="AH160" s="267" t="str">
        <f t="shared" si="95"/>
        <v/>
      </c>
      <c r="AI160" s="263" t="str">
        <f t="shared" ca="1" si="96"/>
        <v>M</v>
      </c>
      <c r="AJ160" s="29">
        <f t="shared" si="97"/>
        <v>0</v>
      </c>
      <c r="AK160" s="22">
        <v>100</v>
      </c>
      <c r="AL160" s="5">
        <f t="shared" si="98"/>
        <v>194</v>
      </c>
      <c r="AM160" s="22"/>
      <c r="AN160" s="5">
        <f t="shared" si="99"/>
        <v>0</v>
      </c>
      <c r="AO160" s="826"/>
      <c r="AP160" s="29">
        <f t="shared" si="100"/>
        <v>0</v>
      </c>
      <c r="AQ160" s="436">
        <v>5.75</v>
      </c>
      <c r="AR160" s="106">
        <f t="shared" si="101"/>
        <v>264</v>
      </c>
      <c r="AS160" s="274">
        <f t="shared" si="102"/>
        <v>0</v>
      </c>
      <c r="AT160" s="275">
        <f t="shared" si="102"/>
        <v>0</v>
      </c>
      <c r="AU160" s="275">
        <f t="shared" si="105"/>
        <v>0</v>
      </c>
      <c r="AV160" s="275">
        <f t="shared" si="105"/>
        <v>0</v>
      </c>
      <c r="AW160" s="275">
        <f t="shared" si="105"/>
        <v>0</v>
      </c>
      <c r="AX160" s="275">
        <f t="shared" si="105"/>
        <v>0</v>
      </c>
      <c r="AY160" s="275">
        <f t="shared" si="105"/>
        <v>0</v>
      </c>
      <c r="AZ160" s="275">
        <f t="shared" si="105"/>
        <v>1</v>
      </c>
      <c r="BA160" s="275">
        <f t="shared" si="105"/>
        <v>0</v>
      </c>
      <c r="BB160" s="275">
        <f t="shared" si="105"/>
        <v>0</v>
      </c>
      <c r="BC160" s="275">
        <f t="shared" si="105"/>
        <v>0</v>
      </c>
      <c r="BD160" s="275">
        <f t="shared" si="103"/>
        <v>0</v>
      </c>
      <c r="BE160" s="275">
        <f>IF(AND(A160&lt;&gt;"",AS160&lt;&gt;1,ISNA(VLOOKUP(A160,Indoor!B:B,1,0))),1,0)</f>
        <v>0</v>
      </c>
      <c r="BG160" s="276"/>
      <c r="BH160" s="302"/>
    </row>
    <row r="161" spans="1:60" hidden="1">
      <c r="A161" s="118">
        <v>3782</v>
      </c>
      <c r="B161" s="4" t="str">
        <f t="shared" ca="1" si="71"/>
        <v>SOLBREUX</v>
      </c>
      <c r="C161" s="4" t="str">
        <f t="shared" ca="1" si="71"/>
        <v>Antoine</v>
      </c>
      <c r="D161" s="5" t="str">
        <f t="shared" ca="1" si="71"/>
        <v>H</v>
      </c>
      <c r="E161" s="5" t="str">
        <f t="shared" ca="1" si="71"/>
        <v>P</v>
      </c>
      <c r="F161" s="5">
        <f t="shared" ca="1" si="71"/>
        <v>2001</v>
      </c>
      <c r="G161" s="17" t="s">
        <v>19</v>
      </c>
      <c r="H161" s="27" t="str">
        <f t="shared" ca="1" si="76"/>
        <v>Wavre</v>
      </c>
      <c r="I161" s="28">
        <v>8.2175925925925917E-5</v>
      </c>
      <c r="J161" s="267">
        <f t="shared" si="77"/>
        <v>8.2175925925925916E-2</v>
      </c>
      <c r="K161" s="263" t="str">
        <f t="shared" ca="1" si="78"/>
        <v>M</v>
      </c>
      <c r="L161" s="5">
        <f t="shared" ca="1" si="79"/>
        <v>288</v>
      </c>
      <c r="M161" s="18"/>
      <c r="N161" s="267" t="str">
        <f t="shared" si="80"/>
        <v/>
      </c>
      <c r="O161" s="263" t="str">
        <f t="shared" ca="1" si="81"/>
        <v>M</v>
      </c>
      <c r="P161" s="5">
        <f t="shared" si="82"/>
        <v>0</v>
      </c>
      <c r="Q161" s="18"/>
      <c r="R161" s="267" t="str">
        <f t="shared" si="83"/>
        <v/>
      </c>
      <c r="S161" s="263" t="str">
        <f t="shared" ca="1" si="84"/>
        <v>M</v>
      </c>
      <c r="T161" s="5">
        <f t="shared" si="85"/>
        <v>0</v>
      </c>
      <c r="U161" s="18"/>
      <c r="V161" s="267" t="str">
        <f t="shared" si="86"/>
        <v/>
      </c>
      <c r="W161" s="263" t="str">
        <f t="shared" ca="1" si="87"/>
        <v>M</v>
      </c>
      <c r="X161" s="5">
        <f t="shared" si="88"/>
        <v>0</v>
      </c>
      <c r="Y161" s="20"/>
      <c r="Z161" s="267" t="str">
        <f t="shared" si="89"/>
        <v/>
      </c>
      <c r="AA161" s="263" t="str">
        <f t="shared" ca="1" si="90"/>
        <v>M</v>
      </c>
      <c r="AB161" s="5">
        <f t="shared" si="91"/>
        <v>0</v>
      </c>
      <c r="AC161" s="18"/>
      <c r="AD161" s="267" t="str">
        <f t="shared" si="92"/>
        <v/>
      </c>
      <c r="AE161" s="263" t="str">
        <f t="shared" ca="1" si="93"/>
        <v>M</v>
      </c>
      <c r="AF161" s="5">
        <f t="shared" si="94"/>
        <v>0</v>
      </c>
      <c r="AG161" s="18"/>
      <c r="AH161" s="267" t="str">
        <f t="shared" si="95"/>
        <v/>
      </c>
      <c r="AI161" s="263" t="str">
        <f t="shared" ca="1" si="96"/>
        <v>M</v>
      </c>
      <c r="AJ161" s="29">
        <f t="shared" si="97"/>
        <v>0</v>
      </c>
      <c r="AK161" s="22"/>
      <c r="AL161" s="5">
        <f t="shared" si="98"/>
        <v>0</v>
      </c>
      <c r="AM161" s="22"/>
      <c r="AN161" s="5">
        <f t="shared" si="99"/>
        <v>0</v>
      </c>
      <c r="AO161" s="826"/>
      <c r="AP161" s="29">
        <f t="shared" si="100"/>
        <v>0</v>
      </c>
      <c r="AQ161" s="436">
        <v>7.7</v>
      </c>
      <c r="AR161" s="106">
        <f t="shared" si="101"/>
        <v>393</v>
      </c>
      <c r="AS161" s="274">
        <f t="shared" si="102"/>
        <v>0</v>
      </c>
      <c r="AT161" s="275">
        <f t="shared" si="102"/>
        <v>0</v>
      </c>
      <c r="AU161" s="275">
        <f t="shared" si="105"/>
        <v>0</v>
      </c>
      <c r="AV161" s="275">
        <f t="shared" si="105"/>
        <v>0</v>
      </c>
      <c r="AW161" s="275">
        <f t="shared" si="105"/>
        <v>0</v>
      </c>
      <c r="AX161" s="275">
        <f t="shared" si="105"/>
        <v>0</v>
      </c>
      <c r="AY161" s="275">
        <f t="shared" si="105"/>
        <v>0</v>
      </c>
      <c r="AZ161" s="275">
        <f t="shared" si="105"/>
        <v>1</v>
      </c>
      <c r="BA161" s="275">
        <f t="shared" si="105"/>
        <v>0</v>
      </c>
      <c r="BB161" s="275">
        <f t="shared" si="105"/>
        <v>0</v>
      </c>
      <c r="BC161" s="275">
        <f t="shared" si="105"/>
        <v>0</v>
      </c>
      <c r="BD161" s="275">
        <f t="shared" si="103"/>
        <v>0</v>
      </c>
      <c r="BE161" s="275">
        <f>IF(AND(A161&lt;&gt;"",AS161&lt;&gt;1,ISNA(VLOOKUP(A161,Indoor!B:B,1,0))),1,0)</f>
        <v>0</v>
      </c>
      <c r="BG161" s="276"/>
      <c r="BH161" s="302"/>
    </row>
    <row r="162" spans="1:60" hidden="1">
      <c r="A162" s="118">
        <v>4011</v>
      </c>
      <c r="B162" s="4" t="str">
        <f t="shared" ca="1" si="71"/>
        <v>ADENS</v>
      </c>
      <c r="C162" s="4" t="str">
        <f t="shared" ca="1" si="71"/>
        <v>Bastien</v>
      </c>
      <c r="D162" s="5" t="str">
        <f t="shared" ca="1" si="71"/>
        <v>H</v>
      </c>
      <c r="E162" s="5" t="str">
        <f t="shared" ca="1" si="71"/>
        <v>P</v>
      </c>
      <c r="F162" s="5">
        <f t="shared" ca="1" si="71"/>
        <v>2000</v>
      </c>
      <c r="G162" s="17" t="s">
        <v>19</v>
      </c>
      <c r="H162" s="27" t="str">
        <f t="shared" ca="1" si="76"/>
        <v>Wavre</v>
      </c>
      <c r="I162" s="28">
        <v>7.5231481481481487E-5</v>
      </c>
      <c r="J162" s="267">
        <f t="shared" si="77"/>
        <v>7.5231481481481483E-2</v>
      </c>
      <c r="K162" s="263" t="str">
        <f t="shared" ca="1" si="78"/>
        <v>M</v>
      </c>
      <c r="L162" s="5">
        <f t="shared" ca="1" si="79"/>
        <v>426</v>
      </c>
      <c r="M162" s="18"/>
      <c r="N162" s="267" t="str">
        <f t="shared" si="80"/>
        <v/>
      </c>
      <c r="O162" s="263" t="str">
        <f t="shared" ca="1" si="81"/>
        <v>M</v>
      </c>
      <c r="P162" s="5">
        <f t="shared" si="82"/>
        <v>0</v>
      </c>
      <c r="Q162" s="18"/>
      <c r="R162" s="267" t="str">
        <f t="shared" si="83"/>
        <v/>
      </c>
      <c r="S162" s="263" t="str">
        <f t="shared" ca="1" si="84"/>
        <v>M</v>
      </c>
      <c r="T162" s="5">
        <f t="shared" si="85"/>
        <v>0</v>
      </c>
      <c r="U162" s="18"/>
      <c r="V162" s="267" t="str">
        <f t="shared" si="86"/>
        <v/>
      </c>
      <c r="W162" s="263" t="str">
        <f t="shared" ca="1" si="87"/>
        <v>M</v>
      </c>
      <c r="X162" s="5">
        <f t="shared" si="88"/>
        <v>0</v>
      </c>
      <c r="Y162" s="20"/>
      <c r="Z162" s="267" t="str">
        <f t="shared" si="89"/>
        <v/>
      </c>
      <c r="AA162" s="263" t="str">
        <f t="shared" ca="1" si="90"/>
        <v>M</v>
      </c>
      <c r="AB162" s="5">
        <f t="shared" si="91"/>
        <v>0</v>
      </c>
      <c r="AC162" s="18"/>
      <c r="AD162" s="267" t="str">
        <f t="shared" si="92"/>
        <v/>
      </c>
      <c r="AE162" s="263" t="str">
        <f t="shared" ca="1" si="93"/>
        <v>M</v>
      </c>
      <c r="AF162" s="5">
        <f t="shared" si="94"/>
        <v>0</v>
      </c>
      <c r="AG162" s="18"/>
      <c r="AH162" s="267" t="str">
        <f t="shared" si="95"/>
        <v/>
      </c>
      <c r="AI162" s="263" t="str">
        <f t="shared" ca="1" si="96"/>
        <v>M</v>
      </c>
      <c r="AJ162" s="29">
        <f t="shared" si="97"/>
        <v>0</v>
      </c>
      <c r="AK162" s="22">
        <v>120</v>
      </c>
      <c r="AL162" s="5">
        <f t="shared" si="98"/>
        <v>369</v>
      </c>
      <c r="AM162" s="22"/>
      <c r="AN162" s="5">
        <f t="shared" si="99"/>
        <v>0</v>
      </c>
      <c r="AO162" s="826"/>
      <c r="AP162" s="29">
        <f t="shared" si="100"/>
        <v>0</v>
      </c>
      <c r="AQ162" s="436">
        <v>5.29</v>
      </c>
      <c r="AR162" s="106">
        <f t="shared" si="101"/>
        <v>234</v>
      </c>
      <c r="AS162" s="274">
        <f t="shared" si="102"/>
        <v>0</v>
      </c>
      <c r="AT162" s="275">
        <f t="shared" si="102"/>
        <v>0</v>
      </c>
      <c r="AU162" s="275">
        <f t="shared" si="105"/>
        <v>0</v>
      </c>
      <c r="AV162" s="275">
        <f t="shared" si="105"/>
        <v>0</v>
      </c>
      <c r="AW162" s="275">
        <f t="shared" si="105"/>
        <v>0</v>
      </c>
      <c r="AX162" s="275">
        <f t="shared" si="105"/>
        <v>0</v>
      </c>
      <c r="AY162" s="275">
        <f t="shared" si="105"/>
        <v>0</v>
      </c>
      <c r="AZ162" s="275">
        <f t="shared" si="105"/>
        <v>1</v>
      </c>
      <c r="BA162" s="275">
        <f t="shared" si="105"/>
        <v>0</v>
      </c>
      <c r="BB162" s="275">
        <f t="shared" si="105"/>
        <v>0</v>
      </c>
      <c r="BC162" s="275">
        <f t="shared" si="105"/>
        <v>0</v>
      </c>
      <c r="BD162" s="275">
        <f t="shared" si="103"/>
        <v>0</v>
      </c>
      <c r="BE162" s="275">
        <f>IF(AND(A162&lt;&gt;"",AS162&lt;&gt;1,ISNA(VLOOKUP(A162,Indoor!B:B,1,0))),1,0)</f>
        <v>0</v>
      </c>
      <c r="BG162" s="276"/>
      <c r="BH162" s="302"/>
    </row>
    <row r="163" spans="1:60" hidden="1">
      <c r="A163" s="118">
        <v>3779</v>
      </c>
      <c r="B163" s="4" t="str">
        <f t="shared" ca="1" si="71"/>
        <v>BESEME</v>
      </c>
      <c r="C163" s="4" t="str">
        <f t="shared" ca="1" si="71"/>
        <v>Cyprien</v>
      </c>
      <c r="D163" s="5" t="str">
        <f t="shared" ca="1" si="71"/>
        <v>H</v>
      </c>
      <c r="E163" s="5" t="str">
        <f t="shared" ca="1" si="71"/>
        <v>P</v>
      </c>
      <c r="F163" s="5">
        <f t="shared" ca="1" si="71"/>
        <v>2000</v>
      </c>
      <c r="G163" s="17" t="s">
        <v>19</v>
      </c>
      <c r="H163" s="27" t="str">
        <f t="shared" ca="1" si="76"/>
        <v>Wavre</v>
      </c>
      <c r="I163" s="28">
        <v>7.8703703703703702E-5</v>
      </c>
      <c r="J163" s="267">
        <f t="shared" si="77"/>
        <v>7.8703703703703706E-2</v>
      </c>
      <c r="K163" s="263" t="str">
        <f t="shared" ca="1" si="78"/>
        <v>M</v>
      </c>
      <c r="L163" s="5">
        <f t="shared" ca="1" si="79"/>
        <v>354</v>
      </c>
      <c r="M163" s="18"/>
      <c r="N163" s="267" t="str">
        <f t="shared" si="80"/>
        <v/>
      </c>
      <c r="O163" s="263" t="str">
        <f t="shared" ca="1" si="81"/>
        <v>M</v>
      </c>
      <c r="P163" s="5">
        <f t="shared" si="82"/>
        <v>0</v>
      </c>
      <c r="Q163" s="18"/>
      <c r="R163" s="267" t="str">
        <f t="shared" si="83"/>
        <v/>
      </c>
      <c r="S163" s="263" t="str">
        <f t="shared" ca="1" si="84"/>
        <v>M</v>
      </c>
      <c r="T163" s="5">
        <f t="shared" si="85"/>
        <v>0</v>
      </c>
      <c r="U163" s="18"/>
      <c r="V163" s="267" t="str">
        <f t="shared" si="86"/>
        <v/>
      </c>
      <c r="W163" s="263" t="str">
        <f t="shared" ca="1" si="87"/>
        <v>M</v>
      </c>
      <c r="X163" s="5">
        <f t="shared" si="88"/>
        <v>0</v>
      </c>
      <c r="Y163" s="20"/>
      <c r="Z163" s="267" t="str">
        <f t="shared" si="89"/>
        <v/>
      </c>
      <c r="AA163" s="263" t="str">
        <f t="shared" ca="1" si="90"/>
        <v>M</v>
      </c>
      <c r="AB163" s="5">
        <f t="shared" si="91"/>
        <v>0</v>
      </c>
      <c r="AC163" s="18"/>
      <c r="AD163" s="267" t="str">
        <f t="shared" si="92"/>
        <v/>
      </c>
      <c r="AE163" s="263" t="str">
        <f t="shared" ca="1" si="93"/>
        <v>M</v>
      </c>
      <c r="AF163" s="5">
        <f t="shared" si="94"/>
        <v>0</v>
      </c>
      <c r="AG163" s="18"/>
      <c r="AH163" s="267" t="str">
        <f t="shared" si="95"/>
        <v/>
      </c>
      <c r="AI163" s="263" t="str">
        <f t="shared" ca="1" si="96"/>
        <v>M</v>
      </c>
      <c r="AJ163" s="29">
        <f t="shared" si="97"/>
        <v>0</v>
      </c>
      <c r="AK163" s="22">
        <v>110</v>
      </c>
      <c r="AL163" s="5">
        <f t="shared" si="98"/>
        <v>278</v>
      </c>
      <c r="AM163" s="22"/>
      <c r="AN163" s="5">
        <f t="shared" si="99"/>
        <v>0</v>
      </c>
      <c r="AO163" s="826"/>
      <c r="AP163" s="29">
        <f t="shared" si="100"/>
        <v>0</v>
      </c>
      <c r="AQ163" s="436">
        <v>7.17</v>
      </c>
      <c r="AR163" s="106">
        <f t="shared" si="101"/>
        <v>358</v>
      </c>
      <c r="AS163" s="274">
        <f t="shared" si="102"/>
        <v>0</v>
      </c>
      <c r="AT163" s="275">
        <f t="shared" si="102"/>
        <v>0</v>
      </c>
      <c r="AU163" s="275">
        <f t="shared" si="105"/>
        <v>0</v>
      </c>
      <c r="AV163" s="275">
        <f t="shared" si="105"/>
        <v>0</v>
      </c>
      <c r="AW163" s="275">
        <f t="shared" si="105"/>
        <v>0</v>
      </c>
      <c r="AX163" s="275">
        <f t="shared" si="105"/>
        <v>0</v>
      </c>
      <c r="AY163" s="275">
        <f t="shared" si="105"/>
        <v>0</v>
      </c>
      <c r="AZ163" s="275">
        <f t="shared" si="105"/>
        <v>1</v>
      </c>
      <c r="BA163" s="275">
        <f t="shared" si="105"/>
        <v>0</v>
      </c>
      <c r="BB163" s="275">
        <f t="shared" si="105"/>
        <v>0</v>
      </c>
      <c r="BC163" s="275">
        <f t="shared" si="105"/>
        <v>0</v>
      </c>
      <c r="BD163" s="275">
        <f t="shared" si="103"/>
        <v>0</v>
      </c>
      <c r="BE163" s="275">
        <f>IF(AND(A163&lt;&gt;"",AS163&lt;&gt;1,ISNA(VLOOKUP(A163,Indoor!B:B,1,0))),1,0)</f>
        <v>0</v>
      </c>
      <c r="BG163" s="276"/>
      <c r="BH163" s="302"/>
    </row>
    <row r="164" spans="1:60" hidden="1">
      <c r="A164" s="118">
        <v>4296</v>
      </c>
      <c r="B164" s="4" t="str">
        <f t="shared" ca="1" si="71"/>
        <v>BARDIAU</v>
      </c>
      <c r="C164" s="4" t="str">
        <f t="shared" ca="1" si="71"/>
        <v>Maxime</v>
      </c>
      <c r="D164" s="5" t="str">
        <f t="shared" ca="1" si="71"/>
        <v>H</v>
      </c>
      <c r="E164" s="5" t="str">
        <f t="shared" ca="1" si="71"/>
        <v>P</v>
      </c>
      <c r="F164" s="5" t="str">
        <f t="shared" ca="1" si="71"/>
        <v/>
      </c>
      <c r="G164" s="17" t="s">
        <v>19</v>
      </c>
      <c r="H164" s="27" t="str">
        <f t="shared" ca="1" si="76"/>
        <v>Wavre</v>
      </c>
      <c r="I164" s="28">
        <v>7.8703703703703702E-5</v>
      </c>
      <c r="J164" s="267">
        <f t="shared" si="77"/>
        <v>7.8703703703703706E-2</v>
      </c>
      <c r="K164" s="263" t="str">
        <f t="shared" ca="1" si="78"/>
        <v>M</v>
      </c>
      <c r="L164" s="5">
        <f t="shared" ca="1" si="79"/>
        <v>354</v>
      </c>
      <c r="M164" s="18"/>
      <c r="N164" s="267" t="str">
        <f t="shared" si="80"/>
        <v/>
      </c>
      <c r="O164" s="263" t="str">
        <f t="shared" ca="1" si="81"/>
        <v>M</v>
      </c>
      <c r="P164" s="5">
        <f t="shared" si="82"/>
        <v>0</v>
      </c>
      <c r="Q164" s="18"/>
      <c r="R164" s="267" t="str">
        <f t="shared" si="83"/>
        <v/>
      </c>
      <c r="S164" s="263" t="str">
        <f t="shared" ca="1" si="84"/>
        <v>M</v>
      </c>
      <c r="T164" s="5">
        <f t="shared" si="85"/>
        <v>0</v>
      </c>
      <c r="U164" s="18"/>
      <c r="V164" s="267" t="str">
        <f t="shared" si="86"/>
        <v/>
      </c>
      <c r="W164" s="263" t="str">
        <f t="shared" ca="1" si="87"/>
        <v>M</v>
      </c>
      <c r="X164" s="5">
        <f t="shared" si="88"/>
        <v>0</v>
      </c>
      <c r="Y164" s="20"/>
      <c r="Z164" s="267" t="str">
        <f t="shared" si="89"/>
        <v/>
      </c>
      <c r="AA164" s="263" t="str">
        <f t="shared" ca="1" si="90"/>
        <v>M</v>
      </c>
      <c r="AB164" s="5">
        <f t="shared" si="91"/>
        <v>0</v>
      </c>
      <c r="AC164" s="18"/>
      <c r="AD164" s="267" t="str">
        <f t="shared" si="92"/>
        <v/>
      </c>
      <c r="AE164" s="263" t="str">
        <f t="shared" ca="1" si="93"/>
        <v>M</v>
      </c>
      <c r="AF164" s="5">
        <f t="shared" si="94"/>
        <v>0</v>
      </c>
      <c r="AG164" s="18"/>
      <c r="AH164" s="267" t="str">
        <f t="shared" si="95"/>
        <v/>
      </c>
      <c r="AI164" s="263" t="str">
        <f t="shared" ca="1" si="96"/>
        <v>M</v>
      </c>
      <c r="AJ164" s="29">
        <f t="shared" si="97"/>
        <v>0</v>
      </c>
      <c r="AK164" s="22">
        <v>90</v>
      </c>
      <c r="AL164" s="5">
        <f t="shared" si="98"/>
        <v>119</v>
      </c>
      <c r="AM164" s="22"/>
      <c r="AN164" s="5">
        <f t="shared" si="99"/>
        <v>0</v>
      </c>
      <c r="AO164" s="826"/>
      <c r="AP164" s="29">
        <f t="shared" si="100"/>
        <v>0</v>
      </c>
      <c r="AQ164" s="436">
        <v>4.5599999999999996</v>
      </c>
      <c r="AR164" s="106">
        <f t="shared" si="101"/>
        <v>187</v>
      </c>
      <c r="AS164" s="274">
        <f t="shared" si="102"/>
        <v>0</v>
      </c>
      <c r="AT164" s="275">
        <f t="shared" si="102"/>
        <v>0</v>
      </c>
      <c r="AU164" s="275">
        <f t="shared" si="105"/>
        <v>0</v>
      </c>
      <c r="AV164" s="275">
        <f t="shared" si="105"/>
        <v>0</v>
      </c>
      <c r="AW164" s="275">
        <f t="shared" si="105"/>
        <v>0</v>
      </c>
      <c r="AX164" s="275">
        <f t="shared" si="105"/>
        <v>0</v>
      </c>
      <c r="AY164" s="275">
        <f t="shared" si="105"/>
        <v>0</v>
      </c>
      <c r="AZ164" s="275">
        <f t="shared" si="105"/>
        <v>1</v>
      </c>
      <c r="BA164" s="275">
        <f t="shared" si="105"/>
        <v>0</v>
      </c>
      <c r="BB164" s="275">
        <f t="shared" si="105"/>
        <v>0</v>
      </c>
      <c r="BC164" s="275">
        <f t="shared" si="105"/>
        <v>0</v>
      </c>
      <c r="BD164" s="275">
        <f t="shared" si="103"/>
        <v>0</v>
      </c>
      <c r="BE164" s="275">
        <f>IF(AND(A164&lt;&gt;"",AS164&lt;&gt;1,ISNA(VLOOKUP(A164,Indoor!B:B,1,0))),1,0)</f>
        <v>0</v>
      </c>
      <c r="BG164" s="276"/>
      <c r="BH164" s="302"/>
    </row>
    <row r="165" spans="1:60" hidden="1">
      <c r="A165" s="118">
        <v>9621</v>
      </c>
      <c r="B165" s="4" t="str">
        <f t="shared" ca="1" si="71"/>
        <v>DE LISSNYDER</v>
      </c>
      <c r="C165" s="4" t="str">
        <f t="shared" ca="1" si="71"/>
        <v>Nathan</v>
      </c>
      <c r="D165" s="5" t="str">
        <f t="shared" ca="1" si="71"/>
        <v>H</v>
      </c>
      <c r="E165" s="5" t="str">
        <f t="shared" ca="1" si="71"/>
        <v>P</v>
      </c>
      <c r="F165" s="5">
        <f t="shared" ca="1" si="71"/>
        <v>2000</v>
      </c>
      <c r="G165" s="17" t="s">
        <v>19</v>
      </c>
      <c r="H165" s="27" t="str">
        <f t="shared" ca="1" si="76"/>
        <v>Wavre</v>
      </c>
      <c r="I165" s="28">
        <v>8.1018518518518516E-5</v>
      </c>
      <c r="J165" s="267">
        <f t="shared" si="77"/>
        <v>8.1018518518518517E-2</v>
      </c>
      <c r="K165" s="263" t="str">
        <f t="shared" ca="1" si="78"/>
        <v>M</v>
      </c>
      <c r="L165" s="5">
        <f t="shared" ca="1" si="79"/>
        <v>310</v>
      </c>
      <c r="M165" s="18"/>
      <c r="N165" s="267" t="str">
        <f t="shared" si="80"/>
        <v/>
      </c>
      <c r="O165" s="263" t="str">
        <f t="shared" ca="1" si="81"/>
        <v>M</v>
      </c>
      <c r="P165" s="5">
        <f t="shared" si="82"/>
        <v>0</v>
      </c>
      <c r="Q165" s="18"/>
      <c r="R165" s="267" t="str">
        <f t="shared" si="83"/>
        <v/>
      </c>
      <c r="S165" s="263" t="str">
        <f t="shared" ca="1" si="84"/>
        <v>M</v>
      </c>
      <c r="T165" s="5">
        <f t="shared" si="85"/>
        <v>0</v>
      </c>
      <c r="U165" s="18"/>
      <c r="V165" s="267" t="str">
        <f t="shared" si="86"/>
        <v/>
      </c>
      <c r="W165" s="263" t="str">
        <f t="shared" ca="1" si="87"/>
        <v>M</v>
      </c>
      <c r="X165" s="5">
        <f t="shared" si="88"/>
        <v>0</v>
      </c>
      <c r="Y165" s="20"/>
      <c r="Z165" s="267" t="str">
        <f t="shared" si="89"/>
        <v/>
      </c>
      <c r="AA165" s="263" t="str">
        <f t="shared" ca="1" si="90"/>
        <v>M</v>
      </c>
      <c r="AB165" s="5">
        <f t="shared" si="91"/>
        <v>0</v>
      </c>
      <c r="AC165" s="18"/>
      <c r="AD165" s="267" t="str">
        <f t="shared" si="92"/>
        <v/>
      </c>
      <c r="AE165" s="263" t="str">
        <f t="shared" ca="1" si="93"/>
        <v>M</v>
      </c>
      <c r="AF165" s="5">
        <f t="shared" si="94"/>
        <v>0</v>
      </c>
      <c r="AG165" s="18"/>
      <c r="AH165" s="267" t="str">
        <f t="shared" si="95"/>
        <v/>
      </c>
      <c r="AI165" s="263" t="str">
        <f t="shared" ca="1" si="96"/>
        <v>M</v>
      </c>
      <c r="AJ165" s="29">
        <f t="shared" si="97"/>
        <v>0</v>
      </c>
      <c r="AK165" s="22">
        <v>95</v>
      </c>
      <c r="AL165" s="5">
        <f t="shared" si="98"/>
        <v>156</v>
      </c>
      <c r="AM165" s="22"/>
      <c r="AN165" s="5">
        <f t="shared" si="99"/>
        <v>0</v>
      </c>
      <c r="AO165" s="826"/>
      <c r="AP165" s="29">
        <f t="shared" si="100"/>
        <v>0</v>
      </c>
      <c r="AQ165" s="436">
        <v>5.27</v>
      </c>
      <c r="AR165" s="106">
        <f t="shared" si="101"/>
        <v>233</v>
      </c>
      <c r="AS165" s="274">
        <f t="shared" si="102"/>
        <v>0</v>
      </c>
      <c r="AT165" s="275">
        <f t="shared" si="102"/>
        <v>0</v>
      </c>
      <c r="AU165" s="275">
        <f t="shared" si="105"/>
        <v>0</v>
      </c>
      <c r="AV165" s="275">
        <f t="shared" si="105"/>
        <v>0</v>
      </c>
      <c r="AW165" s="275">
        <f t="shared" si="105"/>
        <v>0</v>
      </c>
      <c r="AX165" s="275">
        <f t="shared" si="105"/>
        <v>0</v>
      </c>
      <c r="AY165" s="275">
        <f t="shared" si="105"/>
        <v>0</v>
      </c>
      <c r="AZ165" s="275">
        <f t="shared" si="105"/>
        <v>1</v>
      </c>
      <c r="BA165" s="275">
        <f t="shared" si="105"/>
        <v>0</v>
      </c>
      <c r="BB165" s="275">
        <f t="shared" si="105"/>
        <v>0</v>
      </c>
      <c r="BC165" s="275">
        <f t="shared" si="105"/>
        <v>0</v>
      </c>
      <c r="BD165" s="275">
        <f t="shared" si="103"/>
        <v>0</v>
      </c>
      <c r="BE165" s="275">
        <f>IF(AND(A165&lt;&gt;"",AS165&lt;&gt;1,ISNA(VLOOKUP(A165,Indoor!B:B,1,0))),1,0)</f>
        <v>0</v>
      </c>
      <c r="BG165" s="276"/>
      <c r="BH165" s="302"/>
    </row>
    <row r="166" spans="1:60" hidden="1">
      <c r="A166" s="118">
        <v>4328</v>
      </c>
      <c r="B166" s="4" t="str">
        <f t="shared" ca="1" si="71"/>
        <v>PLUMIER</v>
      </c>
      <c r="C166" s="4" t="str">
        <f t="shared" ca="1" si="71"/>
        <v>Merlin</v>
      </c>
      <c r="D166" s="5" t="str">
        <f t="shared" ca="1" si="71"/>
        <v>H</v>
      </c>
      <c r="E166" s="5" t="str">
        <f t="shared" ca="1" si="71"/>
        <v>P</v>
      </c>
      <c r="F166" s="5" t="str">
        <f t="shared" ca="1" si="71"/>
        <v/>
      </c>
      <c r="G166" s="17" t="s">
        <v>19</v>
      </c>
      <c r="H166" s="27" t="str">
        <f t="shared" ca="1" si="76"/>
        <v>Wavre</v>
      </c>
      <c r="I166" s="28">
        <v>9.1435185185185188E-5</v>
      </c>
      <c r="J166" s="267">
        <f t="shared" si="77"/>
        <v>9.1435185185185189E-2</v>
      </c>
      <c r="K166" s="263" t="str">
        <f t="shared" ca="1" si="78"/>
        <v>M</v>
      </c>
      <c r="L166" s="5">
        <f t="shared" ca="1" si="79"/>
        <v>143</v>
      </c>
      <c r="M166" s="18"/>
      <c r="N166" s="267" t="str">
        <f t="shared" si="80"/>
        <v/>
      </c>
      <c r="O166" s="263" t="str">
        <f t="shared" ca="1" si="81"/>
        <v>M</v>
      </c>
      <c r="P166" s="5">
        <f t="shared" si="82"/>
        <v>0</v>
      </c>
      <c r="Q166" s="18"/>
      <c r="R166" s="267" t="str">
        <f t="shared" si="83"/>
        <v/>
      </c>
      <c r="S166" s="263" t="str">
        <f t="shared" ca="1" si="84"/>
        <v>M</v>
      </c>
      <c r="T166" s="5">
        <f t="shared" si="85"/>
        <v>0</v>
      </c>
      <c r="U166" s="18"/>
      <c r="V166" s="267" t="str">
        <f t="shared" si="86"/>
        <v/>
      </c>
      <c r="W166" s="263" t="str">
        <f t="shared" ca="1" si="87"/>
        <v>M</v>
      </c>
      <c r="X166" s="5">
        <f t="shared" si="88"/>
        <v>0</v>
      </c>
      <c r="Y166" s="20"/>
      <c r="Z166" s="267" t="str">
        <f t="shared" si="89"/>
        <v/>
      </c>
      <c r="AA166" s="263" t="str">
        <f t="shared" ca="1" si="90"/>
        <v>M</v>
      </c>
      <c r="AB166" s="5">
        <f t="shared" si="91"/>
        <v>0</v>
      </c>
      <c r="AC166" s="18"/>
      <c r="AD166" s="267" t="str">
        <f t="shared" si="92"/>
        <v/>
      </c>
      <c r="AE166" s="263" t="str">
        <f t="shared" ca="1" si="93"/>
        <v>M</v>
      </c>
      <c r="AF166" s="5">
        <f t="shared" si="94"/>
        <v>0</v>
      </c>
      <c r="AG166" s="18"/>
      <c r="AH166" s="267" t="str">
        <f t="shared" si="95"/>
        <v/>
      </c>
      <c r="AI166" s="263" t="str">
        <f t="shared" ca="1" si="96"/>
        <v>M</v>
      </c>
      <c r="AJ166" s="29">
        <f t="shared" si="97"/>
        <v>0</v>
      </c>
      <c r="AK166" s="22">
        <v>100</v>
      </c>
      <c r="AL166" s="5">
        <f t="shared" si="98"/>
        <v>194</v>
      </c>
      <c r="AM166" s="22"/>
      <c r="AN166" s="5">
        <f t="shared" si="99"/>
        <v>0</v>
      </c>
      <c r="AO166" s="826"/>
      <c r="AP166" s="29">
        <f t="shared" si="100"/>
        <v>0</v>
      </c>
      <c r="AQ166" s="436"/>
      <c r="AR166" s="106">
        <f t="shared" si="101"/>
        <v>0</v>
      </c>
      <c r="AS166" s="274">
        <f t="shared" si="102"/>
        <v>0</v>
      </c>
      <c r="AT166" s="275">
        <f t="shared" si="102"/>
        <v>0</v>
      </c>
      <c r="AU166" s="275">
        <f t="shared" si="105"/>
        <v>0</v>
      </c>
      <c r="AV166" s="275">
        <f t="shared" si="105"/>
        <v>0</v>
      </c>
      <c r="AW166" s="275">
        <f t="shared" si="105"/>
        <v>0</v>
      </c>
      <c r="AX166" s="275">
        <f t="shared" si="105"/>
        <v>0</v>
      </c>
      <c r="AY166" s="275">
        <f t="shared" si="105"/>
        <v>0</v>
      </c>
      <c r="AZ166" s="275">
        <f t="shared" si="105"/>
        <v>1</v>
      </c>
      <c r="BA166" s="275">
        <f t="shared" si="105"/>
        <v>0</v>
      </c>
      <c r="BB166" s="275">
        <f t="shared" si="105"/>
        <v>0</v>
      </c>
      <c r="BC166" s="275">
        <f t="shared" si="105"/>
        <v>0</v>
      </c>
      <c r="BD166" s="275">
        <f t="shared" si="103"/>
        <v>0</v>
      </c>
      <c r="BE166" s="275">
        <f>IF(AND(A166&lt;&gt;"",AS166&lt;&gt;1,ISNA(VLOOKUP(A166,Indoor!B:B,1,0))),1,0)</f>
        <v>0</v>
      </c>
      <c r="BG166" s="276"/>
      <c r="BH166" s="302"/>
    </row>
    <row r="167" spans="1:60" hidden="1">
      <c r="A167" s="118">
        <v>9639</v>
      </c>
      <c r="B167" s="4" t="str">
        <f t="shared" ref="B167:F217" ca="1" si="106">IF($A167="","",VLOOKUP($A167,Athlètes,B$5,0))</f>
        <v>JABARTH</v>
      </c>
      <c r="C167" s="4" t="str">
        <f t="shared" ca="1" si="106"/>
        <v>Danielo</v>
      </c>
      <c r="D167" s="5" t="str">
        <f t="shared" ca="1" si="106"/>
        <v>H</v>
      </c>
      <c r="E167" s="5" t="str">
        <f t="shared" ca="1" si="106"/>
        <v>P</v>
      </c>
      <c r="F167" s="5">
        <f t="shared" ca="1" si="106"/>
        <v>0</v>
      </c>
      <c r="G167" s="17" t="s">
        <v>19</v>
      </c>
      <c r="H167" s="27" t="str">
        <f t="shared" ca="1" si="76"/>
        <v>Wavre</v>
      </c>
      <c r="I167" s="28">
        <v>7.8703703703703702E-5</v>
      </c>
      <c r="J167" s="267">
        <f t="shared" si="77"/>
        <v>7.8703703703703706E-2</v>
      </c>
      <c r="K167" s="263" t="str">
        <f t="shared" ca="1" si="78"/>
        <v>M</v>
      </c>
      <c r="L167" s="5">
        <f t="shared" ca="1" si="79"/>
        <v>354</v>
      </c>
      <c r="M167" s="18"/>
      <c r="N167" s="267" t="str">
        <f t="shared" si="80"/>
        <v/>
      </c>
      <c r="O167" s="263" t="str">
        <f t="shared" ca="1" si="81"/>
        <v>M</v>
      </c>
      <c r="P167" s="5">
        <f t="shared" si="82"/>
        <v>0</v>
      </c>
      <c r="Q167" s="18"/>
      <c r="R167" s="267" t="str">
        <f t="shared" si="83"/>
        <v/>
      </c>
      <c r="S167" s="263" t="str">
        <f t="shared" ca="1" si="84"/>
        <v>M</v>
      </c>
      <c r="T167" s="5">
        <f t="shared" si="85"/>
        <v>0</v>
      </c>
      <c r="U167" s="18"/>
      <c r="V167" s="267" t="str">
        <f t="shared" si="86"/>
        <v/>
      </c>
      <c r="W167" s="263" t="str">
        <f t="shared" ca="1" si="87"/>
        <v>M</v>
      </c>
      <c r="X167" s="5">
        <f t="shared" si="88"/>
        <v>0</v>
      </c>
      <c r="Y167" s="20"/>
      <c r="Z167" s="267" t="str">
        <f t="shared" si="89"/>
        <v/>
      </c>
      <c r="AA167" s="263" t="str">
        <f t="shared" ca="1" si="90"/>
        <v>M</v>
      </c>
      <c r="AB167" s="5">
        <f t="shared" si="91"/>
        <v>0</v>
      </c>
      <c r="AC167" s="18"/>
      <c r="AD167" s="267" t="str">
        <f t="shared" si="92"/>
        <v/>
      </c>
      <c r="AE167" s="263" t="str">
        <f t="shared" ca="1" si="93"/>
        <v>M</v>
      </c>
      <c r="AF167" s="5">
        <f t="shared" si="94"/>
        <v>0</v>
      </c>
      <c r="AG167" s="18"/>
      <c r="AH167" s="267" t="str">
        <f t="shared" si="95"/>
        <v/>
      </c>
      <c r="AI167" s="263" t="str">
        <f t="shared" ca="1" si="96"/>
        <v>M</v>
      </c>
      <c r="AJ167" s="29">
        <f t="shared" si="97"/>
        <v>0</v>
      </c>
      <c r="AK167" s="22">
        <v>115</v>
      </c>
      <c r="AL167" s="5">
        <f t="shared" si="98"/>
        <v>323</v>
      </c>
      <c r="AM167" s="22"/>
      <c r="AN167" s="5">
        <f t="shared" si="99"/>
        <v>0</v>
      </c>
      <c r="AO167" s="826"/>
      <c r="AP167" s="29">
        <f t="shared" si="100"/>
        <v>0</v>
      </c>
      <c r="AQ167" s="436">
        <v>5.53</v>
      </c>
      <c r="AR167" s="106">
        <f t="shared" si="101"/>
        <v>250</v>
      </c>
      <c r="AS167" s="274">
        <f t="shared" si="102"/>
        <v>0</v>
      </c>
      <c r="AT167" s="275">
        <f t="shared" si="102"/>
        <v>0</v>
      </c>
      <c r="AU167" s="275">
        <f t="shared" si="105"/>
        <v>0</v>
      </c>
      <c r="AV167" s="275">
        <f t="shared" si="105"/>
        <v>0</v>
      </c>
      <c r="AW167" s="275">
        <f t="shared" si="105"/>
        <v>0</v>
      </c>
      <c r="AX167" s="275">
        <f t="shared" si="105"/>
        <v>0</v>
      </c>
      <c r="AY167" s="275">
        <f t="shared" si="105"/>
        <v>0</v>
      </c>
      <c r="AZ167" s="275">
        <f t="shared" si="105"/>
        <v>1</v>
      </c>
      <c r="BA167" s="275">
        <f t="shared" si="105"/>
        <v>0</v>
      </c>
      <c r="BB167" s="275">
        <f t="shared" si="105"/>
        <v>0</v>
      </c>
      <c r="BC167" s="275">
        <f t="shared" si="105"/>
        <v>0</v>
      </c>
      <c r="BD167" s="275">
        <f t="shared" si="103"/>
        <v>0</v>
      </c>
      <c r="BE167" s="275">
        <f>IF(AND(A167&lt;&gt;"",AS167&lt;&gt;1,ISNA(VLOOKUP(A167,Indoor!B:B,1,0))),1,0)</f>
        <v>0</v>
      </c>
      <c r="BG167" s="276"/>
      <c r="BH167" s="302"/>
    </row>
    <row r="168" spans="1:60" hidden="1">
      <c r="A168" s="118">
        <v>6126</v>
      </c>
      <c r="B168" s="4" t="str">
        <f t="shared" ca="1" si="106"/>
        <v>STURBOIS</v>
      </c>
      <c r="C168" s="4" t="str">
        <f t="shared" ca="1" si="106"/>
        <v>Camille</v>
      </c>
      <c r="D168" s="5" t="str">
        <f t="shared" ca="1" si="106"/>
        <v>F</v>
      </c>
      <c r="E168" s="5" t="str">
        <f t="shared" ca="1" si="106"/>
        <v>M</v>
      </c>
      <c r="F168" s="5">
        <f t="shared" ca="1" si="106"/>
        <v>1999</v>
      </c>
      <c r="G168" s="17" t="s">
        <v>19</v>
      </c>
      <c r="H168" s="27" t="str">
        <f t="shared" ca="1" si="76"/>
        <v>Wavre</v>
      </c>
      <c r="I168" s="28">
        <v>7.4074074074074073E-5</v>
      </c>
      <c r="J168" s="267">
        <f t="shared" si="77"/>
        <v>7.407407407407407E-2</v>
      </c>
      <c r="K168" s="263" t="str">
        <f t="shared" ca="1" si="78"/>
        <v>M</v>
      </c>
      <c r="L168" s="5">
        <f t="shared" ca="1" si="79"/>
        <v>451</v>
      </c>
      <c r="M168" s="18"/>
      <c r="N168" s="267" t="str">
        <f t="shared" si="80"/>
        <v/>
      </c>
      <c r="O168" s="263" t="str">
        <f t="shared" ca="1" si="81"/>
        <v>M</v>
      </c>
      <c r="P168" s="5">
        <f t="shared" si="82"/>
        <v>0</v>
      </c>
      <c r="Q168" s="18"/>
      <c r="R168" s="267" t="str">
        <f t="shared" si="83"/>
        <v/>
      </c>
      <c r="S168" s="263" t="str">
        <f t="shared" ca="1" si="84"/>
        <v>M</v>
      </c>
      <c r="T168" s="5">
        <f t="shared" si="85"/>
        <v>0</v>
      </c>
      <c r="U168" s="18"/>
      <c r="V168" s="267" t="str">
        <f t="shared" si="86"/>
        <v/>
      </c>
      <c r="W168" s="263" t="str">
        <f t="shared" ca="1" si="87"/>
        <v>M</v>
      </c>
      <c r="X168" s="5">
        <f t="shared" si="88"/>
        <v>0</v>
      </c>
      <c r="Y168" s="20"/>
      <c r="Z168" s="267" t="str">
        <f t="shared" si="89"/>
        <v/>
      </c>
      <c r="AA168" s="263" t="str">
        <f t="shared" ca="1" si="90"/>
        <v>M</v>
      </c>
      <c r="AB168" s="5">
        <f t="shared" si="91"/>
        <v>0</v>
      </c>
      <c r="AC168" s="18"/>
      <c r="AD168" s="267" t="str">
        <f t="shared" si="92"/>
        <v/>
      </c>
      <c r="AE168" s="263" t="str">
        <f t="shared" ca="1" si="93"/>
        <v>M</v>
      </c>
      <c r="AF168" s="5">
        <f t="shared" si="94"/>
        <v>0</v>
      </c>
      <c r="AG168" s="18"/>
      <c r="AH168" s="267" t="str">
        <f t="shared" si="95"/>
        <v/>
      </c>
      <c r="AI168" s="263" t="str">
        <f t="shared" ca="1" si="96"/>
        <v>M</v>
      </c>
      <c r="AJ168" s="29">
        <f t="shared" si="97"/>
        <v>0</v>
      </c>
      <c r="AK168" s="22">
        <v>110</v>
      </c>
      <c r="AL168" s="5">
        <f t="shared" si="98"/>
        <v>278</v>
      </c>
      <c r="AM168" s="22"/>
      <c r="AN168" s="5">
        <f t="shared" si="99"/>
        <v>0</v>
      </c>
      <c r="AO168" s="826"/>
      <c r="AP168" s="29">
        <f t="shared" si="100"/>
        <v>0</v>
      </c>
      <c r="AQ168" s="436">
        <v>6.33</v>
      </c>
      <c r="AR168" s="106">
        <f t="shared" si="101"/>
        <v>303</v>
      </c>
      <c r="AS168" s="274">
        <f t="shared" si="102"/>
        <v>0</v>
      </c>
      <c r="AT168" s="275">
        <f t="shared" si="102"/>
        <v>0</v>
      </c>
      <c r="AU168" s="275">
        <f t="shared" ref="AU168:BC177" si="107">IF($G168=AU$13,1,0)</f>
        <v>0</v>
      </c>
      <c r="AV168" s="275">
        <f t="shared" si="107"/>
        <v>0</v>
      </c>
      <c r="AW168" s="275">
        <f t="shared" si="107"/>
        <v>0</v>
      </c>
      <c r="AX168" s="275">
        <f t="shared" si="107"/>
        <v>0</v>
      </c>
      <c r="AY168" s="275">
        <f t="shared" si="107"/>
        <v>0</v>
      </c>
      <c r="AZ168" s="275">
        <f t="shared" si="107"/>
        <v>1</v>
      </c>
      <c r="BA168" s="275">
        <f t="shared" si="107"/>
        <v>0</v>
      </c>
      <c r="BB168" s="275">
        <f t="shared" si="107"/>
        <v>0</v>
      </c>
      <c r="BC168" s="275">
        <f t="shared" si="107"/>
        <v>0</v>
      </c>
      <c r="BD168" s="275">
        <f t="shared" si="103"/>
        <v>0</v>
      </c>
      <c r="BE168" s="275">
        <f>IF(AND(A168&lt;&gt;"",AS168&lt;&gt;1,ISNA(VLOOKUP(A168,Indoor!B:B,1,0))),1,0)</f>
        <v>0</v>
      </c>
      <c r="BG168" s="276"/>
      <c r="BH168" s="302"/>
    </row>
    <row r="169" spans="1:60" hidden="1">
      <c r="A169" s="118">
        <v>6103</v>
      </c>
      <c r="B169" s="4" t="str">
        <f t="shared" ca="1" si="106"/>
        <v>DETRY</v>
      </c>
      <c r="C169" s="4" t="str">
        <f t="shared" ca="1" si="106"/>
        <v>Delphine</v>
      </c>
      <c r="D169" s="5" t="str">
        <f t="shared" ca="1" si="106"/>
        <v>F</v>
      </c>
      <c r="E169" s="5" t="str">
        <f t="shared" ca="1" si="106"/>
        <v>M</v>
      </c>
      <c r="F169" s="5" t="str">
        <f t="shared" ca="1" si="106"/>
        <v/>
      </c>
      <c r="G169" s="17" t="s">
        <v>19</v>
      </c>
      <c r="H169" s="27" t="str">
        <f t="shared" ca="1" si="76"/>
        <v>Wavre</v>
      </c>
      <c r="I169" s="28">
        <v>7.9861111111111116E-5</v>
      </c>
      <c r="J169" s="267">
        <f t="shared" si="77"/>
        <v>7.9861111111111119E-2</v>
      </c>
      <c r="K169" s="263" t="str">
        <f t="shared" ca="1" si="78"/>
        <v>M</v>
      </c>
      <c r="L169" s="5">
        <f t="shared" ca="1" si="79"/>
        <v>331</v>
      </c>
      <c r="M169" s="18"/>
      <c r="N169" s="267" t="str">
        <f t="shared" si="80"/>
        <v/>
      </c>
      <c r="O169" s="263" t="str">
        <f t="shared" ca="1" si="81"/>
        <v>M</v>
      </c>
      <c r="P169" s="5">
        <f t="shared" si="82"/>
        <v>0</v>
      </c>
      <c r="Q169" s="18"/>
      <c r="R169" s="267" t="str">
        <f t="shared" si="83"/>
        <v/>
      </c>
      <c r="S169" s="263" t="str">
        <f t="shared" ca="1" si="84"/>
        <v>M</v>
      </c>
      <c r="T169" s="5">
        <f t="shared" si="85"/>
        <v>0</v>
      </c>
      <c r="U169" s="18"/>
      <c r="V169" s="267" t="str">
        <f t="shared" si="86"/>
        <v/>
      </c>
      <c r="W169" s="263" t="str">
        <f t="shared" ca="1" si="87"/>
        <v>M</v>
      </c>
      <c r="X169" s="5">
        <f t="shared" si="88"/>
        <v>0</v>
      </c>
      <c r="Y169" s="20"/>
      <c r="Z169" s="267" t="str">
        <f t="shared" si="89"/>
        <v/>
      </c>
      <c r="AA169" s="263" t="str">
        <f t="shared" ca="1" si="90"/>
        <v>M</v>
      </c>
      <c r="AB169" s="5">
        <f t="shared" si="91"/>
        <v>0</v>
      </c>
      <c r="AC169" s="18"/>
      <c r="AD169" s="267" t="str">
        <f t="shared" si="92"/>
        <v/>
      </c>
      <c r="AE169" s="263" t="str">
        <f t="shared" ca="1" si="93"/>
        <v>M</v>
      </c>
      <c r="AF169" s="5">
        <f t="shared" si="94"/>
        <v>0</v>
      </c>
      <c r="AG169" s="18"/>
      <c r="AH169" s="267" t="str">
        <f t="shared" si="95"/>
        <v/>
      </c>
      <c r="AI169" s="263" t="str">
        <f t="shared" ca="1" si="96"/>
        <v>M</v>
      </c>
      <c r="AJ169" s="29">
        <f t="shared" si="97"/>
        <v>0</v>
      </c>
      <c r="AK169" s="22">
        <v>115</v>
      </c>
      <c r="AL169" s="5">
        <f t="shared" si="98"/>
        <v>323</v>
      </c>
      <c r="AM169" s="22"/>
      <c r="AN169" s="5">
        <f t="shared" si="99"/>
        <v>0</v>
      </c>
      <c r="AO169" s="826"/>
      <c r="AP169" s="29">
        <f t="shared" si="100"/>
        <v>0</v>
      </c>
      <c r="AQ169" s="436">
        <v>5.72</v>
      </c>
      <c r="AR169" s="106">
        <f t="shared" si="101"/>
        <v>263</v>
      </c>
      <c r="AS169" s="274">
        <f t="shared" si="102"/>
        <v>0</v>
      </c>
      <c r="AT169" s="275">
        <f t="shared" si="102"/>
        <v>0</v>
      </c>
      <c r="AU169" s="275">
        <f t="shared" si="107"/>
        <v>0</v>
      </c>
      <c r="AV169" s="275">
        <f t="shared" si="107"/>
        <v>0</v>
      </c>
      <c r="AW169" s="275">
        <f t="shared" si="107"/>
        <v>0</v>
      </c>
      <c r="AX169" s="275">
        <f t="shared" si="107"/>
        <v>0</v>
      </c>
      <c r="AY169" s="275">
        <f t="shared" si="107"/>
        <v>0</v>
      </c>
      <c r="AZ169" s="275">
        <f t="shared" si="107"/>
        <v>1</v>
      </c>
      <c r="BA169" s="275">
        <f t="shared" si="107"/>
        <v>0</v>
      </c>
      <c r="BB169" s="275">
        <f t="shared" si="107"/>
        <v>0</v>
      </c>
      <c r="BC169" s="275">
        <f t="shared" si="107"/>
        <v>0</v>
      </c>
      <c r="BD169" s="275">
        <f t="shared" si="103"/>
        <v>0</v>
      </c>
      <c r="BE169" s="275">
        <f>IF(AND(A169&lt;&gt;"",AS169&lt;&gt;1,ISNA(VLOOKUP(A169,Indoor!B:B,1,0))),1,0)</f>
        <v>0</v>
      </c>
      <c r="BG169" s="276"/>
      <c r="BH169" s="302"/>
    </row>
    <row r="170" spans="1:60" hidden="1">
      <c r="A170" s="118">
        <v>6427</v>
      </c>
      <c r="B170" s="4" t="str">
        <f t="shared" ca="1" si="106"/>
        <v>PIERRET</v>
      </c>
      <c r="C170" s="4" t="str">
        <f t="shared" ca="1" si="106"/>
        <v>Mélusine</v>
      </c>
      <c r="D170" s="5" t="str">
        <f t="shared" ca="1" si="106"/>
        <v>F</v>
      </c>
      <c r="E170" s="5" t="str">
        <f t="shared" ca="1" si="106"/>
        <v>M</v>
      </c>
      <c r="F170" s="5" t="str">
        <f t="shared" ca="1" si="106"/>
        <v/>
      </c>
      <c r="G170" s="17" t="s">
        <v>19</v>
      </c>
      <c r="H170" s="27" t="str">
        <f t="shared" ca="1" si="76"/>
        <v>Wavre</v>
      </c>
      <c r="I170" s="28">
        <v>7.0601851851851845E-5</v>
      </c>
      <c r="J170" s="267">
        <f t="shared" si="77"/>
        <v>7.0601851851851846E-2</v>
      </c>
      <c r="K170" s="263" t="str">
        <f t="shared" ca="1" si="78"/>
        <v>M</v>
      </c>
      <c r="L170" s="5">
        <f t="shared" ca="1" si="79"/>
        <v>531</v>
      </c>
      <c r="M170" s="18"/>
      <c r="N170" s="267" t="str">
        <f t="shared" si="80"/>
        <v/>
      </c>
      <c r="O170" s="263" t="str">
        <f t="shared" ca="1" si="81"/>
        <v>M</v>
      </c>
      <c r="P170" s="5">
        <f t="shared" si="82"/>
        <v>0</v>
      </c>
      <c r="Q170" s="18"/>
      <c r="R170" s="267" t="str">
        <f t="shared" si="83"/>
        <v/>
      </c>
      <c r="S170" s="263" t="str">
        <f t="shared" ca="1" si="84"/>
        <v>M</v>
      </c>
      <c r="T170" s="5">
        <f t="shared" si="85"/>
        <v>0</v>
      </c>
      <c r="U170" s="18"/>
      <c r="V170" s="267" t="str">
        <f t="shared" si="86"/>
        <v/>
      </c>
      <c r="W170" s="263" t="str">
        <f t="shared" ca="1" si="87"/>
        <v>M</v>
      </c>
      <c r="X170" s="5">
        <f t="shared" si="88"/>
        <v>0</v>
      </c>
      <c r="Y170" s="20"/>
      <c r="Z170" s="267" t="str">
        <f t="shared" si="89"/>
        <v/>
      </c>
      <c r="AA170" s="263" t="str">
        <f t="shared" ca="1" si="90"/>
        <v>M</v>
      </c>
      <c r="AB170" s="5">
        <f t="shared" si="91"/>
        <v>0</v>
      </c>
      <c r="AC170" s="18"/>
      <c r="AD170" s="267" t="str">
        <f t="shared" si="92"/>
        <v/>
      </c>
      <c r="AE170" s="263" t="str">
        <f t="shared" ca="1" si="93"/>
        <v>M</v>
      </c>
      <c r="AF170" s="5">
        <f t="shared" si="94"/>
        <v>0</v>
      </c>
      <c r="AG170" s="18"/>
      <c r="AH170" s="267" t="str">
        <f t="shared" si="95"/>
        <v/>
      </c>
      <c r="AI170" s="263" t="str">
        <f t="shared" ca="1" si="96"/>
        <v>M</v>
      </c>
      <c r="AJ170" s="29">
        <f t="shared" si="97"/>
        <v>0</v>
      </c>
      <c r="AK170" s="22">
        <v>125</v>
      </c>
      <c r="AL170" s="5">
        <f t="shared" si="98"/>
        <v>417</v>
      </c>
      <c r="AM170" s="22"/>
      <c r="AN170" s="5">
        <f t="shared" si="99"/>
        <v>0</v>
      </c>
      <c r="AO170" s="826"/>
      <c r="AP170" s="29">
        <f t="shared" si="100"/>
        <v>0</v>
      </c>
      <c r="AQ170" s="436">
        <v>6.87</v>
      </c>
      <c r="AR170" s="106">
        <f t="shared" si="101"/>
        <v>338</v>
      </c>
      <c r="AS170" s="274">
        <f t="shared" si="102"/>
        <v>0</v>
      </c>
      <c r="AT170" s="275">
        <f t="shared" si="102"/>
        <v>0</v>
      </c>
      <c r="AU170" s="275">
        <f t="shared" si="107"/>
        <v>0</v>
      </c>
      <c r="AV170" s="275">
        <f t="shared" si="107"/>
        <v>0</v>
      </c>
      <c r="AW170" s="275">
        <f t="shared" si="107"/>
        <v>0</v>
      </c>
      <c r="AX170" s="275">
        <f t="shared" si="107"/>
        <v>0</v>
      </c>
      <c r="AY170" s="275">
        <f t="shared" si="107"/>
        <v>0</v>
      </c>
      <c r="AZ170" s="275">
        <f t="shared" si="107"/>
        <v>1</v>
      </c>
      <c r="BA170" s="275">
        <f t="shared" si="107"/>
        <v>0</v>
      </c>
      <c r="BB170" s="275">
        <f t="shared" si="107"/>
        <v>0</v>
      </c>
      <c r="BC170" s="275">
        <f t="shared" si="107"/>
        <v>0</v>
      </c>
      <c r="BD170" s="275">
        <f t="shared" si="103"/>
        <v>0</v>
      </c>
      <c r="BE170" s="275">
        <f>IF(AND(A170&lt;&gt;"",AS170&lt;&gt;1,ISNA(VLOOKUP(A170,Indoor!B:B,1,0))),1,0)</f>
        <v>0</v>
      </c>
      <c r="BG170" s="276"/>
      <c r="BH170" s="302"/>
    </row>
    <row r="171" spans="1:60" hidden="1">
      <c r="A171" s="118">
        <v>6307</v>
      </c>
      <c r="B171" s="4" t="str">
        <f t="shared" ca="1" si="106"/>
        <v>EGHELS</v>
      </c>
      <c r="C171" s="4" t="str">
        <f t="shared" ca="1" si="106"/>
        <v>Odile</v>
      </c>
      <c r="D171" s="5" t="str">
        <f t="shared" ca="1" si="106"/>
        <v>F</v>
      </c>
      <c r="E171" s="5" t="str">
        <f t="shared" ca="1" si="106"/>
        <v>M</v>
      </c>
      <c r="F171" s="5">
        <f t="shared" ca="1" si="106"/>
        <v>1998</v>
      </c>
      <c r="G171" s="17" t="s">
        <v>19</v>
      </c>
      <c r="H171" s="27" t="str">
        <f t="shared" ca="1" si="76"/>
        <v>Wavre</v>
      </c>
      <c r="I171" s="28">
        <v>7.9861111111111116E-5</v>
      </c>
      <c r="J171" s="267">
        <f t="shared" si="77"/>
        <v>7.9861111111111119E-2</v>
      </c>
      <c r="K171" s="263" t="str">
        <f t="shared" ca="1" si="78"/>
        <v>M</v>
      </c>
      <c r="L171" s="5">
        <f t="shared" ca="1" si="79"/>
        <v>331</v>
      </c>
      <c r="M171" s="18"/>
      <c r="N171" s="267" t="str">
        <f t="shared" si="80"/>
        <v/>
      </c>
      <c r="O171" s="263" t="str">
        <f t="shared" ca="1" si="81"/>
        <v>M</v>
      </c>
      <c r="P171" s="5">
        <f t="shared" si="82"/>
        <v>0</v>
      </c>
      <c r="Q171" s="18"/>
      <c r="R171" s="267" t="str">
        <f t="shared" si="83"/>
        <v/>
      </c>
      <c r="S171" s="263" t="str">
        <f t="shared" ca="1" si="84"/>
        <v>M</v>
      </c>
      <c r="T171" s="5">
        <f t="shared" si="85"/>
        <v>0</v>
      </c>
      <c r="U171" s="18"/>
      <c r="V171" s="267" t="str">
        <f t="shared" si="86"/>
        <v/>
      </c>
      <c r="W171" s="263" t="str">
        <f t="shared" ca="1" si="87"/>
        <v>M</v>
      </c>
      <c r="X171" s="5">
        <f t="shared" si="88"/>
        <v>0</v>
      </c>
      <c r="Y171" s="20"/>
      <c r="Z171" s="267" t="str">
        <f t="shared" si="89"/>
        <v/>
      </c>
      <c r="AA171" s="263" t="str">
        <f t="shared" ca="1" si="90"/>
        <v>M</v>
      </c>
      <c r="AB171" s="5">
        <f t="shared" si="91"/>
        <v>0</v>
      </c>
      <c r="AC171" s="18"/>
      <c r="AD171" s="267" t="str">
        <f t="shared" si="92"/>
        <v/>
      </c>
      <c r="AE171" s="263" t="str">
        <f t="shared" ca="1" si="93"/>
        <v>M</v>
      </c>
      <c r="AF171" s="5">
        <f t="shared" si="94"/>
        <v>0</v>
      </c>
      <c r="AG171" s="18"/>
      <c r="AH171" s="267" t="str">
        <f t="shared" si="95"/>
        <v/>
      </c>
      <c r="AI171" s="263" t="str">
        <f t="shared" ca="1" si="96"/>
        <v>M</v>
      </c>
      <c r="AJ171" s="29">
        <f t="shared" si="97"/>
        <v>0</v>
      </c>
      <c r="AK171" s="22"/>
      <c r="AL171" s="5">
        <f t="shared" si="98"/>
        <v>0</v>
      </c>
      <c r="AM171" s="22"/>
      <c r="AN171" s="5">
        <f t="shared" si="99"/>
        <v>0</v>
      </c>
      <c r="AO171" s="826"/>
      <c r="AP171" s="29">
        <f t="shared" si="100"/>
        <v>0</v>
      </c>
      <c r="AQ171" s="436">
        <v>3.46</v>
      </c>
      <c r="AR171" s="106">
        <f t="shared" si="101"/>
        <v>117</v>
      </c>
      <c r="AS171" s="274">
        <f t="shared" si="102"/>
        <v>0</v>
      </c>
      <c r="AT171" s="275">
        <f t="shared" si="102"/>
        <v>0</v>
      </c>
      <c r="AU171" s="275">
        <f t="shared" si="107"/>
        <v>0</v>
      </c>
      <c r="AV171" s="275">
        <f t="shared" si="107"/>
        <v>0</v>
      </c>
      <c r="AW171" s="275">
        <f t="shared" si="107"/>
        <v>0</v>
      </c>
      <c r="AX171" s="275">
        <f t="shared" si="107"/>
        <v>0</v>
      </c>
      <c r="AY171" s="275">
        <f t="shared" si="107"/>
        <v>0</v>
      </c>
      <c r="AZ171" s="275">
        <f t="shared" si="107"/>
        <v>1</v>
      </c>
      <c r="BA171" s="275">
        <f t="shared" si="107"/>
        <v>0</v>
      </c>
      <c r="BB171" s="275">
        <f t="shared" si="107"/>
        <v>0</v>
      </c>
      <c r="BC171" s="275">
        <f t="shared" si="107"/>
        <v>0</v>
      </c>
      <c r="BD171" s="275">
        <f t="shared" si="103"/>
        <v>0</v>
      </c>
      <c r="BE171" s="275">
        <f>IF(AND(A171&lt;&gt;"",AS171&lt;&gt;1,ISNA(VLOOKUP(A171,Indoor!B:B,1,0))),1,0)</f>
        <v>0</v>
      </c>
      <c r="BG171" s="276"/>
      <c r="BH171" s="302"/>
    </row>
    <row r="172" spans="1:60" hidden="1">
      <c r="A172" s="118">
        <v>6125</v>
      </c>
      <c r="B172" s="4" t="str">
        <f t="shared" ca="1" si="106"/>
        <v>STAQUET</v>
      </c>
      <c r="C172" s="4" t="str">
        <f t="shared" ca="1" si="106"/>
        <v>Lara</v>
      </c>
      <c r="D172" s="5" t="str">
        <f t="shared" ca="1" si="106"/>
        <v>F</v>
      </c>
      <c r="E172" s="5" t="str">
        <f t="shared" ca="1" si="106"/>
        <v>M</v>
      </c>
      <c r="F172" s="5">
        <f t="shared" ca="1" si="106"/>
        <v>1999</v>
      </c>
      <c r="G172" s="17" t="s">
        <v>19</v>
      </c>
      <c r="H172" s="27" t="str">
        <f t="shared" ca="1" si="76"/>
        <v>Wavre</v>
      </c>
      <c r="I172" s="28">
        <v>7.2916666666666673E-5</v>
      </c>
      <c r="J172" s="267">
        <f t="shared" si="77"/>
        <v>7.2916666666666671E-2</v>
      </c>
      <c r="K172" s="263" t="str">
        <f t="shared" ca="1" si="78"/>
        <v>M</v>
      </c>
      <c r="L172" s="5">
        <f t="shared" ca="1" si="79"/>
        <v>477</v>
      </c>
      <c r="M172" s="18"/>
      <c r="N172" s="267" t="str">
        <f t="shared" si="80"/>
        <v/>
      </c>
      <c r="O172" s="263" t="str">
        <f t="shared" ca="1" si="81"/>
        <v>M</v>
      </c>
      <c r="P172" s="5">
        <f t="shared" si="82"/>
        <v>0</v>
      </c>
      <c r="Q172" s="18"/>
      <c r="R172" s="267" t="str">
        <f t="shared" si="83"/>
        <v/>
      </c>
      <c r="S172" s="263" t="str">
        <f t="shared" ca="1" si="84"/>
        <v>M</v>
      </c>
      <c r="T172" s="5">
        <f t="shared" si="85"/>
        <v>0</v>
      </c>
      <c r="U172" s="18"/>
      <c r="V172" s="267" t="str">
        <f t="shared" si="86"/>
        <v/>
      </c>
      <c r="W172" s="263" t="str">
        <f t="shared" ca="1" si="87"/>
        <v>M</v>
      </c>
      <c r="X172" s="5">
        <f t="shared" si="88"/>
        <v>0</v>
      </c>
      <c r="Y172" s="20"/>
      <c r="Z172" s="267" t="str">
        <f t="shared" si="89"/>
        <v/>
      </c>
      <c r="AA172" s="263" t="str">
        <f t="shared" ca="1" si="90"/>
        <v>M</v>
      </c>
      <c r="AB172" s="5">
        <f t="shared" si="91"/>
        <v>0</v>
      </c>
      <c r="AC172" s="18"/>
      <c r="AD172" s="267" t="str">
        <f t="shared" si="92"/>
        <v/>
      </c>
      <c r="AE172" s="263" t="str">
        <f t="shared" ca="1" si="93"/>
        <v>M</v>
      </c>
      <c r="AF172" s="5">
        <f t="shared" si="94"/>
        <v>0</v>
      </c>
      <c r="AG172" s="18"/>
      <c r="AH172" s="267" t="str">
        <f t="shared" si="95"/>
        <v/>
      </c>
      <c r="AI172" s="263" t="str">
        <f t="shared" ca="1" si="96"/>
        <v>M</v>
      </c>
      <c r="AJ172" s="29">
        <f t="shared" si="97"/>
        <v>0</v>
      </c>
      <c r="AK172" s="22">
        <v>130</v>
      </c>
      <c r="AL172" s="5">
        <f t="shared" si="98"/>
        <v>466</v>
      </c>
      <c r="AM172" s="22"/>
      <c r="AN172" s="5">
        <f t="shared" si="99"/>
        <v>0</v>
      </c>
      <c r="AO172" s="826"/>
      <c r="AP172" s="29">
        <f t="shared" si="100"/>
        <v>0</v>
      </c>
      <c r="AQ172" s="436">
        <v>5.99</v>
      </c>
      <c r="AR172" s="106">
        <f t="shared" si="101"/>
        <v>280</v>
      </c>
      <c r="AS172" s="274">
        <f t="shared" si="102"/>
        <v>0</v>
      </c>
      <c r="AT172" s="275">
        <f t="shared" si="102"/>
        <v>0</v>
      </c>
      <c r="AU172" s="275">
        <f t="shared" si="107"/>
        <v>0</v>
      </c>
      <c r="AV172" s="275">
        <f t="shared" si="107"/>
        <v>0</v>
      </c>
      <c r="AW172" s="275">
        <f t="shared" si="107"/>
        <v>0</v>
      </c>
      <c r="AX172" s="275">
        <f t="shared" si="107"/>
        <v>0</v>
      </c>
      <c r="AY172" s="275">
        <f t="shared" si="107"/>
        <v>0</v>
      </c>
      <c r="AZ172" s="275">
        <f t="shared" si="107"/>
        <v>1</v>
      </c>
      <c r="BA172" s="275">
        <f t="shared" si="107"/>
        <v>0</v>
      </c>
      <c r="BB172" s="275">
        <f t="shared" si="107"/>
        <v>0</v>
      </c>
      <c r="BC172" s="275">
        <f t="shared" si="107"/>
        <v>0</v>
      </c>
      <c r="BD172" s="275">
        <f t="shared" si="103"/>
        <v>0</v>
      </c>
      <c r="BE172" s="275">
        <f>IF(AND(A172&lt;&gt;"",AS172&lt;&gt;1,ISNA(VLOOKUP(A172,Indoor!B:B,1,0))),1,0)</f>
        <v>0</v>
      </c>
      <c r="BG172" s="276"/>
      <c r="BH172" s="302"/>
    </row>
    <row r="173" spans="1:60" hidden="1">
      <c r="A173" s="118">
        <v>7348</v>
      </c>
      <c r="B173" s="4" t="str">
        <f t="shared" ca="1" si="106"/>
        <v>CALLEEUWE</v>
      </c>
      <c r="C173" s="4" t="str">
        <f t="shared" ca="1" si="106"/>
        <v>Tom</v>
      </c>
      <c r="D173" s="5" t="str">
        <f t="shared" ca="1" si="106"/>
        <v>H</v>
      </c>
      <c r="E173" s="5" t="str">
        <f t="shared" ca="1" si="106"/>
        <v>M</v>
      </c>
      <c r="F173" s="5" t="str">
        <f t="shared" ca="1" si="106"/>
        <v/>
      </c>
      <c r="G173" s="17" t="s">
        <v>19</v>
      </c>
      <c r="H173" s="27" t="str">
        <f t="shared" ca="1" si="76"/>
        <v>Wavre</v>
      </c>
      <c r="I173" s="28">
        <v>7.5231481481481487E-5</v>
      </c>
      <c r="J173" s="267">
        <f t="shared" si="77"/>
        <v>7.5231481481481483E-2</v>
      </c>
      <c r="K173" s="263" t="str">
        <f t="shared" ca="1" si="78"/>
        <v>M</v>
      </c>
      <c r="L173" s="5">
        <f t="shared" ca="1" si="79"/>
        <v>426</v>
      </c>
      <c r="M173" s="18"/>
      <c r="N173" s="267" t="str">
        <f t="shared" si="80"/>
        <v/>
      </c>
      <c r="O173" s="263" t="str">
        <f t="shared" ca="1" si="81"/>
        <v>M</v>
      </c>
      <c r="P173" s="5">
        <f t="shared" si="82"/>
        <v>0</v>
      </c>
      <c r="Q173" s="18"/>
      <c r="R173" s="267" t="str">
        <f t="shared" si="83"/>
        <v/>
      </c>
      <c r="S173" s="263" t="str">
        <f t="shared" ca="1" si="84"/>
        <v>M</v>
      </c>
      <c r="T173" s="5">
        <f t="shared" si="85"/>
        <v>0</v>
      </c>
      <c r="U173" s="18"/>
      <c r="V173" s="267" t="str">
        <f t="shared" si="86"/>
        <v/>
      </c>
      <c r="W173" s="263" t="str">
        <f t="shared" ca="1" si="87"/>
        <v>M</v>
      </c>
      <c r="X173" s="5">
        <f t="shared" si="88"/>
        <v>0</v>
      </c>
      <c r="Y173" s="20"/>
      <c r="Z173" s="267" t="str">
        <f t="shared" si="89"/>
        <v/>
      </c>
      <c r="AA173" s="263" t="str">
        <f t="shared" ca="1" si="90"/>
        <v>M</v>
      </c>
      <c r="AB173" s="5">
        <f t="shared" si="91"/>
        <v>0</v>
      </c>
      <c r="AC173" s="18"/>
      <c r="AD173" s="267" t="str">
        <f t="shared" si="92"/>
        <v/>
      </c>
      <c r="AE173" s="263" t="str">
        <f t="shared" ca="1" si="93"/>
        <v>M</v>
      </c>
      <c r="AF173" s="5">
        <f t="shared" si="94"/>
        <v>0</v>
      </c>
      <c r="AG173" s="18"/>
      <c r="AH173" s="267" t="str">
        <f t="shared" si="95"/>
        <v/>
      </c>
      <c r="AI173" s="263" t="str">
        <f t="shared" ca="1" si="96"/>
        <v>M</v>
      </c>
      <c r="AJ173" s="29">
        <f t="shared" si="97"/>
        <v>0</v>
      </c>
      <c r="AK173" s="22">
        <v>115</v>
      </c>
      <c r="AL173" s="5">
        <f t="shared" si="98"/>
        <v>323</v>
      </c>
      <c r="AM173" s="22"/>
      <c r="AN173" s="5">
        <f t="shared" si="99"/>
        <v>0</v>
      </c>
      <c r="AO173" s="826"/>
      <c r="AP173" s="29">
        <f t="shared" si="100"/>
        <v>0</v>
      </c>
      <c r="AQ173" s="436"/>
      <c r="AR173" s="106">
        <f t="shared" si="101"/>
        <v>0</v>
      </c>
      <c r="AS173" s="274">
        <f t="shared" si="102"/>
        <v>0</v>
      </c>
      <c r="AT173" s="275">
        <f t="shared" si="102"/>
        <v>0</v>
      </c>
      <c r="AU173" s="275">
        <f t="shared" si="107"/>
        <v>0</v>
      </c>
      <c r="AV173" s="275">
        <f t="shared" si="107"/>
        <v>0</v>
      </c>
      <c r="AW173" s="275">
        <f t="shared" si="107"/>
        <v>0</v>
      </c>
      <c r="AX173" s="275">
        <f t="shared" si="107"/>
        <v>0</v>
      </c>
      <c r="AY173" s="275">
        <f t="shared" si="107"/>
        <v>0</v>
      </c>
      <c r="AZ173" s="275">
        <f t="shared" si="107"/>
        <v>1</v>
      </c>
      <c r="BA173" s="275">
        <f t="shared" si="107"/>
        <v>0</v>
      </c>
      <c r="BB173" s="275">
        <f t="shared" si="107"/>
        <v>0</v>
      </c>
      <c r="BC173" s="275">
        <f t="shared" si="107"/>
        <v>0</v>
      </c>
      <c r="BD173" s="275">
        <f t="shared" si="103"/>
        <v>0</v>
      </c>
      <c r="BE173" s="275">
        <f>IF(AND(A173&lt;&gt;"",AS173&lt;&gt;1,ISNA(VLOOKUP(A173,Indoor!B:B,1,0))),1,0)</f>
        <v>0</v>
      </c>
      <c r="BG173" s="276"/>
      <c r="BH173" s="302"/>
    </row>
    <row r="174" spans="1:60" hidden="1">
      <c r="A174" s="118">
        <v>7015</v>
      </c>
      <c r="B174" s="4" t="str">
        <f t="shared" ca="1" si="106"/>
        <v>HOUPPE</v>
      </c>
      <c r="C174" s="4" t="str">
        <f t="shared" ca="1" si="106"/>
        <v>Grégoire</v>
      </c>
      <c r="D174" s="5" t="str">
        <f t="shared" ca="1" si="106"/>
        <v>H</v>
      </c>
      <c r="E174" s="5" t="str">
        <f t="shared" ca="1" si="106"/>
        <v>M</v>
      </c>
      <c r="F174" s="5">
        <f t="shared" ca="1" si="106"/>
        <v>1999</v>
      </c>
      <c r="G174" s="17" t="s">
        <v>19</v>
      </c>
      <c r="H174" s="27" t="str">
        <f t="shared" ca="1" si="76"/>
        <v>Wavre</v>
      </c>
      <c r="I174" s="28">
        <v>8.5648148148148158E-5</v>
      </c>
      <c r="J174" s="267">
        <f t="shared" si="77"/>
        <v>8.5648148148148154E-2</v>
      </c>
      <c r="K174" s="263" t="str">
        <f t="shared" ca="1" si="78"/>
        <v>M</v>
      </c>
      <c r="L174" s="5">
        <f t="shared" ca="1" si="79"/>
        <v>229</v>
      </c>
      <c r="M174" s="18"/>
      <c r="N174" s="267" t="str">
        <f t="shared" si="80"/>
        <v/>
      </c>
      <c r="O174" s="263" t="str">
        <f t="shared" ca="1" si="81"/>
        <v>M</v>
      </c>
      <c r="P174" s="5">
        <f t="shared" si="82"/>
        <v>0</v>
      </c>
      <c r="Q174" s="18"/>
      <c r="R174" s="267" t="str">
        <f t="shared" si="83"/>
        <v/>
      </c>
      <c r="S174" s="263" t="str">
        <f t="shared" ca="1" si="84"/>
        <v>M</v>
      </c>
      <c r="T174" s="5">
        <f t="shared" si="85"/>
        <v>0</v>
      </c>
      <c r="U174" s="18"/>
      <c r="V174" s="267" t="str">
        <f t="shared" si="86"/>
        <v/>
      </c>
      <c r="W174" s="263" t="str">
        <f t="shared" ca="1" si="87"/>
        <v>M</v>
      </c>
      <c r="X174" s="5">
        <f t="shared" si="88"/>
        <v>0</v>
      </c>
      <c r="Y174" s="20"/>
      <c r="Z174" s="267" t="str">
        <f t="shared" si="89"/>
        <v/>
      </c>
      <c r="AA174" s="263" t="str">
        <f t="shared" ca="1" si="90"/>
        <v>M</v>
      </c>
      <c r="AB174" s="5">
        <f t="shared" si="91"/>
        <v>0</v>
      </c>
      <c r="AC174" s="18"/>
      <c r="AD174" s="267" t="str">
        <f t="shared" si="92"/>
        <v/>
      </c>
      <c r="AE174" s="263" t="str">
        <f t="shared" ca="1" si="93"/>
        <v>M</v>
      </c>
      <c r="AF174" s="5">
        <f t="shared" si="94"/>
        <v>0</v>
      </c>
      <c r="AG174" s="18"/>
      <c r="AH174" s="267" t="str">
        <f t="shared" si="95"/>
        <v/>
      </c>
      <c r="AI174" s="263" t="str">
        <f t="shared" ca="1" si="96"/>
        <v>M</v>
      </c>
      <c r="AJ174" s="29">
        <f t="shared" si="97"/>
        <v>0</v>
      </c>
      <c r="AK174" s="22"/>
      <c r="AL174" s="5">
        <f t="shared" si="98"/>
        <v>0</v>
      </c>
      <c r="AM174" s="22"/>
      <c r="AN174" s="5">
        <f t="shared" si="99"/>
        <v>0</v>
      </c>
      <c r="AO174" s="826"/>
      <c r="AP174" s="29">
        <f t="shared" si="100"/>
        <v>0</v>
      </c>
      <c r="AQ174" s="436">
        <v>6.93</v>
      </c>
      <c r="AR174" s="106">
        <f t="shared" si="101"/>
        <v>342</v>
      </c>
      <c r="AS174" s="274">
        <f t="shared" si="102"/>
        <v>0</v>
      </c>
      <c r="AT174" s="275">
        <f t="shared" si="102"/>
        <v>0</v>
      </c>
      <c r="AU174" s="275">
        <f t="shared" si="107"/>
        <v>0</v>
      </c>
      <c r="AV174" s="275">
        <f t="shared" si="107"/>
        <v>0</v>
      </c>
      <c r="AW174" s="275">
        <f t="shared" si="107"/>
        <v>0</v>
      </c>
      <c r="AX174" s="275">
        <f t="shared" si="107"/>
        <v>0</v>
      </c>
      <c r="AY174" s="275">
        <f t="shared" si="107"/>
        <v>0</v>
      </c>
      <c r="AZ174" s="275">
        <f t="shared" si="107"/>
        <v>1</v>
      </c>
      <c r="BA174" s="275">
        <f t="shared" si="107"/>
        <v>0</v>
      </c>
      <c r="BB174" s="275">
        <f t="shared" si="107"/>
        <v>0</v>
      </c>
      <c r="BC174" s="275">
        <f t="shared" si="107"/>
        <v>0</v>
      </c>
      <c r="BD174" s="275">
        <f t="shared" si="103"/>
        <v>0</v>
      </c>
      <c r="BE174" s="275">
        <f>IF(AND(A174&lt;&gt;"",AS174&lt;&gt;1,ISNA(VLOOKUP(A174,Indoor!B:B,1,0))),1,0)</f>
        <v>0</v>
      </c>
      <c r="BG174" s="276"/>
      <c r="BH174" s="302"/>
    </row>
    <row r="175" spans="1:60" hidden="1">
      <c r="A175" s="118">
        <v>7011</v>
      </c>
      <c r="B175" s="4" t="str">
        <f t="shared" ca="1" si="106"/>
        <v>GILBERT</v>
      </c>
      <c r="C175" s="4" t="str">
        <f t="shared" ca="1" si="106"/>
        <v>Florian</v>
      </c>
      <c r="D175" s="5" t="str">
        <f t="shared" ca="1" si="106"/>
        <v>H</v>
      </c>
      <c r="E175" s="5" t="str">
        <f t="shared" ca="1" si="106"/>
        <v>M</v>
      </c>
      <c r="F175" s="5">
        <f t="shared" ca="1" si="106"/>
        <v>1999</v>
      </c>
      <c r="G175" s="17" t="s">
        <v>19</v>
      </c>
      <c r="H175" s="27" t="str">
        <f t="shared" ca="1" si="76"/>
        <v>Wavre</v>
      </c>
      <c r="I175" s="28">
        <v>7.8703703703703702E-5</v>
      </c>
      <c r="J175" s="267">
        <f t="shared" si="77"/>
        <v>7.8703703703703706E-2</v>
      </c>
      <c r="K175" s="263" t="str">
        <f t="shared" ca="1" si="78"/>
        <v>M</v>
      </c>
      <c r="L175" s="5">
        <f t="shared" ca="1" si="79"/>
        <v>354</v>
      </c>
      <c r="M175" s="18"/>
      <c r="N175" s="267" t="str">
        <f t="shared" si="80"/>
        <v/>
      </c>
      <c r="O175" s="263" t="str">
        <f t="shared" ca="1" si="81"/>
        <v>M</v>
      </c>
      <c r="P175" s="5">
        <f t="shared" si="82"/>
        <v>0</v>
      </c>
      <c r="Q175" s="18"/>
      <c r="R175" s="267" t="str">
        <f t="shared" si="83"/>
        <v/>
      </c>
      <c r="S175" s="263" t="str">
        <f t="shared" ca="1" si="84"/>
        <v>M</v>
      </c>
      <c r="T175" s="5">
        <f t="shared" si="85"/>
        <v>0</v>
      </c>
      <c r="U175" s="18"/>
      <c r="V175" s="267" t="str">
        <f t="shared" si="86"/>
        <v/>
      </c>
      <c r="W175" s="263" t="str">
        <f t="shared" ca="1" si="87"/>
        <v>M</v>
      </c>
      <c r="X175" s="5">
        <f t="shared" si="88"/>
        <v>0</v>
      </c>
      <c r="Y175" s="20"/>
      <c r="Z175" s="267" t="str">
        <f t="shared" si="89"/>
        <v/>
      </c>
      <c r="AA175" s="263" t="str">
        <f t="shared" ca="1" si="90"/>
        <v>M</v>
      </c>
      <c r="AB175" s="5">
        <f t="shared" si="91"/>
        <v>0</v>
      </c>
      <c r="AC175" s="18"/>
      <c r="AD175" s="267" t="str">
        <f t="shared" si="92"/>
        <v/>
      </c>
      <c r="AE175" s="263" t="str">
        <f t="shared" ca="1" si="93"/>
        <v>M</v>
      </c>
      <c r="AF175" s="5">
        <f t="shared" si="94"/>
        <v>0</v>
      </c>
      <c r="AG175" s="18"/>
      <c r="AH175" s="267" t="str">
        <f t="shared" si="95"/>
        <v/>
      </c>
      <c r="AI175" s="263" t="str">
        <f t="shared" ca="1" si="96"/>
        <v>M</v>
      </c>
      <c r="AJ175" s="29">
        <f t="shared" si="97"/>
        <v>0</v>
      </c>
      <c r="AK175" s="22">
        <v>130</v>
      </c>
      <c r="AL175" s="5">
        <f t="shared" si="98"/>
        <v>466</v>
      </c>
      <c r="AM175" s="22"/>
      <c r="AN175" s="5">
        <f t="shared" si="99"/>
        <v>0</v>
      </c>
      <c r="AO175" s="826"/>
      <c r="AP175" s="29">
        <f t="shared" si="100"/>
        <v>0</v>
      </c>
      <c r="AQ175" s="436">
        <v>8.01</v>
      </c>
      <c r="AR175" s="106">
        <f t="shared" si="101"/>
        <v>414</v>
      </c>
      <c r="AS175" s="274">
        <f t="shared" si="102"/>
        <v>0</v>
      </c>
      <c r="AT175" s="275">
        <f t="shared" si="102"/>
        <v>0</v>
      </c>
      <c r="AU175" s="275">
        <f t="shared" si="107"/>
        <v>0</v>
      </c>
      <c r="AV175" s="275">
        <f t="shared" si="107"/>
        <v>0</v>
      </c>
      <c r="AW175" s="275">
        <f t="shared" si="107"/>
        <v>0</v>
      </c>
      <c r="AX175" s="275">
        <f t="shared" si="107"/>
        <v>0</v>
      </c>
      <c r="AY175" s="275">
        <f t="shared" si="107"/>
        <v>0</v>
      </c>
      <c r="AZ175" s="275">
        <f t="shared" si="107"/>
        <v>1</v>
      </c>
      <c r="BA175" s="275">
        <f t="shared" si="107"/>
        <v>0</v>
      </c>
      <c r="BB175" s="275">
        <f t="shared" si="107"/>
        <v>0</v>
      </c>
      <c r="BC175" s="275">
        <f t="shared" si="107"/>
        <v>0</v>
      </c>
      <c r="BD175" s="275">
        <f t="shared" si="103"/>
        <v>0</v>
      </c>
      <c r="BE175" s="275">
        <f>IF(AND(A175&lt;&gt;"",AS175&lt;&gt;1,ISNA(VLOOKUP(A175,Indoor!B:B,1,0))),1,0)</f>
        <v>0</v>
      </c>
      <c r="BG175" s="276"/>
      <c r="BH175" s="302"/>
    </row>
    <row r="176" spans="1:60" hidden="1">
      <c r="A176" s="118">
        <v>4114</v>
      </c>
      <c r="B176" s="4" t="str">
        <f t="shared" ca="1" si="106"/>
        <v>AGAZZI</v>
      </c>
      <c r="C176" s="4" t="str">
        <f t="shared" ca="1" si="106"/>
        <v>Aurélien</v>
      </c>
      <c r="D176" s="5" t="str">
        <f t="shared" ca="1" si="106"/>
        <v>H</v>
      </c>
      <c r="E176" s="5" t="str">
        <f t="shared" ca="1" si="106"/>
        <v>P</v>
      </c>
      <c r="F176" s="5" t="str">
        <f t="shared" ca="1" si="106"/>
        <v/>
      </c>
      <c r="G176" s="17" t="s">
        <v>19</v>
      </c>
      <c r="H176" s="27" t="str">
        <f t="shared" ca="1" si="76"/>
        <v>Wavre</v>
      </c>
      <c r="I176" s="28"/>
      <c r="J176" s="267" t="str">
        <f t="shared" si="77"/>
        <v/>
      </c>
      <c r="K176" s="263" t="str">
        <f t="shared" ca="1" si="78"/>
        <v>M</v>
      </c>
      <c r="L176" s="5">
        <f t="shared" si="79"/>
        <v>0</v>
      </c>
      <c r="M176" s="18"/>
      <c r="N176" s="267" t="str">
        <f t="shared" si="80"/>
        <v/>
      </c>
      <c r="O176" s="263" t="str">
        <f t="shared" ca="1" si="81"/>
        <v>M</v>
      </c>
      <c r="P176" s="5">
        <f t="shared" si="82"/>
        <v>0</v>
      </c>
      <c r="Q176" s="18"/>
      <c r="R176" s="267" t="str">
        <f t="shared" si="83"/>
        <v/>
      </c>
      <c r="S176" s="263" t="str">
        <f t="shared" ca="1" si="84"/>
        <v>M</v>
      </c>
      <c r="T176" s="5">
        <f t="shared" si="85"/>
        <v>0</v>
      </c>
      <c r="U176" s="18"/>
      <c r="V176" s="267" t="str">
        <f t="shared" si="86"/>
        <v/>
      </c>
      <c r="W176" s="263" t="str">
        <f t="shared" ca="1" si="87"/>
        <v>M</v>
      </c>
      <c r="X176" s="5">
        <f t="shared" si="88"/>
        <v>0</v>
      </c>
      <c r="Y176" s="20"/>
      <c r="Z176" s="267" t="str">
        <f t="shared" si="89"/>
        <v/>
      </c>
      <c r="AA176" s="263" t="str">
        <f t="shared" ca="1" si="90"/>
        <v>M</v>
      </c>
      <c r="AB176" s="5">
        <f t="shared" si="91"/>
        <v>0</v>
      </c>
      <c r="AC176" s="18"/>
      <c r="AD176" s="267" t="str">
        <f t="shared" si="92"/>
        <v/>
      </c>
      <c r="AE176" s="263" t="str">
        <f t="shared" ca="1" si="93"/>
        <v>M</v>
      </c>
      <c r="AF176" s="5">
        <f t="shared" si="94"/>
        <v>0</v>
      </c>
      <c r="AG176" s="18"/>
      <c r="AH176" s="267" t="str">
        <f t="shared" si="95"/>
        <v/>
      </c>
      <c r="AI176" s="263" t="str">
        <f t="shared" ca="1" si="96"/>
        <v>M</v>
      </c>
      <c r="AJ176" s="29">
        <f t="shared" si="97"/>
        <v>0</v>
      </c>
      <c r="AK176" s="22"/>
      <c r="AL176" s="5">
        <f t="shared" si="98"/>
        <v>0</v>
      </c>
      <c r="AM176" s="22"/>
      <c r="AN176" s="5">
        <f t="shared" si="99"/>
        <v>0</v>
      </c>
      <c r="AO176" s="826"/>
      <c r="AP176" s="29">
        <f t="shared" si="100"/>
        <v>0</v>
      </c>
      <c r="AQ176" s="436">
        <v>8.59</v>
      </c>
      <c r="AR176" s="106">
        <f t="shared" si="101"/>
        <v>453</v>
      </c>
      <c r="AS176" s="274">
        <f t="shared" si="102"/>
        <v>0</v>
      </c>
      <c r="AT176" s="275">
        <f t="shared" si="102"/>
        <v>0</v>
      </c>
      <c r="AU176" s="275">
        <f t="shared" si="107"/>
        <v>0</v>
      </c>
      <c r="AV176" s="275">
        <f t="shared" si="107"/>
        <v>0</v>
      </c>
      <c r="AW176" s="275">
        <f t="shared" si="107"/>
        <v>0</v>
      </c>
      <c r="AX176" s="275">
        <f t="shared" si="107"/>
        <v>0</v>
      </c>
      <c r="AY176" s="275">
        <f t="shared" si="107"/>
        <v>0</v>
      </c>
      <c r="AZ176" s="275">
        <f t="shared" si="107"/>
        <v>1</v>
      </c>
      <c r="BA176" s="275">
        <f t="shared" si="107"/>
        <v>0</v>
      </c>
      <c r="BB176" s="275">
        <f t="shared" si="107"/>
        <v>0</v>
      </c>
      <c r="BC176" s="275">
        <f t="shared" si="107"/>
        <v>0</v>
      </c>
      <c r="BD176" s="275">
        <f t="shared" si="103"/>
        <v>0</v>
      </c>
      <c r="BE176" s="275">
        <f>IF(AND(A176&lt;&gt;"",AS176&lt;&gt;1,ISNA(VLOOKUP(A176,Indoor!B:B,1,0))),1,0)</f>
        <v>0</v>
      </c>
      <c r="BG176" s="276"/>
      <c r="BH176" s="302"/>
    </row>
    <row r="177" spans="1:60" hidden="1">
      <c r="A177" s="118">
        <v>7027</v>
      </c>
      <c r="B177" s="4" t="str">
        <f t="shared" ca="1" si="106"/>
        <v>BOUQUIAUX</v>
      </c>
      <c r="C177" s="4" t="str">
        <f t="shared" ca="1" si="106"/>
        <v>Simon</v>
      </c>
      <c r="D177" s="5" t="str">
        <f t="shared" ca="1" si="106"/>
        <v>H</v>
      </c>
      <c r="E177" s="5" t="str">
        <f t="shared" ca="1" si="106"/>
        <v>M</v>
      </c>
      <c r="F177" s="5">
        <f t="shared" ca="1" si="106"/>
        <v>1999</v>
      </c>
      <c r="G177" s="17" t="s">
        <v>19</v>
      </c>
      <c r="H177" s="27" t="str">
        <f t="shared" ca="1" si="76"/>
        <v>Wavre</v>
      </c>
      <c r="I177" s="28"/>
      <c r="J177" s="267" t="str">
        <f t="shared" si="77"/>
        <v/>
      </c>
      <c r="K177" s="263" t="str">
        <f t="shared" ca="1" si="78"/>
        <v>M</v>
      </c>
      <c r="L177" s="5">
        <f t="shared" si="79"/>
        <v>0</v>
      </c>
      <c r="M177" s="18"/>
      <c r="N177" s="267" t="str">
        <f t="shared" si="80"/>
        <v/>
      </c>
      <c r="O177" s="263" t="str">
        <f t="shared" ca="1" si="81"/>
        <v>M</v>
      </c>
      <c r="P177" s="5">
        <f t="shared" si="82"/>
        <v>0</v>
      </c>
      <c r="Q177" s="18"/>
      <c r="R177" s="267" t="str">
        <f t="shared" si="83"/>
        <v/>
      </c>
      <c r="S177" s="263" t="str">
        <f t="shared" ca="1" si="84"/>
        <v>M</v>
      </c>
      <c r="T177" s="5">
        <f t="shared" si="85"/>
        <v>0</v>
      </c>
      <c r="U177" s="18"/>
      <c r="V177" s="267" t="str">
        <f t="shared" si="86"/>
        <v/>
      </c>
      <c r="W177" s="263" t="str">
        <f t="shared" ca="1" si="87"/>
        <v>M</v>
      </c>
      <c r="X177" s="5">
        <f t="shared" si="88"/>
        <v>0</v>
      </c>
      <c r="Y177" s="20"/>
      <c r="Z177" s="267" t="str">
        <f t="shared" si="89"/>
        <v/>
      </c>
      <c r="AA177" s="263" t="str">
        <f t="shared" ca="1" si="90"/>
        <v>M</v>
      </c>
      <c r="AB177" s="5">
        <f t="shared" si="91"/>
        <v>0</v>
      </c>
      <c r="AC177" s="18"/>
      <c r="AD177" s="267" t="str">
        <f t="shared" si="92"/>
        <v/>
      </c>
      <c r="AE177" s="263" t="str">
        <f t="shared" ca="1" si="93"/>
        <v>M</v>
      </c>
      <c r="AF177" s="5">
        <f t="shared" si="94"/>
        <v>0</v>
      </c>
      <c r="AG177" s="18"/>
      <c r="AH177" s="267" t="str">
        <f t="shared" si="95"/>
        <v/>
      </c>
      <c r="AI177" s="263" t="str">
        <f t="shared" ca="1" si="96"/>
        <v>M</v>
      </c>
      <c r="AJ177" s="29">
        <f t="shared" si="97"/>
        <v>0</v>
      </c>
      <c r="AK177" s="22">
        <v>110</v>
      </c>
      <c r="AL177" s="5">
        <f t="shared" si="98"/>
        <v>278</v>
      </c>
      <c r="AM177" s="22"/>
      <c r="AN177" s="5">
        <f t="shared" si="99"/>
        <v>0</v>
      </c>
      <c r="AO177" s="826"/>
      <c r="AP177" s="29">
        <f t="shared" si="100"/>
        <v>0</v>
      </c>
      <c r="AQ177" s="436">
        <v>8.0299999999999994</v>
      </c>
      <c r="AR177" s="106">
        <f t="shared" si="101"/>
        <v>415</v>
      </c>
      <c r="AS177" s="274">
        <f t="shared" si="102"/>
        <v>0</v>
      </c>
      <c r="AT177" s="275">
        <f t="shared" si="102"/>
        <v>0</v>
      </c>
      <c r="AU177" s="275">
        <f t="shared" si="107"/>
        <v>0</v>
      </c>
      <c r="AV177" s="275">
        <f t="shared" si="107"/>
        <v>0</v>
      </c>
      <c r="AW177" s="275">
        <f t="shared" si="107"/>
        <v>0</v>
      </c>
      <c r="AX177" s="275">
        <f t="shared" si="107"/>
        <v>0</v>
      </c>
      <c r="AY177" s="275">
        <f t="shared" si="107"/>
        <v>0</v>
      </c>
      <c r="AZ177" s="275">
        <f t="shared" si="107"/>
        <v>1</v>
      </c>
      <c r="BA177" s="275">
        <f t="shared" si="107"/>
        <v>0</v>
      </c>
      <c r="BB177" s="275">
        <f t="shared" si="107"/>
        <v>0</v>
      </c>
      <c r="BC177" s="275">
        <f t="shared" si="107"/>
        <v>0</v>
      </c>
      <c r="BD177" s="275">
        <f t="shared" si="103"/>
        <v>0</v>
      </c>
      <c r="BE177" s="275">
        <f>IF(AND(A177&lt;&gt;"",AS177&lt;&gt;1,ISNA(VLOOKUP(A177,Indoor!B:B,1,0))),1,0)</f>
        <v>0</v>
      </c>
      <c r="BG177" s="276"/>
      <c r="BH177" s="302"/>
    </row>
    <row r="178" spans="1:60">
      <c r="A178" s="118">
        <v>4011</v>
      </c>
      <c r="B178" s="4" t="str">
        <f t="shared" ca="1" si="106"/>
        <v>ADENS</v>
      </c>
      <c r="C178" s="4" t="str">
        <f t="shared" ca="1" si="106"/>
        <v>Bastien</v>
      </c>
      <c r="D178" s="5" t="str">
        <f t="shared" ca="1" si="106"/>
        <v>H</v>
      </c>
      <c r="E178" s="5" t="str">
        <f t="shared" ca="1" si="106"/>
        <v>P</v>
      </c>
      <c r="F178" s="5">
        <f t="shared" ca="1" si="106"/>
        <v>2000</v>
      </c>
      <c r="G178" s="17" t="s">
        <v>20</v>
      </c>
      <c r="H178" s="27" t="str">
        <f t="shared" ca="1" si="76"/>
        <v>Waterloo</v>
      </c>
      <c r="I178" s="28">
        <v>7.4074074074074073E-5</v>
      </c>
      <c r="J178" s="267">
        <f t="shared" si="77"/>
        <v>7.407407407407407E-2</v>
      </c>
      <c r="K178" s="263" t="str">
        <f t="shared" ca="1" si="78"/>
        <v>M</v>
      </c>
      <c r="L178" s="5">
        <f t="shared" ca="1" si="79"/>
        <v>451</v>
      </c>
      <c r="M178" s="18"/>
      <c r="N178" s="267" t="str">
        <f t="shared" si="80"/>
        <v/>
      </c>
      <c r="O178" s="263" t="str">
        <f t="shared" ca="1" si="81"/>
        <v>M</v>
      </c>
      <c r="P178" s="5">
        <f t="shared" si="82"/>
        <v>0</v>
      </c>
      <c r="Q178" s="18"/>
      <c r="R178" s="267" t="str">
        <f t="shared" si="83"/>
        <v/>
      </c>
      <c r="S178" s="263" t="str">
        <f t="shared" ca="1" si="84"/>
        <v>M</v>
      </c>
      <c r="T178" s="5">
        <f t="shared" si="85"/>
        <v>0</v>
      </c>
      <c r="U178" s="18"/>
      <c r="V178" s="267" t="str">
        <f t="shared" si="86"/>
        <v/>
      </c>
      <c r="W178" s="263" t="str">
        <f t="shared" ca="1" si="87"/>
        <v>M</v>
      </c>
      <c r="X178" s="5">
        <f t="shared" si="88"/>
        <v>0</v>
      </c>
      <c r="Y178" s="20"/>
      <c r="Z178" s="267" t="str">
        <f t="shared" si="89"/>
        <v/>
      </c>
      <c r="AA178" s="263" t="str">
        <f t="shared" ca="1" si="90"/>
        <v>M</v>
      </c>
      <c r="AB178" s="5">
        <f t="shared" si="91"/>
        <v>0</v>
      </c>
      <c r="AC178" s="18"/>
      <c r="AD178" s="267" t="str">
        <f t="shared" si="92"/>
        <v/>
      </c>
      <c r="AE178" s="263" t="str">
        <f t="shared" ca="1" si="93"/>
        <v>M</v>
      </c>
      <c r="AF178" s="5">
        <f t="shared" si="94"/>
        <v>0</v>
      </c>
      <c r="AG178" s="18"/>
      <c r="AH178" s="267" t="str">
        <f t="shared" si="95"/>
        <v/>
      </c>
      <c r="AI178" s="263" t="str">
        <f t="shared" ca="1" si="96"/>
        <v>M</v>
      </c>
      <c r="AJ178" s="29">
        <f t="shared" si="97"/>
        <v>0</v>
      </c>
      <c r="AK178" s="22"/>
      <c r="AL178" s="5">
        <f t="shared" si="98"/>
        <v>0</v>
      </c>
      <c r="AM178" s="22"/>
      <c r="AN178" s="5">
        <f t="shared" si="99"/>
        <v>0</v>
      </c>
      <c r="AO178" s="826"/>
      <c r="AP178" s="29">
        <f t="shared" si="100"/>
        <v>0</v>
      </c>
      <c r="AQ178" s="436">
        <v>5.0199999999999996</v>
      </c>
      <c r="AR178" s="106">
        <f t="shared" si="101"/>
        <v>217</v>
      </c>
      <c r="AS178" s="274">
        <f t="shared" si="102"/>
        <v>0</v>
      </c>
      <c r="AT178" s="275">
        <f t="shared" si="102"/>
        <v>0</v>
      </c>
      <c r="AU178" s="275">
        <f t="shared" ref="AU178:BC187" si="108">IF($G178=AU$13,1,0)</f>
        <v>0</v>
      </c>
      <c r="AV178" s="275">
        <f t="shared" si="108"/>
        <v>0</v>
      </c>
      <c r="AW178" s="275">
        <f t="shared" si="108"/>
        <v>0</v>
      </c>
      <c r="AX178" s="275">
        <f t="shared" si="108"/>
        <v>0</v>
      </c>
      <c r="AY178" s="275">
        <f t="shared" si="108"/>
        <v>0</v>
      </c>
      <c r="AZ178" s="275">
        <f t="shared" si="108"/>
        <v>0</v>
      </c>
      <c r="BA178" s="275">
        <f t="shared" si="108"/>
        <v>1</v>
      </c>
      <c r="BB178" s="275">
        <f t="shared" si="108"/>
        <v>0</v>
      </c>
      <c r="BC178" s="275">
        <f t="shared" si="108"/>
        <v>0</v>
      </c>
      <c r="BD178" s="275">
        <f t="shared" si="103"/>
        <v>0</v>
      </c>
      <c r="BE178" s="275">
        <f>IF(AND(A178&lt;&gt;"",AS178&lt;&gt;1,ISNA(VLOOKUP(A178,Indoor!B:B,1,0))),1,0)</f>
        <v>0</v>
      </c>
      <c r="BG178" s="276"/>
      <c r="BH178" s="302"/>
    </row>
    <row r="179" spans="1:60">
      <c r="A179" s="118">
        <v>4114</v>
      </c>
      <c r="B179" s="4" t="str">
        <f t="shared" ca="1" si="106"/>
        <v>AGAZZI</v>
      </c>
      <c r="C179" s="4" t="str">
        <f t="shared" ca="1" si="106"/>
        <v>Aurélien</v>
      </c>
      <c r="D179" s="5" t="str">
        <f t="shared" ca="1" si="106"/>
        <v>H</v>
      </c>
      <c r="E179" s="5" t="str">
        <f t="shared" ca="1" si="106"/>
        <v>P</v>
      </c>
      <c r="F179" s="5" t="str">
        <f t="shared" ca="1" si="106"/>
        <v/>
      </c>
      <c r="G179" s="17" t="s">
        <v>20</v>
      </c>
      <c r="H179" s="27" t="str">
        <f t="shared" ca="1" si="76"/>
        <v>Waterloo</v>
      </c>
      <c r="I179" s="28">
        <v>8.9120370370370373E-5</v>
      </c>
      <c r="J179" s="267">
        <f t="shared" si="77"/>
        <v>8.9120370370370378E-2</v>
      </c>
      <c r="K179" s="263" t="str">
        <f t="shared" ca="1" si="78"/>
        <v>M</v>
      </c>
      <c r="L179" s="5">
        <f t="shared" ca="1" si="79"/>
        <v>175</v>
      </c>
      <c r="M179" s="18"/>
      <c r="N179" s="267" t="str">
        <f t="shared" si="80"/>
        <v/>
      </c>
      <c r="O179" s="263" t="str">
        <f t="shared" ca="1" si="81"/>
        <v>M</v>
      </c>
      <c r="P179" s="5">
        <f t="shared" si="82"/>
        <v>0</v>
      </c>
      <c r="Q179" s="18"/>
      <c r="R179" s="267" t="str">
        <f t="shared" si="83"/>
        <v/>
      </c>
      <c r="S179" s="263" t="str">
        <f t="shared" ca="1" si="84"/>
        <v>M</v>
      </c>
      <c r="T179" s="5">
        <f t="shared" si="85"/>
        <v>0</v>
      </c>
      <c r="U179" s="18"/>
      <c r="V179" s="267" t="str">
        <f t="shared" si="86"/>
        <v/>
      </c>
      <c r="W179" s="263" t="str">
        <f t="shared" ca="1" si="87"/>
        <v>M</v>
      </c>
      <c r="X179" s="5">
        <f t="shared" si="88"/>
        <v>0</v>
      </c>
      <c r="Y179" s="20"/>
      <c r="Z179" s="267" t="str">
        <f t="shared" si="89"/>
        <v/>
      </c>
      <c r="AA179" s="263" t="str">
        <f t="shared" ca="1" si="90"/>
        <v>M</v>
      </c>
      <c r="AB179" s="5">
        <f t="shared" si="91"/>
        <v>0</v>
      </c>
      <c r="AC179" s="18"/>
      <c r="AD179" s="267" t="str">
        <f t="shared" si="92"/>
        <v/>
      </c>
      <c r="AE179" s="263" t="str">
        <f t="shared" ca="1" si="93"/>
        <v>M</v>
      </c>
      <c r="AF179" s="5">
        <f t="shared" si="94"/>
        <v>0</v>
      </c>
      <c r="AG179" s="18"/>
      <c r="AH179" s="267" t="str">
        <f t="shared" si="95"/>
        <v/>
      </c>
      <c r="AI179" s="263" t="str">
        <f t="shared" ca="1" si="96"/>
        <v>M</v>
      </c>
      <c r="AJ179" s="29">
        <f t="shared" si="97"/>
        <v>0</v>
      </c>
      <c r="AK179" s="22"/>
      <c r="AL179" s="5">
        <f t="shared" si="98"/>
        <v>0</v>
      </c>
      <c r="AM179" s="22"/>
      <c r="AN179" s="5">
        <f t="shared" si="99"/>
        <v>0</v>
      </c>
      <c r="AO179" s="826"/>
      <c r="AP179" s="29">
        <f t="shared" si="100"/>
        <v>0</v>
      </c>
      <c r="AQ179" s="436">
        <v>9.7100000000000009</v>
      </c>
      <c r="AR179" s="106">
        <f t="shared" si="101"/>
        <v>529</v>
      </c>
      <c r="AS179" s="274">
        <f t="shared" si="102"/>
        <v>0</v>
      </c>
      <c r="AT179" s="275">
        <f t="shared" si="102"/>
        <v>0</v>
      </c>
      <c r="AU179" s="275">
        <f t="shared" si="108"/>
        <v>0</v>
      </c>
      <c r="AV179" s="275">
        <f t="shared" si="108"/>
        <v>0</v>
      </c>
      <c r="AW179" s="275">
        <f t="shared" si="108"/>
        <v>0</v>
      </c>
      <c r="AX179" s="275">
        <f t="shared" si="108"/>
        <v>0</v>
      </c>
      <c r="AY179" s="275">
        <f t="shared" si="108"/>
        <v>0</v>
      </c>
      <c r="AZ179" s="275">
        <f t="shared" si="108"/>
        <v>0</v>
      </c>
      <c r="BA179" s="275">
        <f t="shared" si="108"/>
        <v>1</v>
      </c>
      <c r="BB179" s="275">
        <f t="shared" si="108"/>
        <v>0</v>
      </c>
      <c r="BC179" s="275">
        <f t="shared" si="108"/>
        <v>0</v>
      </c>
      <c r="BD179" s="275">
        <f t="shared" si="103"/>
        <v>0</v>
      </c>
      <c r="BE179" s="275">
        <f>IF(AND(A179&lt;&gt;"",AS179&lt;&gt;1,ISNA(VLOOKUP(A179,Indoor!B:B,1,0))),1,0)</f>
        <v>0</v>
      </c>
      <c r="BG179" s="276"/>
      <c r="BH179" s="302"/>
    </row>
    <row r="180" spans="1:60">
      <c r="A180" s="118">
        <v>327</v>
      </c>
      <c r="B180" s="4" t="str">
        <f t="shared" ca="1" si="106"/>
        <v>ALI ISMAEL</v>
      </c>
      <c r="C180" s="4" t="str">
        <f t="shared" ca="1" si="106"/>
        <v>Amina</v>
      </c>
      <c r="D180" s="5" t="str">
        <f t="shared" ca="1" si="106"/>
        <v>F</v>
      </c>
      <c r="E180" s="5" t="str">
        <f t="shared" ca="1" si="106"/>
        <v>B</v>
      </c>
      <c r="F180" s="5">
        <f t="shared" ca="1" si="106"/>
        <v>2002</v>
      </c>
      <c r="G180" s="17" t="s">
        <v>20</v>
      </c>
      <c r="H180" s="27" t="str">
        <f t="shared" ca="1" si="76"/>
        <v>Waterloo</v>
      </c>
      <c r="I180" s="28">
        <v>9.2592592592592588E-5</v>
      </c>
      <c r="J180" s="267">
        <f t="shared" si="77"/>
        <v>9.2592592592592587E-2</v>
      </c>
      <c r="K180" s="263" t="str">
        <f t="shared" ca="1" si="78"/>
        <v>M</v>
      </c>
      <c r="L180" s="5">
        <f t="shared" ca="1" si="79"/>
        <v>128</v>
      </c>
      <c r="M180" s="18"/>
      <c r="N180" s="267" t="str">
        <f t="shared" si="80"/>
        <v/>
      </c>
      <c r="O180" s="263" t="str">
        <f t="shared" ca="1" si="81"/>
        <v>M</v>
      </c>
      <c r="P180" s="5">
        <f t="shared" si="82"/>
        <v>0</v>
      </c>
      <c r="Q180" s="18"/>
      <c r="R180" s="267" t="str">
        <f t="shared" si="83"/>
        <v/>
      </c>
      <c r="S180" s="263" t="str">
        <f t="shared" ca="1" si="84"/>
        <v>M</v>
      </c>
      <c r="T180" s="5">
        <f t="shared" si="85"/>
        <v>0</v>
      </c>
      <c r="U180" s="18"/>
      <c r="V180" s="267" t="str">
        <f t="shared" si="86"/>
        <v/>
      </c>
      <c r="W180" s="263" t="str">
        <f t="shared" ca="1" si="87"/>
        <v>M</v>
      </c>
      <c r="X180" s="5">
        <f t="shared" si="88"/>
        <v>0</v>
      </c>
      <c r="Y180" s="20"/>
      <c r="Z180" s="267" t="str">
        <f t="shared" si="89"/>
        <v/>
      </c>
      <c r="AA180" s="263" t="str">
        <f t="shared" ca="1" si="90"/>
        <v>M</v>
      </c>
      <c r="AB180" s="5">
        <f t="shared" si="91"/>
        <v>0</v>
      </c>
      <c r="AC180" s="18"/>
      <c r="AD180" s="267" t="str">
        <f t="shared" si="92"/>
        <v/>
      </c>
      <c r="AE180" s="263" t="str">
        <f t="shared" ca="1" si="93"/>
        <v>M</v>
      </c>
      <c r="AF180" s="5">
        <f t="shared" si="94"/>
        <v>0</v>
      </c>
      <c r="AG180" s="18"/>
      <c r="AH180" s="267" t="str">
        <f t="shared" si="95"/>
        <v/>
      </c>
      <c r="AI180" s="263" t="str">
        <f t="shared" ca="1" si="96"/>
        <v>M</v>
      </c>
      <c r="AJ180" s="29">
        <f t="shared" si="97"/>
        <v>0</v>
      </c>
      <c r="AK180" s="22"/>
      <c r="AL180" s="5">
        <f t="shared" si="98"/>
        <v>0</v>
      </c>
      <c r="AM180" s="22"/>
      <c r="AN180" s="5">
        <f t="shared" si="99"/>
        <v>0</v>
      </c>
      <c r="AO180" s="826"/>
      <c r="AP180" s="29">
        <f t="shared" si="100"/>
        <v>0</v>
      </c>
      <c r="AQ180" s="436">
        <v>4.32</v>
      </c>
      <c r="AR180" s="106">
        <f t="shared" si="101"/>
        <v>172</v>
      </c>
      <c r="AS180" s="274">
        <f t="shared" si="102"/>
        <v>0</v>
      </c>
      <c r="AT180" s="275">
        <f t="shared" si="102"/>
        <v>0</v>
      </c>
      <c r="AU180" s="275">
        <f t="shared" si="108"/>
        <v>0</v>
      </c>
      <c r="AV180" s="275">
        <f t="shared" si="108"/>
        <v>0</v>
      </c>
      <c r="AW180" s="275">
        <f t="shared" si="108"/>
        <v>0</v>
      </c>
      <c r="AX180" s="275">
        <f t="shared" si="108"/>
        <v>0</v>
      </c>
      <c r="AY180" s="275">
        <f t="shared" si="108"/>
        <v>0</v>
      </c>
      <c r="AZ180" s="275">
        <f t="shared" si="108"/>
        <v>0</v>
      </c>
      <c r="BA180" s="275">
        <f t="shared" si="108"/>
        <v>1</v>
      </c>
      <c r="BB180" s="275">
        <f t="shared" si="108"/>
        <v>0</v>
      </c>
      <c r="BC180" s="275">
        <f t="shared" si="108"/>
        <v>0</v>
      </c>
      <c r="BD180" s="275">
        <f t="shared" si="103"/>
        <v>0</v>
      </c>
      <c r="BE180" s="275">
        <f>IF(AND(A180&lt;&gt;"",AS180&lt;&gt;1,ISNA(VLOOKUP(A180,Indoor!B:B,1,0))),1,0)</f>
        <v>0</v>
      </c>
      <c r="BG180" s="276"/>
      <c r="BH180" s="302"/>
    </row>
    <row r="181" spans="1:60">
      <c r="A181" s="118">
        <v>3779</v>
      </c>
      <c r="B181" s="4" t="str">
        <f t="shared" ca="1" si="106"/>
        <v>BESEME</v>
      </c>
      <c r="C181" s="4" t="str">
        <f t="shared" ca="1" si="106"/>
        <v>Cyprien</v>
      </c>
      <c r="D181" s="5" t="str">
        <f t="shared" ca="1" si="106"/>
        <v>H</v>
      </c>
      <c r="E181" s="5" t="str">
        <f t="shared" ca="1" si="106"/>
        <v>P</v>
      </c>
      <c r="F181" s="5">
        <f t="shared" ca="1" si="106"/>
        <v>2000</v>
      </c>
      <c r="G181" s="17" t="s">
        <v>20</v>
      </c>
      <c r="H181" s="27" t="str">
        <f t="shared" ca="1" si="76"/>
        <v>Waterloo</v>
      </c>
      <c r="I181" s="28">
        <v>7.9861111111111116E-5</v>
      </c>
      <c r="J181" s="267">
        <f t="shared" si="77"/>
        <v>7.9861111111111119E-2</v>
      </c>
      <c r="K181" s="263" t="str">
        <f t="shared" ca="1" si="78"/>
        <v>M</v>
      </c>
      <c r="L181" s="5">
        <f t="shared" ca="1" si="79"/>
        <v>331</v>
      </c>
      <c r="M181" s="18"/>
      <c r="N181" s="267" t="str">
        <f t="shared" si="80"/>
        <v/>
      </c>
      <c r="O181" s="263" t="str">
        <f t="shared" ca="1" si="81"/>
        <v>M</v>
      </c>
      <c r="P181" s="5">
        <f t="shared" si="82"/>
        <v>0</v>
      </c>
      <c r="Q181" s="18"/>
      <c r="R181" s="267" t="str">
        <f t="shared" si="83"/>
        <v/>
      </c>
      <c r="S181" s="263" t="str">
        <f t="shared" ca="1" si="84"/>
        <v>M</v>
      </c>
      <c r="T181" s="5">
        <f t="shared" si="85"/>
        <v>0</v>
      </c>
      <c r="U181" s="18"/>
      <c r="V181" s="267" t="str">
        <f t="shared" si="86"/>
        <v/>
      </c>
      <c r="W181" s="263" t="str">
        <f t="shared" ca="1" si="87"/>
        <v>M</v>
      </c>
      <c r="X181" s="5">
        <f t="shared" si="88"/>
        <v>0</v>
      </c>
      <c r="Y181" s="20"/>
      <c r="Z181" s="267" t="str">
        <f t="shared" si="89"/>
        <v/>
      </c>
      <c r="AA181" s="263" t="str">
        <f t="shared" ca="1" si="90"/>
        <v>M</v>
      </c>
      <c r="AB181" s="5">
        <f t="shared" si="91"/>
        <v>0</v>
      </c>
      <c r="AC181" s="18"/>
      <c r="AD181" s="267" t="str">
        <f t="shared" si="92"/>
        <v/>
      </c>
      <c r="AE181" s="263" t="str">
        <f t="shared" ca="1" si="93"/>
        <v>M</v>
      </c>
      <c r="AF181" s="5">
        <f t="shared" si="94"/>
        <v>0</v>
      </c>
      <c r="AG181" s="18"/>
      <c r="AH181" s="267" t="str">
        <f t="shared" si="95"/>
        <v/>
      </c>
      <c r="AI181" s="263" t="str">
        <f t="shared" ca="1" si="96"/>
        <v>M</v>
      </c>
      <c r="AJ181" s="29">
        <f t="shared" si="97"/>
        <v>0</v>
      </c>
      <c r="AK181" s="22"/>
      <c r="AL181" s="5">
        <f t="shared" si="98"/>
        <v>0</v>
      </c>
      <c r="AM181" s="22"/>
      <c r="AN181" s="5">
        <f t="shared" si="99"/>
        <v>0</v>
      </c>
      <c r="AO181" s="826"/>
      <c r="AP181" s="29">
        <f t="shared" si="100"/>
        <v>0</v>
      </c>
      <c r="AQ181" s="436">
        <v>6.9</v>
      </c>
      <c r="AR181" s="106">
        <f t="shared" si="101"/>
        <v>340</v>
      </c>
      <c r="AS181" s="274">
        <f t="shared" si="102"/>
        <v>0</v>
      </c>
      <c r="AT181" s="275">
        <f t="shared" si="102"/>
        <v>0</v>
      </c>
      <c r="AU181" s="275">
        <f t="shared" si="108"/>
        <v>0</v>
      </c>
      <c r="AV181" s="275">
        <f t="shared" si="108"/>
        <v>0</v>
      </c>
      <c r="AW181" s="275">
        <f t="shared" si="108"/>
        <v>0</v>
      </c>
      <c r="AX181" s="275">
        <f t="shared" si="108"/>
        <v>0</v>
      </c>
      <c r="AY181" s="275">
        <f t="shared" si="108"/>
        <v>0</v>
      </c>
      <c r="AZ181" s="275">
        <f t="shared" si="108"/>
        <v>0</v>
      </c>
      <c r="BA181" s="275">
        <f t="shared" si="108"/>
        <v>1</v>
      </c>
      <c r="BB181" s="275">
        <f t="shared" si="108"/>
        <v>0</v>
      </c>
      <c r="BC181" s="275">
        <f t="shared" si="108"/>
        <v>0</v>
      </c>
      <c r="BD181" s="275">
        <f t="shared" si="103"/>
        <v>0</v>
      </c>
      <c r="BE181" s="275">
        <f>IF(AND(A181&lt;&gt;"",AS181&lt;&gt;1,ISNA(VLOOKUP(A181,Indoor!B:B,1,0))),1,0)</f>
        <v>0</v>
      </c>
      <c r="BG181" s="276"/>
      <c r="BH181" s="302"/>
    </row>
    <row r="182" spans="1:60">
      <c r="A182" s="118">
        <v>3244</v>
      </c>
      <c r="B182" s="4" t="str">
        <f t="shared" ca="1" si="106"/>
        <v>BROUWERS</v>
      </c>
      <c r="C182" s="4" t="str">
        <f t="shared" ca="1" si="106"/>
        <v>Elise</v>
      </c>
      <c r="D182" s="5" t="str">
        <f t="shared" ca="1" si="106"/>
        <v>F</v>
      </c>
      <c r="E182" s="5" t="str">
        <f t="shared" ca="1" si="106"/>
        <v>P</v>
      </c>
      <c r="F182" s="5">
        <f t="shared" ca="1" si="106"/>
        <v>2000</v>
      </c>
      <c r="G182" s="17" t="s">
        <v>20</v>
      </c>
      <c r="H182" s="27" t="str">
        <f t="shared" ca="1" si="76"/>
        <v>Waterloo</v>
      </c>
      <c r="I182" s="28">
        <v>8.1018518518518516E-5</v>
      </c>
      <c r="J182" s="267">
        <f t="shared" si="77"/>
        <v>8.1018518518518517E-2</v>
      </c>
      <c r="K182" s="263" t="str">
        <f t="shared" ca="1" si="78"/>
        <v>M</v>
      </c>
      <c r="L182" s="5">
        <f t="shared" ca="1" si="79"/>
        <v>310</v>
      </c>
      <c r="M182" s="18"/>
      <c r="N182" s="267" t="str">
        <f t="shared" si="80"/>
        <v/>
      </c>
      <c r="O182" s="263" t="str">
        <f t="shared" ca="1" si="81"/>
        <v>M</v>
      </c>
      <c r="P182" s="5">
        <f t="shared" si="82"/>
        <v>0</v>
      </c>
      <c r="Q182" s="18"/>
      <c r="R182" s="267" t="str">
        <f t="shared" si="83"/>
        <v/>
      </c>
      <c r="S182" s="263" t="str">
        <f t="shared" ca="1" si="84"/>
        <v>M</v>
      </c>
      <c r="T182" s="5">
        <f t="shared" si="85"/>
        <v>0</v>
      </c>
      <c r="U182" s="18"/>
      <c r="V182" s="267" t="str">
        <f t="shared" si="86"/>
        <v/>
      </c>
      <c r="W182" s="263" t="str">
        <f t="shared" ca="1" si="87"/>
        <v>M</v>
      </c>
      <c r="X182" s="5">
        <f t="shared" si="88"/>
        <v>0</v>
      </c>
      <c r="Y182" s="20"/>
      <c r="Z182" s="267" t="str">
        <f t="shared" si="89"/>
        <v/>
      </c>
      <c r="AA182" s="263" t="str">
        <f t="shared" ca="1" si="90"/>
        <v>M</v>
      </c>
      <c r="AB182" s="5">
        <f t="shared" si="91"/>
        <v>0</v>
      </c>
      <c r="AC182" s="18"/>
      <c r="AD182" s="267" t="str">
        <f t="shared" si="92"/>
        <v/>
      </c>
      <c r="AE182" s="263" t="str">
        <f t="shared" ca="1" si="93"/>
        <v>M</v>
      </c>
      <c r="AF182" s="5">
        <f t="shared" si="94"/>
        <v>0</v>
      </c>
      <c r="AG182" s="18"/>
      <c r="AH182" s="267" t="str">
        <f t="shared" si="95"/>
        <v/>
      </c>
      <c r="AI182" s="263" t="str">
        <f t="shared" ca="1" si="96"/>
        <v>M</v>
      </c>
      <c r="AJ182" s="29">
        <f t="shared" si="97"/>
        <v>0</v>
      </c>
      <c r="AK182" s="22"/>
      <c r="AL182" s="5">
        <f t="shared" si="98"/>
        <v>0</v>
      </c>
      <c r="AM182" s="22"/>
      <c r="AN182" s="5">
        <f t="shared" si="99"/>
        <v>0</v>
      </c>
      <c r="AO182" s="826"/>
      <c r="AP182" s="29">
        <f t="shared" si="100"/>
        <v>0</v>
      </c>
      <c r="AQ182" s="436">
        <v>4.0199999999999996</v>
      </c>
      <c r="AR182" s="106">
        <f t="shared" si="101"/>
        <v>153</v>
      </c>
      <c r="AS182" s="274">
        <f t="shared" si="102"/>
        <v>0</v>
      </c>
      <c r="AT182" s="275">
        <f t="shared" si="102"/>
        <v>0</v>
      </c>
      <c r="AU182" s="275">
        <f t="shared" si="108"/>
        <v>0</v>
      </c>
      <c r="AV182" s="275">
        <f t="shared" si="108"/>
        <v>0</v>
      </c>
      <c r="AW182" s="275">
        <f t="shared" si="108"/>
        <v>0</v>
      </c>
      <c r="AX182" s="275">
        <f t="shared" si="108"/>
        <v>0</v>
      </c>
      <c r="AY182" s="275">
        <f t="shared" si="108"/>
        <v>0</v>
      </c>
      <c r="AZ182" s="275">
        <f t="shared" si="108"/>
        <v>0</v>
      </c>
      <c r="BA182" s="275">
        <f t="shared" si="108"/>
        <v>1</v>
      </c>
      <c r="BB182" s="275">
        <f t="shared" si="108"/>
        <v>0</v>
      </c>
      <c r="BC182" s="275">
        <f t="shared" si="108"/>
        <v>0</v>
      </c>
      <c r="BD182" s="275">
        <f t="shared" si="103"/>
        <v>0</v>
      </c>
      <c r="BE182" s="275">
        <f>IF(AND(A182&lt;&gt;"",AS182&lt;&gt;1,ISNA(VLOOKUP(A182,Indoor!B:B,1,0))),1,0)</f>
        <v>0</v>
      </c>
      <c r="BG182" s="276"/>
      <c r="BH182" s="302"/>
    </row>
    <row r="183" spans="1:60">
      <c r="A183" s="118">
        <v>7348</v>
      </c>
      <c r="B183" s="4" t="str">
        <f t="shared" ca="1" si="106"/>
        <v>CALLEEUWE</v>
      </c>
      <c r="C183" s="4" t="str">
        <f t="shared" ca="1" si="106"/>
        <v>Tom</v>
      </c>
      <c r="D183" s="5" t="str">
        <f t="shared" ca="1" si="106"/>
        <v>H</v>
      </c>
      <c r="E183" s="5" t="str">
        <f t="shared" ca="1" si="106"/>
        <v>M</v>
      </c>
      <c r="F183" s="5" t="str">
        <f t="shared" ca="1" si="106"/>
        <v/>
      </c>
      <c r="G183" s="17" t="s">
        <v>20</v>
      </c>
      <c r="H183" s="27" t="str">
        <f t="shared" ca="1" si="76"/>
        <v>Waterloo</v>
      </c>
      <c r="I183" s="28">
        <v>7.6388888888888887E-5</v>
      </c>
      <c r="J183" s="267">
        <f t="shared" si="77"/>
        <v>7.6388888888888881E-2</v>
      </c>
      <c r="K183" s="263" t="str">
        <f t="shared" ca="1" si="78"/>
        <v>M</v>
      </c>
      <c r="L183" s="5">
        <f t="shared" ca="1" si="79"/>
        <v>401</v>
      </c>
      <c r="M183" s="18"/>
      <c r="N183" s="267" t="str">
        <f t="shared" si="80"/>
        <v/>
      </c>
      <c r="O183" s="263" t="str">
        <f t="shared" ca="1" si="81"/>
        <v>M</v>
      </c>
      <c r="P183" s="5">
        <f t="shared" si="82"/>
        <v>0</v>
      </c>
      <c r="Q183" s="18"/>
      <c r="R183" s="267" t="str">
        <f t="shared" si="83"/>
        <v/>
      </c>
      <c r="S183" s="263" t="str">
        <f t="shared" ca="1" si="84"/>
        <v>M</v>
      </c>
      <c r="T183" s="5">
        <f t="shared" si="85"/>
        <v>0</v>
      </c>
      <c r="U183" s="18"/>
      <c r="V183" s="267" t="str">
        <f t="shared" si="86"/>
        <v/>
      </c>
      <c r="W183" s="263" t="str">
        <f t="shared" ca="1" si="87"/>
        <v>M</v>
      </c>
      <c r="X183" s="5">
        <f t="shared" si="88"/>
        <v>0</v>
      </c>
      <c r="Y183" s="20"/>
      <c r="Z183" s="267" t="str">
        <f t="shared" si="89"/>
        <v/>
      </c>
      <c r="AA183" s="263" t="str">
        <f t="shared" ca="1" si="90"/>
        <v>M</v>
      </c>
      <c r="AB183" s="5">
        <f t="shared" si="91"/>
        <v>0</v>
      </c>
      <c r="AC183" s="18"/>
      <c r="AD183" s="267" t="str">
        <f t="shared" si="92"/>
        <v/>
      </c>
      <c r="AE183" s="263" t="str">
        <f t="shared" ca="1" si="93"/>
        <v>M</v>
      </c>
      <c r="AF183" s="5">
        <f t="shared" si="94"/>
        <v>0</v>
      </c>
      <c r="AG183" s="18"/>
      <c r="AH183" s="267" t="str">
        <f t="shared" si="95"/>
        <v/>
      </c>
      <c r="AI183" s="263" t="str">
        <f t="shared" ca="1" si="96"/>
        <v>M</v>
      </c>
      <c r="AJ183" s="29">
        <f t="shared" si="97"/>
        <v>0</v>
      </c>
      <c r="AK183" s="22">
        <v>120</v>
      </c>
      <c r="AL183" s="5">
        <f t="shared" si="98"/>
        <v>369</v>
      </c>
      <c r="AM183" s="22"/>
      <c r="AN183" s="5">
        <f t="shared" si="99"/>
        <v>0</v>
      </c>
      <c r="AO183" s="826"/>
      <c r="AP183" s="29">
        <f t="shared" si="100"/>
        <v>0</v>
      </c>
      <c r="AQ183" s="436"/>
      <c r="AR183" s="106">
        <f t="shared" si="101"/>
        <v>0</v>
      </c>
      <c r="AS183" s="274">
        <f t="shared" si="102"/>
        <v>0</v>
      </c>
      <c r="AT183" s="275">
        <f t="shared" si="102"/>
        <v>0</v>
      </c>
      <c r="AU183" s="275">
        <f t="shared" si="108"/>
        <v>0</v>
      </c>
      <c r="AV183" s="275">
        <f t="shared" si="108"/>
        <v>0</v>
      </c>
      <c r="AW183" s="275">
        <f t="shared" si="108"/>
        <v>0</v>
      </c>
      <c r="AX183" s="275">
        <f t="shared" si="108"/>
        <v>0</v>
      </c>
      <c r="AY183" s="275">
        <f t="shared" si="108"/>
        <v>0</v>
      </c>
      <c r="AZ183" s="275">
        <f t="shared" si="108"/>
        <v>0</v>
      </c>
      <c r="BA183" s="275">
        <f t="shared" si="108"/>
        <v>1</v>
      </c>
      <c r="BB183" s="275">
        <f t="shared" si="108"/>
        <v>0</v>
      </c>
      <c r="BC183" s="275">
        <f t="shared" si="108"/>
        <v>0</v>
      </c>
      <c r="BD183" s="275">
        <f t="shared" si="103"/>
        <v>0</v>
      </c>
      <c r="BE183" s="275">
        <f>IF(AND(A183&lt;&gt;"",AS183&lt;&gt;1,ISNA(VLOOKUP(A183,Indoor!B:B,1,0))),1,0)</f>
        <v>0</v>
      </c>
      <c r="BG183" s="276"/>
      <c r="BH183" s="302"/>
    </row>
    <row r="184" spans="1:60">
      <c r="A184" s="118">
        <v>3481</v>
      </c>
      <c r="B184" s="4" t="str">
        <f t="shared" ca="1" si="106"/>
        <v>CHOISEZ</v>
      </c>
      <c r="C184" s="4" t="str">
        <f t="shared" ca="1" si="106"/>
        <v>Elodie</v>
      </c>
      <c r="D184" s="5" t="str">
        <f t="shared" ca="1" si="106"/>
        <v>F</v>
      </c>
      <c r="E184" s="5" t="str">
        <f t="shared" ca="1" si="106"/>
        <v>P</v>
      </c>
      <c r="F184" s="5" t="str">
        <f t="shared" ca="1" si="106"/>
        <v/>
      </c>
      <c r="G184" s="17" t="s">
        <v>20</v>
      </c>
      <c r="H184" s="27" t="str">
        <f t="shared" ca="1" si="76"/>
        <v>Waterloo</v>
      </c>
      <c r="I184" s="28">
        <v>7.8703703703703702E-5</v>
      </c>
      <c r="J184" s="267">
        <f t="shared" si="77"/>
        <v>7.8703703703703706E-2</v>
      </c>
      <c r="K184" s="263" t="str">
        <f t="shared" ca="1" si="78"/>
        <v>M</v>
      </c>
      <c r="L184" s="5">
        <f t="shared" ca="1" si="79"/>
        <v>354</v>
      </c>
      <c r="M184" s="18"/>
      <c r="N184" s="267" t="str">
        <f t="shared" si="80"/>
        <v/>
      </c>
      <c r="O184" s="263" t="str">
        <f t="shared" ca="1" si="81"/>
        <v>M</v>
      </c>
      <c r="P184" s="5">
        <f t="shared" si="82"/>
        <v>0</v>
      </c>
      <c r="Q184" s="18"/>
      <c r="R184" s="267" t="str">
        <f t="shared" si="83"/>
        <v/>
      </c>
      <c r="S184" s="263" t="str">
        <f t="shared" ca="1" si="84"/>
        <v>M</v>
      </c>
      <c r="T184" s="5">
        <f t="shared" si="85"/>
        <v>0</v>
      </c>
      <c r="U184" s="18"/>
      <c r="V184" s="267" t="str">
        <f t="shared" si="86"/>
        <v/>
      </c>
      <c r="W184" s="263" t="str">
        <f t="shared" ca="1" si="87"/>
        <v>M</v>
      </c>
      <c r="X184" s="5">
        <f t="shared" si="88"/>
        <v>0</v>
      </c>
      <c r="Y184" s="20"/>
      <c r="Z184" s="267" t="str">
        <f t="shared" si="89"/>
        <v/>
      </c>
      <c r="AA184" s="263" t="str">
        <f t="shared" ca="1" si="90"/>
        <v>M</v>
      </c>
      <c r="AB184" s="5">
        <f t="shared" si="91"/>
        <v>0</v>
      </c>
      <c r="AC184" s="18"/>
      <c r="AD184" s="267" t="str">
        <f t="shared" si="92"/>
        <v/>
      </c>
      <c r="AE184" s="263" t="str">
        <f t="shared" ca="1" si="93"/>
        <v>M</v>
      </c>
      <c r="AF184" s="5">
        <f t="shared" si="94"/>
        <v>0</v>
      </c>
      <c r="AG184" s="18"/>
      <c r="AH184" s="267" t="str">
        <f t="shared" si="95"/>
        <v/>
      </c>
      <c r="AI184" s="263" t="str">
        <f t="shared" ca="1" si="96"/>
        <v>M</v>
      </c>
      <c r="AJ184" s="29">
        <f t="shared" si="97"/>
        <v>0</v>
      </c>
      <c r="AK184" s="22"/>
      <c r="AL184" s="5">
        <f t="shared" si="98"/>
        <v>0</v>
      </c>
      <c r="AM184" s="22"/>
      <c r="AN184" s="5">
        <f t="shared" si="99"/>
        <v>0</v>
      </c>
      <c r="AO184" s="826"/>
      <c r="AP184" s="29">
        <f t="shared" si="100"/>
        <v>0</v>
      </c>
      <c r="AQ184" s="436">
        <v>4.58</v>
      </c>
      <c r="AR184" s="106">
        <f t="shared" si="101"/>
        <v>188</v>
      </c>
      <c r="AS184" s="274">
        <f t="shared" si="102"/>
        <v>0</v>
      </c>
      <c r="AT184" s="275">
        <f t="shared" si="102"/>
        <v>0</v>
      </c>
      <c r="AU184" s="275">
        <f t="shared" si="108"/>
        <v>0</v>
      </c>
      <c r="AV184" s="275">
        <f t="shared" si="108"/>
        <v>0</v>
      </c>
      <c r="AW184" s="275">
        <f t="shared" si="108"/>
        <v>0</v>
      </c>
      <c r="AX184" s="275">
        <f t="shared" si="108"/>
        <v>0</v>
      </c>
      <c r="AY184" s="275">
        <f t="shared" si="108"/>
        <v>0</v>
      </c>
      <c r="AZ184" s="275">
        <f t="shared" si="108"/>
        <v>0</v>
      </c>
      <c r="BA184" s="275">
        <f t="shared" si="108"/>
        <v>1</v>
      </c>
      <c r="BB184" s="275">
        <f t="shared" si="108"/>
        <v>0</v>
      </c>
      <c r="BC184" s="275">
        <f t="shared" si="108"/>
        <v>0</v>
      </c>
      <c r="BD184" s="275">
        <f t="shared" si="103"/>
        <v>0</v>
      </c>
      <c r="BE184" s="275">
        <f>IF(AND(A184&lt;&gt;"",AS184&lt;&gt;1,ISNA(VLOOKUP(A184,Indoor!B:B,1,0))),1,0)</f>
        <v>0</v>
      </c>
      <c r="BG184" s="276"/>
      <c r="BH184" s="302"/>
    </row>
    <row r="185" spans="1:60">
      <c r="A185" s="118">
        <v>397</v>
      </c>
      <c r="B185" s="4" t="str">
        <f t="shared" ca="1" si="106"/>
        <v>CHOISEZ</v>
      </c>
      <c r="C185" s="4" t="str">
        <f t="shared" ca="1" si="106"/>
        <v>Lucie</v>
      </c>
      <c r="D185" s="5" t="str">
        <f t="shared" ca="1" si="106"/>
        <v>F</v>
      </c>
      <c r="E185" s="5" t="str">
        <f t="shared" ca="1" si="106"/>
        <v>B</v>
      </c>
      <c r="F185" s="5" t="str">
        <f t="shared" ca="1" si="106"/>
        <v/>
      </c>
      <c r="G185" s="17" t="s">
        <v>20</v>
      </c>
      <c r="H185" s="27" t="str">
        <f t="shared" ca="1" si="76"/>
        <v>Waterloo</v>
      </c>
      <c r="I185" s="28">
        <v>9.0277777777777774E-5</v>
      </c>
      <c r="J185" s="267">
        <f t="shared" si="77"/>
        <v>9.0277777777777776E-2</v>
      </c>
      <c r="K185" s="263" t="str">
        <f t="shared" ca="1" si="78"/>
        <v>M</v>
      </c>
      <c r="L185" s="5">
        <f t="shared" ca="1" si="79"/>
        <v>159</v>
      </c>
      <c r="M185" s="18"/>
      <c r="N185" s="267" t="str">
        <f t="shared" si="80"/>
        <v/>
      </c>
      <c r="O185" s="263" t="str">
        <f t="shared" ca="1" si="81"/>
        <v>M</v>
      </c>
      <c r="P185" s="5">
        <f t="shared" si="82"/>
        <v>0</v>
      </c>
      <c r="Q185" s="18"/>
      <c r="R185" s="267" t="str">
        <f t="shared" si="83"/>
        <v/>
      </c>
      <c r="S185" s="263" t="str">
        <f t="shared" ca="1" si="84"/>
        <v>M</v>
      </c>
      <c r="T185" s="5">
        <f t="shared" si="85"/>
        <v>0</v>
      </c>
      <c r="U185" s="18"/>
      <c r="V185" s="267" t="str">
        <f t="shared" si="86"/>
        <v/>
      </c>
      <c r="W185" s="263" t="str">
        <f t="shared" ca="1" si="87"/>
        <v>M</v>
      </c>
      <c r="X185" s="5">
        <f t="shared" si="88"/>
        <v>0</v>
      </c>
      <c r="Y185" s="20"/>
      <c r="Z185" s="267" t="str">
        <f t="shared" si="89"/>
        <v/>
      </c>
      <c r="AA185" s="263" t="str">
        <f t="shared" ca="1" si="90"/>
        <v>M</v>
      </c>
      <c r="AB185" s="5">
        <f t="shared" si="91"/>
        <v>0</v>
      </c>
      <c r="AC185" s="18"/>
      <c r="AD185" s="267" t="str">
        <f t="shared" si="92"/>
        <v/>
      </c>
      <c r="AE185" s="263" t="str">
        <f t="shared" ca="1" si="93"/>
        <v>M</v>
      </c>
      <c r="AF185" s="5">
        <f t="shared" si="94"/>
        <v>0</v>
      </c>
      <c r="AG185" s="18"/>
      <c r="AH185" s="267" t="str">
        <f t="shared" si="95"/>
        <v/>
      </c>
      <c r="AI185" s="263" t="str">
        <f t="shared" ca="1" si="96"/>
        <v>M</v>
      </c>
      <c r="AJ185" s="29">
        <f t="shared" si="97"/>
        <v>0</v>
      </c>
      <c r="AK185" s="22"/>
      <c r="AL185" s="5">
        <f t="shared" si="98"/>
        <v>0</v>
      </c>
      <c r="AM185" s="22"/>
      <c r="AN185" s="5">
        <f t="shared" si="99"/>
        <v>0</v>
      </c>
      <c r="AO185" s="826"/>
      <c r="AP185" s="29">
        <f t="shared" si="100"/>
        <v>0</v>
      </c>
      <c r="AQ185" s="436">
        <v>3.95</v>
      </c>
      <c r="AR185" s="106">
        <f t="shared" si="101"/>
        <v>148</v>
      </c>
      <c r="AS185" s="274">
        <f t="shared" si="102"/>
        <v>0</v>
      </c>
      <c r="AT185" s="275">
        <f t="shared" si="102"/>
        <v>0</v>
      </c>
      <c r="AU185" s="275">
        <f t="shared" si="108"/>
        <v>0</v>
      </c>
      <c r="AV185" s="275">
        <f t="shared" si="108"/>
        <v>0</v>
      </c>
      <c r="AW185" s="275">
        <f t="shared" si="108"/>
        <v>0</v>
      </c>
      <c r="AX185" s="275">
        <f t="shared" si="108"/>
        <v>0</v>
      </c>
      <c r="AY185" s="275">
        <f t="shared" si="108"/>
        <v>0</v>
      </c>
      <c r="AZ185" s="275">
        <f t="shared" si="108"/>
        <v>0</v>
      </c>
      <c r="BA185" s="275">
        <f t="shared" si="108"/>
        <v>1</v>
      </c>
      <c r="BB185" s="275">
        <f t="shared" si="108"/>
        <v>0</v>
      </c>
      <c r="BC185" s="275">
        <f t="shared" si="108"/>
        <v>0</v>
      </c>
      <c r="BD185" s="275">
        <f t="shared" si="103"/>
        <v>0</v>
      </c>
      <c r="BE185" s="275">
        <f>IF(AND(A185&lt;&gt;"",AS185&lt;&gt;1,ISNA(VLOOKUP(A185,Indoor!B:B,1,0))),1,0)</f>
        <v>0</v>
      </c>
      <c r="BG185" s="276"/>
      <c r="BH185" s="302"/>
    </row>
    <row r="186" spans="1:60">
      <c r="A186" s="118">
        <v>29</v>
      </c>
      <c r="B186" s="4" t="str">
        <f t="shared" ca="1" si="106"/>
        <v xml:space="preserve">DAMMAN </v>
      </c>
      <c r="C186" s="4" t="str">
        <f t="shared" ca="1" si="106"/>
        <v>Benjamin</v>
      </c>
      <c r="D186" s="5" t="str">
        <f t="shared" ca="1" si="106"/>
        <v>H</v>
      </c>
      <c r="E186" s="5" t="str">
        <f t="shared" ca="1" si="106"/>
        <v>B</v>
      </c>
      <c r="F186" s="5">
        <f t="shared" ca="1" si="106"/>
        <v>2002</v>
      </c>
      <c r="G186" s="17" t="s">
        <v>20</v>
      </c>
      <c r="H186" s="27" t="str">
        <f t="shared" ca="1" si="76"/>
        <v>Waterloo</v>
      </c>
      <c r="I186" s="28">
        <v>8.1018518518518516E-5</v>
      </c>
      <c r="J186" s="267">
        <f t="shared" si="77"/>
        <v>8.1018518518518517E-2</v>
      </c>
      <c r="K186" s="263" t="str">
        <f t="shared" ca="1" si="78"/>
        <v>M</v>
      </c>
      <c r="L186" s="5">
        <f t="shared" ca="1" si="79"/>
        <v>310</v>
      </c>
      <c r="M186" s="18"/>
      <c r="N186" s="267" t="str">
        <f t="shared" si="80"/>
        <v/>
      </c>
      <c r="O186" s="263" t="str">
        <f t="shared" ca="1" si="81"/>
        <v>M</v>
      </c>
      <c r="P186" s="5">
        <f t="shared" si="82"/>
        <v>0</v>
      </c>
      <c r="Q186" s="18"/>
      <c r="R186" s="267" t="str">
        <f t="shared" si="83"/>
        <v/>
      </c>
      <c r="S186" s="263" t="str">
        <f t="shared" ca="1" si="84"/>
        <v>M</v>
      </c>
      <c r="T186" s="5">
        <f t="shared" si="85"/>
        <v>0</v>
      </c>
      <c r="U186" s="18"/>
      <c r="V186" s="267" t="str">
        <f t="shared" si="86"/>
        <v/>
      </c>
      <c r="W186" s="263" t="str">
        <f t="shared" ca="1" si="87"/>
        <v>M</v>
      </c>
      <c r="X186" s="5">
        <f t="shared" si="88"/>
        <v>0</v>
      </c>
      <c r="Y186" s="20"/>
      <c r="Z186" s="267" t="str">
        <f t="shared" si="89"/>
        <v/>
      </c>
      <c r="AA186" s="263" t="str">
        <f t="shared" ca="1" si="90"/>
        <v>M</v>
      </c>
      <c r="AB186" s="5">
        <f t="shared" si="91"/>
        <v>0</v>
      </c>
      <c r="AC186" s="18"/>
      <c r="AD186" s="267" t="str">
        <f t="shared" si="92"/>
        <v/>
      </c>
      <c r="AE186" s="263" t="str">
        <f t="shared" ca="1" si="93"/>
        <v>M</v>
      </c>
      <c r="AF186" s="5">
        <f t="shared" si="94"/>
        <v>0</v>
      </c>
      <c r="AG186" s="18"/>
      <c r="AH186" s="267" t="str">
        <f t="shared" si="95"/>
        <v/>
      </c>
      <c r="AI186" s="263" t="str">
        <f t="shared" ca="1" si="96"/>
        <v>M</v>
      </c>
      <c r="AJ186" s="29">
        <f t="shared" si="97"/>
        <v>0</v>
      </c>
      <c r="AK186" s="22"/>
      <c r="AL186" s="5">
        <f t="shared" si="98"/>
        <v>0</v>
      </c>
      <c r="AM186" s="22"/>
      <c r="AN186" s="5">
        <f t="shared" si="99"/>
        <v>0</v>
      </c>
      <c r="AO186" s="826"/>
      <c r="AP186" s="29">
        <f t="shared" si="100"/>
        <v>0</v>
      </c>
      <c r="AQ186" s="436">
        <v>5.14</v>
      </c>
      <c r="AR186" s="106">
        <f t="shared" si="101"/>
        <v>225</v>
      </c>
      <c r="AS186" s="274">
        <f t="shared" si="102"/>
        <v>0</v>
      </c>
      <c r="AT186" s="275">
        <f t="shared" si="102"/>
        <v>0</v>
      </c>
      <c r="AU186" s="275">
        <f t="shared" si="108"/>
        <v>0</v>
      </c>
      <c r="AV186" s="275">
        <f t="shared" si="108"/>
        <v>0</v>
      </c>
      <c r="AW186" s="275">
        <f t="shared" si="108"/>
        <v>0</v>
      </c>
      <c r="AX186" s="275">
        <f t="shared" si="108"/>
        <v>0</v>
      </c>
      <c r="AY186" s="275">
        <f t="shared" si="108"/>
        <v>0</v>
      </c>
      <c r="AZ186" s="275">
        <f t="shared" si="108"/>
        <v>0</v>
      </c>
      <c r="BA186" s="275">
        <f t="shared" si="108"/>
        <v>1</v>
      </c>
      <c r="BB186" s="275">
        <f t="shared" si="108"/>
        <v>0</v>
      </c>
      <c r="BC186" s="275">
        <f t="shared" si="108"/>
        <v>0</v>
      </c>
      <c r="BD186" s="275">
        <f t="shared" si="103"/>
        <v>0</v>
      </c>
      <c r="BE186" s="275">
        <f>IF(AND(A186&lt;&gt;"",AS186&lt;&gt;1,ISNA(VLOOKUP(A186,Indoor!B:B,1,0))),1,0)</f>
        <v>0</v>
      </c>
      <c r="BG186" s="276"/>
      <c r="BH186" s="302"/>
    </row>
    <row r="187" spans="1:60">
      <c r="A187" s="118">
        <v>288</v>
      </c>
      <c r="B187" s="4" t="str">
        <f t="shared" ca="1" si="106"/>
        <v>DE BOCK</v>
      </c>
      <c r="C187" s="4" t="str">
        <f t="shared" ca="1" si="106"/>
        <v>Laetitia</v>
      </c>
      <c r="D187" s="5" t="str">
        <f t="shared" ca="1" si="106"/>
        <v>F</v>
      </c>
      <c r="E187" s="5" t="str">
        <f t="shared" ca="1" si="106"/>
        <v>B</v>
      </c>
      <c r="F187" s="5">
        <f t="shared" ca="1" si="106"/>
        <v>2002</v>
      </c>
      <c r="G187" s="17" t="s">
        <v>20</v>
      </c>
      <c r="H187" s="27" t="str">
        <f t="shared" ca="1" si="76"/>
        <v>Waterloo</v>
      </c>
      <c r="I187" s="28">
        <v>9.1435185185185188E-5</v>
      </c>
      <c r="J187" s="267">
        <f t="shared" si="77"/>
        <v>9.1435185185185189E-2</v>
      </c>
      <c r="K187" s="263" t="str">
        <f t="shared" ca="1" si="78"/>
        <v>M</v>
      </c>
      <c r="L187" s="5">
        <f t="shared" ca="1" si="79"/>
        <v>143</v>
      </c>
      <c r="M187" s="18"/>
      <c r="N187" s="267" t="str">
        <f t="shared" si="80"/>
        <v/>
      </c>
      <c r="O187" s="263" t="str">
        <f t="shared" ca="1" si="81"/>
        <v>M</v>
      </c>
      <c r="P187" s="5">
        <f t="shared" si="82"/>
        <v>0</v>
      </c>
      <c r="Q187" s="18"/>
      <c r="R187" s="267" t="str">
        <f t="shared" si="83"/>
        <v/>
      </c>
      <c r="S187" s="263" t="str">
        <f t="shared" ca="1" si="84"/>
        <v>M</v>
      </c>
      <c r="T187" s="5">
        <f t="shared" si="85"/>
        <v>0</v>
      </c>
      <c r="U187" s="18"/>
      <c r="V187" s="267" t="str">
        <f t="shared" si="86"/>
        <v/>
      </c>
      <c r="W187" s="263" t="str">
        <f t="shared" ca="1" si="87"/>
        <v>M</v>
      </c>
      <c r="X187" s="5">
        <f t="shared" si="88"/>
        <v>0</v>
      </c>
      <c r="Y187" s="20"/>
      <c r="Z187" s="267" t="str">
        <f t="shared" si="89"/>
        <v/>
      </c>
      <c r="AA187" s="263" t="str">
        <f t="shared" ca="1" si="90"/>
        <v>M</v>
      </c>
      <c r="AB187" s="5">
        <f t="shared" si="91"/>
        <v>0</v>
      </c>
      <c r="AC187" s="18"/>
      <c r="AD187" s="267" t="str">
        <f t="shared" si="92"/>
        <v/>
      </c>
      <c r="AE187" s="263" t="str">
        <f t="shared" ca="1" si="93"/>
        <v>M</v>
      </c>
      <c r="AF187" s="5">
        <f t="shared" si="94"/>
        <v>0</v>
      </c>
      <c r="AG187" s="18"/>
      <c r="AH187" s="267" t="str">
        <f t="shared" si="95"/>
        <v/>
      </c>
      <c r="AI187" s="263" t="str">
        <f t="shared" ca="1" si="96"/>
        <v>M</v>
      </c>
      <c r="AJ187" s="29">
        <f t="shared" si="97"/>
        <v>0</v>
      </c>
      <c r="AK187" s="22"/>
      <c r="AL187" s="5">
        <f t="shared" si="98"/>
        <v>0</v>
      </c>
      <c r="AM187" s="22"/>
      <c r="AN187" s="5">
        <f t="shared" si="99"/>
        <v>0</v>
      </c>
      <c r="AO187" s="826"/>
      <c r="AP187" s="29">
        <f t="shared" si="100"/>
        <v>0</v>
      </c>
      <c r="AQ187" s="436">
        <v>5</v>
      </c>
      <c r="AR187" s="106">
        <f t="shared" si="101"/>
        <v>216</v>
      </c>
      <c r="AS187" s="274">
        <f t="shared" si="102"/>
        <v>0</v>
      </c>
      <c r="AT187" s="275">
        <f t="shared" si="102"/>
        <v>0</v>
      </c>
      <c r="AU187" s="275">
        <f t="shared" si="108"/>
        <v>0</v>
      </c>
      <c r="AV187" s="275">
        <f t="shared" si="108"/>
        <v>0</v>
      </c>
      <c r="AW187" s="275">
        <f t="shared" si="108"/>
        <v>0</v>
      </c>
      <c r="AX187" s="275">
        <f t="shared" si="108"/>
        <v>0</v>
      </c>
      <c r="AY187" s="275">
        <f t="shared" si="108"/>
        <v>0</v>
      </c>
      <c r="AZ187" s="275">
        <f t="shared" si="108"/>
        <v>0</v>
      </c>
      <c r="BA187" s="275">
        <f t="shared" si="108"/>
        <v>1</v>
      </c>
      <c r="BB187" s="275">
        <f t="shared" si="108"/>
        <v>0</v>
      </c>
      <c r="BC187" s="275">
        <f t="shared" si="108"/>
        <v>0</v>
      </c>
      <c r="BD187" s="275">
        <f t="shared" si="103"/>
        <v>0</v>
      </c>
      <c r="BE187" s="275">
        <f>IF(AND(A187&lt;&gt;"",AS187&lt;&gt;1,ISNA(VLOOKUP(A187,Indoor!B:B,1,0))),1,0)</f>
        <v>0</v>
      </c>
      <c r="BG187" s="276"/>
      <c r="BH187" s="302"/>
    </row>
    <row r="188" spans="1:60">
      <c r="A188" s="118">
        <v>590</v>
      </c>
      <c r="B188" s="4" t="str">
        <f t="shared" ca="1" si="106"/>
        <v>DEBOCK</v>
      </c>
      <c r="C188" s="4" t="str">
        <f t="shared" ca="1" si="106"/>
        <v>Virginie</v>
      </c>
      <c r="D188" s="5" t="str">
        <f t="shared" ca="1" si="106"/>
        <v>F</v>
      </c>
      <c r="E188" s="5" t="str">
        <f t="shared" ca="1" si="106"/>
        <v>B</v>
      </c>
      <c r="F188" s="5">
        <f t="shared" ca="1" si="106"/>
        <v>2004</v>
      </c>
      <c r="G188" s="17" t="s">
        <v>20</v>
      </c>
      <c r="H188" s="27" t="str">
        <f t="shared" ca="1" si="76"/>
        <v>Waterloo</v>
      </c>
      <c r="I188" s="28">
        <v>1.122685185185185E-4</v>
      </c>
      <c r="J188" s="267">
        <f t="shared" si="77"/>
        <v>0.1122685185185185</v>
      </c>
      <c r="K188" s="263" t="str">
        <f t="shared" ca="1" si="78"/>
        <v>M</v>
      </c>
      <c r="L188" s="5">
        <f t="shared" ca="1" si="79"/>
        <v>0</v>
      </c>
      <c r="M188" s="18"/>
      <c r="N188" s="267" t="str">
        <f t="shared" si="80"/>
        <v/>
      </c>
      <c r="O188" s="263" t="str">
        <f t="shared" ca="1" si="81"/>
        <v>M</v>
      </c>
      <c r="P188" s="5">
        <f t="shared" si="82"/>
        <v>0</v>
      </c>
      <c r="Q188" s="18"/>
      <c r="R188" s="267" t="str">
        <f t="shared" si="83"/>
        <v/>
      </c>
      <c r="S188" s="263" t="str">
        <f t="shared" ca="1" si="84"/>
        <v>M</v>
      </c>
      <c r="T188" s="5">
        <f t="shared" si="85"/>
        <v>0</v>
      </c>
      <c r="U188" s="18"/>
      <c r="V188" s="267" t="str">
        <f t="shared" si="86"/>
        <v/>
      </c>
      <c r="W188" s="263" t="str">
        <f t="shared" ca="1" si="87"/>
        <v>M</v>
      </c>
      <c r="X188" s="5">
        <f t="shared" si="88"/>
        <v>0</v>
      </c>
      <c r="Y188" s="20"/>
      <c r="Z188" s="267" t="str">
        <f t="shared" si="89"/>
        <v/>
      </c>
      <c r="AA188" s="263" t="str">
        <f t="shared" ca="1" si="90"/>
        <v>M</v>
      </c>
      <c r="AB188" s="5">
        <f t="shared" si="91"/>
        <v>0</v>
      </c>
      <c r="AC188" s="18"/>
      <c r="AD188" s="267" t="str">
        <f t="shared" si="92"/>
        <v/>
      </c>
      <c r="AE188" s="263" t="str">
        <f t="shared" ca="1" si="93"/>
        <v>M</v>
      </c>
      <c r="AF188" s="5">
        <f t="shared" si="94"/>
        <v>0</v>
      </c>
      <c r="AG188" s="18"/>
      <c r="AH188" s="267" t="str">
        <f t="shared" si="95"/>
        <v/>
      </c>
      <c r="AI188" s="263" t="str">
        <f t="shared" ca="1" si="96"/>
        <v>M</v>
      </c>
      <c r="AJ188" s="29">
        <f t="shared" si="97"/>
        <v>0</v>
      </c>
      <c r="AK188" s="22"/>
      <c r="AL188" s="5">
        <f t="shared" si="98"/>
        <v>0</v>
      </c>
      <c r="AM188" s="22"/>
      <c r="AN188" s="5">
        <f t="shared" si="99"/>
        <v>0</v>
      </c>
      <c r="AO188" s="826"/>
      <c r="AP188" s="29">
        <f t="shared" si="100"/>
        <v>0</v>
      </c>
      <c r="AQ188" s="436">
        <v>2.5099999999999998</v>
      </c>
      <c r="AR188" s="106">
        <f t="shared" si="101"/>
        <v>58</v>
      </c>
      <c r="AS188" s="274">
        <f t="shared" si="102"/>
        <v>0</v>
      </c>
      <c r="AT188" s="275">
        <f t="shared" si="102"/>
        <v>0</v>
      </c>
      <c r="AU188" s="275">
        <f t="shared" ref="AU188:BC197" si="109">IF($G188=AU$13,1,0)</f>
        <v>0</v>
      </c>
      <c r="AV188" s="275">
        <f t="shared" si="109"/>
        <v>0</v>
      </c>
      <c r="AW188" s="275">
        <f t="shared" si="109"/>
        <v>0</v>
      </c>
      <c r="AX188" s="275">
        <f t="shared" si="109"/>
        <v>0</v>
      </c>
      <c r="AY188" s="275">
        <f t="shared" si="109"/>
        <v>0</v>
      </c>
      <c r="AZ188" s="275">
        <f t="shared" si="109"/>
        <v>0</v>
      </c>
      <c r="BA188" s="275">
        <f t="shared" si="109"/>
        <v>1</v>
      </c>
      <c r="BB188" s="275">
        <f t="shared" si="109"/>
        <v>0</v>
      </c>
      <c r="BC188" s="275">
        <f t="shared" si="109"/>
        <v>0</v>
      </c>
      <c r="BD188" s="275">
        <f t="shared" si="103"/>
        <v>0</v>
      </c>
      <c r="BE188" s="275">
        <f>IF(AND(A188&lt;&gt;"",AS188&lt;&gt;1,ISNA(VLOOKUP(A188,Indoor!B:B,1,0))),1,0)</f>
        <v>0</v>
      </c>
      <c r="BG188" s="276"/>
      <c r="BH188" s="302"/>
    </row>
    <row r="189" spans="1:60">
      <c r="A189" s="118">
        <v>415</v>
      </c>
      <c r="B189" s="4" t="str">
        <f t="shared" ca="1" si="106"/>
        <v>DEBIERE</v>
      </c>
      <c r="C189" s="4" t="str">
        <f t="shared" ca="1" si="106"/>
        <v>Milan</v>
      </c>
      <c r="D189" s="5" t="str">
        <f t="shared" ca="1" si="106"/>
        <v>H</v>
      </c>
      <c r="E189" s="5" t="str">
        <f t="shared" ca="1" si="106"/>
        <v>B</v>
      </c>
      <c r="F189" s="5">
        <f t="shared" ca="1" si="106"/>
        <v>2004</v>
      </c>
      <c r="G189" s="17" t="s">
        <v>20</v>
      </c>
      <c r="H189" s="27" t="str">
        <f t="shared" ca="1" si="76"/>
        <v>Waterloo</v>
      </c>
      <c r="I189" s="28">
        <v>9.2592592592592588E-5</v>
      </c>
      <c r="J189" s="267">
        <f t="shared" si="77"/>
        <v>9.2592592592592587E-2</v>
      </c>
      <c r="K189" s="263" t="str">
        <f t="shared" ca="1" si="78"/>
        <v>M</v>
      </c>
      <c r="L189" s="5">
        <f t="shared" ca="1" si="79"/>
        <v>128</v>
      </c>
      <c r="M189" s="18"/>
      <c r="N189" s="267" t="str">
        <f t="shared" si="80"/>
        <v/>
      </c>
      <c r="O189" s="263" t="str">
        <f t="shared" ca="1" si="81"/>
        <v>M</v>
      </c>
      <c r="P189" s="5">
        <f t="shared" si="82"/>
        <v>0</v>
      </c>
      <c r="Q189" s="18"/>
      <c r="R189" s="267" t="str">
        <f t="shared" si="83"/>
        <v/>
      </c>
      <c r="S189" s="263" t="str">
        <f t="shared" ca="1" si="84"/>
        <v>M</v>
      </c>
      <c r="T189" s="5">
        <f t="shared" si="85"/>
        <v>0</v>
      </c>
      <c r="U189" s="18"/>
      <c r="V189" s="267" t="str">
        <f t="shared" si="86"/>
        <v/>
      </c>
      <c r="W189" s="263" t="str">
        <f t="shared" ca="1" si="87"/>
        <v>M</v>
      </c>
      <c r="X189" s="5">
        <f t="shared" si="88"/>
        <v>0</v>
      </c>
      <c r="Y189" s="20"/>
      <c r="Z189" s="267" t="str">
        <f t="shared" si="89"/>
        <v/>
      </c>
      <c r="AA189" s="263" t="str">
        <f t="shared" ca="1" si="90"/>
        <v>M</v>
      </c>
      <c r="AB189" s="5">
        <f t="shared" si="91"/>
        <v>0</v>
      </c>
      <c r="AC189" s="18"/>
      <c r="AD189" s="267" t="str">
        <f t="shared" si="92"/>
        <v/>
      </c>
      <c r="AE189" s="263" t="str">
        <f t="shared" ca="1" si="93"/>
        <v>M</v>
      </c>
      <c r="AF189" s="5">
        <f t="shared" si="94"/>
        <v>0</v>
      </c>
      <c r="AG189" s="18"/>
      <c r="AH189" s="267" t="str">
        <f t="shared" si="95"/>
        <v/>
      </c>
      <c r="AI189" s="263" t="str">
        <f t="shared" ca="1" si="96"/>
        <v>M</v>
      </c>
      <c r="AJ189" s="29">
        <f t="shared" si="97"/>
        <v>0</v>
      </c>
      <c r="AK189" s="22"/>
      <c r="AL189" s="5">
        <f t="shared" si="98"/>
        <v>0</v>
      </c>
      <c r="AM189" s="22"/>
      <c r="AN189" s="5">
        <f t="shared" si="99"/>
        <v>0</v>
      </c>
      <c r="AO189" s="826"/>
      <c r="AP189" s="29">
        <f t="shared" si="100"/>
        <v>0</v>
      </c>
      <c r="AQ189" s="436">
        <v>5.14</v>
      </c>
      <c r="AR189" s="106">
        <f t="shared" si="101"/>
        <v>225</v>
      </c>
      <c r="AS189" s="274">
        <f t="shared" si="102"/>
        <v>0</v>
      </c>
      <c r="AT189" s="275">
        <f t="shared" si="102"/>
        <v>0</v>
      </c>
      <c r="AU189" s="275">
        <f t="shared" si="109"/>
        <v>0</v>
      </c>
      <c r="AV189" s="275">
        <f t="shared" si="109"/>
        <v>0</v>
      </c>
      <c r="AW189" s="275">
        <f t="shared" si="109"/>
        <v>0</v>
      </c>
      <c r="AX189" s="275">
        <f t="shared" si="109"/>
        <v>0</v>
      </c>
      <c r="AY189" s="275">
        <f t="shared" si="109"/>
        <v>0</v>
      </c>
      <c r="AZ189" s="275">
        <f t="shared" si="109"/>
        <v>0</v>
      </c>
      <c r="BA189" s="275">
        <f t="shared" si="109"/>
        <v>1</v>
      </c>
      <c r="BB189" s="275">
        <f t="shared" si="109"/>
        <v>0</v>
      </c>
      <c r="BC189" s="275">
        <f t="shared" si="109"/>
        <v>0</v>
      </c>
      <c r="BD189" s="275">
        <f t="shared" si="103"/>
        <v>0</v>
      </c>
      <c r="BE189" s="275">
        <f>IF(AND(A189&lt;&gt;"",AS189&lt;&gt;1,ISNA(VLOOKUP(A189,Indoor!B:B,1,0))),1,0)</f>
        <v>0</v>
      </c>
      <c r="BG189" s="276"/>
      <c r="BH189" s="302"/>
    </row>
    <row r="190" spans="1:60">
      <c r="A190" s="118">
        <v>3400</v>
      </c>
      <c r="B190" s="4" t="str">
        <f t="shared" ca="1" si="106"/>
        <v>DEBIERE</v>
      </c>
      <c r="C190" s="4" t="str">
        <f t="shared" ca="1" si="106"/>
        <v>Romane</v>
      </c>
      <c r="D190" s="5" t="str">
        <f t="shared" ca="1" si="106"/>
        <v>F</v>
      </c>
      <c r="E190" s="5" t="str">
        <f t="shared" ca="1" si="106"/>
        <v>P</v>
      </c>
      <c r="F190" s="5">
        <f t="shared" ca="1" si="106"/>
        <v>2000</v>
      </c>
      <c r="G190" s="17" t="s">
        <v>20</v>
      </c>
      <c r="H190" s="27" t="str">
        <f t="shared" ca="1" si="76"/>
        <v>Waterloo</v>
      </c>
      <c r="I190" s="28">
        <v>8.4490740740740731E-5</v>
      </c>
      <c r="J190" s="267">
        <f t="shared" si="77"/>
        <v>8.4490740740740727E-2</v>
      </c>
      <c r="K190" s="263" t="str">
        <f t="shared" ca="1" si="78"/>
        <v>M</v>
      </c>
      <c r="L190" s="5">
        <f t="shared" ca="1" si="79"/>
        <v>248</v>
      </c>
      <c r="M190" s="18"/>
      <c r="N190" s="267" t="str">
        <f t="shared" si="80"/>
        <v/>
      </c>
      <c r="O190" s="263" t="str">
        <f t="shared" ca="1" si="81"/>
        <v>M</v>
      </c>
      <c r="P190" s="5">
        <f t="shared" si="82"/>
        <v>0</v>
      </c>
      <c r="Q190" s="18"/>
      <c r="R190" s="267" t="str">
        <f t="shared" si="83"/>
        <v/>
      </c>
      <c r="S190" s="263" t="str">
        <f t="shared" ca="1" si="84"/>
        <v>M</v>
      </c>
      <c r="T190" s="5">
        <f t="shared" si="85"/>
        <v>0</v>
      </c>
      <c r="U190" s="18"/>
      <c r="V190" s="267" t="str">
        <f t="shared" si="86"/>
        <v/>
      </c>
      <c r="W190" s="263" t="str">
        <f t="shared" ca="1" si="87"/>
        <v>M</v>
      </c>
      <c r="X190" s="5">
        <f t="shared" si="88"/>
        <v>0</v>
      </c>
      <c r="Y190" s="20"/>
      <c r="Z190" s="267" t="str">
        <f t="shared" si="89"/>
        <v/>
      </c>
      <c r="AA190" s="263" t="str">
        <f t="shared" ca="1" si="90"/>
        <v>M</v>
      </c>
      <c r="AB190" s="5">
        <f t="shared" si="91"/>
        <v>0</v>
      </c>
      <c r="AC190" s="18"/>
      <c r="AD190" s="267" t="str">
        <f t="shared" si="92"/>
        <v/>
      </c>
      <c r="AE190" s="263" t="str">
        <f t="shared" ca="1" si="93"/>
        <v>M</v>
      </c>
      <c r="AF190" s="5">
        <f t="shared" si="94"/>
        <v>0</v>
      </c>
      <c r="AG190" s="18"/>
      <c r="AH190" s="267" t="str">
        <f t="shared" si="95"/>
        <v/>
      </c>
      <c r="AI190" s="263" t="str">
        <f t="shared" ca="1" si="96"/>
        <v>M</v>
      </c>
      <c r="AJ190" s="29">
        <f t="shared" si="97"/>
        <v>0</v>
      </c>
      <c r="AK190" s="22"/>
      <c r="AL190" s="5">
        <f t="shared" si="98"/>
        <v>0</v>
      </c>
      <c r="AM190" s="22"/>
      <c r="AN190" s="5">
        <f t="shared" si="99"/>
        <v>0</v>
      </c>
      <c r="AO190" s="826"/>
      <c r="AP190" s="29">
        <f t="shared" si="100"/>
        <v>0</v>
      </c>
      <c r="AQ190" s="436">
        <v>5.25</v>
      </c>
      <c r="AR190" s="106">
        <f t="shared" si="101"/>
        <v>232</v>
      </c>
      <c r="AS190" s="274">
        <f t="shared" si="102"/>
        <v>0</v>
      </c>
      <c r="AT190" s="275">
        <f t="shared" si="102"/>
        <v>0</v>
      </c>
      <c r="AU190" s="275">
        <f t="shared" si="109"/>
        <v>0</v>
      </c>
      <c r="AV190" s="275">
        <f t="shared" si="109"/>
        <v>0</v>
      </c>
      <c r="AW190" s="275">
        <f t="shared" si="109"/>
        <v>0</v>
      </c>
      <c r="AX190" s="275">
        <f t="shared" si="109"/>
        <v>0</v>
      </c>
      <c r="AY190" s="275">
        <f t="shared" si="109"/>
        <v>0</v>
      </c>
      <c r="AZ190" s="275">
        <f t="shared" si="109"/>
        <v>0</v>
      </c>
      <c r="BA190" s="275">
        <f t="shared" si="109"/>
        <v>1</v>
      </c>
      <c r="BB190" s="275">
        <f t="shared" si="109"/>
        <v>0</v>
      </c>
      <c r="BC190" s="275">
        <f t="shared" si="109"/>
        <v>0</v>
      </c>
      <c r="BD190" s="275">
        <f t="shared" si="103"/>
        <v>0</v>
      </c>
      <c r="BE190" s="275">
        <f>IF(AND(A190&lt;&gt;"",AS190&lt;&gt;1,ISNA(VLOOKUP(A190,Indoor!B:B,1,0))),1,0)</f>
        <v>0</v>
      </c>
      <c r="BG190" s="276"/>
      <c r="BH190" s="302"/>
    </row>
    <row r="191" spans="1:60">
      <c r="A191" s="118">
        <v>3560</v>
      </c>
      <c r="B191" s="4" t="str">
        <f t="shared" ca="1" si="106"/>
        <v>DELPORTE</v>
      </c>
      <c r="C191" s="4" t="str">
        <f t="shared" ca="1" si="106"/>
        <v>Anyte</v>
      </c>
      <c r="D191" s="5" t="str">
        <f t="shared" ca="1" si="106"/>
        <v>F</v>
      </c>
      <c r="E191" s="5" t="str">
        <f t="shared" ca="1" si="106"/>
        <v>P</v>
      </c>
      <c r="F191" s="5" t="str">
        <f t="shared" ca="1" si="106"/>
        <v/>
      </c>
      <c r="G191" s="17" t="s">
        <v>20</v>
      </c>
      <c r="H191" s="27" t="str">
        <f t="shared" ca="1" si="76"/>
        <v>Waterloo</v>
      </c>
      <c r="I191" s="28">
        <v>7.6388888888888887E-5</v>
      </c>
      <c r="J191" s="267">
        <f t="shared" si="77"/>
        <v>7.6388888888888881E-2</v>
      </c>
      <c r="K191" s="263" t="str">
        <f t="shared" ca="1" si="78"/>
        <v>M</v>
      </c>
      <c r="L191" s="5">
        <f t="shared" ca="1" si="79"/>
        <v>401</v>
      </c>
      <c r="M191" s="18"/>
      <c r="N191" s="267" t="str">
        <f t="shared" si="80"/>
        <v/>
      </c>
      <c r="O191" s="263" t="str">
        <f t="shared" ca="1" si="81"/>
        <v>M</v>
      </c>
      <c r="P191" s="5">
        <f t="shared" si="82"/>
        <v>0</v>
      </c>
      <c r="Q191" s="18"/>
      <c r="R191" s="267" t="str">
        <f t="shared" si="83"/>
        <v/>
      </c>
      <c r="S191" s="263" t="str">
        <f t="shared" ca="1" si="84"/>
        <v>M</v>
      </c>
      <c r="T191" s="5">
        <f t="shared" si="85"/>
        <v>0</v>
      </c>
      <c r="U191" s="18"/>
      <c r="V191" s="267" t="str">
        <f t="shared" si="86"/>
        <v/>
      </c>
      <c r="W191" s="263" t="str">
        <f t="shared" ca="1" si="87"/>
        <v>M</v>
      </c>
      <c r="X191" s="5">
        <f t="shared" si="88"/>
        <v>0</v>
      </c>
      <c r="Y191" s="20"/>
      <c r="Z191" s="267" t="str">
        <f t="shared" si="89"/>
        <v/>
      </c>
      <c r="AA191" s="263" t="str">
        <f t="shared" ca="1" si="90"/>
        <v>M</v>
      </c>
      <c r="AB191" s="5">
        <f t="shared" si="91"/>
        <v>0</v>
      </c>
      <c r="AC191" s="18"/>
      <c r="AD191" s="267" t="str">
        <f t="shared" si="92"/>
        <v/>
      </c>
      <c r="AE191" s="263" t="str">
        <f t="shared" ca="1" si="93"/>
        <v>M</v>
      </c>
      <c r="AF191" s="5">
        <f t="shared" si="94"/>
        <v>0</v>
      </c>
      <c r="AG191" s="18"/>
      <c r="AH191" s="267" t="str">
        <f t="shared" si="95"/>
        <v/>
      </c>
      <c r="AI191" s="263" t="str">
        <f t="shared" ca="1" si="96"/>
        <v>M</v>
      </c>
      <c r="AJ191" s="29">
        <f t="shared" si="97"/>
        <v>0</v>
      </c>
      <c r="AK191" s="22"/>
      <c r="AL191" s="5">
        <f t="shared" si="98"/>
        <v>0</v>
      </c>
      <c r="AM191" s="22"/>
      <c r="AN191" s="5">
        <f t="shared" si="99"/>
        <v>0</v>
      </c>
      <c r="AO191" s="826"/>
      <c r="AP191" s="29">
        <f t="shared" si="100"/>
        <v>0</v>
      </c>
      <c r="AQ191" s="436">
        <v>5.37</v>
      </c>
      <c r="AR191" s="106">
        <f t="shared" si="101"/>
        <v>240</v>
      </c>
      <c r="AS191" s="274">
        <f t="shared" si="102"/>
        <v>0</v>
      </c>
      <c r="AT191" s="275">
        <f t="shared" si="102"/>
        <v>0</v>
      </c>
      <c r="AU191" s="275">
        <f t="shared" si="109"/>
        <v>0</v>
      </c>
      <c r="AV191" s="275">
        <f t="shared" si="109"/>
        <v>0</v>
      </c>
      <c r="AW191" s="275">
        <f t="shared" si="109"/>
        <v>0</v>
      </c>
      <c r="AX191" s="275">
        <f t="shared" si="109"/>
        <v>0</v>
      </c>
      <c r="AY191" s="275">
        <f t="shared" si="109"/>
        <v>0</v>
      </c>
      <c r="AZ191" s="275">
        <f t="shared" si="109"/>
        <v>0</v>
      </c>
      <c r="BA191" s="275">
        <f t="shared" si="109"/>
        <v>1</v>
      </c>
      <c r="BB191" s="275">
        <f t="shared" si="109"/>
        <v>0</v>
      </c>
      <c r="BC191" s="275">
        <f t="shared" si="109"/>
        <v>0</v>
      </c>
      <c r="BD191" s="275">
        <f t="shared" si="103"/>
        <v>0</v>
      </c>
      <c r="BE191" s="275">
        <f>IF(AND(A191&lt;&gt;"",AS191&lt;&gt;1,ISNA(VLOOKUP(A191,Indoor!B:B,1,0))),1,0)</f>
        <v>0</v>
      </c>
      <c r="BG191" s="276"/>
      <c r="BH191" s="302"/>
    </row>
    <row r="192" spans="1:60">
      <c r="A192" s="118">
        <v>184</v>
      </c>
      <c r="B192" s="4" t="str">
        <f t="shared" ca="1" si="106"/>
        <v>DUPONT</v>
      </c>
      <c r="C192" s="4" t="str">
        <f t="shared" ca="1" si="106"/>
        <v>Camille</v>
      </c>
      <c r="D192" s="5" t="str">
        <f t="shared" ca="1" si="106"/>
        <v>F</v>
      </c>
      <c r="E192" s="5" t="str">
        <f t="shared" ca="1" si="106"/>
        <v>B</v>
      </c>
      <c r="F192" s="5">
        <f t="shared" ca="1" si="106"/>
        <v>2003</v>
      </c>
      <c r="G192" s="17" t="s">
        <v>20</v>
      </c>
      <c r="H192" s="27" t="str">
        <f t="shared" ca="1" si="76"/>
        <v>Waterloo</v>
      </c>
      <c r="I192" s="28">
        <v>8.3333333333333331E-5</v>
      </c>
      <c r="J192" s="267">
        <f t="shared" si="77"/>
        <v>8.3333333333333329E-2</v>
      </c>
      <c r="K192" s="263" t="str">
        <f t="shared" ca="1" si="78"/>
        <v>M</v>
      </c>
      <c r="L192" s="5">
        <f t="shared" ca="1" si="79"/>
        <v>268</v>
      </c>
      <c r="M192" s="18"/>
      <c r="N192" s="267" t="str">
        <f t="shared" si="80"/>
        <v/>
      </c>
      <c r="O192" s="263" t="str">
        <f t="shared" ca="1" si="81"/>
        <v>M</v>
      </c>
      <c r="P192" s="5">
        <f t="shared" si="82"/>
        <v>0</v>
      </c>
      <c r="Q192" s="18"/>
      <c r="R192" s="267" t="str">
        <f t="shared" si="83"/>
        <v/>
      </c>
      <c r="S192" s="263" t="str">
        <f t="shared" ca="1" si="84"/>
        <v>M</v>
      </c>
      <c r="T192" s="5">
        <f t="shared" si="85"/>
        <v>0</v>
      </c>
      <c r="U192" s="18"/>
      <c r="V192" s="267" t="str">
        <f t="shared" si="86"/>
        <v/>
      </c>
      <c r="W192" s="263" t="str">
        <f t="shared" ca="1" si="87"/>
        <v>M</v>
      </c>
      <c r="X192" s="5">
        <f t="shared" si="88"/>
        <v>0</v>
      </c>
      <c r="Y192" s="20"/>
      <c r="Z192" s="267" t="str">
        <f t="shared" si="89"/>
        <v/>
      </c>
      <c r="AA192" s="263" t="str">
        <f t="shared" ca="1" si="90"/>
        <v>M</v>
      </c>
      <c r="AB192" s="5">
        <f t="shared" si="91"/>
        <v>0</v>
      </c>
      <c r="AC192" s="18"/>
      <c r="AD192" s="267" t="str">
        <f t="shared" si="92"/>
        <v/>
      </c>
      <c r="AE192" s="263" t="str">
        <f t="shared" ca="1" si="93"/>
        <v>M</v>
      </c>
      <c r="AF192" s="5">
        <f t="shared" si="94"/>
        <v>0</v>
      </c>
      <c r="AG192" s="18"/>
      <c r="AH192" s="267" t="str">
        <f t="shared" si="95"/>
        <v/>
      </c>
      <c r="AI192" s="263" t="str">
        <f t="shared" ca="1" si="96"/>
        <v>M</v>
      </c>
      <c r="AJ192" s="29">
        <f t="shared" si="97"/>
        <v>0</v>
      </c>
      <c r="AK192" s="22"/>
      <c r="AL192" s="5">
        <f t="shared" si="98"/>
        <v>0</v>
      </c>
      <c r="AM192" s="22"/>
      <c r="AN192" s="5">
        <f t="shared" si="99"/>
        <v>0</v>
      </c>
      <c r="AO192" s="826"/>
      <c r="AP192" s="29">
        <f t="shared" si="100"/>
        <v>0</v>
      </c>
      <c r="AQ192" s="436">
        <v>4.91</v>
      </c>
      <c r="AR192" s="106">
        <f t="shared" si="101"/>
        <v>210</v>
      </c>
      <c r="AS192" s="274">
        <f t="shared" si="102"/>
        <v>0</v>
      </c>
      <c r="AT192" s="275">
        <f t="shared" si="102"/>
        <v>0</v>
      </c>
      <c r="AU192" s="275">
        <f t="shared" si="109"/>
        <v>0</v>
      </c>
      <c r="AV192" s="275">
        <f t="shared" si="109"/>
        <v>0</v>
      </c>
      <c r="AW192" s="275">
        <f t="shared" si="109"/>
        <v>0</v>
      </c>
      <c r="AX192" s="275">
        <f t="shared" si="109"/>
        <v>0</v>
      </c>
      <c r="AY192" s="275">
        <f t="shared" si="109"/>
        <v>0</v>
      </c>
      <c r="AZ192" s="275">
        <f t="shared" si="109"/>
        <v>0</v>
      </c>
      <c r="BA192" s="275">
        <f t="shared" si="109"/>
        <v>1</v>
      </c>
      <c r="BB192" s="275">
        <f t="shared" si="109"/>
        <v>0</v>
      </c>
      <c r="BC192" s="275">
        <f t="shared" si="109"/>
        <v>0</v>
      </c>
      <c r="BD192" s="275">
        <f t="shared" si="103"/>
        <v>0</v>
      </c>
      <c r="BE192" s="275">
        <f>IF(AND(A192&lt;&gt;"",AS192&lt;&gt;1,ISNA(VLOOKUP(A192,Indoor!B:B,1,0))),1,0)</f>
        <v>0</v>
      </c>
      <c r="BG192" s="276"/>
      <c r="BH192" s="302"/>
    </row>
    <row r="193" spans="1:60">
      <c r="A193" s="118">
        <v>6</v>
      </c>
      <c r="B193" s="4" t="str">
        <f t="shared" ca="1" si="106"/>
        <v>GEENS</v>
      </c>
      <c r="C193" s="4" t="str">
        <f t="shared" ca="1" si="106"/>
        <v>Sarah</v>
      </c>
      <c r="D193" s="5" t="str">
        <f t="shared" ca="1" si="106"/>
        <v>F</v>
      </c>
      <c r="E193" s="5" t="str">
        <f t="shared" ca="1" si="106"/>
        <v>B</v>
      </c>
      <c r="F193" s="5" t="str">
        <f t="shared" ca="1" si="106"/>
        <v/>
      </c>
      <c r="G193" s="17" t="s">
        <v>20</v>
      </c>
      <c r="H193" s="27" t="str">
        <f t="shared" ca="1" si="76"/>
        <v>Waterloo</v>
      </c>
      <c r="I193" s="28">
        <v>9.0277777777777774E-5</v>
      </c>
      <c r="J193" s="267">
        <f t="shared" si="77"/>
        <v>9.0277777777777776E-2</v>
      </c>
      <c r="K193" s="263" t="str">
        <f t="shared" ca="1" si="78"/>
        <v>M</v>
      </c>
      <c r="L193" s="5">
        <f t="shared" ca="1" si="79"/>
        <v>159</v>
      </c>
      <c r="M193" s="18"/>
      <c r="N193" s="267" t="str">
        <f t="shared" si="80"/>
        <v/>
      </c>
      <c r="O193" s="263" t="str">
        <f t="shared" ca="1" si="81"/>
        <v>M</v>
      </c>
      <c r="P193" s="5">
        <f t="shared" si="82"/>
        <v>0</v>
      </c>
      <c r="Q193" s="18"/>
      <c r="R193" s="267" t="str">
        <f t="shared" si="83"/>
        <v/>
      </c>
      <c r="S193" s="263" t="str">
        <f t="shared" ca="1" si="84"/>
        <v>M</v>
      </c>
      <c r="T193" s="5">
        <f t="shared" si="85"/>
        <v>0</v>
      </c>
      <c r="U193" s="18"/>
      <c r="V193" s="267" t="str">
        <f t="shared" si="86"/>
        <v/>
      </c>
      <c r="W193" s="263" t="str">
        <f t="shared" ca="1" si="87"/>
        <v>M</v>
      </c>
      <c r="X193" s="5">
        <f t="shared" si="88"/>
        <v>0</v>
      </c>
      <c r="Y193" s="20"/>
      <c r="Z193" s="267" t="str">
        <f t="shared" si="89"/>
        <v/>
      </c>
      <c r="AA193" s="263" t="str">
        <f t="shared" ca="1" si="90"/>
        <v>M</v>
      </c>
      <c r="AB193" s="5">
        <f t="shared" si="91"/>
        <v>0</v>
      </c>
      <c r="AC193" s="18"/>
      <c r="AD193" s="267" t="str">
        <f t="shared" si="92"/>
        <v/>
      </c>
      <c r="AE193" s="263" t="str">
        <f t="shared" ca="1" si="93"/>
        <v>M</v>
      </c>
      <c r="AF193" s="5">
        <f t="shared" si="94"/>
        <v>0</v>
      </c>
      <c r="AG193" s="18"/>
      <c r="AH193" s="267" t="str">
        <f t="shared" si="95"/>
        <v/>
      </c>
      <c r="AI193" s="263" t="str">
        <f t="shared" ca="1" si="96"/>
        <v>M</v>
      </c>
      <c r="AJ193" s="29">
        <f t="shared" si="97"/>
        <v>0</v>
      </c>
      <c r="AK193" s="22"/>
      <c r="AL193" s="5">
        <f t="shared" si="98"/>
        <v>0</v>
      </c>
      <c r="AM193" s="22"/>
      <c r="AN193" s="5">
        <f t="shared" si="99"/>
        <v>0</v>
      </c>
      <c r="AO193" s="826"/>
      <c r="AP193" s="29">
        <f t="shared" si="100"/>
        <v>0</v>
      </c>
      <c r="AQ193" s="436">
        <v>6.16</v>
      </c>
      <c r="AR193" s="106">
        <f t="shared" si="101"/>
        <v>291</v>
      </c>
      <c r="AS193" s="274">
        <f t="shared" si="102"/>
        <v>0</v>
      </c>
      <c r="AT193" s="275">
        <f t="shared" si="102"/>
        <v>0</v>
      </c>
      <c r="AU193" s="275">
        <f t="shared" si="109"/>
        <v>0</v>
      </c>
      <c r="AV193" s="275">
        <f t="shared" si="109"/>
        <v>0</v>
      </c>
      <c r="AW193" s="275">
        <f t="shared" si="109"/>
        <v>0</v>
      </c>
      <c r="AX193" s="275">
        <f t="shared" si="109"/>
        <v>0</v>
      </c>
      <c r="AY193" s="275">
        <f t="shared" si="109"/>
        <v>0</v>
      </c>
      <c r="AZ193" s="275">
        <f t="shared" si="109"/>
        <v>0</v>
      </c>
      <c r="BA193" s="275">
        <f t="shared" si="109"/>
        <v>1</v>
      </c>
      <c r="BB193" s="275">
        <f t="shared" si="109"/>
        <v>0</v>
      </c>
      <c r="BC193" s="275">
        <f t="shared" si="109"/>
        <v>0</v>
      </c>
      <c r="BD193" s="275">
        <f t="shared" si="103"/>
        <v>0</v>
      </c>
      <c r="BE193" s="275">
        <f>IF(AND(A193&lt;&gt;"",AS193&lt;&gt;1,ISNA(VLOOKUP(A193,Indoor!B:B,1,0))),1,0)</f>
        <v>0</v>
      </c>
      <c r="BG193" s="276"/>
      <c r="BH193" s="302"/>
    </row>
    <row r="194" spans="1:60">
      <c r="A194" s="118">
        <v>7011</v>
      </c>
      <c r="B194" s="4" t="str">
        <f t="shared" ca="1" si="106"/>
        <v>GILBERT</v>
      </c>
      <c r="C194" s="4" t="str">
        <f t="shared" ca="1" si="106"/>
        <v>Florian</v>
      </c>
      <c r="D194" s="5" t="str">
        <f t="shared" ca="1" si="106"/>
        <v>H</v>
      </c>
      <c r="E194" s="5" t="str">
        <f t="shared" ca="1" si="106"/>
        <v>M</v>
      </c>
      <c r="F194" s="5">
        <f t="shared" ca="1" si="106"/>
        <v>1999</v>
      </c>
      <c r="G194" s="17" t="s">
        <v>20</v>
      </c>
      <c r="H194" s="27" t="str">
        <f t="shared" ca="1" si="76"/>
        <v>Waterloo</v>
      </c>
      <c r="I194" s="28">
        <v>7.7546296296296301E-5</v>
      </c>
      <c r="J194" s="267">
        <f t="shared" si="77"/>
        <v>7.7546296296296308E-2</v>
      </c>
      <c r="K194" s="263" t="str">
        <f t="shared" ca="1" si="78"/>
        <v>M</v>
      </c>
      <c r="L194" s="5">
        <f t="shared" ca="1" si="79"/>
        <v>377</v>
      </c>
      <c r="M194" s="18"/>
      <c r="N194" s="267" t="str">
        <f t="shared" si="80"/>
        <v/>
      </c>
      <c r="O194" s="263" t="str">
        <f t="shared" ca="1" si="81"/>
        <v>M</v>
      </c>
      <c r="P194" s="5">
        <f t="shared" si="82"/>
        <v>0</v>
      </c>
      <c r="Q194" s="18"/>
      <c r="R194" s="267" t="str">
        <f t="shared" si="83"/>
        <v/>
      </c>
      <c r="S194" s="263" t="str">
        <f t="shared" ca="1" si="84"/>
        <v>M</v>
      </c>
      <c r="T194" s="5">
        <f t="shared" si="85"/>
        <v>0</v>
      </c>
      <c r="U194" s="18"/>
      <c r="V194" s="267" t="str">
        <f t="shared" si="86"/>
        <v/>
      </c>
      <c r="W194" s="263" t="str">
        <f t="shared" ca="1" si="87"/>
        <v>M</v>
      </c>
      <c r="X194" s="5">
        <f t="shared" si="88"/>
        <v>0</v>
      </c>
      <c r="Y194" s="20"/>
      <c r="Z194" s="267" t="str">
        <f t="shared" si="89"/>
        <v/>
      </c>
      <c r="AA194" s="263" t="str">
        <f t="shared" ca="1" si="90"/>
        <v>M</v>
      </c>
      <c r="AB194" s="5">
        <f t="shared" si="91"/>
        <v>0</v>
      </c>
      <c r="AC194" s="18"/>
      <c r="AD194" s="267" t="str">
        <f t="shared" si="92"/>
        <v/>
      </c>
      <c r="AE194" s="263" t="str">
        <f t="shared" ca="1" si="93"/>
        <v>M</v>
      </c>
      <c r="AF194" s="5">
        <f t="shared" si="94"/>
        <v>0</v>
      </c>
      <c r="AG194" s="18"/>
      <c r="AH194" s="267" t="str">
        <f t="shared" si="95"/>
        <v/>
      </c>
      <c r="AI194" s="263" t="str">
        <f t="shared" ca="1" si="96"/>
        <v>M</v>
      </c>
      <c r="AJ194" s="29">
        <f t="shared" si="97"/>
        <v>0</v>
      </c>
      <c r="AK194" s="22">
        <v>130</v>
      </c>
      <c r="AL194" s="5">
        <f t="shared" si="98"/>
        <v>466</v>
      </c>
      <c r="AM194" s="22"/>
      <c r="AN194" s="5">
        <f t="shared" si="99"/>
        <v>0</v>
      </c>
      <c r="AO194" s="826"/>
      <c r="AP194" s="29">
        <f t="shared" si="100"/>
        <v>0</v>
      </c>
      <c r="AQ194" s="436">
        <v>8.58</v>
      </c>
      <c r="AR194" s="106">
        <f t="shared" si="101"/>
        <v>452</v>
      </c>
      <c r="AS194" s="274">
        <f t="shared" si="102"/>
        <v>0</v>
      </c>
      <c r="AT194" s="275">
        <f t="shared" si="102"/>
        <v>0</v>
      </c>
      <c r="AU194" s="275">
        <f t="shared" si="109"/>
        <v>0</v>
      </c>
      <c r="AV194" s="275">
        <f t="shared" si="109"/>
        <v>0</v>
      </c>
      <c r="AW194" s="275">
        <f t="shared" si="109"/>
        <v>0</v>
      </c>
      <c r="AX194" s="275">
        <f t="shared" si="109"/>
        <v>0</v>
      </c>
      <c r="AY194" s="275">
        <f t="shared" si="109"/>
        <v>0</v>
      </c>
      <c r="AZ194" s="275">
        <f t="shared" si="109"/>
        <v>0</v>
      </c>
      <c r="BA194" s="275">
        <f t="shared" si="109"/>
        <v>1</v>
      </c>
      <c r="BB194" s="275">
        <f t="shared" si="109"/>
        <v>0</v>
      </c>
      <c r="BC194" s="275">
        <f t="shared" si="109"/>
        <v>0</v>
      </c>
      <c r="BD194" s="275">
        <f t="shared" si="103"/>
        <v>0</v>
      </c>
      <c r="BE194" s="275">
        <f>IF(AND(A194&lt;&gt;"",AS194&lt;&gt;1,ISNA(VLOOKUP(A194,Indoor!B:B,1,0))),1,0)</f>
        <v>0</v>
      </c>
      <c r="BG194" s="276"/>
      <c r="BH194" s="302"/>
    </row>
    <row r="195" spans="1:60">
      <c r="A195" s="118">
        <v>3466</v>
      </c>
      <c r="B195" s="4" t="str">
        <f t="shared" ca="1" si="106"/>
        <v>HERMAND</v>
      </c>
      <c r="C195" s="4" t="str">
        <f t="shared" ca="1" si="106"/>
        <v>Emeline</v>
      </c>
      <c r="D195" s="5" t="str">
        <f t="shared" ca="1" si="106"/>
        <v>F</v>
      </c>
      <c r="E195" s="5" t="str">
        <f t="shared" ca="1" si="106"/>
        <v>P</v>
      </c>
      <c r="F195" s="5">
        <f t="shared" ca="1" si="106"/>
        <v>2000</v>
      </c>
      <c r="G195" s="17" t="s">
        <v>20</v>
      </c>
      <c r="H195" s="27" t="str">
        <f t="shared" ca="1" si="76"/>
        <v>Waterloo</v>
      </c>
      <c r="I195" s="28">
        <v>7.6388888888888887E-5</v>
      </c>
      <c r="J195" s="267">
        <f t="shared" si="77"/>
        <v>7.6388888888888881E-2</v>
      </c>
      <c r="K195" s="263" t="str">
        <f t="shared" ca="1" si="78"/>
        <v>M</v>
      </c>
      <c r="L195" s="5">
        <f t="shared" ca="1" si="79"/>
        <v>401</v>
      </c>
      <c r="M195" s="18"/>
      <c r="N195" s="267" t="str">
        <f t="shared" si="80"/>
        <v/>
      </c>
      <c r="O195" s="263" t="str">
        <f t="shared" ca="1" si="81"/>
        <v>M</v>
      </c>
      <c r="P195" s="5">
        <f t="shared" si="82"/>
        <v>0</v>
      </c>
      <c r="Q195" s="18"/>
      <c r="R195" s="267" t="str">
        <f t="shared" si="83"/>
        <v/>
      </c>
      <c r="S195" s="263" t="str">
        <f t="shared" ca="1" si="84"/>
        <v>M</v>
      </c>
      <c r="T195" s="5">
        <f t="shared" si="85"/>
        <v>0</v>
      </c>
      <c r="U195" s="18"/>
      <c r="V195" s="267" t="str">
        <f t="shared" si="86"/>
        <v/>
      </c>
      <c r="W195" s="263" t="str">
        <f t="shared" ca="1" si="87"/>
        <v>M</v>
      </c>
      <c r="X195" s="5">
        <f t="shared" si="88"/>
        <v>0</v>
      </c>
      <c r="Y195" s="20"/>
      <c r="Z195" s="267" t="str">
        <f t="shared" si="89"/>
        <v/>
      </c>
      <c r="AA195" s="263" t="str">
        <f t="shared" ca="1" si="90"/>
        <v>M</v>
      </c>
      <c r="AB195" s="5">
        <f t="shared" si="91"/>
        <v>0</v>
      </c>
      <c r="AC195" s="18"/>
      <c r="AD195" s="267" t="str">
        <f t="shared" si="92"/>
        <v/>
      </c>
      <c r="AE195" s="263" t="str">
        <f t="shared" ca="1" si="93"/>
        <v>M</v>
      </c>
      <c r="AF195" s="5">
        <f t="shared" si="94"/>
        <v>0</v>
      </c>
      <c r="AG195" s="18"/>
      <c r="AH195" s="267" t="str">
        <f t="shared" si="95"/>
        <v/>
      </c>
      <c r="AI195" s="263" t="str">
        <f t="shared" ca="1" si="96"/>
        <v>M</v>
      </c>
      <c r="AJ195" s="29">
        <f t="shared" si="97"/>
        <v>0</v>
      </c>
      <c r="AK195" s="22"/>
      <c r="AL195" s="5">
        <f t="shared" si="98"/>
        <v>0</v>
      </c>
      <c r="AM195" s="22"/>
      <c r="AN195" s="5">
        <f t="shared" si="99"/>
        <v>0</v>
      </c>
      <c r="AO195" s="826"/>
      <c r="AP195" s="29">
        <f t="shared" si="100"/>
        <v>0</v>
      </c>
      <c r="AQ195" s="436">
        <v>6.31</v>
      </c>
      <c r="AR195" s="106">
        <f t="shared" si="101"/>
        <v>301</v>
      </c>
      <c r="AS195" s="274">
        <f t="shared" si="102"/>
        <v>0</v>
      </c>
      <c r="AT195" s="275">
        <f t="shared" si="102"/>
        <v>0</v>
      </c>
      <c r="AU195" s="275">
        <f t="shared" si="109"/>
        <v>0</v>
      </c>
      <c r="AV195" s="275">
        <f t="shared" si="109"/>
        <v>0</v>
      </c>
      <c r="AW195" s="275">
        <f t="shared" si="109"/>
        <v>0</v>
      </c>
      <c r="AX195" s="275">
        <f t="shared" si="109"/>
        <v>0</v>
      </c>
      <c r="AY195" s="275">
        <f t="shared" si="109"/>
        <v>0</v>
      </c>
      <c r="AZ195" s="275">
        <f t="shared" si="109"/>
        <v>0</v>
      </c>
      <c r="BA195" s="275">
        <f t="shared" si="109"/>
        <v>1</v>
      </c>
      <c r="BB195" s="275">
        <f t="shared" si="109"/>
        <v>0</v>
      </c>
      <c r="BC195" s="275">
        <f t="shared" si="109"/>
        <v>0</v>
      </c>
      <c r="BD195" s="275">
        <f t="shared" si="103"/>
        <v>0</v>
      </c>
      <c r="BE195" s="275">
        <f>IF(AND(A195&lt;&gt;"",AS195&lt;&gt;1,ISNA(VLOOKUP(A195,Indoor!B:B,1,0))),1,0)</f>
        <v>0</v>
      </c>
      <c r="BG195" s="276"/>
      <c r="BH195" s="302"/>
    </row>
    <row r="196" spans="1:60">
      <c r="A196" s="118">
        <v>3033</v>
      </c>
      <c r="B196" s="4" t="str">
        <f t="shared" ca="1" si="106"/>
        <v>NAJM</v>
      </c>
      <c r="C196" s="4" t="str">
        <f t="shared" ca="1" si="106"/>
        <v>Clara</v>
      </c>
      <c r="D196" s="5" t="str">
        <f t="shared" ca="1" si="106"/>
        <v>F</v>
      </c>
      <c r="E196" s="5" t="str">
        <f t="shared" ca="1" si="106"/>
        <v>P</v>
      </c>
      <c r="F196" s="5">
        <f t="shared" ca="1" si="106"/>
        <v>2000</v>
      </c>
      <c r="G196" s="17" t="s">
        <v>20</v>
      </c>
      <c r="H196" s="27" t="str">
        <f t="shared" ca="1" si="76"/>
        <v>Waterloo</v>
      </c>
      <c r="I196" s="28">
        <v>7.9861111111111116E-5</v>
      </c>
      <c r="J196" s="267">
        <f t="shared" si="77"/>
        <v>7.9861111111111119E-2</v>
      </c>
      <c r="K196" s="263" t="str">
        <f t="shared" ca="1" si="78"/>
        <v>M</v>
      </c>
      <c r="L196" s="5">
        <f t="shared" ca="1" si="79"/>
        <v>331</v>
      </c>
      <c r="M196" s="18"/>
      <c r="N196" s="267" t="str">
        <f t="shared" si="80"/>
        <v/>
      </c>
      <c r="O196" s="263" t="str">
        <f t="shared" ca="1" si="81"/>
        <v>M</v>
      </c>
      <c r="P196" s="5">
        <f t="shared" si="82"/>
        <v>0</v>
      </c>
      <c r="Q196" s="18"/>
      <c r="R196" s="267" t="str">
        <f t="shared" si="83"/>
        <v/>
      </c>
      <c r="S196" s="263" t="str">
        <f t="shared" ca="1" si="84"/>
        <v>M</v>
      </c>
      <c r="T196" s="5">
        <f t="shared" si="85"/>
        <v>0</v>
      </c>
      <c r="U196" s="18"/>
      <c r="V196" s="267" t="str">
        <f t="shared" si="86"/>
        <v/>
      </c>
      <c r="W196" s="263" t="str">
        <f t="shared" ca="1" si="87"/>
        <v>M</v>
      </c>
      <c r="X196" s="5">
        <f t="shared" si="88"/>
        <v>0</v>
      </c>
      <c r="Y196" s="20"/>
      <c r="Z196" s="267" t="str">
        <f t="shared" si="89"/>
        <v/>
      </c>
      <c r="AA196" s="263" t="str">
        <f t="shared" ca="1" si="90"/>
        <v>M</v>
      </c>
      <c r="AB196" s="5">
        <f t="shared" si="91"/>
        <v>0</v>
      </c>
      <c r="AC196" s="18"/>
      <c r="AD196" s="267" t="str">
        <f t="shared" si="92"/>
        <v/>
      </c>
      <c r="AE196" s="263" t="str">
        <f t="shared" ca="1" si="93"/>
        <v>M</v>
      </c>
      <c r="AF196" s="5">
        <f t="shared" si="94"/>
        <v>0</v>
      </c>
      <c r="AG196" s="18"/>
      <c r="AH196" s="267" t="str">
        <f t="shared" si="95"/>
        <v/>
      </c>
      <c r="AI196" s="263" t="str">
        <f t="shared" ca="1" si="96"/>
        <v>M</v>
      </c>
      <c r="AJ196" s="29">
        <f t="shared" si="97"/>
        <v>0</v>
      </c>
      <c r="AK196" s="22"/>
      <c r="AL196" s="5">
        <f t="shared" si="98"/>
        <v>0</v>
      </c>
      <c r="AM196" s="22"/>
      <c r="AN196" s="5">
        <f t="shared" si="99"/>
        <v>0</v>
      </c>
      <c r="AO196" s="826"/>
      <c r="AP196" s="29">
        <f t="shared" si="100"/>
        <v>0</v>
      </c>
      <c r="AQ196" s="436">
        <v>6.6</v>
      </c>
      <c r="AR196" s="106">
        <f t="shared" si="101"/>
        <v>320</v>
      </c>
      <c r="AS196" s="274">
        <f t="shared" si="102"/>
        <v>0</v>
      </c>
      <c r="AT196" s="275">
        <f t="shared" si="102"/>
        <v>0</v>
      </c>
      <c r="AU196" s="275">
        <f t="shared" si="109"/>
        <v>0</v>
      </c>
      <c r="AV196" s="275">
        <f t="shared" si="109"/>
        <v>0</v>
      </c>
      <c r="AW196" s="275">
        <f t="shared" si="109"/>
        <v>0</v>
      </c>
      <c r="AX196" s="275">
        <f t="shared" si="109"/>
        <v>0</v>
      </c>
      <c r="AY196" s="275">
        <f t="shared" si="109"/>
        <v>0</v>
      </c>
      <c r="AZ196" s="275">
        <f t="shared" si="109"/>
        <v>0</v>
      </c>
      <c r="BA196" s="275">
        <f t="shared" si="109"/>
        <v>1</v>
      </c>
      <c r="BB196" s="275">
        <f t="shared" si="109"/>
        <v>0</v>
      </c>
      <c r="BC196" s="275">
        <f t="shared" si="109"/>
        <v>0</v>
      </c>
      <c r="BD196" s="275">
        <f t="shared" si="103"/>
        <v>0</v>
      </c>
      <c r="BE196" s="275">
        <f>IF(AND(A196&lt;&gt;"",AS196&lt;&gt;1,ISNA(VLOOKUP(A196,Indoor!B:B,1,0))),1,0)</f>
        <v>0</v>
      </c>
      <c r="BG196" s="276"/>
      <c r="BH196" s="302"/>
    </row>
    <row r="197" spans="1:60">
      <c r="A197" s="118">
        <v>221</v>
      </c>
      <c r="B197" s="4" t="str">
        <f t="shared" ca="1" si="106"/>
        <v>NAVEAU</v>
      </c>
      <c r="C197" s="4" t="str">
        <f t="shared" ca="1" si="106"/>
        <v>Thomas</v>
      </c>
      <c r="D197" s="5" t="str">
        <f t="shared" ca="1" si="106"/>
        <v>H</v>
      </c>
      <c r="E197" s="5" t="str">
        <f t="shared" ca="1" si="106"/>
        <v>B</v>
      </c>
      <c r="F197" s="5" t="str">
        <f t="shared" ca="1" si="106"/>
        <v/>
      </c>
      <c r="G197" s="17" t="s">
        <v>20</v>
      </c>
      <c r="H197" s="27" t="str">
        <f t="shared" ca="1" si="76"/>
        <v>Waterloo</v>
      </c>
      <c r="I197" s="28">
        <v>8.9120370370370373E-5</v>
      </c>
      <c r="J197" s="267">
        <f t="shared" si="77"/>
        <v>8.9120370370370378E-2</v>
      </c>
      <c r="K197" s="263" t="str">
        <f t="shared" ca="1" si="78"/>
        <v>M</v>
      </c>
      <c r="L197" s="5">
        <f t="shared" ca="1" si="79"/>
        <v>175</v>
      </c>
      <c r="M197" s="18"/>
      <c r="N197" s="267" t="str">
        <f t="shared" si="80"/>
        <v/>
      </c>
      <c r="O197" s="263" t="str">
        <f t="shared" ca="1" si="81"/>
        <v>M</v>
      </c>
      <c r="P197" s="5">
        <f t="shared" si="82"/>
        <v>0</v>
      </c>
      <c r="Q197" s="18"/>
      <c r="R197" s="267" t="str">
        <f t="shared" si="83"/>
        <v/>
      </c>
      <c r="S197" s="263" t="str">
        <f t="shared" ca="1" si="84"/>
        <v>M</v>
      </c>
      <c r="T197" s="5">
        <f t="shared" si="85"/>
        <v>0</v>
      </c>
      <c r="U197" s="18"/>
      <c r="V197" s="267" t="str">
        <f t="shared" si="86"/>
        <v/>
      </c>
      <c r="W197" s="263" t="str">
        <f t="shared" ca="1" si="87"/>
        <v>M</v>
      </c>
      <c r="X197" s="5">
        <f t="shared" si="88"/>
        <v>0</v>
      </c>
      <c r="Y197" s="20"/>
      <c r="Z197" s="267" t="str">
        <f t="shared" si="89"/>
        <v/>
      </c>
      <c r="AA197" s="263" t="str">
        <f t="shared" ca="1" si="90"/>
        <v>M</v>
      </c>
      <c r="AB197" s="5">
        <f t="shared" si="91"/>
        <v>0</v>
      </c>
      <c r="AC197" s="18"/>
      <c r="AD197" s="267" t="str">
        <f t="shared" si="92"/>
        <v/>
      </c>
      <c r="AE197" s="263" t="str">
        <f t="shared" ca="1" si="93"/>
        <v>M</v>
      </c>
      <c r="AF197" s="5">
        <f t="shared" si="94"/>
        <v>0</v>
      </c>
      <c r="AG197" s="18"/>
      <c r="AH197" s="267" t="str">
        <f t="shared" si="95"/>
        <v/>
      </c>
      <c r="AI197" s="263" t="str">
        <f t="shared" ca="1" si="96"/>
        <v>M</v>
      </c>
      <c r="AJ197" s="29">
        <f t="shared" si="97"/>
        <v>0</v>
      </c>
      <c r="AK197" s="22"/>
      <c r="AL197" s="5">
        <f t="shared" si="98"/>
        <v>0</v>
      </c>
      <c r="AM197" s="22"/>
      <c r="AN197" s="5">
        <f t="shared" si="99"/>
        <v>0</v>
      </c>
      <c r="AO197" s="826"/>
      <c r="AP197" s="29">
        <f t="shared" si="100"/>
        <v>0</v>
      </c>
      <c r="AQ197" s="436">
        <v>3.69</v>
      </c>
      <c r="AR197" s="106">
        <f t="shared" si="101"/>
        <v>132</v>
      </c>
      <c r="AS197" s="274">
        <f t="shared" si="102"/>
        <v>0</v>
      </c>
      <c r="AT197" s="275">
        <f t="shared" si="102"/>
        <v>0</v>
      </c>
      <c r="AU197" s="275">
        <f t="shared" si="109"/>
        <v>0</v>
      </c>
      <c r="AV197" s="275">
        <f t="shared" si="109"/>
        <v>0</v>
      </c>
      <c r="AW197" s="275">
        <f t="shared" si="109"/>
        <v>0</v>
      </c>
      <c r="AX197" s="275">
        <f t="shared" si="109"/>
        <v>0</v>
      </c>
      <c r="AY197" s="275">
        <f t="shared" si="109"/>
        <v>0</v>
      </c>
      <c r="AZ197" s="275">
        <f t="shared" si="109"/>
        <v>0</v>
      </c>
      <c r="BA197" s="275">
        <f t="shared" si="109"/>
        <v>1</v>
      </c>
      <c r="BB197" s="275">
        <f t="shared" si="109"/>
        <v>0</v>
      </c>
      <c r="BC197" s="275">
        <f t="shared" si="109"/>
        <v>0</v>
      </c>
      <c r="BD197" s="275">
        <f t="shared" si="103"/>
        <v>0</v>
      </c>
      <c r="BE197" s="275">
        <f>IF(AND(A197&lt;&gt;"",AS197&lt;&gt;1,ISNA(VLOOKUP(A197,Indoor!B:B,1,0))),1,0)</f>
        <v>0</v>
      </c>
      <c r="BG197" s="276"/>
      <c r="BH197" s="302"/>
    </row>
    <row r="198" spans="1:60">
      <c r="A198" s="118">
        <v>6427</v>
      </c>
      <c r="B198" s="4" t="str">
        <f t="shared" ca="1" si="106"/>
        <v>PIERRET</v>
      </c>
      <c r="C198" s="4" t="str">
        <f t="shared" ca="1" si="106"/>
        <v>Mélusine</v>
      </c>
      <c r="D198" s="5" t="str">
        <f t="shared" ca="1" si="106"/>
        <v>F</v>
      </c>
      <c r="E198" s="5" t="str">
        <f t="shared" ca="1" si="106"/>
        <v>M</v>
      </c>
      <c r="F198" s="5" t="str">
        <f t="shared" ca="1" si="106"/>
        <v/>
      </c>
      <c r="G198" s="17" t="s">
        <v>20</v>
      </c>
      <c r="H198" s="27" t="str">
        <f t="shared" ca="1" si="76"/>
        <v>Waterloo</v>
      </c>
      <c r="I198" s="28">
        <v>7.0601851851851845E-5</v>
      </c>
      <c r="J198" s="267">
        <f t="shared" si="77"/>
        <v>7.0601851851851846E-2</v>
      </c>
      <c r="K198" s="263" t="str">
        <f t="shared" ca="1" si="78"/>
        <v>M</v>
      </c>
      <c r="L198" s="5">
        <f t="shared" ca="1" si="79"/>
        <v>531</v>
      </c>
      <c r="M198" s="18"/>
      <c r="N198" s="267" t="str">
        <f t="shared" si="80"/>
        <v/>
      </c>
      <c r="O198" s="263" t="str">
        <f t="shared" ca="1" si="81"/>
        <v>M</v>
      </c>
      <c r="P198" s="5">
        <f t="shared" si="82"/>
        <v>0</v>
      </c>
      <c r="Q198" s="18"/>
      <c r="R198" s="267" t="str">
        <f t="shared" si="83"/>
        <v/>
      </c>
      <c r="S198" s="263" t="str">
        <f t="shared" ca="1" si="84"/>
        <v>M</v>
      </c>
      <c r="T198" s="5">
        <f t="shared" si="85"/>
        <v>0</v>
      </c>
      <c r="U198" s="18"/>
      <c r="V198" s="267" t="str">
        <f t="shared" si="86"/>
        <v/>
      </c>
      <c r="W198" s="263" t="str">
        <f t="shared" ca="1" si="87"/>
        <v>M</v>
      </c>
      <c r="X198" s="5">
        <f t="shared" si="88"/>
        <v>0</v>
      </c>
      <c r="Y198" s="20"/>
      <c r="Z198" s="267" t="str">
        <f t="shared" si="89"/>
        <v/>
      </c>
      <c r="AA198" s="263" t="str">
        <f t="shared" ca="1" si="90"/>
        <v>M</v>
      </c>
      <c r="AB198" s="5">
        <f t="shared" si="91"/>
        <v>0</v>
      </c>
      <c r="AC198" s="18"/>
      <c r="AD198" s="267" t="str">
        <f t="shared" si="92"/>
        <v/>
      </c>
      <c r="AE198" s="263" t="str">
        <f t="shared" ca="1" si="93"/>
        <v>M</v>
      </c>
      <c r="AF198" s="5">
        <f t="shared" si="94"/>
        <v>0</v>
      </c>
      <c r="AG198" s="18"/>
      <c r="AH198" s="267" t="str">
        <f t="shared" si="95"/>
        <v/>
      </c>
      <c r="AI198" s="263" t="str">
        <f t="shared" ca="1" si="96"/>
        <v>M</v>
      </c>
      <c r="AJ198" s="29">
        <f t="shared" si="97"/>
        <v>0</v>
      </c>
      <c r="AK198" s="22">
        <v>135</v>
      </c>
      <c r="AL198" s="5">
        <f t="shared" si="98"/>
        <v>516</v>
      </c>
      <c r="AM198" s="22"/>
      <c r="AN198" s="5">
        <f t="shared" si="99"/>
        <v>0</v>
      </c>
      <c r="AO198" s="826"/>
      <c r="AP198" s="29">
        <f t="shared" si="100"/>
        <v>0</v>
      </c>
      <c r="AQ198" s="436">
        <v>8.68</v>
      </c>
      <c r="AR198" s="106">
        <f t="shared" si="101"/>
        <v>459</v>
      </c>
      <c r="AS198" s="274">
        <f t="shared" si="102"/>
        <v>0</v>
      </c>
      <c r="AT198" s="275">
        <f t="shared" si="102"/>
        <v>0</v>
      </c>
      <c r="AU198" s="275">
        <f t="shared" ref="AU198:BC207" si="110">IF($G198=AU$13,1,0)</f>
        <v>0</v>
      </c>
      <c r="AV198" s="275">
        <f t="shared" si="110"/>
        <v>0</v>
      </c>
      <c r="AW198" s="275">
        <f t="shared" si="110"/>
        <v>0</v>
      </c>
      <c r="AX198" s="275">
        <f t="shared" si="110"/>
        <v>0</v>
      </c>
      <c r="AY198" s="275">
        <f t="shared" si="110"/>
        <v>0</v>
      </c>
      <c r="AZ198" s="275">
        <f t="shared" si="110"/>
        <v>0</v>
      </c>
      <c r="BA198" s="275">
        <f t="shared" si="110"/>
        <v>1</v>
      </c>
      <c r="BB198" s="275">
        <f t="shared" si="110"/>
        <v>0</v>
      </c>
      <c r="BC198" s="275">
        <f t="shared" si="110"/>
        <v>0</v>
      </c>
      <c r="BD198" s="275">
        <f t="shared" si="103"/>
        <v>0</v>
      </c>
      <c r="BE198" s="275">
        <f>IF(AND(A198&lt;&gt;"",AS198&lt;&gt;1,ISNA(VLOOKUP(A198,Indoor!B:B,1,0))),1,0)</f>
        <v>0</v>
      </c>
      <c r="BG198" s="276"/>
      <c r="BH198" s="302"/>
    </row>
    <row r="199" spans="1:60">
      <c r="A199" s="118">
        <v>6119</v>
      </c>
      <c r="B199" s="4" t="str">
        <f t="shared" ca="1" si="106"/>
        <v>ROUSSEAUX</v>
      </c>
      <c r="C199" s="4" t="str">
        <f t="shared" ca="1" si="106"/>
        <v>Sarah</v>
      </c>
      <c r="D199" s="5" t="str">
        <f t="shared" ca="1" si="106"/>
        <v>F</v>
      </c>
      <c r="E199" s="5" t="str">
        <f t="shared" ca="1" si="106"/>
        <v>M</v>
      </c>
      <c r="F199" s="5">
        <f t="shared" ca="1" si="106"/>
        <v>1999</v>
      </c>
      <c r="G199" s="17" t="s">
        <v>20</v>
      </c>
      <c r="H199" s="27" t="str">
        <f t="shared" ca="1" si="76"/>
        <v>Waterloo</v>
      </c>
      <c r="I199" s="28">
        <v>8.3333333333333331E-5</v>
      </c>
      <c r="J199" s="267">
        <f t="shared" si="77"/>
        <v>8.3333333333333329E-2</v>
      </c>
      <c r="K199" s="263" t="str">
        <f t="shared" ca="1" si="78"/>
        <v>M</v>
      </c>
      <c r="L199" s="5">
        <f t="shared" ca="1" si="79"/>
        <v>268</v>
      </c>
      <c r="M199" s="18"/>
      <c r="N199" s="267" t="str">
        <f t="shared" si="80"/>
        <v/>
      </c>
      <c r="O199" s="263" t="str">
        <f t="shared" ca="1" si="81"/>
        <v>M</v>
      </c>
      <c r="P199" s="5">
        <f t="shared" si="82"/>
        <v>0</v>
      </c>
      <c r="Q199" s="18"/>
      <c r="R199" s="267" t="str">
        <f t="shared" si="83"/>
        <v/>
      </c>
      <c r="S199" s="263" t="str">
        <f t="shared" ca="1" si="84"/>
        <v>M</v>
      </c>
      <c r="T199" s="5">
        <f t="shared" si="85"/>
        <v>0</v>
      </c>
      <c r="U199" s="18"/>
      <c r="V199" s="267" t="str">
        <f t="shared" si="86"/>
        <v/>
      </c>
      <c r="W199" s="263" t="str">
        <f t="shared" ca="1" si="87"/>
        <v>M</v>
      </c>
      <c r="X199" s="5">
        <f t="shared" si="88"/>
        <v>0</v>
      </c>
      <c r="Y199" s="20"/>
      <c r="Z199" s="267" t="str">
        <f t="shared" si="89"/>
        <v/>
      </c>
      <c r="AA199" s="263" t="str">
        <f t="shared" ca="1" si="90"/>
        <v>M</v>
      </c>
      <c r="AB199" s="5">
        <f t="shared" si="91"/>
        <v>0</v>
      </c>
      <c r="AC199" s="18"/>
      <c r="AD199" s="267" t="str">
        <f t="shared" si="92"/>
        <v/>
      </c>
      <c r="AE199" s="263" t="str">
        <f t="shared" ca="1" si="93"/>
        <v>M</v>
      </c>
      <c r="AF199" s="5">
        <f t="shared" si="94"/>
        <v>0</v>
      </c>
      <c r="AG199" s="18"/>
      <c r="AH199" s="267" t="str">
        <f t="shared" si="95"/>
        <v/>
      </c>
      <c r="AI199" s="263" t="str">
        <f t="shared" ca="1" si="96"/>
        <v>M</v>
      </c>
      <c r="AJ199" s="29">
        <f t="shared" si="97"/>
        <v>0</v>
      </c>
      <c r="AK199" s="22">
        <v>110</v>
      </c>
      <c r="AL199" s="5">
        <f t="shared" si="98"/>
        <v>278</v>
      </c>
      <c r="AM199" s="22"/>
      <c r="AN199" s="5">
        <f t="shared" si="99"/>
        <v>0</v>
      </c>
      <c r="AO199" s="826"/>
      <c r="AP199" s="29">
        <f t="shared" si="100"/>
        <v>0</v>
      </c>
      <c r="AQ199" s="436">
        <v>8.2799999999999994</v>
      </c>
      <c r="AR199" s="106">
        <f t="shared" si="101"/>
        <v>432</v>
      </c>
      <c r="AS199" s="274">
        <f t="shared" si="102"/>
        <v>0</v>
      </c>
      <c r="AT199" s="275">
        <f t="shared" si="102"/>
        <v>0</v>
      </c>
      <c r="AU199" s="275">
        <f t="shared" si="110"/>
        <v>0</v>
      </c>
      <c r="AV199" s="275">
        <f t="shared" si="110"/>
        <v>0</v>
      </c>
      <c r="AW199" s="275">
        <f t="shared" si="110"/>
        <v>0</v>
      </c>
      <c r="AX199" s="275">
        <f t="shared" si="110"/>
        <v>0</v>
      </c>
      <c r="AY199" s="275">
        <f t="shared" si="110"/>
        <v>0</v>
      </c>
      <c r="AZ199" s="275">
        <f t="shared" si="110"/>
        <v>0</v>
      </c>
      <c r="BA199" s="275">
        <f t="shared" si="110"/>
        <v>1</v>
      </c>
      <c r="BB199" s="275">
        <f t="shared" si="110"/>
        <v>0</v>
      </c>
      <c r="BC199" s="275">
        <f t="shared" si="110"/>
        <v>0</v>
      </c>
      <c r="BD199" s="275">
        <f t="shared" si="103"/>
        <v>0</v>
      </c>
      <c r="BE199" s="275">
        <f>IF(AND(A199&lt;&gt;"",AS199&lt;&gt;1,ISNA(VLOOKUP(A199,Indoor!B:B,1,0))),1,0)</f>
        <v>0</v>
      </c>
      <c r="BG199" s="276"/>
      <c r="BH199" s="302"/>
    </row>
    <row r="200" spans="1:60">
      <c r="A200" s="118">
        <v>5</v>
      </c>
      <c r="B200" s="4" t="str">
        <f t="shared" ca="1" si="106"/>
        <v>SCLAVONT</v>
      </c>
      <c r="C200" s="4" t="str">
        <f t="shared" ca="1" si="106"/>
        <v>Lastinie</v>
      </c>
      <c r="D200" s="5" t="str">
        <f t="shared" ca="1" si="106"/>
        <v>F</v>
      </c>
      <c r="E200" s="5" t="str">
        <f t="shared" ca="1" si="106"/>
        <v>B</v>
      </c>
      <c r="F200" s="5">
        <f t="shared" ca="1" si="106"/>
        <v>2002</v>
      </c>
      <c r="G200" s="17" t="s">
        <v>20</v>
      </c>
      <c r="H200" s="27" t="str">
        <f t="shared" ca="1" si="76"/>
        <v>Waterloo</v>
      </c>
      <c r="I200" s="28">
        <v>8.4490740740740731E-5</v>
      </c>
      <c r="J200" s="267">
        <f t="shared" si="77"/>
        <v>8.4490740740740727E-2</v>
      </c>
      <c r="K200" s="263" t="str">
        <f t="shared" ca="1" si="78"/>
        <v>M</v>
      </c>
      <c r="L200" s="5">
        <f t="shared" ca="1" si="79"/>
        <v>248</v>
      </c>
      <c r="M200" s="18"/>
      <c r="N200" s="267" t="str">
        <f t="shared" si="80"/>
        <v/>
      </c>
      <c r="O200" s="263" t="str">
        <f t="shared" ca="1" si="81"/>
        <v>M</v>
      </c>
      <c r="P200" s="5">
        <f t="shared" si="82"/>
        <v>0</v>
      </c>
      <c r="Q200" s="18"/>
      <c r="R200" s="267" t="str">
        <f t="shared" si="83"/>
        <v/>
      </c>
      <c r="S200" s="263" t="str">
        <f t="shared" ca="1" si="84"/>
        <v>M</v>
      </c>
      <c r="T200" s="5">
        <f t="shared" si="85"/>
        <v>0</v>
      </c>
      <c r="U200" s="18"/>
      <c r="V200" s="267" t="str">
        <f t="shared" si="86"/>
        <v/>
      </c>
      <c r="W200" s="263" t="str">
        <f t="shared" ca="1" si="87"/>
        <v>M</v>
      </c>
      <c r="X200" s="5">
        <f t="shared" si="88"/>
        <v>0</v>
      </c>
      <c r="Y200" s="20"/>
      <c r="Z200" s="267" t="str">
        <f t="shared" si="89"/>
        <v/>
      </c>
      <c r="AA200" s="263" t="str">
        <f t="shared" ca="1" si="90"/>
        <v>M</v>
      </c>
      <c r="AB200" s="5">
        <f t="shared" si="91"/>
        <v>0</v>
      </c>
      <c r="AC200" s="18"/>
      <c r="AD200" s="267" t="str">
        <f t="shared" si="92"/>
        <v/>
      </c>
      <c r="AE200" s="263" t="str">
        <f t="shared" ca="1" si="93"/>
        <v>M</v>
      </c>
      <c r="AF200" s="5">
        <f t="shared" si="94"/>
        <v>0</v>
      </c>
      <c r="AG200" s="18"/>
      <c r="AH200" s="267" t="str">
        <f t="shared" si="95"/>
        <v/>
      </c>
      <c r="AI200" s="263" t="str">
        <f t="shared" ca="1" si="96"/>
        <v>M</v>
      </c>
      <c r="AJ200" s="29">
        <f t="shared" si="97"/>
        <v>0</v>
      </c>
      <c r="AK200" s="22"/>
      <c r="AL200" s="5">
        <f t="shared" si="98"/>
        <v>0</v>
      </c>
      <c r="AM200" s="22"/>
      <c r="AN200" s="5">
        <f t="shared" si="99"/>
        <v>0</v>
      </c>
      <c r="AO200" s="826"/>
      <c r="AP200" s="29">
        <f t="shared" si="100"/>
        <v>0</v>
      </c>
      <c r="AQ200" s="436">
        <v>6.25</v>
      </c>
      <c r="AR200" s="106">
        <f t="shared" si="101"/>
        <v>297</v>
      </c>
      <c r="AS200" s="274">
        <f t="shared" si="102"/>
        <v>0</v>
      </c>
      <c r="AT200" s="275">
        <f t="shared" si="102"/>
        <v>0</v>
      </c>
      <c r="AU200" s="275">
        <f t="shared" si="110"/>
        <v>0</v>
      </c>
      <c r="AV200" s="275">
        <f t="shared" si="110"/>
        <v>0</v>
      </c>
      <c r="AW200" s="275">
        <f t="shared" si="110"/>
        <v>0</v>
      </c>
      <c r="AX200" s="275">
        <f t="shared" si="110"/>
        <v>0</v>
      </c>
      <c r="AY200" s="275">
        <f t="shared" si="110"/>
        <v>0</v>
      </c>
      <c r="AZ200" s="275">
        <f t="shared" si="110"/>
        <v>0</v>
      </c>
      <c r="BA200" s="275">
        <f t="shared" si="110"/>
        <v>1</v>
      </c>
      <c r="BB200" s="275">
        <f t="shared" si="110"/>
        <v>0</v>
      </c>
      <c r="BC200" s="275">
        <f t="shared" si="110"/>
        <v>0</v>
      </c>
      <c r="BD200" s="275">
        <f t="shared" si="103"/>
        <v>0</v>
      </c>
      <c r="BE200" s="275">
        <f>IF(AND(A200&lt;&gt;"",AS200&lt;&gt;1,ISNA(VLOOKUP(A200,Indoor!B:B,1,0))),1,0)</f>
        <v>0</v>
      </c>
      <c r="BG200" s="276"/>
      <c r="BH200" s="302"/>
    </row>
    <row r="201" spans="1:60">
      <c r="A201" s="118">
        <v>9</v>
      </c>
      <c r="B201" s="4" t="str">
        <f t="shared" ca="1" si="106"/>
        <v>SCLAVONT</v>
      </c>
      <c r="C201" s="4" t="str">
        <f t="shared" ca="1" si="106"/>
        <v>Ysolde</v>
      </c>
      <c r="D201" s="5" t="str">
        <f t="shared" ca="1" si="106"/>
        <v>F</v>
      </c>
      <c r="E201" s="5" t="str">
        <f t="shared" ca="1" si="106"/>
        <v>B</v>
      </c>
      <c r="F201" s="5">
        <f t="shared" ca="1" si="106"/>
        <v>2002</v>
      </c>
      <c r="G201" s="17" t="s">
        <v>20</v>
      </c>
      <c r="H201" s="27" t="str">
        <f t="shared" ca="1" si="76"/>
        <v>Waterloo</v>
      </c>
      <c r="I201" s="28">
        <v>8.4490740740740731E-5</v>
      </c>
      <c r="J201" s="267">
        <f t="shared" si="77"/>
        <v>8.4490740740740727E-2</v>
      </c>
      <c r="K201" s="263" t="str">
        <f t="shared" ca="1" si="78"/>
        <v>M</v>
      </c>
      <c r="L201" s="5">
        <f t="shared" ca="1" si="79"/>
        <v>248</v>
      </c>
      <c r="M201" s="18"/>
      <c r="N201" s="267" t="str">
        <f t="shared" si="80"/>
        <v/>
      </c>
      <c r="O201" s="263" t="str">
        <f t="shared" ca="1" si="81"/>
        <v>M</v>
      </c>
      <c r="P201" s="5">
        <f t="shared" si="82"/>
        <v>0</v>
      </c>
      <c r="Q201" s="18"/>
      <c r="R201" s="267" t="str">
        <f t="shared" si="83"/>
        <v/>
      </c>
      <c r="S201" s="263" t="str">
        <f t="shared" ca="1" si="84"/>
        <v>M</v>
      </c>
      <c r="T201" s="5">
        <f t="shared" si="85"/>
        <v>0</v>
      </c>
      <c r="U201" s="18"/>
      <c r="V201" s="267" t="str">
        <f t="shared" si="86"/>
        <v/>
      </c>
      <c r="W201" s="263" t="str">
        <f t="shared" ca="1" si="87"/>
        <v>M</v>
      </c>
      <c r="X201" s="5">
        <f t="shared" si="88"/>
        <v>0</v>
      </c>
      <c r="Y201" s="20"/>
      <c r="Z201" s="267" t="str">
        <f t="shared" si="89"/>
        <v/>
      </c>
      <c r="AA201" s="263" t="str">
        <f t="shared" ca="1" si="90"/>
        <v>M</v>
      </c>
      <c r="AB201" s="5">
        <f t="shared" si="91"/>
        <v>0</v>
      </c>
      <c r="AC201" s="18"/>
      <c r="AD201" s="267" t="str">
        <f t="shared" si="92"/>
        <v/>
      </c>
      <c r="AE201" s="263" t="str">
        <f t="shared" ca="1" si="93"/>
        <v>M</v>
      </c>
      <c r="AF201" s="5">
        <f t="shared" si="94"/>
        <v>0</v>
      </c>
      <c r="AG201" s="18"/>
      <c r="AH201" s="267" t="str">
        <f t="shared" si="95"/>
        <v/>
      </c>
      <c r="AI201" s="263" t="str">
        <f t="shared" ca="1" si="96"/>
        <v>M</v>
      </c>
      <c r="AJ201" s="29">
        <f t="shared" si="97"/>
        <v>0</v>
      </c>
      <c r="AK201" s="22"/>
      <c r="AL201" s="5">
        <f t="shared" si="98"/>
        <v>0</v>
      </c>
      <c r="AM201" s="22"/>
      <c r="AN201" s="5">
        <f t="shared" si="99"/>
        <v>0</v>
      </c>
      <c r="AO201" s="826"/>
      <c r="AP201" s="29">
        <f t="shared" si="100"/>
        <v>0</v>
      </c>
      <c r="AQ201" s="436">
        <v>5.03</v>
      </c>
      <c r="AR201" s="106">
        <f t="shared" si="101"/>
        <v>218</v>
      </c>
      <c r="AS201" s="274">
        <f t="shared" si="102"/>
        <v>0</v>
      </c>
      <c r="AT201" s="275">
        <f t="shared" si="102"/>
        <v>0</v>
      </c>
      <c r="AU201" s="275">
        <f t="shared" si="110"/>
        <v>0</v>
      </c>
      <c r="AV201" s="275">
        <f t="shared" si="110"/>
        <v>0</v>
      </c>
      <c r="AW201" s="275">
        <f t="shared" si="110"/>
        <v>0</v>
      </c>
      <c r="AX201" s="275">
        <f t="shared" si="110"/>
        <v>0</v>
      </c>
      <c r="AY201" s="275">
        <f t="shared" si="110"/>
        <v>0</v>
      </c>
      <c r="AZ201" s="275">
        <f t="shared" si="110"/>
        <v>0</v>
      </c>
      <c r="BA201" s="275">
        <f t="shared" si="110"/>
        <v>1</v>
      </c>
      <c r="BB201" s="275">
        <f t="shared" si="110"/>
        <v>0</v>
      </c>
      <c r="BC201" s="275">
        <f t="shared" si="110"/>
        <v>0</v>
      </c>
      <c r="BD201" s="275">
        <f t="shared" si="103"/>
        <v>0</v>
      </c>
      <c r="BE201" s="275">
        <f>IF(AND(A201&lt;&gt;"",AS201&lt;&gt;1,ISNA(VLOOKUP(A201,Indoor!B:B,1,0))),1,0)</f>
        <v>0</v>
      </c>
      <c r="BG201" s="276"/>
      <c r="BH201" s="302"/>
    </row>
    <row r="202" spans="1:60">
      <c r="A202" s="118">
        <v>6125</v>
      </c>
      <c r="B202" s="4" t="str">
        <f t="shared" ca="1" si="106"/>
        <v>STAQUET</v>
      </c>
      <c r="C202" s="4" t="str">
        <f t="shared" ca="1" si="106"/>
        <v>Lara</v>
      </c>
      <c r="D202" s="5" t="str">
        <f t="shared" ca="1" si="106"/>
        <v>F</v>
      </c>
      <c r="E202" s="5" t="str">
        <f t="shared" ca="1" si="106"/>
        <v>M</v>
      </c>
      <c r="F202" s="5">
        <f t="shared" ca="1" si="106"/>
        <v>1999</v>
      </c>
      <c r="G202" s="17" t="s">
        <v>20</v>
      </c>
      <c r="H202" s="27" t="str">
        <f t="shared" ca="1" si="76"/>
        <v>Waterloo</v>
      </c>
      <c r="I202" s="28">
        <v>7.1759259259259259E-5</v>
      </c>
      <c r="J202" s="267">
        <f t="shared" si="77"/>
        <v>7.1759259259259259E-2</v>
      </c>
      <c r="K202" s="263" t="str">
        <f t="shared" ca="1" si="78"/>
        <v>M</v>
      </c>
      <c r="L202" s="5">
        <f t="shared" ca="1" si="79"/>
        <v>503</v>
      </c>
      <c r="M202" s="18"/>
      <c r="N202" s="267" t="str">
        <f t="shared" si="80"/>
        <v/>
      </c>
      <c r="O202" s="263" t="str">
        <f t="shared" ca="1" si="81"/>
        <v>M</v>
      </c>
      <c r="P202" s="5">
        <f t="shared" si="82"/>
        <v>0</v>
      </c>
      <c r="Q202" s="18"/>
      <c r="R202" s="267" t="str">
        <f t="shared" si="83"/>
        <v/>
      </c>
      <c r="S202" s="263" t="str">
        <f t="shared" ca="1" si="84"/>
        <v>M</v>
      </c>
      <c r="T202" s="5">
        <f t="shared" si="85"/>
        <v>0</v>
      </c>
      <c r="U202" s="18"/>
      <c r="V202" s="267" t="str">
        <f t="shared" si="86"/>
        <v/>
      </c>
      <c r="W202" s="263" t="str">
        <f t="shared" ca="1" si="87"/>
        <v>M</v>
      </c>
      <c r="X202" s="5">
        <f t="shared" si="88"/>
        <v>0</v>
      </c>
      <c r="Y202" s="20"/>
      <c r="Z202" s="267" t="str">
        <f t="shared" si="89"/>
        <v/>
      </c>
      <c r="AA202" s="263" t="str">
        <f t="shared" ca="1" si="90"/>
        <v>M</v>
      </c>
      <c r="AB202" s="5">
        <f t="shared" si="91"/>
        <v>0</v>
      </c>
      <c r="AC202" s="18"/>
      <c r="AD202" s="267" t="str">
        <f t="shared" si="92"/>
        <v/>
      </c>
      <c r="AE202" s="263" t="str">
        <f t="shared" ca="1" si="93"/>
        <v>M</v>
      </c>
      <c r="AF202" s="5">
        <f t="shared" si="94"/>
        <v>0</v>
      </c>
      <c r="AG202" s="18"/>
      <c r="AH202" s="267" t="str">
        <f t="shared" si="95"/>
        <v/>
      </c>
      <c r="AI202" s="263" t="str">
        <f t="shared" ca="1" si="96"/>
        <v>M</v>
      </c>
      <c r="AJ202" s="29">
        <f t="shared" si="97"/>
        <v>0</v>
      </c>
      <c r="AK202" s="22">
        <v>130</v>
      </c>
      <c r="AL202" s="5">
        <f t="shared" si="98"/>
        <v>466</v>
      </c>
      <c r="AM202" s="22"/>
      <c r="AN202" s="5">
        <f t="shared" si="99"/>
        <v>0</v>
      </c>
      <c r="AO202" s="826"/>
      <c r="AP202" s="29">
        <f t="shared" si="100"/>
        <v>0</v>
      </c>
      <c r="AQ202" s="436">
        <v>6.61</v>
      </c>
      <c r="AR202" s="106">
        <f t="shared" si="101"/>
        <v>321</v>
      </c>
      <c r="AS202" s="274">
        <f t="shared" si="102"/>
        <v>0</v>
      </c>
      <c r="AT202" s="275">
        <f t="shared" si="102"/>
        <v>0</v>
      </c>
      <c r="AU202" s="275">
        <f t="shared" si="110"/>
        <v>0</v>
      </c>
      <c r="AV202" s="275">
        <f t="shared" si="110"/>
        <v>0</v>
      </c>
      <c r="AW202" s="275">
        <f t="shared" si="110"/>
        <v>0</v>
      </c>
      <c r="AX202" s="275">
        <f t="shared" si="110"/>
        <v>0</v>
      </c>
      <c r="AY202" s="275">
        <f t="shared" si="110"/>
        <v>0</v>
      </c>
      <c r="AZ202" s="275">
        <f t="shared" si="110"/>
        <v>0</v>
      </c>
      <c r="BA202" s="275">
        <f t="shared" si="110"/>
        <v>1</v>
      </c>
      <c r="BB202" s="275">
        <f t="shared" si="110"/>
        <v>0</v>
      </c>
      <c r="BC202" s="275">
        <f t="shared" si="110"/>
        <v>0</v>
      </c>
      <c r="BD202" s="275">
        <f t="shared" si="103"/>
        <v>0</v>
      </c>
      <c r="BE202" s="275">
        <f>IF(AND(A202&lt;&gt;"",AS202&lt;&gt;1,ISNA(VLOOKUP(A202,Indoor!B:B,1,0))),1,0)</f>
        <v>0</v>
      </c>
      <c r="BG202" s="276"/>
      <c r="BH202" s="302"/>
    </row>
    <row r="203" spans="1:60">
      <c r="A203" s="118">
        <v>668</v>
      </c>
      <c r="B203" s="4" t="str">
        <f t="shared" ca="1" si="106"/>
        <v>VAN LEEMPUT</v>
      </c>
      <c r="C203" s="4" t="str">
        <f t="shared" ca="1" si="106"/>
        <v>Thomas</v>
      </c>
      <c r="D203" s="5" t="str">
        <f t="shared" ca="1" si="106"/>
        <v>H</v>
      </c>
      <c r="E203" s="5" t="str">
        <f t="shared" ca="1" si="106"/>
        <v>B</v>
      </c>
      <c r="F203" s="5">
        <f t="shared" ca="1" si="106"/>
        <v>2004</v>
      </c>
      <c r="G203" s="17" t="s">
        <v>20</v>
      </c>
      <c r="H203" s="27" t="str">
        <f t="shared" ca="1" si="76"/>
        <v>Waterloo</v>
      </c>
      <c r="I203" s="28">
        <v>8.9120370370370373E-5</v>
      </c>
      <c r="J203" s="267">
        <f t="shared" si="77"/>
        <v>8.9120370370370378E-2</v>
      </c>
      <c r="K203" s="263" t="str">
        <f t="shared" ca="1" si="78"/>
        <v>M</v>
      </c>
      <c r="L203" s="5">
        <f t="shared" ca="1" si="79"/>
        <v>175</v>
      </c>
      <c r="M203" s="18"/>
      <c r="N203" s="267" t="str">
        <f t="shared" si="80"/>
        <v/>
      </c>
      <c r="O203" s="263" t="str">
        <f t="shared" ca="1" si="81"/>
        <v>M</v>
      </c>
      <c r="P203" s="5">
        <f t="shared" si="82"/>
        <v>0</v>
      </c>
      <c r="Q203" s="18"/>
      <c r="R203" s="267" t="str">
        <f t="shared" si="83"/>
        <v/>
      </c>
      <c r="S203" s="263" t="str">
        <f t="shared" ca="1" si="84"/>
        <v>M</v>
      </c>
      <c r="T203" s="5">
        <f t="shared" si="85"/>
        <v>0</v>
      </c>
      <c r="U203" s="18"/>
      <c r="V203" s="267" t="str">
        <f t="shared" si="86"/>
        <v/>
      </c>
      <c r="W203" s="263" t="str">
        <f t="shared" ca="1" si="87"/>
        <v>M</v>
      </c>
      <c r="X203" s="5">
        <f t="shared" si="88"/>
        <v>0</v>
      </c>
      <c r="Y203" s="20"/>
      <c r="Z203" s="267" t="str">
        <f t="shared" si="89"/>
        <v/>
      </c>
      <c r="AA203" s="263" t="str">
        <f t="shared" ca="1" si="90"/>
        <v>M</v>
      </c>
      <c r="AB203" s="5">
        <f t="shared" si="91"/>
        <v>0</v>
      </c>
      <c r="AC203" s="18"/>
      <c r="AD203" s="267" t="str">
        <f t="shared" si="92"/>
        <v/>
      </c>
      <c r="AE203" s="263" t="str">
        <f t="shared" ca="1" si="93"/>
        <v>M</v>
      </c>
      <c r="AF203" s="5">
        <f t="shared" si="94"/>
        <v>0</v>
      </c>
      <c r="AG203" s="18"/>
      <c r="AH203" s="267" t="str">
        <f t="shared" si="95"/>
        <v/>
      </c>
      <c r="AI203" s="263" t="str">
        <f t="shared" ca="1" si="96"/>
        <v>M</v>
      </c>
      <c r="AJ203" s="29">
        <f t="shared" si="97"/>
        <v>0</v>
      </c>
      <c r="AK203" s="22"/>
      <c r="AL203" s="5">
        <f t="shared" si="98"/>
        <v>0</v>
      </c>
      <c r="AM203" s="22"/>
      <c r="AN203" s="5">
        <f t="shared" si="99"/>
        <v>0</v>
      </c>
      <c r="AO203" s="826"/>
      <c r="AP203" s="29">
        <f t="shared" si="100"/>
        <v>0</v>
      </c>
      <c r="AQ203" s="436">
        <v>5.13</v>
      </c>
      <c r="AR203" s="106">
        <f t="shared" si="101"/>
        <v>224</v>
      </c>
      <c r="AS203" s="274">
        <f t="shared" si="102"/>
        <v>0</v>
      </c>
      <c r="AT203" s="275">
        <f t="shared" si="102"/>
        <v>0</v>
      </c>
      <c r="AU203" s="275">
        <f t="shared" si="110"/>
        <v>0</v>
      </c>
      <c r="AV203" s="275">
        <f t="shared" si="110"/>
        <v>0</v>
      </c>
      <c r="AW203" s="275">
        <f t="shared" si="110"/>
        <v>0</v>
      </c>
      <c r="AX203" s="275">
        <f t="shared" si="110"/>
        <v>0</v>
      </c>
      <c r="AY203" s="275">
        <f t="shared" si="110"/>
        <v>0</v>
      </c>
      <c r="AZ203" s="275">
        <f t="shared" si="110"/>
        <v>0</v>
      </c>
      <c r="BA203" s="275">
        <f t="shared" si="110"/>
        <v>1</v>
      </c>
      <c r="BB203" s="275">
        <f t="shared" si="110"/>
        <v>0</v>
      </c>
      <c r="BC203" s="275">
        <f t="shared" si="110"/>
        <v>0</v>
      </c>
      <c r="BD203" s="275">
        <f t="shared" si="103"/>
        <v>0</v>
      </c>
      <c r="BE203" s="275">
        <f>IF(AND(A203&lt;&gt;"",AS203&lt;&gt;1,ISNA(VLOOKUP(A203,Indoor!B:B,1,0))),1,0)</f>
        <v>0</v>
      </c>
      <c r="BG203" s="276"/>
      <c r="BH203" s="302"/>
    </row>
    <row r="204" spans="1:60">
      <c r="A204" s="118">
        <v>7017</v>
      </c>
      <c r="B204" s="4" t="str">
        <f t="shared" ca="1" si="106"/>
        <v>VERHESLT</v>
      </c>
      <c r="C204" s="4" t="str">
        <f t="shared" ca="1" si="106"/>
        <v>Diego</v>
      </c>
      <c r="D204" s="5" t="str">
        <f t="shared" ca="1" si="106"/>
        <v>H</v>
      </c>
      <c r="E204" s="5" t="str">
        <f t="shared" ca="1" si="106"/>
        <v>M</v>
      </c>
      <c r="F204" s="5">
        <f t="shared" ca="1" si="106"/>
        <v>1999</v>
      </c>
      <c r="G204" s="17" t="s">
        <v>20</v>
      </c>
      <c r="H204" s="27" t="str">
        <f t="shared" ca="1" si="76"/>
        <v>Waterloo</v>
      </c>
      <c r="I204" s="28">
        <v>7.2916666666666673E-5</v>
      </c>
      <c r="J204" s="267">
        <f t="shared" si="77"/>
        <v>7.2916666666666671E-2</v>
      </c>
      <c r="K204" s="263" t="str">
        <f t="shared" ca="1" si="78"/>
        <v>M</v>
      </c>
      <c r="L204" s="5">
        <f t="shared" ca="1" si="79"/>
        <v>477</v>
      </c>
      <c r="M204" s="18"/>
      <c r="N204" s="267" t="str">
        <f t="shared" si="80"/>
        <v/>
      </c>
      <c r="O204" s="263" t="str">
        <f t="shared" ca="1" si="81"/>
        <v>M</v>
      </c>
      <c r="P204" s="5">
        <f t="shared" si="82"/>
        <v>0</v>
      </c>
      <c r="Q204" s="18"/>
      <c r="R204" s="267" t="str">
        <f t="shared" si="83"/>
        <v/>
      </c>
      <c r="S204" s="263" t="str">
        <f t="shared" ca="1" si="84"/>
        <v>M</v>
      </c>
      <c r="T204" s="5">
        <f t="shared" si="85"/>
        <v>0</v>
      </c>
      <c r="U204" s="18"/>
      <c r="V204" s="267" t="str">
        <f t="shared" si="86"/>
        <v/>
      </c>
      <c r="W204" s="263" t="str">
        <f t="shared" ca="1" si="87"/>
        <v>M</v>
      </c>
      <c r="X204" s="5">
        <f t="shared" si="88"/>
        <v>0</v>
      </c>
      <c r="Y204" s="20"/>
      <c r="Z204" s="267" t="str">
        <f t="shared" si="89"/>
        <v/>
      </c>
      <c r="AA204" s="263" t="str">
        <f t="shared" ca="1" si="90"/>
        <v>M</v>
      </c>
      <c r="AB204" s="5">
        <f t="shared" si="91"/>
        <v>0</v>
      </c>
      <c r="AC204" s="18"/>
      <c r="AD204" s="267" t="str">
        <f t="shared" si="92"/>
        <v/>
      </c>
      <c r="AE204" s="263" t="str">
        <f t="shared" ca="1" si="93"/>
        <v>M</v>
      </c>
      <c r="AF204" s="5">
        <f t="shared" si="94"/>
        <v>0</v>
      </c>
      <c r="AG204" s="18"/>
      <c r="AH204" s="267" t="str">
        <f t="shared" si="95"/>
        <v/>
      </c>
      <c r="AI204" s="263" t="str">
        <f t="shared" ca="1" si="96"/>
        <v>M</v>
      </c>
      <c r="AJ204" s="29">
        <f t="shared" si="97"/>
        <v>0</v>
      </c>
      <c r="AK204" s="22"/>
      <c r="AL204" s="5">
        <f t="shared" si="98"/>
        <v>0</v>
      </c>
      <c r="AM204" s="22"/>
      <c r="AN204" s="5">
        <f t="shared" si="99"/>
        <v>0</v>
      </c>
      <c r="AO204" s="826"/>
      <c r="AP204" s="29">
        <f t="shared" si="100"/>
        <v>0</v>
      </c>
      <c r="AQ204" s="436">
        <v>6.19</v>
      </c>
      <c r="AR204" s="106">
        <f t="shared" si="101"/>
        <v>293</v>
      </c>
      <c r="AS204" s="274">
        <f t="shared" si="102"/>
        <v>0</v>
      </c>
      <c r="AT204" s="275">
        <f t="shared" si="102"/>
        <v>0</v>
      </c>
      <c r="AU204" s="275">
        <f t="shared" si="110"/>
        <v>0</v>
      </c>
      <c r="AV204" s="275">
        <f t="shared" si="110"/>
        <v>0</v>
      </c>
      <c r="AW204" s="275">
        <f t="shared" si="110"/>
        <v>0</v>
      </c>
      <c r="AX204" s="275">
        <f t="shared" si="110"/>
        <v>0</v>
      </c>
      <c r="AY204" s="275">
        <f t="shared" si="110"/>
        <v>0</v>
      </c>
      <c r="AZ204" s="275">
        <f t="shared" si="110"/>
        <v>0</v>
      </c>
      <c r="BA204" s="275">
        <f t="shared" si="110"/>
        <v>1</v>
      </c>
      <c r="BB204" s="275">
        <f t="shared" si="110"/>
        <v>0</v>
      </c>
      <c r="BC204" s="275">
        <f t="shared" si="110"/>
        <v>0</v>
      </c>
      <c r="BD204" s="275">
        <f t="shared" si="103"/>
        <v>0</v>
      </c>
      <c r="BE204" s="275">
        <f>IF(AND(A204&lt;&gt;"",AS204&lt;&gt;1,ISNA(VLOOKUP(A204,Indoor!B:B,1,0))),1,0)</f>
        <v>0</v>
      </c>
      <c r="BG204" s="276"/>
      <c r="BH204" s="302"/>
    </row>
    <row r="205" spans="1:60">
      <c r="A205" s="118">
        <v>36</v>
      </c>
      <c r="B205" s="4" t="str">
        <f t="shared" ca="1" si="106"/>
        <v>VERMYLEN</v>
      </c>
      <c r="C205" s="4" t="str">
        <f t="shared" ca="1" si="106"/>
        <v>Marius</v>
      </c>
      <c r="D205" s="5" t="str">
        <f t="shared" ca="1" si="106"/>
        <v>H</v>
      </c>
      <c r="E205" s="5" t="str">
        <f t="shared" ca="1" si="106"/>
        <v>B</v>
      </c>
      <c r="F205" s="5">
        <f t="shared" ca="1" si="106"/>
        <v>2002</v>
      </c>
      <c r="G205" s="17" t="s">
        <v>20</v>
      </c>
      <c r="H205" s="27" t="str">
        <f t="shared" ca="1" si="76"/>
        <v>Waterloo</v>
      </c>
      <c r="I205" s="28">
        <v>8.1018518518518516E-5</v>
      </c>
      <c r="J205" s="267">
        <f t="shared" si="77"/>
        <v>8.1018518518518517E-2</v>
      </c>
      <c r="K205" s="263" t="str">
        <f t="shared" ca="1" si="78"/>
        <v>M</v>
      </c>
      <c r="L205" s="5">
        <f t="shared" ca="1" si="79"/>
        <v>310</v>
      </c>
      <c r="M205" s="18"/>
      <c r="N205" s="267" t="str">
        <f t="shared" si="80"/>
        <v/>
      </c>
      <c r="O205" s="263" t="str">
        <f t="shared" ca="1" si="81"/>
        <v>M</v>
      </c>
      <c r="P205" s="5">
        <f t="shared" si="82"/>
        <v>0</v>
      </c>
      <c r="Q205" s="18"/>
      <c r="R205" s="267" t="str">
        <f t="shared" si="83"/>
        <v/>
      </c>
      <c r="S205" s="263" t="str">
        <f t="shared" ca="1" si="84"/>
        <v>M</v>
      </c>
      <c r="T205" s="5">
        <f t="shared" si="85"/>
        <v>0</v>
      </c>
      <c r="U205" s="18"/>
      <c r="V205" s="267" t="str">
        <f t="shared" si="86"/>
        <v/>
      </c>
      <c r="W205" s="263" t="str">
        <f t="shared" ca="1" si="87"/>
        <v>M</v>
      </c>
      <c r="X205" s="5">
        <f t="shared" si="88"/>
        <v>0</v>
      </c>
      <c r="Y205" s="20"/>
      <c r="Z205" s="267" t="str">
        <f t="shared" si="89"/>
        <v/>
      </c>
      <c r="AA205" s="263" t="str">
        <f t="shared" ca="1" si="90"/>
        <v>M</v>
      </c>
      <c r="AB205" s="5">
        <f t="shared" si="91"/>
        <v>0</v>
      </c>
      <c r="AC205" s="18"/>
      <c r="AD205" s="267" t="str">
        <f t="shared" si="92"/>
        <v/>
      </c>
      <c r="AE205" s="263" t="str">
        <f t="shared" ca="1" si="93"/>
        <v>M</v>
      </c>
      <c r="AF205" s="5">
        <f t="shared" si="94"/>
        <v>0</v>
      </c>
      <c r="AG205" s="18"/>
      <c r="AH205" s="267" t="str">
        <f t="shared" si="95"/>
        <v/>
      </c>
      <c r="AI205" s="263" t="str">
        <f t="shared" ca="1" si="96"/>
        <v>M</v>
      </c>
      <c r="AJ205" s="29">
        <f t="shared" si="97"/>
        <v>0</v>
      </c>
      <c r="AK205" s="22"/>
      <c r="AL205" s="5">
        <f t="shared" si="98"/>
        <v>0</v>
      </c>
      <c r="AM205" s="22"/>
      <c r="AN205" s="5">
        <f t="shared" si="99"/>
        <v>0</v>
      </c>
      <c r="AO205" s="826"/>
      <c r="AP205" s="29">
        <f t="shared" si="100"/>
        <v>0</v>
      </c>
      <c r="AQ205" s="436">
        <v>7.99</v>
      </c>
      <c r="AR205" s="106">
        <f t="shared" si="101"/>
        <v>413</v>
      </c>
      <c r="AS205" s="274">
        <f t="shared" si="102"/>
        <v>0</v>
      </c>
      <c r="AT205" s="275">
        <f t="shared" si="102"/>
        <v>0</v>
      </c>
      <c r="AU205" s="275">
        <f t="shared" si="110"/>
        <v>0</v>
      </c>
      <c r="AV205" s="275">
        <f t="shared" si="110"/>
        <v>0</v>
      </c>
      <c r="AW205" s="275">
        <f t="shared" si="110"/>
        <v>0</v>
      </c>
      <c r="AX205" s="275">
        <f t="shared" si="110"/>
        <v>0</v>
      </c>
      <c r="AY205" s="275">
        <f t="shared" si="110"/>
        <v>0</v>
      </c>
      <c r="AZ205" s="275">
        <f t="shared" si="110"/>
        <v>0</v>
      </c>
      <c r="BA205" s="275">
        <f t="shared" si="110"/>
        <v>1</v>
      </c>
      <c r="BB205" s="275">
        <f t="shared" si="110"/>
        <v>0</v>
      </c>
      <c r="BC205" s="275">
        <f t="shared" si="110"/>
        <v>0</v>
      </c>
      <c r="BD205" s="275">
        <f t="shared" si="103"/>
        <v>0</v>
      </c>
      <c r="BE205" s="275">
        <f>IF(AND(A205&lt;&gt;"",AS205&lt;&gt;1,ISNA(VLOOKUP(A205,Indoor!B:B,1,0))),1,0)</f>
        <v>0</v>
      </c>
      <c r="BG205" s="276"/>
      <c r="BH205" s="302"/>
    </row>
    <row r="206" spans="1:60">
      <c r="A206" s="118">
        <v>362</v>
      </c>
      <c r="B206" s="4" t="str">
        <f t="shared" ca="1" si="106"/>
        <v>VOLKAERT</v>
      </c>
      <c r="C206" s="4" t="str">
        <f t="shared" ca="1" si="106"/>
        <v>Lucie</v>
      </c>
      <c r="D206" s="5" t="str">
        <f t="shared" ca="1" si="106"/>
        <v>F</v>
      </c>
      <c r="E206" s="5" t="str">
        <f t="shared" ca="1" si="106"/>
        <v>B</v>
      </c>
      <c r="F206" s="5">
        <f t="shared" ca="1" si="106"/>
        <v>2003</v>
      </c>
      <c r="G206" s="17" t="s">
        <v>20</v>
      </c>
      <c r="H206" s="27" t="str">
        <f t="shared" ref="H206:H269" ca="1" si="111">IF($G206="","",VLOOKUP($G206,cal_Indoor,H$5,0))</f>
        <v>Waterloo</v>
      </c>
      <c r="I206" s="28">
        <v>1.0416666666666667E-4</v>
      </c>
      <c r="J206" s="267">
        <f t="shared" ref="J206:J269" si="112">IF(I206="","",I206*1000)</f>
        <v>0.10416666666666667</v>
      </c>
      <c r="K206" s="263" t="str">
        <f t="shared" ref="K206:K269" ca="1" si="113">IF($G206="","",VLOOKUP($G206,cal_Indoor,K$5,0))</f>
        <v>M</v>
      </c>
      <c r="L206" s="5">
        <f t="shared" ref="L206:L269" ca="1" si="114">IF(I206&gt;0,IF(AND(K206&lt;&gt;"E",K206&lt;&gt;"M"),NA(),IF(ISERROR(INT(VLOOKUP(L$13&amp;K206,points_Indoor,5,0)*(VLOOKUP(L$13&amp;K206,points_Indoor,6,0)-I206*86400)^VLOOKUP(L$13&amp;K206,points_Indoor,7,0))),0,INT(VLOOKUP(L$13&amp;K206,points_Indoor,5,0)*(VLOOKUP(L$13&amp;K206,points_Indoor,6,0)-I206*86400)^VLOOKUP(L$13&amp;K206,points_Indoor,7,0)))),0)</f>
        <v>21</v>
      </c>
      <c r="M206" s="18"/>
      <c r="N206" s="267" t="str">
        <f t="shared" ref="N206:N269" si="115">IF(M206="","",M206*1000)</f>
        <v/>
      </c>
      <c r="O206" s="263" t="str">
        <f t="shared" ref="O206:O269" ca="1" si="116">IF($G206="","",VLOOKUP($G206,cal_Indoor,O$5,0))</f>
        <v>M</v>
      </c>
      <c r="P206" s="5">
        <f t="shared" ref="P206:P269" si="117">IF(M206&gt;0,IF(AND(O206&lt;&gt;"E",O206&lt;&gt;"M"),NA(),IF(ISERROR(INT(VLOOKUP(P$13&amp;O206,points_Indoor,5,0)*(VLOOKUP(P$13&amp;O206,points_Indoor,6,0)-M206*86400)^VLOOKUP(P$13&amp;O206,points_Indoor,7,0))),0,INT(VLOOKUP(P$13&amp;O206,points_Indoor,5,0)*(VLOOKUP(P$13&amp;O206,points_Indoor,6,0)-M206*86400)^VLOOKUP(P$13&amp;O206,points_Indoor,7,0)))),0)</f>
        <v>0</v>
      </c>
      <c r="Q206" s="18"/>
      <c r="R206" s="267" t="str">
        <f t="shared" ref="R206:R269" si="118">IF(Q206="","",Q206*1000)</f>
        <v/>
      </c>
      <c r="S206" s="263" t="str">
        <f t="shared" ref="S206:S269" ca="1" si="119">IF($G206="","",VLOOKUP($G206,cal_Indoor,S$5,0))</f>
        <v>M</v>
      </c>
      <c r="T206" s="5">
        <f t="shared" ref="T206:T269" si="120">IF(Q206&gt;0,IF(AND(S206&lt;&gt;"E",S206&lt;&gt;"M"),NA(),IF(ISERROR(INT(VLOOKUP(T$13&amp;S206,points_Indoor,5,0)*(VLOOKUP(T$13&amp;S206,points_Indoor,6,0)-Q206*86400)^VLOOKUP(T$13&amp;S206,points_Indoor,7,0))),0,INT(VLOOKUP(T$13&amp;S206,points_Indoor,5,0)*(VLOOKUP(T$13&amp;S206,points_Indoor,6,0)-Q206*86400)^VLOOKUP(T$13&amp;S206,points_Indoor,7,0)))),0)</f>
        <v>0</v>
      </c>
      <c r="U206" s="18"/>
      <c r="V206" s="267" t="str">
        <f t="shared" ref="V206:V269" si="121">IF(U206="","",U206*1000)</f>
        <v/>
      </c>
      <c r="W206" s="263" t="str">
        <f t="shared" ref="W206:W269" ca="1" si="122">IF($G206="","",VLOOKUP($G206,cal_Indoor,W$5,0))</f>
        <v>M</v>
      </c>
      <c r="X206" s="5">
        <f t="shared" ref="X206:X269" si="123">IF(U206&gt;0,IF(AND(W206&lt;&gt;"E",W206&lt;&gt;"M"),NA(),IF(ISERROR(INT(VLOOKUP(X$13&amp;W206,points_Indoor,5,0)*(VLOOKUP(X$13&amp;W206,points_Indoor,6,0)-U206*86400)^VLOOKUP(X$13&amp;W206,points_Indoor,7,0))),0,INT(VLOOKUP(X$13&amp;W206,points_Indoor,5,0)*(VLOOKUP(X$13&amp;W206,points_Indoor,6,0)-U206*86400)^VLOOKUP(X$13&amp;W206,points_Indoor,7,0)))),0)</f>
        <v>0</v>
      </c>
      <c r="Y206" s="20"/>
      <c r="Z206" s="267" t="str">
        <f t="shared" ref="Z206:Z269" si="124">IF(Y206="","",Y206*1000)</f>
        <v/>
      </c>
      <c r="AA206" s="263" t="str">
        <f t="shared" ref="AA206:AA269" ca="1" si="125">IF($G206="","",VLOOKUP($G206,cal_Indoor,AA$5,0))</f>
        <v>M</v>
      </c>
      <c r="AB206" s="5">
        <f t="shared" ref="AB206:AB269" si="126">IF(Y206&gt;0,IF(AND(AA206&lt;&gt;"E",AA206&lt;&gt;"M"),NA(),IF(ISERROR(INT(VLOOKUP(AB$13&amp;AA206,points_Indoor,5,0)*(VLOOKUP(AB$13&amp;AA206,points_Indoor,6,0)-Y206*86400)^VLOOKUP(AB$13&amp;AA206,points_Indoor,7,0))),0,INT(VLOOKUP(AB$13&amp;AA206,points_Indoor,5,0)*(VLOOKUP(AB$13&amp;AA206,points_Indoor,6,0)-Y206*86400)^VLOOKUP(AB$13&amp;AA206,points_Indoor,7,0)))),0)</f>
        <v>0</v>
      </c>
      <c r="AC206" s="18"/>
      <c r="AD206" s="267" t="str">
        <f t="shared" ref="AD206:AD269" si="127">IF(AC206="","",AC206*1000)</f>
        <v/>
      </c>
      <c r="AE206" s="263" t="str">
        <f t="shared" ref="AE206:AE269" ca="1" si="128">IF($G206="","",VLOOKUP($G206,cal_Indoor,AE$5,0))</f>
        <v>M</v>
      </c>
      <c r="AF206" s="5">
        <f t="shared" ref="AF206:AF269" si="129">IF(AC206&gt;0,IF(AND(AE206&lt;&gt;"E",AE206&lt;&gt;"M"),NA(),IF(ISERROR(INT(VLOOKUP(AF$13&amp;AE206,points_Indoor,5,0)*(VLOOKUP(AF$13&amp;AE206,points_Indoor,6,0)-AC206*86400)^VLOOKUP(AF$13&amp;AE206,points_Indoor,7,0))),0,INT(VLOOKUP(AF$13&amp;AE206,points_Indoor,5,0)*(VLOOKUP(AF$13&amp;AE206,points_Indoor,6,0)-AC206*86400)^VLOOKUP(AF$13&amp;AE206,points_Indoor,7,0)))),0)</f>
        <v>0</v>
      </c>
      <c r="AG206" s="18"/>
      <c r="AH206" s="267" t="str">
        <f t="shared" ref="AH206:AH269" si="130">IF(AG206="","",AG206*1000)</f>
        <v/>
      </c>
      <c r="AI206" s="263" t="str">
        <f t="shared" ref="AI206:AI269" ca="1" si="131">IF($G206="","",VLOOKUP($G206,cal_Indoor,AI$5,0))</f>
        <v>M</v>
      </c>
      <c r="AJ206" s="29">
        <f t="shared" ref="AJ206:AJ269" si="132">IF(AG206&gt;0,IF(AND(AI206&lt;&gt;"E",AI206&lt;&gt;"M"),NA(),IF(ISERROR(INT(VLOOKUP(AJ$13&amp;AI206,points_Indoor,5,0)*(VLOOKUP(AJ$13&amp;AI206,points_Indoor,6,0)-AG206*86400)^VLOOKUP(AJ$13&amp;AI206,points_Indoor,7,0))),0,INT(VLOOKUP(AJ$13&amp;AI206,points_Indoor,5,0)*(VLOOKUP(AJ$13&amp;AI206,points_Indoor,6,0)-AG206*86400)^VLOOKUP(AJ$13&amp;AI206,points_Indoor,7,0)))),0)</f>
        <v>0</v>
      </c>
      <c r="AK206" s="22"/>
      <c r="AL206" s="5">
        <f t="shared" ref="AL206:AL269" si="133">IF(AK206&gt;0,IF(ISERROR(INT(VLOOKUP(AL$13,points_Indoor,5,0)*(AK206-VLOOKUP(AL$13,points_Indoor,6,0))^VLOOKUP(AL$13,points_Indoor,7,0))),0,INT(VLOOKUP(AL$13,points_Indoor,5,0)*(AK206-VLOOKUP(AL$13,points_Indoor,6,0))^VLOOKUP(AL$13,points_Indoor,7,0))),0)</f>
        <v>0</v>
      </c>
      <c r="AM206" s="22"/>
      <c r="AN206" s="5">
        <f t="shared" ref="AN206:AN269" si="134">IF(AM206&gt;0,IF(ISERROR(INT(VLOOKUP(AN$13,points_Indoor,5,0)*(AM206-VLOOKUP(AN$13,points_Indoor,6,0))^VLOOKUP(AN$13,points_Indoor,7,0))),0,INT(VLOOKUP(AN$13,points_Indoor,5,0)*(AM206-VLOOKUP(AN$13,points_Indoor,6,0))^VLOOKUP(AN$13,points_Indoor,7,0))),0)</f>
        <v>0</v>
      </c>
      <c r="AO206" s="826"/>
      <c r="AP206" s="29">
        <f t="shared" ref="AP206:AP269" si="135">IF(AO206&gt;0,IF(ISERROR(INT(VLOOKUP(AP$13,points_Indoor,5,0)*(AO206-VLOOKUP(AP$13,points_Indoor,6,0))^VLOOKUP(AP$13,points_Indoor,7,0))),0,INT(VLOOKUP(AP$13,points_Indoor,5,0)*(AO206-VLOOKUP(AP$13,points_Indoor,6,0))^VLOOKUP(AP$13,points_Indoor,7,0))),0)</f>
        <v>0</v>
      </c>
      <c r="AQ206" s="436">
        <v>3.31</v>
      </c>
      <c r="AR206" s="106">
        <f t="shared" ref="AR206:AR269" si="136">IF(AQ206&gt;0,IF(ISERROR(INT(VLOOKUP(AR$13,points_Indoor,5,0)*(AQ206-VLOOKUP(AR$13,points_Indoor,6,0))^VLOOKUP(AR$13,points_Indoor,7,0))),0,INT(VLOOKUP(AR$13,points_Indoor,5,0)*(AQ206-VLOOKUP(AR$13,points_Indoor,6,0))^VLOOKUP(AR$13,points_Indoor,7,0))),0)</f>
        <v>108</v>
      </c>
      <c r="AS206" s="274">
        <f t="shared" ref="AS206:AT269" si="137">IF($G206=AS$13,1,0)</f>
        <v>0</v>
      </c>
      <c r="AT206" s="275">
        <f t="shared" si="137"/>
        <v>0</v>
      </c>
      <c r="AU206" s="275">
        <f t="shared" si="110"/>
        <v>0</v>
      </c>
      <c r="AV206" s="275">
        <f t="shared" si="110"/>
        <v>0</v>
      </c>
      <c r="AW206" s="275">
        <f t="shared" si="110"/>
        <v>0</v>
      </c>
      <c r="AX206" s="275">
        <f t="shared" si="110"/>
        <v>0</v>
      </c>
      <c r="AY206" s="275">
        <f t="shared" si="110"/>
        <v>0</v>
      </c>
      <c r="AZ206" s="275">
        <f t="shared" si="110"/>
        <v>0</v>
      </c>
      <c r="BA206" s="275">
        <f t="shared" si="110"/>
        <v>1</v>
      </c>
      <c r="BB206" s="275">
        <f t="shared" si="110"/>
        <v>0</v>
      </c>
      <c r="BC206" s="275">
        <f t="shared" si="110"/>
        <v>0</v>
      </c>
      <c r="BD206" s="275">
        <f t="shared" ref="BD206:BD269" si="138">IF(AND(G206&lt;&gt;"",SUM(AS206:BC206)&lt;&gt;1),1,0)</f>
        <v>0</v>
      </c>
      <c r="BE206" s="275">
        <f>IF(AND(A206&lt;&gt;"",AS206&lt;&gt;1,ISNA(VLOOKUP(A206,Indoor!B:B,1,0))),1,0)</f>
        <v>0</v>
      </c>
      <c r="BG206" s="276"/>
      <c r="BH206" s="302"/>
    </row>
    <row r="207" spans="1:60">
      <c r="A207" s="118">
        <v>7029</v>
      </c>
      <c r="B207" s="4" t="str">
        <f t="shared" ca="1" si="106"/>
        <v>WLODAWER</v>
      </c>
      <c r="C207" s="4" t="str">
        <f t="shared" ca="1" si="106"/>
        <v>Alex</v>
      </c>
      <c r="D207" s="5" t="str">
        <f t="shared" ca="1" si="106"/>
        <v>H</v>
      </c>
      <c r="E207" s="5" t="str">
        <f t="shared" ca="1" si="106"/>
        <v>M</v>
      </c>
      <c r="F207" s="5" t="str">
        <f t="shared" ca="1" si="106"/>
        <v/>
      </c>
      <c r="G207" s="17" t="s">
        <v>20</v>
      </c>
      <c r="H207" s="27" t="str">
        <f t="shared" ca="1" si="111"/>
        <v>Waterloo</v>
      </c>
      <c r="I207" s="28">
        <v>7.0601851851851845E-5</v>
      </c>
      <c r="J207" s="267">
        <f t="shared" si="112"/>
        <v>7.0601851851851846E-2</v>
      </c>
      <c r="K207" s="263" t="str">
        <f t="shared" ca="1" si="113"/>
        <v>M</v>
      </c>
      <c r="L207" s="5">
        <f t="shared" ca="1" si="114"/>
        <v>531</v>
      </c>
      <c r="M207" s="18"/>
      <c r="N207" s="267" t="str">
        <f t="shared" si="115"/>
        <v/>
      </c>
      <c r="O207" s="263" t="str">
        <f t="shared" ca="1" si="116"/>
        <v>M</v>
      </c>
      <c r="P207" s="5">
        <f t="shared" si="117"/>
        <v>0</v>
      </c>
      <c r="Q207" s="18"/>
      <c r="R207" s="267" t="str">
        <f t="shared" si="118"/>
        <v/>
      </c>
      <c r="S207" s="263" t="str">
        <f t="shared" ca="1" si="119"/>
        <v>M</v>
      </c>
      <c r="T207" s="5">
        <f t="shared" si="120"/>
        <v>0</v>
      </c>
      <c r="U207" s="18"/>
      <c r="V207" s="267" t="str">
        <f t="shared" si="121"/>
        <v/>
      </c>
      <c r="W207" s="263" t="str">
        <f t="shared" ca="1" si="122"/>
        <v>M</v>
      </c>
      <c r="X207" s="5">
        <f t="shared" si="123"/>
        <v>0</v>
      </c>
      <c r="Y207" s="20"/>
      <c r="Z207" s="267" t="str">
        <f t="shared" si="124"/>
        <v/>
      </c>
      <c r="AA207" s="263" t="str">
        <f t="shared" ca="1" si="125"/>
        <v>M</v>
      </c>
      <c r="AB207" s="5">
        <f t="shared" si="126"/>
        <v>0</v>
      </c>
      <c r="AC207" s="18"/>
      <c r="AD207" s="267" t="str">
        <f t="shared" si="127"/>
        <v/>
      </c>
      <c r="AE207" s="263" t="str">
        <f t="shared" ca="1" si="128"/>
        <v>M</v>
      </c>
      <c r="AF207" s="5">
        <f t="shared" si="129"/>
        <v>0</v>
      </c>
      <c r="AG207" s="18"/>
      <c r="AH207" s="267" t="str">
        <f t="shared" si="130"/>
        <v/>
      </c>
      <c r="AI207" s="263" t="str">
        <f t="shared" ca="1" si="131"/>
        <v>M</v>
      </c>
      <c r="AJ207" s="29">
        <f t="shared" si="132"/>
        <v>0</v>
      </c>
      <c r="AK207" s="22">
        <v>125</v>
      </c>
      <c r="AL207" s="5">
        <f t="shared" si="133"/>
        <v>417</v>
      </c>
      <c r="AM207" s="22"/>
      <c r="AN207" s="5">
        <f t="shared" si="134"/>
        <v>0</v>
      </c>
      <c r="AO207" s="826"/>
      <c r="AP207" s="29">
        <f t="shared" si="135"/>
        <v>0</v>
      </c>
      <c r="AQ207" s="436">
        <v>7.14</v>
      </c>
      <c r="AR207" s="106">
        <f t="shared" si="136"/>
        <v>356</v>
      </c>
      <c r="AS207" s="274">
        <f t="shared" si="137"/>
        <v>0</v>
      </c>
      <c r="AT207" s="275">
        <f t="shared" si="137"/>
        <v>0</v>
      </c>
      <c r="AU207" s="275">
        <f t="shared" si="110"/>
        <v>0</v>
      </c>
      <c r="AV207" s="275">
        <f t="shared" si="110"/>
        <v>0</v>
      </c>
      <c r="AW207" s="275">
        <f t="shared" si="110"/>
        <v>0</v>
      </c>
      <c r="AX207" s="275">
        <f t="shared" si="110"/>
        <v>0</v>
      </c>
      <c r="AY207" s="275">
        <f t="shared" si="110"/>
        <v>0</v>
      </c>
      <c r="AZ207" s="275">
        <f t="shared" si="110"/>
        <v>0</v>
      </c>
      <c r="BA207" s="275">
        <f t="shared" si="110"/>
        <v>1</v>
      </c>
      <c r="BB207" s="275">
        <f t="shared" si="110"/>
        <v>0</v>
      </c>
      <c r="BC207" s="275">
        <f t="shared" si="110"/>
        <v>0</v>
      </c>
      <c r="BD207" s="275">
        <f t="shared" si="138"/>
        <v>0</v>
      </c>
      <c r="BE207" s="275">
        <f>IF(AND(A207&lt;&gt;"",AS207&lt;&gt;1,ISNA(VLOOKUP(A207,Indoor!B:B,1,0))),1,0)</f>
        <v>0</v>
      </c>
      <c r="BG207" s="276"/>
      <c r="BH207" s="302"/>
    </row>
    <row r="208" spans="1:60">
      <c r="A208" s="118"/>
      <c r="B208" s="4" t="str">
        <f t="shared" si="106"/>
        <v/>
      </c>
      <c r="C208" s="4" t="str">
        <f t="shared" si="106"/>
        <v/>
      </c>
      <c r="D208" s="5" t="str">
        <f t="shared" si="106"/>
        <v/>
      </c>
      <c r="E208" s="5" t="str">
        <f t="shared" si="106"/>
        <v/>
      </c>
      <c r="F208" s="5" t="str">
        <f t="shared" si="106"/>
        <v/>
      </c>
      <c r="G208" s="17"/>
      <c r="H208" s="27" t="str">
        <f t="shared" si="111"/>
        <v/>
      </c>
      <c r="I208" s="28"/>
      <c r="J208" s="267" t="str">
        <f t="shared" si="112"/>
        <v/>
      </c>
      <c r="K208" s="263" t="str">
        <f t="shared" si="113"/>
        <v/>
      </c>
      <c r="L208" s="5">
        <f t="shared" si="114"/>
        <v>0</v>
      </c>
      <c r="M208" s="18"/>
      <c r="N208" s="267" t="str">
        <f t="shared" si="115"/>
        <v/>
      </c>
      <c r="O208" s="263" t="str">
        <f t="shared" si="116"/>
        <v/>
      </c>
      <c r="P208" s="5">
        <f t="shared" si="117"/>
        <v>0</v>
      </c>
      <c r="Q208" s="18"/>
      <c r="R208" s="267" t="str">
        <f t="shared" si="118"/>
        <v/>
      </c>
      <c r="S208" s="263" t="str">
        <f t="shared" si="119"/>
        <v/>
      </c>
      <c r="T208" s="5">
        <f t="shared" si="120"/>
        <v>0</v>
      </c>
      <c r="U208" s="18"/>
      <c r="V208" s="267" t="str">
        <f t="shared" si="121"/>
        <v/>
      </c>
      <c r="W208" s="263" t="str">
        <f t="shared" si="122"/>
        <v/>
      </c>
      <c r="X208" s="5">
        <f t="shared" si="123"/>
        <v>0</v>
      </c>
      <c r="Y208" s="20"/>
      <c r="Z208" s="267" t="str">
        <f t="shared" si="124"/>
        <v/>
      </c>
      <c r="AA208" s="263" t="str">
        <f t="shared" si="125"/>
        <v/>
      </c>
      <c r="AB208" s="5">
        <f t="shared" si="126"/>
        <v>0</v>
      </c>
      <c r="AC208" s="18"/>
      <c r="AD208" s="267" t="str">
        <f t="shared" si="127"/>
        <v/>
      </c>
      <c r="AE208" s="263" t="str">
        <f t="shared" si="128"/>
        <v/>
      </c>
      <c r="AF208" s="5">
        <f t="shared" si="129"/>
        <v>0</v>
      </c>
      <c r="AG208" s="18"/>
      <c r="AH208" s="267" t="str">
        <f t="shared" si="130"/>
        <v/>
      </c>
      <c r="AI208" s="263" t="str">
        <f t="shared" si="131"/>
        <v/>
      </c>
      <c r="AJ208" s="29">
        <f t="shared" si="132"/>
        <v>0</v>
      </c>
      <c r="AK208" s="22"/>
      <c r="AL208" s="5">
        <f t="shared" si="133"/>
        <v>0</v>
      </c>
      <c r="AM208" s="22"/>
      <c r="AN208" s="5">
        <f t="shared" si="134"/>
        <v>0</v>
      </c>
      <c r="AO208" s="826"/>
      <c r="AP208" s="29">
        <f t="shared" si="135"/>
        <v>0</v>
      </c>
      <c r="AQ208" s="436"/>
      <c r="AR208" s="106">
        <f t="shared" si="136"/>
        <v>0</v>
      </c>
      <c r="AS208" s="274">
        <f t="shared" si="137"/>
        <v>0</v>
      </c>
      <c r="AT208" s="275">
        <f t="shared" si="137"/>
        <v>0</v>
      </c>
      <c r="AU208" s="275">
        <f t="shared" ref="AU208:BC217" si="139">IF($G208=AU$13,1,0)</f>
        <v>0</v>
      </c>
      <c r="AV208" s="275">
        <f t="shared" si="139"/>
        <v>0</v>
      </c>
      <c r="AW208" s="275">
        <f t="shared" si="139"/>
        <v>0</v>
      </c>
      <c r="AX208" s="275">
        <f t="shared" si="139"/>
        <v>0</v>
      </c>
      <c r="AY208" s="275">
        <f t="shared" si="139"/>
        <v>0</v>
      </c>
      <c r="AZ208" s="275">
        <f t="shared" si="139"/>
        <v>0</v>
      </c>
      <c r="BA208" s="275">
        <f t="shared" si="139"/>
        <v>0</v>
      </c>
      <c r="BB208" s="275">
        <f t="shared" si="139"/>
        <v>0</v>
      </c>
      <c r="BC208" s="275">
        <f t="shared" si="139"/>
        <v>0</v>
      </c>
      <c r="BD208" s="275">
        <f t="shared" si="138"/>
        <v>0</v>
      </c>
      <c r="BE208" s="275">
        <f>IF(AND(A208&lt;&gt;"",AS208&lt;&gt;1,ISNA(VLOOKUP(A208,Indoor!B:B,1,0))),1,0)</f>
        <v>0</v>
      </c>
      <c r="BG208" s="276"/>
      <c r="BH208" s="302"/>
    </row>
    <row r="209" spans="1:60">
      <c r="A209" s="118"/>
      <c r="B209" s="4" t="str">
        <f t="shared" si="106"/>
        <v/>
      </c>
      <c r="C209" s="4" t="str">
        <f t="shared" si="106"/>
        <v/>
      </c>
      <c r="D209" s="5" t="str">
        <f t="shared" si="106"/>
        <v/>
      </c>
      <c r="E209" s="5" t="str">
        <f t="shared" si="106"/>
        <v/>
      </c>
      <c r="F209" s="5" t="str">
        <f t="shared" si="106"/>
        <v/>
      </c>
      <c r="G209" s="17"/>
      <c r="H209" s="27" t="str">
        <f t="shared" si="111"/>
        <v/>
      </c>
      <c r="I209" s="28"/>
      <c r="J209" s="267" t="str">
        <f t="shared" si="112"/>
        <v/>
      </c>
      <c r="K209" s="263" t="str">
        <f t="shared" si="113"/>
        <v/>
      </c>
      <c r="L209" s="5">
        <f t="shared" si="114"/>
        <v>0</v>
      </c>
      <c r="M209" s="18"/>
      <c r="N209" s="267" t="str">
        <f t="shared" si="115"/>
        <v/>
      </c>
      <c r="O209" s="263" t="str">
        <f t="shared" si="116"/>
        <v/>
      </c>
      <c r="P209" s="5">
        <f t="shared" si="117"/>
        <v>0</v>
      </c>
      <c r="Q209" s="18"/>
      <c r="R209" s="267" t="str">
        <f t="shared" si="118"/>
        <v/>
      </c>
      <c r="S209" s="263" t="str">
        <f t="shared" si="119"/>
        <v/>
      </c>
      <c r="T209" s="5">
        <f t="shared" si="120"/>
        <v>0</v>
      </c>
      <c r="U209" s="18"/>
      <c r="V209" s="267" t="str">
        <f t="shared" si="121"/>
        <v/>
      </c>
      <c r="W209" s="263" t="str">
        <f t="shared" si="122"/>
        <v/>
      </c>
      <c r="X209" s="5">
        <f t="shared" si="123"/>
        <v>0</v>
      </c>
      <c r="Y209" s="20"/>
      <c r="Z209" s="267" t="str">
        <f t="shared" si="124"/>
        <v/>
      </c>
      <c r="AA209" s="263" t="str">
        <f t="shared" si="125"/>
        <v/>
      </c>
      <c r="AB209" s="5">
        <f t="shared" si="126"/>
        <v>0</v>
      </c>
      <c r="AC209" s="18"/>
      <c r="AD209" s="267" t="str">
        <f t="shared" si="127"/>
        <v/>
      </c>
      <c r="AE209" s="263" t="str">
        <f t="shared" si="128"/>
        <v/>
      </c>
      <c r="AF209" s="5">
        <f t="shared" si="129"/>
        <v>0</v>
      </c>
      <c r="AG209" s="18"/>
      <c r="AH209" s="267" t="str">
        <f t="shared" si="130"/>
        <v/>
      </c>
      <c r="AI209" s="263" t="str">
        <f t="shared" si="131"/>
        <v/>
      </c>
      <c r="AJ209" s="29">
        <f t="shared" si="132"/>
        <v>0</v>
      </c>
      <c r="AK209" s="22"/>
      <c r="AL209" s="5">
        <f t="shared" si="133"/>
        <v>0</v>
      </c>
      <c r="AM209" s="22"/>
      <c r="AN209" s="5">
        <f t="shared" si="134"/>
        <v>0</v>
      </c>
      <c r="AO209" s="826"/>
      <c r="AP209" s="29">
        <f t="shared" si="135"/>
        <v>0</v>
      </c>
      <c r="AQ209" s="436"/>
      <c r="AR209" s="106">
        <f t="shared" si="136"/>
        <v>0</v>
      </c>
      <c r="AS209" s="274">
        <f t="shared" si="137"/>
        <v>0</v>
      </c>
      <c r="AT209" s="275">
        <f t="shared" si="137"/>
        <v>0</v>
      </c>
      <c r="AU209" s="275">
        <f t="shared" si="139"/>
        <v>0</v>
      </c>
      <c r="AV209" s="275">
        <f t="shared" si="139"/>
        <v>0</v>
      </c>
      <c r="AW209" s="275">
        <f t="shared" si="139"/>
        <v>0</v>
      </c>
      <c r="AX209" s="275">
        <f t="shared" si="139"/>
        <v>0</v>
      </c>
      <c r="AY209" s="275">
        <f t="shared" si="139"/>
        <v>0</v>
      </c>
      <c r="AZ209" s="275">
        <f t="shared" si="139"/>
        <v>0</v>
      </c>
      <c r="BA209" s="275">
        <f t="shared" si="139"/>
        <v>0</v>
      </c>
      <c r="BB209" s="275">
        <f t="shared" si="139"/>
        <v>0</v>
      </c>
      <c r="BC209" s="275">
        <f t="shared" si="139"/>
        <v>0</v>
      </c>
      <c r="BD209" s="275">
        <f t="shared" si="138"/>
        <v>0</v>
      </c>
      <c r="BE209" s="275">
        <f>IF(AND(A209&lt;&gt;"",AS209&lt;&gt;1,ISNA(VLOOKUP(A209,Indoor!B:B,1,0))),1,0)</f>
        <v>0</v>
      </c>
      <c r="BG209" s="276"/>
      <c r="BH209" s="302"/>
    </row>
    <row r="210" spans="1:60">
      <c r="A210" s="118"/>
      <c r="B210" s="4" t="str">
        <f t="shared" si="106"/>
        <v/>
      </c>
      <c r="C210" s="4" t="str">
        <f t="shared" si="106"/>
        <v/>
      </c>
      <c r="D210" s="5" t="str">
        <f t="shared" si="106"/>
        <v/>
      </c>
      <c r="E210" s="5" t="str">
        <f t="shared" si="106"/>
        <v/>
      </c>
      <c r="F210" s="5" t="str">
        <f t="shared" si="106"/>
        <v/>
      </c>
      <c r="G210" s="17"/>
      <c r="H210" s="27" t="str">
        <f t="shared" si="111"/>
        <v/>
      </c>
      <c r="I210" s="28"/>
      <c r="J210" s="267" t="str">
        <f t="shared" si="112"/>
        <v/>
      </c>
      <c r="K210" s="263" t="str">
        <f t="shared" si="113"/>
        <v/>
      </c>
      <c r="L210" s="5">
        <f t="shared" si="114"/>
        <v>0</v>
      </c>
      <c r="M210" s="18"/>
      <c r="N210" s="267" t="str">
        <f t="shared" si="115"/>
        <v/>
      </c>
      <c r="O210" s="263" t="str">
        <f t="shared" si="116"/>
        <v/>
      </c>
      <c r="P210" s="5">
        <f t="shared" si="117"/>
        <v>0</v>
      </c>
      <c r="Q210" s="18"/>
      <c r="R210" s="267" t="str">
        <f t="shared" si="118"/>
        <v/>
      </c>
      <c r="S210" s="263" t="str">
        <f t="shared" si="119"/>
        <v/>
      </c>
      <c r="T210" s="5">
        <f t="shared" si="120"/>
        <v>0</v>
      </c>
      <c r="U210" s="18"/>
      <c r="V210" s="267" t="str">
        <f t="shared" si="121"/>
        <v/>
      </c>
      <c r="W210" s="263" t="str">
        <f t="shared" si="122"/>
        <v/>
      </c>
      <c r="X210" s="5">
        <f t="shared" si="123"/>
        <v>0</v>
      </c>
      <c r="Y210" s="20"/>
      <c r="Z210" s="267" t="str">
        <f t="shared" si="124"/>
        <v/>
      </c>
      <c r="AA210" s="263" t="str">
        <f t="shared" si="125"/>
        <v/>
      </c>
      <c r="AB210" s="5">
        <f t="shared" si="126"/>
        <v>0</v>
      </c>
      <c r="AC210" s="18"/>
      <c r="AD210" s="267" t="str">
        <f t="shared" si="127"/>
        <v/>
      </c>
      <c r="AE210" s="263" t="str">
        <f t="shared" si="128"/>
        <v/>
      </c>
      <c r="AF210" s="5">
        <f t="shared" si="129"/>
        <v>0</v>
      </c>
      <c r="AG210" s="18"/>
      <c r="AH210" s="267" t="str">
        <f t="shared" si="130"/>
        <v/>
      </c>
      <c r="AI210" s="263" t="str">
        <f t="shared" si="131"/>
        <v/>
      </c>
      <c r="AJ210" s="29">
        <f t="shared" si="132"/>
        <v>0</v>
      </c>
      <c r="AK210" s="22"/>
      <c r="AL210" s="5">
        <f t="shared" si="133"/>
        <v>0</v>
      </c>
      <c r="AM210" s="22"/>
      <c r="AN210" s="5">
        <f t="shared" si="134"/>
        <v>0</v>
      </c>
      <c r="AO210" s="826"/>
      <c r="AP210" s="29">
        <f t="shared" si="135"/>
        <v>0</v>
      </c>
      <c r="AQ210" s="436"/>
      <c r="AR210" s="106">
        <f t="shared" si="136"/>
        <v>0</v>
      </c>
      <c r="AS210" s="274">
        <f t="shared" si="137"/>
        <v>0</v>
      </c>
      <c r="AT210" s="275">
        <f t="shared" si="137"/>
        <v>0</v>
      </c>
      <c r="AU210" s="275">
        <f t="shared" si="139"/>
        <v>0</v>
      </c>
      <c r="AV210" s="275">
        <f t="shared" si="139"/>
        <v>0</v>
      </c>
      <c r="AW210" s="275">
        <f t="shared" si="139"/>
        <v>0</v>
      </c>
      <c r="AX210" s="275">
        <f t="shared" si="139"/>
        <v>0</v>
      </c>
      <c r="AY210" s="275">
        <f t="shared" si="139"/>
        <v>0</v>
      </c>
      <c r="AZ210" s="275">
        <f t="shared" si="139"/>
        <v>0</v>
      </c>
      <c r="BA210" s="275">
        <f t="shared" si="139"/>
        <v>0</v>
      </c>
      <c r="BB210" s="275">
        <f t="shared" si="139"/>
        <v>0</v>
      </c>
      <c r="BC210" s="275">
        <f t="shared" si="139"/>
        <v>0</v>
      </c>
      <c r="BD210" s="275">
        <f t="shared" si="138"/>
        <v>0</v>
      </c>
      <c r="BE210" s="275">
        <f>IF(AND(A210&lt;&gt;"",AS210&lt;&gt;1,ISNA(VLOOKUP(A210,Indoor!B:B,1,0))),1,0)</f>
        <v>0</v>
      </c>
      <c r="BG210" s="276"/>
      <c r="BH210" s="302"/>
    </row>
    <row r="211" spans="1:60" hidden="1">
      <c r="A211" s="118"/>
      <c r="B211" s="4" t="str">
        <f t="shared" si="106"/>
        <v/>
      </c>
      <c r="C211" s="4" t="str">
        <f t="shared" si="106"/>
        <v/>
      </c>
      <c r="D211" s="5" t="str">
        <f t="shared" si="106"/>
        <v/>
      </c>
      <c r="E211" s="5" t="str">
        <f t="shared" si="106"/>
        <v/>
      </c>
      <c r="F211" s="5" t="str">
        <f t="shared" si="106"/>
        <v/>
      </c>
      <c r="G211" s="17"/>
      <c r="H211" s="27" t="str">
        <f t="shared" si="111"/>
        <v/>
      </c>
      <c r="I211" s="28"/>
      <c r="J211" s="267" t="str">
        <f t="shared" si="112"/>
        <v/>
      </c>
      <c r="K211" s="263" t="str">
        <f t="shared" si="113"/>
        <v/>
      </c>
      <c r="L211" s="5">
        <f t="shared" si="114"/>
        <v>0</v>
      </c>
      <c r="M211" s="18"/>
      <c r="N211" s="267" t="str">
        <f t="shared" si="115"/>
        <v/>
      </c>
      <c r="O211" s="263" t="str">
        <f t="shared" si="116"/>
        <v/>
      </c>
      <c r="P211" s="5">
        <f t="shared" si="117"/>
        <v>0</v>
      </c>
      <c r="Q211" s="18"/>
      <c r="R211" s="267" t="str">
        <f t="shared" si="118"/>
        <v/>
      </c>
      <c r="S211" s="263" t="str">
        <f t="shared" si="119"/>
        <v/>
      </c>
      <c r="T211" s="5">
        <f t="shared" si="120"/>
        <v>0</v>
      </c>
      <c r="U211" s="18"/>
      <c r="V211" s="267" t="str">
        <f t="shared" si="121"/>
        <v/>
      </c>
      <c r="W211" s="263" t="str">
        <f t="shared" si="122"/>
        <v/>
      </c>
      <c r="X211" s="5">
        <f t="shared" si="123"/>
        <v>0</v>
      </c>
      <c r="Y211" s="20"/>
      <c r="Z211" s="267" t="str">
        <f t="shared" si="124"/>
        <v/>
      </c>
      <c r="AA211" s="263" t="str">
        <f t="shared" si="125"/>
        <v/>
      </c>
      <c r="AB211" s="5">
        <f t="shared" si="126"/>
        <v>0</v>
      </c>
      <c r="AC211" s="18"/>
      <c r="AD211" s="267" t="str">
        <f t="shared" si="127"/>
        <v/>
      </c>
      <c r="AE211" s="263" t="str">
        <f t="shared" si="128"/>
        <v/>
      </c>
      <c r="AF211" s="5">
        <f t="shared" si="129"/>
        <v>0</v>
      </c>
      <c r="AG211" s="18"/>
      <c r="AH211" s="267" t="str">
        <f t="shared" si="130"/>
        <v/>
      </c>
      <c r="AI211" s="263" t="str">
        <f t="shared" si="131"/>
        <v/>
      </c>
      <c r="AJ211" s="29">
        <f t="shared" si="132"/>
        <v>0</v>
      </c>
      <c r="AK211" s="22"/>
      <c r="AL211" s="5">
        <f t="shared" si="133"/>
        <v>0</v>
      </c>
      <c r="AM211" s="22"/>
      <c r="AN211" s="5">
        <f t="shared" si="134"/>
        <v>0</v>
      </c>
      <c r="AO211" s="826"/>
      <c r="AP211" s="29">
        <f t="shared" si="135"/>
        <v>0</v>
      </c>
      <c r="AQ211" s="436"/>
      <c r="AR211" s="106">
        <f t="shared" si="136"/>
        <v>0</v>
      </c>
      <c r="AS211" s="274">
        <f t="shared" si="137"/>
        <v>0</v>
      </c>
      <c r="AT211" s="275">
        <f t="shared" si="137"/>
        <v>0</v>
      </c>
      <c r="AU211" s="275">
        <f t="shared" si="139"/>
        <v>0</v>
      </c>
      <c r="AV211" s="275">
        <f t="shared" si="139"/>
        <v>0</v>
      </c>
      <c r="AW211" s="275">
        <f t="shared" si="139"/>
        <v>0</v>
      </c>
      <c r="AX211" s="275">
        <f t="shared" si="139"/>
        <v>0</v>
      </c>
      <c r="AY211" s="275">
        <f t="shared" si="139"/>
        <v>0</v>
      </c>
      <c r="AZ211" s="275">
        <f t="shared" si="139"/>
        <v>0</v>
      </c>
      <c r="BA211" s="275">
        <f t="shared" si="139"/>
        <v>0</v>
      </c>
      <c r="BB211" s="275">
        <f t="shared" si="139"/>
        <v>0</v>
      </c>
      <c r="BC211" s="275">
        <f t="shared" si="139"/>
        <v>0</v>
      </c>
      <c r="BD211" s="275">
        <f t="shared" si="138"/>
        <v>0</v>
      </c>
      <c r="BE211" s="275">
        <f>IF(AND(A211&lt;&gt;"",AS211&lt;&gt;1,ISNA(VLOOKUP(A211,Indoor!B:B,1,0))),1,0)</f>
        <v>0</v>
      </c>
      <c r="BG211" s="276"/>
      <c r="BH211" s="302"/>
    </row>
    <row r="212" spans="1:60" hidden="1">
      <c r="A212" s="118"/>
      <c r="B212" s="4" t="str">
        <f t="shared" si="106"/>
        <v/>
      </c>
      <c r="C212" s="4" t="str">
        <f t="shared" si="106"/>
        <v/>
      </c>
      <c r="D212" s="5" t="str">
        <f t="shared" si="106"/>
        <v/>
      </c>
      <c r="E212" s="5" t="str">
        <f t="shared" si="106"/>
        <v/>
      </c>
      <c r="F212" s="5" t="str">
        <f t="shared" si="106"/>
        <v/>
      </c>
      <c r="G212" s="17"/>
      <c r="H212" s="27" t="str">
        <f t="shared" si="111"/>
        <v/>
      </c>
      <c r="I212" s="28"/>
      <c r="J212" s="267" t="str">
        <f t="shared" si="112"/>
        <v/>
      </c>
      <c r="K212" s="263" t="str">
        <f t="shared" si="113"/>
        <v/>
      </c>
      <c r="L212" s="5">
        <f t="shared" si="114"/>
        <v>0</v>
      </c>
      <c r="M212" s="18"/>
      <c r="N212" s="267" t="str">
        <f t="shared" si="115"/>
        <v/>
      </c>
      <c r="O212" s="263" t="str">
        <f t="shared" si="116"/>
        <v/>
      </c>
      <c r="P212" s="5">
        <f t="shared" si="117"/>
        <v>0</v>
      </c>
      <c r="Q212" s="18"/>
      <c r="R212" s="267" t="str">
        <f t="shared" si="118"/>
        <v/>
      </c>
      <c r="S212" s="263" t="str">
        <f t="shared" si="119"/>
        <v/>
      </c>
      <c r="T212" s="5">
        <f t="shared" si="120"/>
        <v>0</v>
      </c>
      <c r="U212" s="18"/>
      <c r="V212" s="267" t="str">
        <f t="shared" si="121"/>
        <v/>
      </c>
      <c r="W212" s="263" t="str">
        <f t="shared" si="122"/>
        <v/>
      </c>
      <c r="X212" s="5">
        <f t="shared" si="123"/>
        <v>0</v>
      </c>
      <c r="Y212" s="20"/>
      <c r="Z212" s="267" t="str">
        <f t="shared" si="124"/>
        <v/>
      </c>
      <c r="AA212" s="263" t="str">
        <f t="shared" si="125"/>
        <v/>
      </c>
      <c r="AB212" s="5">
        <f t="shared" si="126"/>
        <v>0</v>
      </c>
      <c r="AC212" s="18"/>
      <c r="AD212" s="267" t="str">
        <f t="shared" si="127"/>
        <v/>
      </c>
      <c r="AE212" s="263" t="str">
        <f t="shared" si="128"/>
        <v/>
      </c>
      <c r="AF212" s="5">
        <f t="shared" si="129"/>
        <v>0</v>
      </c>
      <c r="AG212" s="18"/>
      <c r="AH212" s="267" t="str">
        <f t="shared" si="130"/>
        <v/>
      </c>
      <c r="AI212" s="263" t="str">
        <f t="shared" si="131"/>
        <v/>
      </c>
      <c r="AJ212" s="29">
        <f t="shared" si="132"/>
        <v>0</v>
      </c>
      <c r="AK212" s="22"/>
      <c r="AL212" s="5">
        <f t="shared" si="133"/>
        <v>0</v>
      </c>
      <c r="AM212" s="22"/>
      <c r="AN212" s="5">
        <f t="shared" si="134"/>
        <v>0</v>
      </c>
      <c r="AO212" s="826"/>
      <c r="AP212" s="29">
        <f t="shared" si="135"/>
        <v>0</v>
      </c>
      <c r="AQ212" s="436"/>
      <c r="AR212" s="106">
        <f t="shared" si="136"/>
        <v>0</v>
      </c>
      <c r="AS212" s="274">
        <f t="shared" si="137"/>
        <v>0</v>
      </c>
      <c r="AT212" s="275">
        <f t="shared" si="137"/>
        <v>0</v>
      </c>
      <c r="AU212" s="275">
        <f t="shared" si="139"/>
        <v>0</v>
      </c>
      <c r="AV212" s="275">
        <f t="shared" si="139"/>
        <v>0</v>
      </c>
      <c r="AW212" s="275">
        <f t="shared" si="139"/>
        <v>0</v>
      </c>
      <c r="AX212" s="275">
        <f t="shared" si="139"/>
        <v>0</v>
      </c>
      <c r="AY212" s="275">
        <f t="shared" si="139"/>
        <v>0</v>
      </c>
      <c r="AZ212" s="275">
        <f t="shared" si="139"/>
        <v>0</v>
      </c>
      <c r="BA212" s="275">
        <f t="shared" si="139"/>
        <v>0</v>
      </c>
      <c r="BB212" s="275">
        <f t="shared" si="139"/>
        <v>0</v>
      </c>
      <c r="BC212" s="275">
        <f t="shared" si="139"/>
        <v>0</v>
      </c>
      <c r="BD212" s="275">
        <f t="shared" si="138"/>
        <v>0</v>
      </c>
      <c r="BE212" s="275">
        <f>IF(AND(A212&lt;&gt;"",AS212&lt;&gt;1,ISNA(VLOOKUP(A212,Indoor!B:B,1,0))),1,0)</f>
        <v>0</v>
      </c>
      <c r="BG212" s="276"/>
      <c r="BH212" s="302"/>
    </row>
    <row r="213" spans="1:60" hidden="1">
      <c r="A213" s="118"/>
      <c r="B213" s="4" t="str">
        <f t="shared" si="106"/>
        <v/>
      </c>
      <c r="C213" s="4" t="str">
        <f t="shared" si="106"/>
        <v/>
      </c>
      <c r="D213" s="5" t="str">
        <f t="shared" si="106"/>
        <v/>
      </c>
      <c r="E213" s="5" t="str">
        <f t="shared" si="106"/>
        <v/>
      </c>
      <c r="F213" s="5" t="str">
        <f t="shared" si="106"/>
        <v/>
      </c>
      <c r="G213" s="17"/>
      <c r="H213" s="27" t="str">
        <f t="shared" si="111"/>
        <v/>
      </c>
      <c r="I213" s="28"/>
      <c r="J213" s="267" t="str">
        <f t="shared" si="112"/>
        <v/>
      </c>
      <c r="K213" s="263" t="str">
        <f t="shared" si="113"/>
        <v/>
      </c>
      <c r="L213" s="5">
        <f t="shared" si="114"/>
        <v>0</v>
      </c>
      <c r="M213" s="18"/>
      <c r="N213" s="267" t="str">
        <f t="shared" si="115"/>
        <v/>
      </c>
      <c r="O213" s="263" t="str">
        <f t="shared" si="116"/>
        <v/>
      </c>
      <c r="P213" s="5">
        <f t="shared" si="117"/>
        <v>0</v>
      </c>
      <c r="Q213" s="18"/>
      <c r="R213" s="267" t="str">
        <f t="shared" si="118"/>
        <v/>
      </c>
      <c r="S213" s="263" t="str">
        <f t="shared" si="119"/>
        <v/>
      </c>
      <c r="T213" s="5">
        <f t="shared" si="120"/>
        <v>0</v>
      </c>
      <c r="U213" s="18"/>
      <c r="V213" s="267" t="str">
        <f t="shared" si="121"/>
        <v/>
      </c>
      <c r="W213" s="263" t="str">
        <f t="shared" si="122"/>
        <v/>
      </c>
      <c r="X213" s="5">
        <f t="shared" si="123"/>
        <v>0</v>
      </c>
      <c r="Y213" s="20"/>
      <c r="Z213" s="267" t="str">
        <f t="shared" si="124"/>
        <v/>
      </c>
      <c r="AA213" s="263" t="str">
        <f t="shared" si="125"/>
        <v/>
      </c>
      <c r="AB213" s="5">
        <f t="shared" si="126"/>
        <v>0</v>
      </c>
      <c r="AC213" s="18"/>
      <c r="AD213" s="267" t="str">
        <f t="shared" si="127"/>
        <v/>
      </c>
      <c r="AE213" s="263" t="str">
        <f t="shared" si="128"/>
        <v/>
      </c>
      <c r="AF213" s="5">
        <f t="shared" si="129"/>
        <v>0</v>
      </c>
      <c r="AG213" s="18"/>
      <c r="AH213" s="267" t="str">
        <f t="shared" si="130"/>
        <v/>
      </c>
      <c r="AI213" s="263" t="str">
        <f t="shared" si="131"/>
        <v/>
      </c>
      <c r="AJ213" s="29">
        <f t="shared" si="132"/>
        <v>0</v>
      </c>
      <c r="AK213" s="22"/>
      <c r="AL213" s="5">
        <f t="shared" si="133"/>
        <v>0</v>
      </c>
      <c r="AM213" s="22"/>
      <c r="AN213" s="5">
        <f t="shared" si="134"/>
        <v>0</v>
      </c>
      <c r="AO213" s="826"/>
      <c r="AP213" s="29">
        <f t="shared" si="135"/>
        <v>0</v>
      </c>
      <c r="AQ213" s="436"/>
      <c r="AR213" s="106">
        <f t="shared" si="136"/>
        <v>0</v>
      </c>
      <c r="AS213" s="274">
        <f t="shared" si="137"/>
        <v>0</v>
      </c>
      <c r="AT213" s="275">
        <f t="shared" si="137"/>
        <v>0</v>
      </c>
      <c r="AU213" s="275">
        <f t="shared" si="139"/>
        <v>0</v>
      </c>
      <c r="AV213" s="275">
        <f t="shared" si="139"/>
        <v>0</v>
      </c>
      <c r="AW213" s="275">
        <f t="shared" si="139"/>
        <v>0</v>
      </c>
      <c r="AX213" s="275">
        <f t="shared" si="139"/>
        <v>0</v>
      </c>
      <c r="AY213" s="275">
        <f t="shared" si="139"/>
        <v>0</v>
      </c>
      <c r="AZ213" s="275">
        <f t="shared" si="139"/>
        <v>0</v>
      </c>
      <c r="BA213" s="275">
        <f t="shared" si="139"/>
        <v>0</v>
      </c>
      <c r="BB213" s="275">
        <f t="shared" si="139"/>
        <v>0</v>
      </c>
      <c r="BC213" s="275">
        <f t="shared" si="139"/>
        <v>0</v>
      </c>
      <c r="BD213" s="275">
        <f t="shared" si="138"/>
        <v>0</v>
      </c>
      <c r="BE213" s="275">
        <f>IF(AND(A213&lt;&gt;"",AS213&lt;&gt;1,ISNA(VLOOKUP(A213,Indoor!B:B,1,0))),1,0)</f>
        <v>0</v>
      </c>
      <c r="BG213" s="276"/>
      <c r="BH213" s="302"/>
    </row>
    <row r="214" spans="1:60" hidden="1">
      <c r="A214" s="118"/>
      <c r="B214" s="4" t="str">
        <f t="shared" si="106"/>
        <v/>
      </c>
      <c r="C214" s="4" t="str">
        <f t="shared" si="106"/>
        <v/>
      </c>
      <c r="D214" s="5" t="str">
        <f t="shared" si="106"/>
        <v/>
      </c>
      <c r="E214" s="5" t="str">
        <f t="shared" si="106"/>
        <v/>
      </c>
      <c r="F214" s="5" t="str">
        <f t="shared" si="106"/>
        <v/>
      </c>
      <c r="G214" s="17"/>
      <c r="H214" s="27" t="str">
        <f t="shared" si="111"/>
        <v/>
      </c>
      <c r="I214" s="28"/>
      <c r="J214" s="267" t="str">
        <f t="shared" si="112"/>
        <v/>
      </c>
      <c r="K214" s="263" t="str">
        <f t="shared" si="113"/>
        <v/>
      </c>
      <c r="L214" s="5">
        <f t="shared" si="114"/>
        <v>0</v>
      </c>
      <c r="M214" s="18"/>
      <c r="N214" s="267" t="str">
        <f t="shared" si="115"/>
        <v/>
      </c>
      <c r="O214" s="263" t="str">
        <f t="shared" si="116"/>
        <v/>
      </c>
      <c r="P214" s="5">
        <f t="shared" si="117"/>
        <v>0</v>
      </c>
      <c r="Q214" s="18"/>
      <c r="R214" s="267" t="str">
        <f t="shared" si="118"/>
        <v/>
      </c>
      <c r="S214" s="263" t="str">
        <f t="shared" si="119"/>
        <v/>
      </c>
      <c r="T214" s="5">
        <f t="shared" si="120"/>
        <v>0</v>
      </c>
      <c r="U214" s="18"/>
      <c r="V214" s="267" t="str">
        <f t="shared" si="121"/>
        <v/>
      </c>
      <c r="W214" s="263" t="str">
        <f t="shared" si="122"/>
        <v/>
      </c>
      <c r="X214" s="5">
        <f t="shared" si="123"/>
        <v>0</v>
      </c>
      <c r="Y214" s="20"/>
      <c r="Z214" s="267" t="str">
        <f t="shared" si="124"/>
        <v/>
      </c>
      <c r="AA214" s="263" t="str">
        <f t="shared" si="125"/>
        <v/>
      </c>
      <c r="AB214" s="5">
        <f t="shared" si="126"/>
        <v>0</v>
      </c>
      <c r="AC214" s="18"/>
      <c r="AD214" s="267" t="str">
        <f t="shared" si="127"/>
        <v/>
      </c>
      <c r="AE214" s="263" t="str">
        <f t="shared" si="128"/>
        <v/>
      </c>
      <c r="AF214" s="5">
        <f t="shared" si="129"/>
        <v>0</v>
      </c>
      <c r="AG214" s="18"/>
      <c r="AH214" s="267" t="str">
        <f t="shared" si="130"/>
        <v/>
      </c>
      <c r="AI214" s="263" t="str">
        <f t="shared" si="131"/>
        <v/>
      </c>
      <c r="AJ214" s="29">
        <f t="shared" si="132"/>
        <v>0</v>
      </c>
      <c r="AK214" s="22"/>
      <c r="AL214" s="5">
        <f t="shared" si="133"/>
        <v>0</v>
      </c>
      <c r="AM214" s="22"/>
      <c r="AN214" s="5">
        <f t="shared" si="134"/>
        <v>0</v>
      </c>
      <c r="AO214" s="826"/>
      <c r="AP214" s="29">
        <f t="shared" si="135"/>
        <v>0</v>
      </c>
      <c r="AQ214" s="436"/>
      <c r="AR214" s="106">
        <f t="shared" si="136"/>
        <v>0</v>
      </c>
      <c r="AS214" s="274">
        <f t="shared" si="137"/>
        <v>0</v>
      </c>
      <c r="AT214" s="275">
        <f t="shared" si="137"/>
        <v>0</v>
      </c>
      <c r="AU214" s="275">
        <f t="shared" si="139"/>
        <v>0</v>
      </c>
      <c r="AV214" s="275">
        <f t="shared" si="139"/>
        <v>0</v>
      </c>
      <c r="AW214" s="275">
        <f t="shared" si="139"/>
        <v>0</v>
      </c>
      <c r="AX214" s="275">
        <f t="shared" si="139"/>
        <v>0</v>
      </c>
      <c r="AY214" s="275">
        <f t="shared" si="139"/>
        <v>0</v>
      </c>
      <c r="AZ214" s="275">
        <f t="shared" si="139"/>
        <v>0</v>
      </c>
      <c r="BA214" s="275">
        <f t="shared" si="139"/>
        <v>0</v>
      </c>
      <c r="BB214" s="275">
        <f t="shared" si="139"/>
        <v>0</v>
      </c>
      <c r="BC214" s="275">
        <f t="shared" si="139"/>
        <v>0</v>
      </c>
      <c r="BD214" s="275">
        <f t="shared" si="138"/>
        <v>0</v>
      </c>
      <c r="BE214" s="275">
        <f>IF(AND(A214&lt;&gt;"",AS214&lt;&gt;1,ISNA(VLOOKUP(A214,Indoor!B:B,1,0))),1,0)</f>
        <v>0</v>
      </c>
      <c r="BG214" s="276"/>
      <c r="BH214" s="302"/>
    </row>
    <row r="215" spans="1:60" hidden="1">
      <c r="A215" s="118"/>
      <c r="B215" s="4" t="str">
        <f t="shared" si="106"/>
        <v/>
      </c>
      <c r="C215" s="4" t="str">
        <f t="shared" si="106"/>
        <v/>
      </c>
      <c r="D215" s="5" t="str">
        <f t="shared" si="106"/>
        <v/>
      </c>
      <c r="E215" s="5" t="str">
        <f t="shared" si="106"/>
        <v/>
      </c>
      <c r="F215" s="5" t="str">
        <f t="shared" si="106"/>
        <v/>
      </c>
      <c r="G215" s="17"/>
      <c r="H215" s="27" t="str">
        <f t="shared" si="111"/>
        <v/>
      </c>
      <c r="I215" s="28"/>
      <c r="J215" s="267" t="str">
        <f t="shared" si="112"/>
        <v/>
      </c>
      <c r="K215" s="263" t="str">
        <f t="shared" si="113"/>
        <v/>
      </c>
      <c r="L215" s="5">
        <f t="shared" si="114"/>
        <v>0</v>
      </c>
      <c r="M215" s="18"/>
      <c r="N215" s="267" t="str">
        <f t="shared" si="115"/>
        <v/>
      </c>
      <c r="O215" s="263" t="str">
        <f t="shared" si="116"/>
        <v/>
      </c>
      <c r="P215" s="5">
        <f t="shared" si="117"/>
        <v>0</v>
      </c>
      <c r="Q215" s="18"/>
      <c r="R215" s="267" t="str">
        <f t="shared" si="118"/>
        <v/>
      </c>
      <c r="S215" s="263" t="str">
        <f t="shared" si="119"/>
        <v/>
      </c>
      <c r="T215" s="5">
        <f t="shared" si="120"/>
        <v>0</v>
      </c>
      <c r="U215" s="18"/>
      <c r="V215" s="267" t="str">
        <f t="shared" si="121"/>
        <v/>
      </c>
      <c r="W215" s="263" t="str">
        <f t="shared" si="122"/>
        <v/>
      </c>
      <c r="X215" s="5">
        <f t="shared" si="123"/>
        <v>0</v>
      </c>
      <c r="Y215" s="20"/>
      <c r="Z215" s="267" t="str">
        <f t="shared" si="124"/>
        <v/>
      </c>
      <c r="AA215" s="263" t="str">
        <f t="shared" si="125"/>
        <v/>
      </c>
      <c r="AB215" s="5">
        <f t="shared" si="126"/>
        <v>0</v>
      </c>
      <c r="AC215" s="18"/>
      <c r="AD215" s="267" t="str">
        <f t="shared" si="127"/>
        <v/>
      </c>
      <c r="AE215" s="263" t="str">
        <f t="shared" si="128"/>
        <v/>
      </c>
      <c r="AF215" s="5">
        <f t="shared" si="129"/>
        <v>0</v>
      </c>
      <c r="AG215" s="18"/>
      <c r="AH215" s="267" t="str">
        <f t="shared" si="130"/>
        <v/>
      </c>
      <c r="AI215" s="263" t="str">
        <f t="shared" si="131"/>
        <v/>
      </c>
      <c r="AJ215" s="29">
        <f t="shared" si="132"/>
        <v>0</v>
      </c>
      <c r="AK215" s="22"/>
      <c r="AL215" s="5">
        <f t="shared" si="133"/>
        <v>0</v>
      </c>
      <c r="AM215" s="22"/>
      <c r="AN215" s="5">
        <f t="shared" si="134"/>
        <v>0</v>
      </c>
      <c r="AO215" s="826"/>
      <c r="AP215" s="29">
        <f t="shared" si="135"/>
        <v>0</v>
      </c>
      <c r="AQ215" s="436"/>
      <c r="AR215" s="106">
        <f t="shared" si="136"/>
        <v>0</v>
      </c>
      <c r="AS215" s="274">
        <f t="shared" si="137"/>
        <v>0</v>
      </c>
      <c r="AT215" s="275">
        <f t="shared" si="137"/>
        <v>0</v>
      </c>
      <c r="AU215" s="275">
        <f t="shared" si="139"/>
        <v>0</v>
      </c>
      <c r="AV215" s="275">
        <f t="shared" si="139"/>
        <v>0</v>
      </c>
      <c r="AW215" s="275">
        <f t="shared" si="139"/>
        <v>0</v>
      </c>
      <c r="AX215" s="275">
        <f t="shared" si="139"/>
        <v>0</v>
      </c>
      <c r="AY215" s="275">
        <f t="shared" si="139"/>
        <v>0</v>
      </c>
      <c r="AZ215" s="275">
        <f t="shared" si="139"/>
        <v>0</v>
      </c>
      <c r="BA215" s="275">
        <f t="shared" si="139"/>
        <v>0</v>
      </c>
      <c r="BB215" s="275">
        <f t="shared" si="139"/>
        <v>0</v>
      </c>
      <c r="BC215" s="275">
        <f t="shared" si="139"/>
        <v>0</v>
      </c>
      <c r="BD215" s="275">
        <f t="shared" si="138"/>
        <v>0</v>
      </c>
      <c r="BE215" s="275">
        <f>IF(AND(A215&lt;&gt;"",AS215&lt;&gt;1,ISNA(VLOOKUP(A215,Indoor!B:B,1,0))),1,0)</f>
        <v>0</v>
      </c>
      <c r="BG215" s="276"/>
      <c r="BH215" s="302"/>
    </row>
    <row r="216" spans="1:60" hidden="1">
      <c r="A216" s="118"/>
      <c r="B216" s="4" t="str">
        <f t="shared" si="106"/>
        <v/>
      </c>
      <c r="C216" s="4" t="str">
        <f t="shared" si="106"/>
        <v/>
      </c>
      <c r="D216" s="5" t="str">
        <f t="shared" si="106"/>
        <v/>
      </c>
      <c r="E216" s="5" t="str">
        <f t="shared" si="106"/>
        <v/>
      </c>
      <c r="F216" s="5" t="str">
        <f t="shared" si="106"/>
        <v/>
      </c>
      <c r="G216" s="17"/>
      <c r="H216" s="27" t="str">
        <f t="shared" si="111"/>
        <v/>
      </c>
      <c r="I216" s="28"/>
      <c r="J216" s="267" t="str">
        <f t="shared" si="112"/>
        <v/>
      </c>
      <c r="K216" s="263" t="str">
        <f t="shared" si="113"/>
        <v/>
      </c>
      <c r="L216" s="5">
        <f t="shared" si="114"/>
        <v>0</v>
      </c>
      <c r="M216" s="18"/>
      <c r="N216" s="267" t="str">
        <f t="shared" si="115"/>
        <v/>
      </c>
      <c r="O216" s="263" t="str">
        <f t="shared" si="116"/>
        <v/>
      </c>
      <c r="P216" s="5">
        <f t="shared" si="117"/>
        <v>0</v>
      </c>
      <c r="Q216" s="18"/>
      <c r="R216" s="267" t="str">
        <f t="shared" si="118"/>
        <v/>
      </c>
      <c r="S216" s="263" t="str">
        <f t="shared" si="119"/>
        <v/>
      </c>
      <c r="T216" s="5">
        <f t="shared" si="120"/>
        <v>0</v>
      </c>
      <c r="U216" s="18"/>
      <c r="V216" s="267" t="str">
        <f t="shared" si="121"/>
        <v/>
      </c>
      <c r="W216" s="263" t="str">
        <f t="shared" si="122"/>
        <v/>
      </c>
      <c r="X216" s="5">
        <f t="shared" si="123"/>
        <v>0</v>
      </c>
      <c r="Y216" s="20"/>
      <c r="Z216" s="267" t="str">
        <f t="shared" si="124"/>
        <v/>
      </c>
      <c r="AA216" s="263" t="str">
        <f t="shared" si="125"/>
        <v/>
      </c>
      <c r="AB216" s="5">
        <f t="shared" si="126"/>
        <v>0</v>
      </c>
      <c r="AC216" s="18"/>
      <c r="AD216" s="267" t="str">
        <f t="shared" si="127"/>
        <v/>
      </c>
      <c r="AE216" s="263" t="str">
        <f t="shared" si="128"/>
        <v/>
      </c>
      <c r="AF216" s="5">
        <f t="shared" si="129"/>
        <v>0</v>
      </c>
      <c r="AG216" s="18"/>
      <c r="AH216" s="267" t="str">
        <f t="shared" si="130"/>
        <v/>
      </c>
      <c r="AI216" s="263" t="str">
        <f t="shared" si="131"/>
        <v/>
      </c>
      <c r="AJ216" s="29">
        <f t="shared" si="132"/>
        <v>0</v>
      </c>
      <c r="AK216" s="22"/>
      <c r="AL216" s="5">
        <f t="shared" si="133"/>
        <v>0</v>
      </c>
      <c r="AM216" s="22"/>
      <c r="AN216" s="5">
        <f t="shared" si="134"/>
        <v>0</v>
      </c>
      <c r="AO216" s="826"/>
      <c r="AP216" s="29">
        <f t="shared" si="135"/>
        <v>0</v>
      </c>
      <c r="AQ216" s="436"/>
      <c r="AR216" s="106">
        <f t="shared" si="136"/>
        <v>0</v>
      </c>
      <c r="AS216" s="274">
        <f t="shared" si="137"/>
        <v>0</v>
      </c>
      <c r="AT216" s="275">
        <f t="shared" si="137"/>
        <v>0</v>
      </c>
      <c r="AU216" s="275">
        <f t="shared" si="139"/>
        <v>0</v>
      </c>
      <c r="AV216" s="275">
        <f t="shared" si="139"/>
        <v>0</v>
      </c>
      <c r="AW216" s="275">
        <f t="shared" si="139"/>
        <v>0</v>
      </c>
      <c r="AX216" s="275">
        <f t="shared" si="139"/>
        <v>0</v>
      </c>
      <c r="AY216" s="275">
        <f t="shared" si="139"/>
        <v>0</v>
      </c>
      <c r="AZ216" s="275">
        <f t="shared" si="139"/>
        <v>0</v>
      </c>
      <c r="BA216" s="275">
        <f t="shared" si="139"/>
        <v>0</v>
      </c>
      <c r="BB216" s="275">
        <f t="shared" si="139"/>
        <v>0</v>
      </c>
      <c r="BC216" s="275">
        <f t="shared" si="139"/>
        <v>0</v>
      </c>
      <c r="BD216" s="275">
        <f t="shared" si="138"/>
        <v>0</v>
      </c>
      <c r="BE216" s="275">
        <f>IF(AND(A216&lt;&gt;"",AS216&lt;&gt;1,ISNA(VLOOKUP(A216,Indoor!B:B,1,0))),1,0)</f>
        <v>0</v>
      </c>
      <c r="BG216" s="276"/>
      <c r="BH216" s="302"/>
    </row>
    <row r="217" spans="1:60" hidden="1">
      <c r="A217" s="118"/>
      <c r="B217" s="4" t="str">
        <f t="shared" si="106"/>
        <v/>
      </c>
      <c r="C217" s="4" t="str">
        <f t="shared" si="106"/>
        <v/>
      </c>
      <c r="D217" s="5" t="str">
        <f t="shared" si="106"/>
        <v/>
      </c>
      <c r="E217" s="5" t="str">
        <f t="shared" si="106"/>
        <v/>
      </c>
      <c r="F217" s="5" t="str">
        <f t="shared" si="106"/>
        <v/>
      </c>
      <c r="G217" s="17"/>
      <c r="H217" s="27" t="str">
        <f t="shared" si="111"/>
        <v/>
      </c>
      <c r="I217" s="28"/>
      <c r="J217" s="267" t="str">
        <f t="shared" si="112"/>
        <v/>
      </c>
      <c r="K217" s="263" t="str">
        <f t="shared" si="113"/>
        <v/>
      </c>
      <c r="L217" s="5">
        <f t="shared" si="114"/>
        <v>0</v>
      </c>
      <c r="M217" s="18"/>
      <c r="N217" s="267" t="str">
        <f t="shared" si="115"/>
        <v/>
      </c>
      <c r="O217" s="263" t="str">
        <f t="shared" si="116"/>
        <v/>
      </c>
      <c r="P217" s="5">
        <f t="shared" si="117"/>
        <v>0</v>
      </c>
      <c r="Q217" s="18"/>
      <c r="R217" s="267" t="str">
        <f t="shared" si="118"/>
        <v/>
      </c>
      <c r="S217" s="263" t="str">
        <f t="shared" si="119"/>
        <v/>
      </c>
      <c r="T217" s="5">
        <f t="shared" si="120"/>
        <v>0</v>
      </c>
      <c r="U217" s="18"/>
      <c r="V217" s="267" t="str">
        <f t="shared" si="121"/>
        <v/>
      </c>
      <c r="W217" s="263" t="str">
        <f t="shared" si="122"/>
        <v/>
      </c>
      <c r="X217" s="5">
        <f t="shared" si="123"/>
        <v>0</v>
      </c>
      <c r="Y217" s="20"/>
      <c r="Z217" s="267" t="str">
        <f t="shared" si="124"/>
        <v/>
      </c>
      <c r="AA217" s="263" t="str">
        <f t="shared" si="125"/>
        <v/>
      </c>
      <c r="AB217" s="5">
        <f t="shared" si="126"/>
        <v>0</v>
      </c>
      <c r="AC217" s="18"/>
      <c r="AD217" s="267" t="str">
        <f t="shared" si="127"/>
        <v/>
      </c>
      <c r="AE217" s="263" t="str">
        <f t="shared" si="128"/>
        <v/>
      </c>
      <c r="AF217" s="5">
        <f t="shared" si="129"/>
        <v>0</v>
      </c>
      <c r="AG217" s="18"/>
      <c r="AH217" s="267" t="str">
        <f t="shared" si="130"/>
        <v/>
      </c>
      <c r="AI217" s="263" t="str">
        <f t="shared" si="131"/>
        <v/>
      </c>
      <c r="AJ217" s="29">
        <f t="shared" si="132"/>
        <v>0</v>
      </c>
      <c r="AK217" s="22"/>
      <c r="AL217" s="5">
        <f t="shared" si="133"/>
        <v>0</v>
      </c>
      <c r="AM217" s="22"/>
      <c r="AN217" s="5">
        <f t="shared" si="134"/>
        <v>0</v>
      </c>
      <c r="AO217" s="826"/>
      <c r="AP217" s="29">
        <f t="shared" si="135"/>
        <v>0</v>
      </c>
      <c r="AQ217" s="436"/>
      <c r="AR217" s="106">
        <f t="shared" si="136"/>
        <v>0</v>
      </c>
      <c r="AS217" s="274">
        <f t="shared" si="137"/>
        <v>0</v>
      </c>
      <c r="AT217" s="275">
        <f t="shared" si="137"/>
        <v>0</v>
      </c>
      <c r="AU217" s="275">
        <f t="shared" si="139"/>
        <v>0</v>
      </c>
      <c r="AV217" s="275">
        <f t="shared" si="139"/>
        <v>0</v>
      </c>
      <c r="AW217" s="275">
        <f t="shared" si="139"/>
        <v>0</v>
      </c>
      <c r="AX217" s="275">
        <f t="shared" si="139"/>
        <v>0</v>
      </c>
      <c r="AY217" s="275">
        <f t="shared" si="139"/>
        <v>0</v>
      </c>
      <c r="AZ217" s="275">
        <f t="shared" si="139"/>
        <v>0</v>
      </c>
      <c r="BA217" s="275">
        <f t="shared" si="139"/>
        <v>0</v>
      </c>
      <c r="BB217" s="275">
        <f t="shared" si="139"/>
        <v>0</v>
      </c>
      <c r="BC217" s="275">
        <f t="shared" si="139"/>
        <v>0</v>
      </c>
      <c r="BD217" s="275">
        <f t="shared" si="138"/>
        <v>0</v>
      </c>
      <c r="BE217" s="275">
        <f>IF(AND(A217&lt;&gt;"",AS217&lt;&gt;1,ISNA(VLOOKUP(A217,Indoor!B:B,1,0))),1,0)</f>
        <v>0</v>
      </c>
      <c r="BG217" s="276"/>
      <c r="BH217" s="302"/>
    </row>
    <row r="218" spans="1:60" hidden="1">
      <c r="A218" s="118"/>
      <c r="B218" s="4" t="str">
        <f t="shared" ref="B218:F268" si="140">IF($A218="","",VLOOKUP($A218,Athlètes,B$5,0))</f>
        <v/>
      </c>
      <c r="C218" s="4" t="str">
        <f t="shared" si="140"/>
        <v/>
      </c>
      <c r="D218" s="5" t="str">
        <f t="shared" si="140"/>
        <v/>
      </c>
      <c r="E218" s="5" t="str">
        <f t="shared" si="140"/>
        <v/>
      </c>
      <c r="F218" s="5" t="str">
        <f t="shared" si="140"/>
        <v/>
      </c>
      <c r="G218" s="17"/>
      <c r="H218" s="27" t="str">
        <f t="shared" si="111"/>
        <v/>
      </c>
      <c r="I218" s="28"/>
      <c r="J218" s="267" t="str">
        <f t="shared" si="112"/>
        <v/>
      </c>
      <c r="K218" s="263" t="str">
        <f t="shared" si="113"/>
        <v/>
      </c>
      <c r="L218" s="5">
        <f t="shared" si="114"/>
        <v>0</v>
      </c>
      <c r="M218" s="18"/>
      <c r="N218" s="267" t="str">
        <f t="shared" si="115"/>
        <v/>
      </c>
      <c r="O218" s="263" t="str">
        <f t="shared" si="116"/>
        <v/>
      </c>
      <c r="P218" s="5">
        <f t="shared" si="117"/>
        <v>0</v>
      </c>
      <c r="Q218" s="18"/>
      <c r="R218" s="267" t="str">
        <f t="shared" si="118"/>
        <v/>
      </c>
      <c r="S218" s="263" t="str">
        <f t="shared" si="119"/>
        <v/>
      </c>
      <c r="T218" s="5">
        <f t="shared" si="120"/>
        <v>0</v>
      </c>
      <c r="U218" s="18"/>
      <c r="V218" s="267" t="str">
        <f t="shared" si="121"/>
        <v/>
      </c>
      <c r="W218" s="263" t="str">
        <f t="shared" si="122"/>
        <v/>
      </c>
      <c r="X218" s="5">
        <f t="shared" si="123"/>
        <v>0</v>
      </c>
      <c r="Y218" s="20"/>
      <c r="Z218" s="267" t="str">
        <f t="shared" si="124"/>
        <v/>
      </c>
      <c r="AA218" s="263" t="str">
        <f t="shared" si="125"/>
        <v/>
      </c>
      <c r="AB218" s="5">
        <f t="shared" si="126"/>
        <v>0</v>
      </c>
      <c r="AC218" s="18"/>
      <c r="AD218" s="267" t="str">
        <f t="shared" si="127"/>
        <v/>
      </c>
      <c r="AE218" s="263" t="str">
        <f t="shared" si="128"/>
        <v/>
      </c>
      <c r="AF218" s="5">
        <f t="shared" si="129"/>
        <v>0</v>
      </c>
      <c r="AG218" s="18"/>
      <c r="AH218" s="267" t="str">
        <f t="shared" si="130"/>
        <v/>
      </c>
      <c r="AI218" s="263" t="str">
        <f t="shared" si="131"/>
        <v/>
      </c>
      <c r="AJ218" s="29">
        <f t="shared" si="132"/>
        <v>0</v>
      </c>
      <c r="AK218" s="22"/>
      <c r="AL218" s="5">
        <f t="shared" si="133"/>
        <v>0</v>
      </c>
      <c r="AM218" s="22"/>
      <c r="AN218" s="5">
        <f t="shared" si="134"/>
        <v>0</v>
      </c>
      <c r="AO218" s="826"/>
      <c r="AP218" s="29">
        <f t="shared" si="135"/>
        <v>0</v>
      </c>
      <c r="AQ218" s="436"/>
      <c r="AR218" s="106">
        <f t="shared" si="136"/>
        <v>0</v>
      </c>
      <c r="AS218" s="274">
        <f t="shared" si="137"/>
        <v>0</v>
      </c>
      <c r="AT218" s="275">
        <f t="shared" si="137"/>
        <v>0</v>
      </c>
      <c r="AU218" s="275">
        <f t="shared" ref="AU218:BC225" si="141">IF($G218=AU$13,1,0)</f>
        <v>0</v>
      </c>
      <c r="AV218" s="275">
        <f t="shared" si="141"/>
        <v>0</v>
      </c>
      <c r="AW218" s="275">
        <f t="shared" si="141"/>
        <v>0</v>
      </c>
      <c r="AX218" s="275">
        <f t="shared" si="141"/>
        <v>0</v>
      </c>
      <c r="AY218" s="275">
        <f t="shared" si="141"/>
        <v>0</v>
      </c>
      <c r="AZ218" s="275">
        <f t="shared" si="141"/>
        <v>0</v>
      </c>
      <c r="BA218" s="275">
        <f t="shared" si="141"/>
        <v>0</v>
      </c>
      <c r="BB218" s="275">
        <f t="shared" si="141"/>
        <v>0</v>
      </c>
      <c r="BC218" s="275">
        <f t="shared" si="141"/>
        <v>0</v>
      </c>
      <c r="BD218" s="275">
        <f t="shared" si="138"/>
        <v>0</v>
      </c>
      <c r="BE218" s="275">
        <f>IF(AND(A218&lt;&gt;"",AS218&lt;&gt;1,ISNA(VLOOKUP(A218,Indoor!B:B,1,0))),1,0)</f>
        <v>0</v>
      </c>
      <c r="BG218" s="276"/>
      <c r="BH218" s="302"/>
    </row>
    <row r="219" spans="1:60" hidden="1">
      <c r="A219" s="118"/>
      <c r="B219" s="4" t="str">
        <f t="shared" si="140"/>
        <v/>
      </c>
      <c r="C219" s="4" t="str">
        <f t="shared" si="140"/>
        <v/>
      </c>
      <c r="D219" s="5" t="str">
        <f t="shared" si="140"/>
        <v/>
      </c>
      <c r="E219" s="5" t="str">
        <f t="shared" si="140"/>
        <v/>
      </c>
      <c r="F219" s="5" t="str">
        <f t="shared" si="140"/>
        <v/>
      </c>
      <c r="G219" s="17"/>
      <c r="H219" s="27" t="str">
        <f t="shared" si="111"/>
        <v/>
      </c>
      <c r="I219" s="28"/>
      <c r="J219" s="267" t="str">
        <f t="shared" si="112"/>
        <v/>
      </c>
      <c r="K219" s="263" t="str">
        <f t="shared" si="113"/>
        <v/>
      </c>
      <c r="L219" s="5">
        <f t="shared" si="114"/>
        <v>0</v>
      </c>
      <c r="M219" s="18"/>
      <c r="N219" s="267" t="str">
        <f t="shared" si="115"/>
        <v/>
      </c>
      <c r="O219" s="263" t="str">
        <f t="shared" si="116"/>
        <v/>
      </c>
      <c r="P219" s="5">
        <f t="shared" si="117"/>
        <v>0</v>
      </c>
      <c r="Q219" s="18"/>
      <c r="R219" s="267" t="str">
        <f t="shared" si="118"/>
        <v/>
      </c>
      <c r="S219" s="263" t="str">
        <f t="shared" si="119"/>
        <v/>
      </c>
      <c r="T219" s="5">
        <f t="shared" si="120"/>
        <v>0</v>
      </c>
      <c r="U219" s="18"/>
      <c r="V219" s="267" t="str">
        <f t="shared" si="121"/>
        <v/>
      </c>
      <c r="W219" s="263" t="str">
        <f t="shared" si="122"/>
        <v/>
      </c>
      <c r="X219" s="5">
        <f t="shared" si="123"/>
        <v>0</v>
      </c>
      <c r="Y219" s="20"/>
      <c r="Z219" s="267" t="str">
        <f t="shared" si="124"/>
        <v/>
      </c>
      <c r="AA219" s="263" t="str">
        <f t="shared" si="125"/>
        <v/>
      </c>
      <c r="AB219" s="5">
        <f t="shared" si="126"/>
        <v>0</v>
      </c>
      <c r="AC219" s="18"/>
      <c r="AD219" s="267" t="str">
        <f t="shared" si="127"/>
        <v/>
      </c>
      <c r="AE219" s="263" t="str">
        <f t="shared" si="128"/>
        <v/>
      </c>
      <c r="AF219" s="5">
        <f t="shared" si="129"/>
        <v>0</v>
      </c>
      <c r="AG219" s="18"/>
      <c r="AH219" s="267" t="str">
        <f t="shared" si="130"/>
        <v/>
      </c>
      <c r="AI219" s="263" t="str">
        <f t="shared" si="131"/>
        <v/>
      </c>
      <c r="AJ219" s="29">
        <f t="shared" si="132"/>
        <v>0</v>
      </c>
      <c r="AK219" s="22"/>
      <c r="AL219" s="5">
        <f t="shared" si="133"/>
        <v>0</v>
      </c>
      <c r="AM219" s="22"/>
      <c r="AN219" s="5">
        <f t="shared" si="134"/>
        <v>0</v>
      </c>
      <c r="AO219" s="826"/>
      <c r="AP219" s="29">
        <f t="shared" si="135"/>
        <v>0</v>
      </c>
      <c r="AQ219" s="436"/>
      <c r="AR219" s="106">
        <f t="shared" si="136"/>
        <v>0</v>
      </c>
      <c r="AS219" s="274">
        <f t="shared" si="137"/>
        <v>0</v>
      </c>
      <c r="AT219" s="275">
        <f t="shared" si="137"/>
        <v>0</v>
      </c>
      <c r="AU219" s="275">
        <f t="shared" si="141"/>
        <v>0</v>
      </c>
      <c r="AV219" s="275">
        <f t="shared" si="141"/>
        <v>0</v>
      </c>
      <c r="AW219" s="275">
        <f t="shared" si="141"/>
        <v>0</v>
      </c>
      <c r="AX219" s="275">
        <f t="shared" si="141"/>
        <v>0</v>
      </c>
      <c r="AY219" s="275">
        <f t="shared" si="141"/>
        <v>0</v>
      </c>
      <c r="AZ219" s="275">
        <f t="shared" si="141"/>
        <v>0</v>
      </c>
      <c r="BA219" s="275">
        <f t="shared" si="141"/>
        <v>0</v>
      </c>
      <c r="BB219" s="275">
        <f t="shared" si="141"/>
        <v>0</v>
      </c>
      <c r="BC219" s="275">
        <f t="shared" si="141"/>
        <v>0</v>
      </c>
      <c r="BD219" s="275">
        <f t="shared" si="138"/>
        <v>0</v>
      </c>
      <c r="BE219" s="275">
        <f>IF(AND(A219&lt;&gt;"",AS219&lt;&gt;1,ISNA(VLOOKUP(A219,Indoor!B:B,1,0))),1,0)</f>
        <v>0</v>
      </c>
      <c r="BG219" s="276"/>
      <c r="BH219" s="302"/>
    </row>
    <row r="220" spans="1:60" hidden="1">
      <c r="A220" s="118"/>
      <c r="B220" s="4" t="str">
        <f t="shared" si="140"/>
        <v/>
      </c>
      <c r="C220" s="4" t="str">
        <f t="shared" si="140"/>
        <v/>
      </c>
      <c r="D220" s="5" t="str">
        <f t="shared" si="140"/>
        <v/>
      </c>
      <c r="E220" s="5" t="str">
        <f t="shared" si="140"/>
        <v/>
      </c>
      <c r="F220" s="5" t="str">
        <f t="shared" si="140"/>
        <v/>
      </c>
      <c r="G220" s="17"/>
      <c r="H220" s="27" t="str">
        <f t="shared" si="111"/>
        <v/>
      </c>
      <c r="I220" s="28"/>
      <c r="J220" s="267" t="str">
        <f t="shared" si="112"/>
        <v/>
      </c>
      <c r="K220" s="263" t="str">
        <f t="shared" si="113"/>
        <v/>
      </c>
      <c r="L220" s="5">
        <f t="shared" si="114"/>
        <v>0</v>
      </c>
      <c r="M220" s="18"/>
      <c r="N220" s="267" t="str">
        <f t="shared" si="115"/>
        <v/>
      </c>
      <c r="O220" s="263" t="str">
        <f t="shared" si="116"/>
        <v/>
      </c>
      <c r="P220" s="5">
        <f t="shared" si="117"/>
        <v>0</v>
      </c>
      <c r="Q220" s="18"/>
      <c r="R220" s="267" t="str">
        <f t="shared" si="118"/>
        <v/>
      </c>
      <c r="S220" s="263" t="str">
        <f t="shared" si="119"/>
        <v/>
      </c>
      <c r="T220" s="5">
        <f t="shared" si="120"/>
        <v>0</v>
      </c>
      <c r="U220" s="18"/>
      <c r="V220" s="267" t="str">
        <f t="shared" si="121"/>
        <v/>
      </c>
      <c r="W220" s="263" t="str">
        <f t="shared" si="122"/>
        <v/>
      </c>
      <c r="X220" s="5">
        <f t="shared" si="123"/>
        <v>0</v>
      </c>
      <c r="Y220" s="20"/>
      <c r="Z220" s="267" t="str">
        <f t="shared" si="124"/>
        <v/>
      </c>
      <c r="AA220" s="263" t="str">
        <f t="shared" si="125"/>
        <v/>
      </c>
      <c r="AB220" s="5">
        <f t="shared" si="126"/>
        <v>0</v>
      </c>
      <c r="AC220" s="18"/>
      <c r="AD220" s="267" t="str">
        <f t="shared" si="127"/>
        <v/>
      </c>
      <c r="AE220" s="263" t="str">
        <f t="shared" si="128"/>
        <v/>
      </c>
      <c r="AF220" s="5">
        <f t="shared" si="129"/>
        <v>0</v>
      </c>
      <c r="AG220" s="18"/>
      <c r="AH220" s="267" t="str">
        <f t="shared" si="130"/>
        <v/>
      </c>
      <c r="AI220" s="263" t="str">
        <f t="shared" si="131"/>
        <v/>
      </c>
      <c r="AJ220" s="29">
        <f t="shared" si="132"/>
        <v>0</v>
      </c>
      <c r="AK220" s="22"/>
      <c r="AL220" s="5">
        <f t="shared" si="133"/>
        <v>0</v>
      </c>
      <c r="AM220" s="22"/>
      <c r="AN220" s="5">
        <f t="shared" si="134"/>
        <v>0</v>
      </c>
      <c r="AO220" s="826"/>
      <c r="AP220" s="29">
        <f t="shared" si="135"/>
        <v>0</v>
      </c>
      <c r="AQ220" s="436"/>
      <c r="AR220" s="106">
        <f t="shared" si="136"/>
        <v>0</v>
      </c>
      <c r="AS220" s="274">
        <f t="shared" si="137"/>
        <v>0</v>
      </c>
      <c r="AT220" s="275">
        <f t="shared" si="137"/>
        <v>0</v>
      </c>
      <c r="AU220" s="275">
        <f t="shared" si="141"/>
        <v>0</v>
      </c>
      <c r="AV220" s="275">
        <f t="shared" si="141"/>
        <v>0</v>
      </c>
      <c r="AW220" s="275">
        <f t="shared" si="141"/>
        <v>0</v>
      </c>
      <c r="AX220" s="275">
        <f t="shared" si="141"/>
        <v>0</v>
      </c>
      <c r="AY220" s="275">
        <f t="shared" si="141"/>
        <v>0</v>
      </c>
      <c r="AZ220" s="275">
        <f t="shared" si="141"/>
        <v>0</v>
      </c>
      <c r="BA220" s="275">
        <f t="shared" si="141"/>
        <v>0</v>
      </c>
      <c r="BB220" s="275">
        <f t="shared" si="141"/>
        <v>0</v>
      </c>
      <c r="BC220" s="275">
        <f t="shared" si="141"/>
        <v>0</v>
      </c>
      <c r="BD220" s="275">
        <f t="shared" si="138"/>
        <v>0</v>
      </c>
      <c r="BE220" s="275">
        <f>IF(AND(A220&lt;&gt;"",AS220&lt;&gt;1,ISNA(VLOOKUP(A220,Indoor!B:B,1,0))),1,0)</f>
        <v>0</v>
      </c>
      <c r="BG220" s="276"/>
      <c r="BH220" s="302"/>
    </row>
    <row r="221" spans="1:60" hidden="1">
      <c r="A221" s="118"/>
      <c r="B221" s="4" t="str">
        <f t="shared" si="140"/>
        <v/>
      </c>
      <c r="C221" s="4" t="str">
        <f t="shared" si="140"/>
        <v/>
      </c>
      <c r="D221" s="5" t="str">
        <f t="shared" si="140"/>
        <v/>
      </c>
      <c r="E221" s="5" t="str">
        <f t="shared" si="140"/>
        <v/>
      </c>
      <c r="F221" s="5" t="str">
        <f t="shared" si="140"/>
        <v/>
      </c>
      <c r="G221" s="17"/>
      <c r="H221" s="27" t="str">
        <f t="shared" si="111"/>
        <v/>
      </c>
      <c r="I221" s="28"/>
      <c r="J221" s="267" t="str">
        <f t="shared" si="112"/>
        <v/>
      </c>
      <c r="K221" s="263" t="str">
        <f t="shared" si="113"/>
        <v/>
      </c>
      <c r="L221" s="5">
        <f t="shared" si="114"/>
        <v>0</v>
      </c>
      <c r="M221" s="18"/>
      <c r="N221" s="267" t="str">
        <f t="shared" si="115"/>
        <v/>
      </c>
      <c r="O221" s="263" t="str">
        <f t="shared" si="116"/>
        <v/>
      </c>
      <c r="P221" s="5">
        <f t="shared" si="117"/>
        <v>0</v>
      </c>
      <c r="Q221" s="18"/>
      <c r="R221" s="267" t="str">
        <f t="shared" si="118"/>
        <v/>
      </c>
      <c r="S221" s="263" t="str">
        <f t="shared" si="119"/>
        <v/>
      </c>
      <c r="T221" s="5">
        <f t="shared" si="120"/>
        <v>0</v>
      </c>
      <c r="U221" s="18"/>
      <c r="V221" s="267" t="str">
        <f t="shared" si="121"/>
        <v/>
      </c>
      <c r="W221" s="263" t="str">
        <f t="shared" si="122"/>
        <v/>
      </c>
      <c r="X221" s="5">
        <f t="shared" si="123"/>
        <v>0</v>
      </c>
      <c r="Y221" s="20"/>
      <c r="Z221" s="267" t="str">
        <f t="shared" si="124"/>
        <v/>
      </c>
      <c r="AA221" s="263" t="str">
        <f t="shared" si="125"/>
        <v/>
      </c>
      <c r="AB221" s="5">
        <f t="shared" si="126"/>
        <v>0</v>
      </c>
      <c r="AC221" s="18"/>
      <c r="AD221" s="267" t="str">
        <f t="shared" si="127"/>
        <v/>
      </c>
      <c r="AE221" s="263" t="str">
        <f t="shared" si="128"/>
        <v/>
      </c>
      <c r="AF221" s="5">
        <f t="shared" si="129"/>
        <v>0</v>
      </c>
      <c r="AG221" s="18"/>
      <c r="AH221" s="267" t="str">
        <f t="shared" si="130"/>
        <v/>
      </c>
      <c r="AI221" s="263" t="str">
        <f t="shared" si="131"/>
        <v/>
      </c>
      <c r="AJ221" s="29">
        <f t="shared" si="132"/>
        <v>0</v>
      </c>
      <c r="AK221" s="22"/>
      <c r="AL221" s="5">
        <f t="shared" si="133"/>
        <v>0</v>
      </c>
      <c r="AM221" s="22"/>
      <c r="AN221" s="5">
        <f t="shared" si="134"/>
        <v>0</v>
      </c>
      <c r="AO221" s="826"/>
      <c r="AP221" s="29">
        <f t="shared" si="135"/>
        <v>0</v>
      </c>
      <c r="AQ221" s="436"/>
      <c r="AR221" s="106">
        <f t="shared" si="136"/>
        <v>0</v>
      </c>
      <c r="AS221" s="274">
        <f t="shared" si="137"/>
        <v>0</v>
      </c>
      <c r="AT221" s="275">
        <f t="shared" si="137"/>
        <v>0</v>
      </c>
      <c r="AU221" s="275">
        <f t="shared" si="141"/>
        <v>0</v>
      </c>
      <c r="AV221" s="275">
        <f t="shared" si="141"/>
        <v>0</v>
      </c>
      <c r="AW221" s="275">
        <f t="shared" si="141"/>
        <v>0</v>
      </c>
      <c r="AX221" s="275">
        <f t="shared" si="141"/>
        <v>0</v>
      </c>
      <c r="AY221" s="275">
        <f t="shared" si="141"/>
        <v>0</v>
      </c>
      <c r="AZ221" s="275">
        <f t="shared" si="141"/>
        <v>0</v>
      </c>
      <c r="BA221" s="275">
        <f t="shared" si="141"/>
        <v>0</v>
      </c>
      <c r="BB221" s="275">
        <f t="shared" si="141"/>
        <v>0</v>
      </c>
      <c r="BC221" s="275">
        <f t="shared" si="141"/>
        <v>0</v>
      </c>
      <c r="BD221" s="275">
        <f t="shared" si="138"/>
        <v>0</v>
      </c>
      <c r="BE221" s="275">
        <f>IF(AND(A221&lt;&gt;"",AS221&lt;&gt;1,ISNA(VLOOKUP(A221,Indoor!B:B,1,0))),1,0)</f>
        <v>0</v>
      </c>
      <c r="BG221" s="276"/>
      <c r="BH221" s="302"/>
    </row>
    <row r="222" spans="1:60" hidden="1">
      <c r="A222" s="118"/>
      <c r="B222" s="4" t="str">
        <f t="shared" si="140"/>
        <v/>
      </c>
      <c r="C222" s="4" t="str">
        <f t="shared" si="140"/>
        <v/>
      </c>
      <c r="D222" s="5" t="str">
        <f t="shared" si="140"/>
        <v/>
      </c>
      <c r="E222" s="5" t="str">
        <f t="shared" si="140"/>
        <v/>
      </c>
      <c r="F222" s="5" t="str">
        <f t="shared" si="140"/>
        <v/>
      </c>
      <c r="G222" s="17"/>
      <c r="H222" s="27" t="str">
        <f t="shared" si="111"/>
        <v/>
      </c>
      <c r="I222" s="28"/>
      <c r="J222" s="267" t="str">
        <f t="shared" si="112"/>
        <v/>
      </c>
      <c r="K222" s="263" t="str">
        <f t="shared" si="113"/>
        <v/>
      </c>
      <c r="L222" s="5">
        <f t="shared" si="114"/>
        <v>0</v>
      </c>
      <c r="M222" s="18"/>
      <c r="N222" s="267" t="str">
        <f t="shared" si="115"/>
        <v/>
      </c>
      <c r="O222" s="263" t="str">
        <f t="shared" si="116"/>
        <v/>
      </c>
      <c r="P222" s="5">
        <f t="shared" si="117"/>
        <v>0</v>
      </c>
      <c r="Q222" s="18"/>
      <c r="R222" s="267" t="str">
        <f t="shared" si="118"/>
        <v/>
      </c>
      <c r="S222" s="263" t="str">
        <f t="shared" si="119"/>
        <v/>
      </c>
      <c r="T222" s="5">
        <f t="shared" si="120"/>
        <v>0</v>
      </c>
      <c r="U222" s="18"/>
      <c r="V222" s="267" t="str">
        <f t="shared" si="121"/>
        <v/>
      </c>
      <c r="W222" s="263" t="str">
        <f t="shared" si="122"/>
        <v/>
      </c>
      <c r="X222" s="5">
        <f t="shared" si="123"/>
        <v>0</v>
      </c>
      <c r="Y222" s="20"/>
      <c r="Z222" s="267" t="str">
        <f t="shared" si="124"/>
        <v/>
      </c>
      <c r="AA222" s="263" t="str">
        <f t="shared" si="125"/>
        <v/>
      </c>
      <c r="AB222" s="5">
        <f t="shared" si="126"/>
        <v>0</v>
      </c>
      <c r="AC222" s="18"/>
      <c r="AD222" s="267" t="str">
        <f t="shared" si="127"/>
        <v/>
      </c>
      <c r="AE222" s="263" t="str">
        <f t="shared" si="128"/>
        <v/>
      </c>
      <c r="AF222" s="5">
        <f t="shared" si="129"/>
        <v>0</v>
      </c>
      <c r="AG222" s="18"/>
      <c r="AH222" s="267" t="str">
        <f t="shared" si="130"/>
        <v/>
      </c>
      <c r="AI222" s="263" t="str">
        <f t="shared" si="131"/>
        <v/>
      </c>
      <c r="AJ222" s="29">
        <f t="shared" si="132"/>
        <v>0</v>
      </c>
      <c r="AK222" s="22"/>
      <c r="AL222" s="5">
        <f t="shared" si="133"/>
        <v>0</v>
      </c>
      <c r="AM222" s="22"/>
      <c r="AN222" s="5">
        <f t="shared" si="134"/>
        <v>0</v>
      </c>
      <c r="AO222" s="826"/>
      <c r="AP222" s="29">
        <f t="shared" si="135"/>
        <v>0</v>
      </c>
      <c r="AQ222" s="436"/>
      <c r="AR222" s="106">
        <f t="shared" si="136"/>
        <v>0</v>
      </c>
      <c r="AS222" s="274">
        <f t="shared" si="137"/>
        <v>0</v>
      </c>
      <c r="AT222" s="275">
        <f t="shared" si="137"/>
        <v>0</v>
      </c>
      <c r="AU222" s="275">
        <f t="shared" si="141"/>
        <v>0</v>
      </c>
      <c r="AV222" s="275">
        <f t="shared" si="141"/>
        <v>0</v>
      </c>
      <c r="AW222" s="275">
        <f t="shared" si="141"/>
        <v>0</v>
      </c>
      <c r="AX222" s="275">
        <f t="shared" si="141"/>
        <v>0</v>
      </c>
      <c r="AY222" s="275">
        <f t="shared" si="141"/>
        <v>0</v>
      </c>
      <c r="AZ222" s="275">
        <f t="shared" si="141"/>
        <v>0</v>
      </c>
      <c r="BA222" s="275">
        <f t="shared" si="141"/>
        <v>0</v>
      </c>
      <c r="BB222" s="275">
        <f t="shared" si="141"/>
        <v>0</v>
      </c>
      <c r="BC222" s="275">
        <f t="shared" si="141"/>
        <v>0</v>
      </c>
      <c r="BD222" s="275">
        <f t="shared" si="138"/>
        <v>0</v>
      </c>
      <c r="BE222" s="275">
        <f>IF(AND(A222&lt;&gt;"",AS222&lt;&gt;1,ISNA(VLOOKUP(A222,Indoor!B:B,1,0))),1,0)</f>
        <v>0</v>
      </c>
      <c r="BG222" s="276"/>
      <c r="BH222" s="302"/>
    </row>
    <row r="223" spans="1:60" hidden="1">
      <c r="A223" s="118"/>
      <c r="B223" s="4" t="str">
        <f t="shared" si="140"/>
        <v/>
      </c>
      <c r="C223" s="4" t="str">
        <f t="shared" si="140"/>
        <v/>
      </c>
      <c r="D223" s="5" t="str">
        <f t="shared" si="140"/>
        <v/>
      </c>
      <c r="E223" s="5" t="str">
        <f t="shared" si="140"/>
        <v/>
      </c>
      <c r="F223" s="5" t="str">
        <f t="shared" si="140"/>
        <v/>
      </c>
      <c r="G223" s="17"/>
      <c r="H223" s="27" t="str">
        <f t="shared" si="111"/>
        <v/>
      </c>
      <c r="I223" s="28"/>
      <c r="J223" s="267" t="str">
        <f t="shared" si="112"/>
        <v/>
      </c>
      <c r="K223" s="263" t="str">
        <f t="shared" si="113"/>
        <v/>
      </c>
      <c r="L223" s="5">
        <f t="shared" si="114"/>
        <v>0</v>
      </c>
      <c r="M223" s="18"/>
      <c r="N223" s="267" t="str">
        <f t="shared" si="115"/>
        <v/>
      </c>
      <c r="O223" s="263" t="str">
        <f t="shared" si="116"/>
        <v/>
      </c>
      <c r="P223" s="5">
        <f t="shared" si="117"/>
        <v>0</v>
      </c>
      <c r="Q223" s="18"/>
      <c r="R223" s="267" t="str">
        <f t="shared" si="118"/>
        <v/>
      </c>
      <c r="S223" s="263" t="str">
        <f t="shared" si="119"/>
        <v/>
      </c>
      <c r="T223" s="5">
        <f t="shared" si="120"/>
        <v>0</v>
      </c>
      <c r="U223" s="18"/>
      <c r="V223" s="267" t="str">
        <f t="shared" si="121"/>
        <v/>
      </c>
      <c r="W223" s="263" t="str">
        <f t="shared" si="122"/>
        <v/>
      </c>
      <c r="X223" s="5">
        <f t="shared" si="123"/>
        <v>0</v>
      </c>
      <c r="Y223" s="20"/>
      <c r="Z223" s="267" t="str">
        <f t="shared" si="124"/>
        <v/>
      </c>
      <c r="AA223" s="263" t="str">
        <f t="shared" si="125"/>
        <v/>
      </c>
      <c r="AB223" s="5">
        <f t="shared" si="126"/>
        <v>0</v>
      </c>
      <c r="AC223" s="18"/>
      <c r="AD223" s="267" t="str">
        <f t="shared" si="127"/>
        <v/>
      </c>
      <c r="AE223" s="263" t="str">
        <f t="shared" si="128"/>
        <v/>
      </c>
      <c r="AF223" s="5">
        <f t="shared" si="129"/>
        <v>0</v>
      </c>
      <c r="AG223" s="18"/>
      <c r="AH223" s="267" t="str">
        <f t="shared" si="130"/>
        <v/>
      </c>
      <c r="AI223" s="263" t="str">
        <f t="shared" si="131"/>
        <v/>
      </c>
      <c r="AJ223" s="29">
        <f t="shared" si="132"/>
        <v>0</v>
      </c>
      <c r="AK223" s="22"/>
      <c r="AL223" s="5">
        <f t="shared" si="133"/>
        <v>0</v>
      </c>
      <c r="AM223" s="22"/>
      <c r="AN223" s="5">
        <f t="shared" si="134"/>
        <v>0</v>
      </c>
      <c r="AO223" s="826"/>
      <c r="AP223" s="29">
        <f t="shared" si="135"/>
        <v>0</v>
      </c>
      <c r="AQ223" s="436"/>
      <c r="AR223" s="106">
        <f t="shared" si="136"/>
        <v>0</v>
      </c>
      <c r="AS223" s="274">
        <f t="shared" si="137"/>
        <v>0</v>
      </c>
      <c r="AT223" s="275">
        <f t="shared" si="137"/>
        <v>0</v>
      </c>
      <c r="AU223" s="275">
        <f t="shared" si="141"/>
        <v>0</v>
      </c>
      <c r="AV223" s="275">
        <f t="shared" si="141"/>
        <v>0</v>
      </c>
      <c r="AW223" s="275">
        <f t="shared" si="141"/>
        <v>0</v>
      </c>
      <c r="AX223" s="275">
        <f t="shared" si="141"/>
        <v>0</v>
      </c>
      <c r="AY223" s="275">
        <f t="shared" si="141"/>
        <v>0</v>
      </c>
      <c r="AZ223" s="275">
        <f t="shared" si="141"/>
        <v>0</v>
      </c>
      <c r="BA223" s="275">
        <f t="shared" si="141"/>
        <v>0</v>
      </c>
      <c r="BB223" s="275">
        <f t="shared" si="141"/>
        <v>0</v>
      </c>
      <c r="BC223" s="275">
        <f t="shared" si="141"/>
        <v>0</v>
      </c>
      <c r="BD223" s="275">
        <f t="shared" si="138"/>
        <v>0</v>
      </c>
      <c r="BE223" s="275">
        <f>IF(AND(A223&lt;&gt;"",AS223&lt;&gt;1,ISNA(VLOOKUP(A223,Indoor!B:B,1,0))),1,0)</f>
        <v>0</v>
      </c>
      <c r="BG223" s="276"/>
      <c r="BH223" s="302"/>
    </row>
    <row r="224" spans="1:60" hidden="1">
      <c r="A224" s="118"/>
      <c r="B224" s="4" t="str">
        <f t="shared" si="140"/>
        <v/>
      </c>
      <c r="C224" s="4" t="str">
        <f t="shared" si="140"/>
        <v/>
      </c>
      <c r="D224" s="5" t="str">
        <f t="shared" si="140"/>
        <v/>
      </c>
      <c r="E224" s="5" t="str">
        <f t="shared" si="140"/>
        <v/>
      </c>
      <c r="F224" s="5" t="str">
        <f t="shared" si="140"/>
        <v/>
      </c>
      <c r="G224" s="17"/>
      <c r="H224" s="27" t="str">
        <f t="shared" si="111"/>
        <v/>
      </c>
      <c r="I224" s="28"/>
      <c r="J224" s="267" t="str">
        <f t="shared" si="112"/>
        <v/>
      </c>
      <c r="K224" s="263" t="str">
        <f t="shared" si="113"/>
        <v/>
      </c>
      <c r="L224" s="5">
        <f t="shared" si="114"/>
        <v>0</v>
      </c>
      <c r="M224" s="18"/>
      <c r="N224" s="267" t="str">
        <f t="shared" si="115"/>
        <v/>
      </c>
      <c r="O224" s="263" t="str">
        <f t="shared" si="116"/>
        <v/>
      </c>
      <c r="P224" s="5">
        <f t="shared" si="117"/>
        <v>0</v>
      </c>
      <c r="Q224" s="18"/>
      <c r="R224" s="267" t="str">
        <f t="shared" si="118"/>
        <v/>
      </c>
      <c r="S224" s="263" t="str">
        <f t="shared" si="119"/>
        <v/>
      </c>
      <c r="T224" s="5">
        <f t="shared" si="120"/>
        <v>0</v>
      </c>
      <c r="U224" s="18"/>
      <c r="V224" s="267" t="str">
        <f t="shared" si="121"/>
        <v/>
      </c>
      <c r="W224" s="263" t="str">
        <f t="shared" si="122"/>
        <v/>
      </c>
      <c r="X224" s="5">
        <f t="shared" si="123"/>
        <v>0</v>
      </c>
      <c r="Y224" s="20"/>
      <c r="Z224" s="267" t="str">
        <f t="shared" si="124"/>
        <v/>
      </c>
      <c r="AA224" s="263" t="str">
        <f t="shared" si="125"/>
        <v/>
      </c>
      <c r="AB224" s="5">
        <f t="shared" si="126"/>
        <v>0</v>
      </c>
      <c r="AC224" s="18"/>
      <c r="AD224" s="267" t="str">
        <f t="shared" si="127"/>
        <v/>
      </c>
      <c r="AE224" s="263" t="str">
        <f t="shared" si="128"/>
        <v/>
      </c>
      <c r="AF224" s="5">
        <f t="shared" si="129"/>
        <v>0</v>
      </c>
      <c r="AG224" s="18"/>
      <c r="AH224" s="267" t="str">
        <f t="shared" si="130"/>
        <v/>
      </c>
      <c r="AI224" s="263" t="str">
        <f t="shared" si="131"/>
        <v/>
      </c>
      <c r="AJ224" s="29">
        <f t="shared" si="132"/>
        <v>0</v>
      </c>
      <c r="AK224" s="22"/>
      <c r="AL224" s="5">
        <f t="shared" si="133"/>
        <v>0</v>
      </c>
      <c r="AM224" s="22"/>
      <c r="AN224" s="5">
        <f t="shared" si="134"/>
        <v>0</v>
      </c>
      <c r="AO224" s="826"/>
      <c r="AP224" s="29">
        <f t="shared" si="135"/>
        <v>0</v>
      </c>
      <c r="AQ224" s="436"/>
      <c r="AR224" s="106">
        <f t="shared" si="136"/>
        <v>0</v>
      </c>
      <c r="AS224" s="274">
        <f t="shared" si="137"/>
        <v>0</v>
      </c>
      <c r="AT224" s="275">
        <f t="shared" si="137"/>
        <v>0</v>
      </c>
      <c r="AU224" s="275">
        <f t="shared" si="141"/>
        <v>0</v>
      </c>
      <c r="AV224" s="275">
        <f t="shared" si="141"/>
        <v>0</v>
      </c>
      <c r="AW224" s="275">
        <f t="shared" si="141"/>
        <v>0</v>
      </c>
      <c r="AX224" s="275">
        <f t="shared" si="141"/>
        <v>0</v>
      </c>
      <c r="AY224" s="275">
        <f t="shared" si="141"/>
        <v>0</v>
      </c>
      <c r="AZ224" s="275">
        <f t="shared" si="141"/>
        <v>0</v>
      </c>
      <c r="BA224" s="275">
        <f t="shared" si="141"/>
        <v>0</v>
      </c>
      <c r="BB224" s="275">
        <f t="shared" si="141"/>
        <v>0</v>
      </c>
      <c r="BC224" s="275">
        <f t="shared" si="141"/>
        <v>0</v>
      </c>
      <c r="BD224" s="275">
        <f t="shared" si="138"/>
        <v>0</v>
      </c>
      <c r="BE224" s="275">
        <f>IF(AND(A224&lt;&gt;"",AS224&lt;&gt;1,ISNA(VLOOKUP(A224,Indoor!B:B,1,0))),1,0)</f>
        <v>0</v>
      </c>
      <c r="BG224" s="276"/>
      <c r="BH224" s="302"/>
    </row>
    <row r="225" spans="1:60" hidden="1">
      <c r="A225" s="118"/>
      <c r="B225" s="4" t="str">
        <f t="shared" si="140"/>
        <v/>
      </c>
      <c r="C225" s="4" t="str">
        <f t="shared" si="140"/>
        <v/>
      </c>
      <c r="D225" s="5" t="str">
        <f t="shared" si="140"/>
        <v/>
      </c>
      <c r="E225" s="5" t="str">
        <f t="shared" si="140"/>
        <v/>
      </c>
      <c r="F225" s="5" t="str">
        <f t="shared" si="140"/>
        <v/>
      </c>
      <c r="G225" s="17"/>
      <c r="H225" s="27" t="str">
        <f t="shared" si="111"/>
        <v/>
      </c>
      <c r="I225" s="28"/>
      <c r="J225" s="267" t="str">
        <f t="shared" si="112"/>
        <v/>
      </c>
      <c r="K225" s="263" t="str">
        <f t="shared" si="113"/>
        <v/>
      </c>
      <c r="L225" s="5">
        <f t="shared" si="114"/>
        <v>0</v>
      </c>
      <c r="M225" s="18"/>
      <c r="N225" s="267" t="str">
        <f t="shared" si="115"/>
        <v/>
      </c>
      <c r="O225" s="263" t="str">
        <f t="shared" si="116"/>
        <v/>
      </c>
      <c r="P225" s="5">
        <f t="shared" si="117"/>
        <v>0</v>
      </c>
      <c r="Q225" s="18"/>
      <c r="R225" s="267" t="str">
        <f t="shared" si="118"/>
        <v/>
      </c>
      <c r="S225" s="263" t="str">
        <f t="shared" si="119"/>
        <v/>
      </c>
      <c r="T225" s="5">
        <f t="shared" si="120"/>
        <v>0</v>
      </c>
      <c r="U225" s="18"/>
      <c r="V225" s="267" t="str">
        <f t="shared" si="121"/>
        <v/>
      </c>
      <c r="W225" s="263" t="str">
        <f t="shared" si="122"/>
        <v/>
      </c>
      <c r="X225" s="5">
        <f t="shared" si="123"/>
        <v>0</v>
      </c>
      <c r="Y225" s="20"/>
      <c r="Z225" s="267" t="str">
        <f t="shared" si="124"/>
        <v/>
      </c>
      <c r="AA225" s="263" t="str">
        <f t="shared" si="125"/>
        <v/>
      </c>
      <c r="AB225" s="5">
        <f t="shared" si="126"/>
        <v>0</v>
      </c>
      <c r="AC225" s="18"/>
      <c r="AD225" s="267" t="str">
        <f t="shared" si="127"/>
        <v/>
      </c>
      <c r="AE225" s="263" t="str">
        <f t="shared" si="128"/>
        <v/>
      </c>
      <c r="AF225" s="5">
        <f t="shared" si="129"/>
        <v>0</v>
      </c>
      <c r="AG225" s="18"/>
      <c r="AH225" s="267" t="str">
        <f t="shared" si="130"/>
        <v/>
      </c>
      <c r="AI225" s="263" t="str">
        <f t="shared" si="131"/>
        <v/>
      </c>
      <c r="AJ225" s="29">
        <f t="shared" si="132"/>
        <v>0</v>
      </c>
      <c r="AK225" s="22"/>
      <c r="AL225" s="5">
        <f t="shared" si="133"/>
        <v>0</v>
      </c>
      <c r="AM225" s="22"/>
      <c r="AN225" s="5">
        <f t="shared" si="134"/>
        <v>0</v>
      </c>
      <c r="AO225" s="826"/>
      <c r="AP225" s="29">
        <f t="shared" si="135"/>
        <v>0</v>
      </c>
      <c r="AQ225" s="436"/>
      <c r="AR225" s="106">
        <f t="shared" si="136"/>
        <v>0</v>
      </c>
      <c r="AS225" s="274">
        <f t="shared" si="137"/>
        <v>0</v>
      </c>
      <c r="AT225" s="275">
        <f t="shared" si="137"/>
        <v>0</v>
      </c>
      <c r="AU225" s="275">
        <f t="shared" si="141"/>
        <v>0</v>
      </c>
      <c r="AV225" s="275">
        <f t="shared" si="141"/>
        <v>0</v>
      </c>
      <c r="AW225" s="275">
        <f t="shared" si="141"/>
        <v>0</v>
      </c>
      <c r="AX225" s="275">
        <f t="shared" si="141"/>
        <v>0</v>
      </c>
      <c r="AY225" s="275">
        <f t="shared" si="141"/>
        <v>0</v>
      </c>
      <c r="AZ225" s="275">
        <f t="shared" si="141"/>
        <v>0</v>
      </c>
      <c r="BA225" s="275">
        <f t="shared" si="141"/>
        <v>0</v>
      </c>
      <c r="BB225" s="275">
        <f t="shared" si="141"/>
        <v>0</v>
      </c>
      <c r="BC225" s="275">
        <f t="shared" si="141"/>
        <v>0</v>
      </c>
      <c r="BD225" s="275">
        <f t="shared" si="138"/>
        <v>0</v>
      </c>
      <c r="BE225" s="275">
        <f>IF(AND(A225&lt;&gt;"",AS225&lt;&gt;1,ISNA(VLOOKUP(A225,Indoor!B:B,1,0))),1,0)</f>
        <v>0</v>
      </c>
      <c r="BG225" s="276"/>
      <c r="BH225" s="302"/>
    </row>
    <row r="226" spans="1:60" hidden="1">
      <c r="A226" s="118"/>
      <c r="B226" s="4" t="str">
        <f t="shared" si="140"/>
        <v/>
      </c>
      <c r="C226" s="4" t="str">
        <f t="shared" si="140"/>
        <v/>
      </c>
      <c r="D226" s="5" t="str">
        <f t="shared" si="140"/>
        <v/>
      </c>
      <c r="E226" s="5" t="str">
        <f t="shared" si="140"/>
        <v/>
      </c>
      <c r="F226" s="5" t="str">
        <f t="shared" si="140"/>
        <v/>
      </c>
      <c r="G226" s="17"/>
      <c r="H226" s="27" t="str">
        <f t="shared" si="111"/>
        <v/>
      </c>
      <c r="I226" s="28"/>
      <c r="J226" s="267" t="str">
        <f t="shared" si="112"/>
        <v/>
      </c>
      <c r="K226" s="263" t="str">
        <f t="shared" si="113"/>
        <v/>
      </c>
      <c r="L226" s="5">
        <f t="shared" si="114"/>
        <v>0</v>
      </c>
      <c r="M226" s="18"/>
      <c r="N226" s="267" t="str">
        <f t="shared" si="115"/>
        <v/>
      </c>
      <c r="O226" s="263" t="str">
        <f t="shared" si="116"/>
        <v/>
      </c>
      <c r="P226" s="5">
        <f t="shared" si="117"/>
        <v>0</v>
      </c>
      <c r="Q226" s="18"/>
      <c r="R226" s="267" t="str">
        <f t="shared" si="118"/>
        <v/>
      </c>
      <c r="S226" s="263" t="str">
        <f t="shared" si="119"/>
        <v/>
      </c>
      <c r="T226" s="5">
        <f t="shared" si="120"/>
        <v>0</v>
      </c>
      <c r="U226" s="18"/>
      <c r="V226" s="267" t="str">
        <f t="shared" si="121"/>
        <v/>
      </c>
      <c r="W226" s="263" t="str">
        <f t="shared" si="122"/>
        <v/>
      </c>
      <c r="X226" s="5">
        <f t="shared" si="123"/>
        <v>0</v>
      </c>
      <c r="Y226" s="20"/>
      <c r="Z226" s="267" t="str">
        <f t="shared" si="124"/>
        <v/>
      </c>
      <c r="AA226" s="263" t="str">
        <f t="shared" si="125"/>
        <v/>
      </c>
      <c r="AB226" s="5">
        <f t="shared" si="126"/>
        <v>0</v>
      </c>
      <c r="AC226" s="18"/>
      <c r="AD226" s="267" t="str">
        <f t="shared" si="127"/>
        <v/>
      </c>
      <c r="AE226" s="263" t="str">
        <f t="shared" si="128"/>
        <v/>
      </c>
      <c r="AF226" s="5">
        <f t="shared" si="129"/>
        <v>0</v>
      </c>
      <c r="AG226" s="18"/>
      <c r="AH226" s="267" t="str">
        <f t="shared" si="130"/>
        <v/>
      </c>
      <c r="AI226" s="263" t="str">
        <f t="shared" si="131"/>
        <v/>
      </c>
      <c r="AJ226" s="29">
        <f t="shared" si="132"/>
        <v>0</v>
      </c>
      <c r="AK226" s="22"/>
      <c r="AL226" s="5">
        <f t="shared" si="133"/>
        <v>0</v>
      </c>
      <c r="AM226" s="22"/>
      <c r="AN226" s="5">
        <f t="shared" si="134"/>
        <v>0</v>
      </c>
      <c r="AO226" s="826"/>
      <c r="AP226" s="29">
        <f t="shared" si="135"/>
        <v>0</v>
      </c>
      <c r="AQ226" s="436"/>
      <c r="AR226" s="106">
        <f t="shared" si="136"/>
        <v>0</v>
      </c>
      <c r="AS226" s="274">
        <f t="shared" si="137"/>
        <v>0</v>
      </c>
      <c r="AT226" s="275">
        <f t="shared" si="137"/>
        <v>0</v>
      </c>
      <c r="AU226" s="275">
        <f>IF($G226=AU$13,1,0)</f>
        <v>0</v>
      </c>
      <c r="AV226" s="275">
        <f>IF($G226=AV$13,1,0)</f>
        <v>0</v>
      </c>
      <c r="AW226" s="275">
        <f>IF($G226=AW$13,1,0)</f>
        <v>0</v>
      </c>
      <c r="AX226" s="275">
        <f>IF($G226=AX$13,1,0)</f>
        <v>0</v>
      </c>
      <c r="AY226" s="275">
        <f t="shared" ref="AU226:BC254" si="142">IF($G226=AY$13,1,0)</f>
        <v>0</v>
      </c>
      <c r="AZ226" s="275">
        <f t="shared" si="142"/>
        <v>0</v>
      </c>
      <c r="BA226" s="275">
        <f t="shared" si="142"/>
        <v>0</v>
      </c>
      <c r="BB226" s="275">
        <f t="shared" si="142"/>
        <v>0</v>
      </c>
      <c r="BC226" s="275">
        <f t="shared" si="142"/>
        <v>0</v>
      </c>
      <c r="BD226" s="275">
        <f t="shared" si="138"/>
        <v>0</v>
      </c>
      <c r="BE226" s="275">
        <f>IF(AND(A226&lt;&gt;"",AS226&lt;&gt;1,ISNA(VLOOKUP(A226,Indoor!B:B,1,0))),1,0)</f>
        <v>0</v>
      </c>
      <c r="BG226" s="276"/>
      <c r="BH226" s="302"/>
    </row>
    <row r="227" spans="1:60" hidden="1">
      <c r="A227" s="118"/>
      <c r="B227" s="4" t="str">
        <f t="shared" si="140"/>
        <v/>
      </c>
      <c r="C227" s="4" t="str">
        <f t="shared" si="140"/>
        <v/>
      </c>
      <c r="D227" s="5" t="str">
        <f t="shared" si="140"/>
        <v/>
      </c>
      <c r="E227" s="5" t="str">
        <f t="shared" si="140"/>
        <v/>
      </c>
      <c r="F227" s="5" t="str">
        <f t="shared" si="140"/>
        <v/>
      </c>
      <c r="G227" s="17"/>
      <c r="H227" s="27" t="str">
        <f t="shared" si="111"/>
        <v/>
      </c>
      <c r="I227" s="28"/>
      <c r="J227" s="267" t="str">
        <f t="shared" si="112"/>
        <v/>
      </c>
      <c r="K227" s="263" t="str">
        <f t="shared" si="113"/>
        <v/>
      </c>
      <c r="L227" s="5">
        <f t="shared" si="114"/>
        <v>0</v>
      </c>
      <c r="M227" s="18"/>
      <c r="N227" s="267" t="str">
        <f t="shared" si="115"/>
        <v/>
      </c>
      <c r="O227" s="263" t="str">
        <f t="shared" si="116"/>
        <v/>
      </c>
      <c r="P227" s="5">
        <f t="shared" si="117"/>
        <v>0</v>
      </c>
      <c r="Q227" s="18"/>
      <c r="R227" s="267" t="str">
        <f t="shared" si="118"/>
        <v/>
      </c>
      <c r="S227" s="263" t="str">
        <f t="shared" si="119"/>
        <v/>
      </c>
      <c r="T227" s="5">
        <f t="shared" si="120"/>
        <v>0</v>
      </c>
      <c r="U227" s="18"/>
      <c r="V227" s="267" t="str">
        <f t="shared" si="121"/>
        <v/>
      </c>
      <c r="W227" s="263" t="str">
        <f t="shared" si="122"/>
        <v/>
      </c>
      <c r="X227" s="5">
        <f t="shared" si="123"/>
        <v>0</v>
      </c>
      <c r="Y227" s="20"/>
      <c r="Z227" s="267" t="str">
        <f t="shared" si="124"/>
        <v/>
      </c>
      <c r="AA227" s="263" t="str">
        <f t="shared" si="125"/>
        <v/>
      </c>
      <c r="AB227" s="5">
        <f t="shared" si="126"/>
        <v>0</v>
      </c>
      <c r="AC227" s="18"/>
      <c r="AD227" s="267" t="str">
        <f t="shared" si="127"/>
        <v/>
      </c>
      <c r="AE227" s="263" t="str">
        <f t="shared" si="128"/>
        <v/>
      </c>
      <c r="AF227" s="5">
        <f t="shared" si="129"/>
        <v>0</v>
      </c>
      <c r="AG227" s="18"/>
      <c r="AH227" s="267" t="str">
        <f t="shared" si="130"/>
        <v/>
      </c>
      <c r="AI227" s="263" t="str">
        <f t="shared" si="131"/>
        <v/>
      </c>
      <c r="AJ227" s="29">
        <f t="shared" si="132"/>
        <v>0</v>
      </c>
      <c r="AK227" s="22"/>
      <c r="AL227" s="5">
        <f t="shared" si="133"/>
        <v>0</v>
      </c>
      <c r="AM227" s="22"/>
      <c r="AN227" s="5">
        <f t="shared" si="134"/>
        <v>0</v>
      </c>
      <c r="AO227" s="826"/>
      <c r="AP227" s="29">
        <f t="shared" si="135"/>
        <v>0</v>
      </c>
      <c r="AQ227" s="436"/>
      <c r="AR227" s="106">
        <f t="shared" si="136"/>
        <v>0</v>
      </c>
      <c r="AS227" s="274">
        <f t="shared" si="137"/>
        <v>0</v>
      </c>
      <c r="AT227" s="275">
        <f t="shared" si="137"/>
        <v>0</v>
      </c>
      <c r="AU227" s="275">
        <f t="shared" si="142"/>
        <v>0</v>
      </c>
      <c r="AV227" s="275">
        <f t="shared" si="142"/>
        <v>0</v>
      </c>
      <c r="AW227" s="275">
        <f t="shared" si="142"/>
        <v>0</v>
      </c>
      <c r="AX227" s="275">
        <f t="shared" si="142"/>
        <v>0</v>
      </c>
      <c r="AY227" s="275">
        <f t="shared" si="142"/>
        <v>0</v>
      </c>
      <c r="AZ227" s="275">
        <f t="shared" si="142"/>
        <v>0</v>
      </c>
      <c r="BA227" s="275">
        <f t="shared" si="142"/>
        <v>0</v>
      </c>
      <c r="BB227" s="275">
        <f t="shared" si="142"/>
        <v>0</v>
      </c>
      <c r="BC227" s="275">
        <f t="shared" si="142"/>
        <v>0</v>
      </c>
      <c r="BD227" s="275">
        <f t="shared" si="138"/>
        <v>0</v>
      </c>
      <c r="BE227" s="275">
        <f>IF(AND(A227&lt;&gt;"",AS227&lt;&gt;1,ISNA(VLOOKUP(A227,Indoor!B:B,1,0))),1,0)</f>
        <v>0</v>
      </c>
      <c r="BG227" s="276"/>
      <c r="BH227" s="302"/>
    </row>
    <row r="228" spans="1:60" hidden="1">
      <c r="A228" s="118"/>
      <c r="B228" s="4" t="str">
        <f t="shared" si="140"/>
        <v/>
      </c>
      <c r="C228" s="4" t="str">
        <f t="shared" si="140"/>
        <v/>
      </c>
      <c r="D228" s="5" t="str">
        <f t="shared" si="140"/>
        <v/>
      </c>
      <c r="E228" s="5" t="str">
        <f t="shared" si="140"/>
        <v/>
      </c>
      <c r="F228" s="5" t="str">
        <f t="shared" si="140"/>
        <v/>
      </c>
      <c r="G228" s="17"/>
      <c r="H228" s="27" t="str">
        <f t="shared" si="111"/>
        <v/>
      </c>
      <c r="I228" s="28"/>
      <c r="J228" s="267" t="str">
        <f t="shared" si="112"/>
        <v/>
      </c>
      <c r="K228" s="263" t="str">
        <f t="shared" si="113"/>
        <v/>
      </c>
      <c r="L228" s="5">
        <f t="shared" si="114"/>
        <v>0</v>
      </c>
      <c r="M228" s="18"/>
      <c r="N228" s="267" t="str">
        <f t="shared" si="115"/>
        <v/>
      </c>
      <c r="O228" s="263" t="str">
        <f t="shared" si="116"/>
        <v/>
      </c>
      <c r="P228" s="5">
        <f t="shared" si="117"/>
        <v>0</v>
      </c>
      <c r="Q228" s="18"/>
      <c r="R228" s="267" t="str">
        <f t="shared" si="118"/>
        <v/>
      </c>
      <c r="S228" s="263" t="str">
        <f t="shared" si="119"/>
        <v/>
      </c>
      <c r="T228" s="5">
        <f t="shared" si="120"/>
        <v>0</v>
      </c>
      <c r="U228" s="18"/>
      <c r="V228" s="267" t="str">
        <f t="shared" si="121"/>
        <v/>
      </c>
      <c r="W228" s="263" t="str">
        <f t="shared" si="122"/>
        <v/>
      </c>
      <c r="X228" s="5">
        <f t="shared" si="123"/>
        <v>0</v>
      </c>
      <c r="Y228" s="20"/>
      <c r="Z228" s="267" t="str">
        <f t="shared" si="124"/>
        <v/>
      </c>
      <c r="AA228" s="263" t="str">
        <f t="shared" si="125"/>
        <v/>
      </c>
      <c r="AB228" s="5">
        <f t="shared" si="126"/>
        <v>0</v>
      </c>
      <c r="AC228" s="18"/>
      <c r="AD228" s="267" t="str">
        <f t="shared" si="127"/>
        <v/>
      </c>
      <c r="AE228" s="263" t="str">
        <f t="shared" si="128"/>
        <v/>
      </c>
      <c r="AF228" s="5">
        <f t="shared" si="129"/>
        <v>0</v>
      </c>
      <c r="AG228" s="18"/>
      <c r="AH228" s="267" t="str">
        <f t="shared" si="130"/>
        <v/>
      </c>
      <c r="AI228" s="263" t="str">
        <f t="shared" si="131"/>
        <v/>
      </c>
      <c r="AJ228" s="29">
        <f t="shared" si="132"/>
        <v>0</v>
      </c>
      <c r="AK228" s="22"/>
      <c r="AL228" s="5">
        <f t="shared" si="133"/>
        <v>0</v>
      </c>
      <c r="AM228" s="22"/>
      <c r="AN228" s="5">
        <f t="shared" si="134"/>
        <v>0</v>
      </c>
      <c r="AO228" s="826"/>
      <c r="AP228" s="29">
        <f t="shared" si="135"/>
        <v>0</v>
      </c>
      <c r="AQ228" s="436"/>
      <c r="AR228" s="106">
        <f t="shared" si="136"/>
        <v>0</v>
      </c>
      <c r="AS228" s="274">
        <f t="shared" si="137"/>
        <v>0</v>
      </c>
      <c r="AT228" s="275">
        <f t="shared" si="137"/>
        <v>0</v>
      </c>
      <c r="AU228" s="275">
        <f t="shared" si="142"/>
        <v>0</v>
      </c>
      <c r="AV228" s="275">
        <f t="shared" si="142"/>
        <v>0</v>
      </c>
      <c r="AW228" s="275">
        <f t="shared" si="142"/>
        <v>0</v>
      </c>
      <c r="AX228" s="275">
        <f t="shared" si="142"/>
        <v>0</v>
      </c>
      <c r="AY228" s="275">
        <f t="shared" si="142"/>
        <v>0</v>
      </c>
      <c r="AZ228" s="275">
        <f t="shared" si="142"/>
        <v>0</v>
      </c>
      <c r="BA228" s="275">
        <f t="shared" si="142"/>
        <v>0</v>
      </c>
      <c r="BB228" s="275">
        <f t="shared" si="142"/>
        <v>0</v>
      </c>
      <c r="BC228" s="275">
        <f t="shared" si="142"/>
        <v>0</v>
      </c>
      <c r="BD228" s="275">
        <f t="shared" si="138"/>
        <v>0</v>
      </c>
      <c r="BE228" s="275">
        <f>IF(AND(A228&lt;&gt;"",AS228&lt;&gt;1,ISNA(VLOOKUP(A228,Indoor!B:B,1,0))),1,0)</f>
        <v>0</v>
      </c>
      <c r="BG228" s="276"/>
      <c r="BH228" s="302"/>
    </row>
    <row r="229" spans="1:60" hidden="1">
      <c r="A229" s="118"/>
      <c r="B229" s="4" t="str">
        <f t="shared" si="140"/>
        <v/>
      </c>
      <c r="C229" s="4" t="str">
        <f t="shared" si="140"/>
        <v/>
      </c>
      <c r="D229" s="5" t="str">
        <f t="shared" si="140"/>
        <v/>
      </c>
      <c r="E229" s="5" t="str">
        <f t="shared" si="140"/>
        <v/>
      </c>
      <c r="F229" s="5" t="str">
        <f t="shared" si="140"/>
        <v/>
      </c>
      <c r="G229" s="17"/>
      <c r="H229" s="27" t="str">
        <f t="shared" si="111"/>
        <v/>
      </c>
      <c r="I229" s="28"/>
      <c r="J229" s="267" t="str">
        <f t="shared" si="112"/>
        <v/>
      </c>
      <c r="K229" s="263" t="str">
        <f t="shared" si="113"/>
        <v/>
      </c>
      <c r="L229" s="5">
        <f t="shared" si="114"/>
        <v>0</v>
      </c>
      <c r="M229" s="18"/>
      <c r="N229" s="267" t="str">
        <f t="shared" si="115"/>
        <v/>
      </c>
      <c r="O229" s="263" t="str">
        <f t="shared" si="116"/>
        <v/>
      </c>
      <c r="P229" s="5">
        <f t="shared" si="117"/>
        <v>0</v>
      </c>
      <c r="Q229" s="18"/>
      <c r="R229" s="267" t="str">
        <f t="shared" si="118"/>
        <v/>
      </c>
      <c r="S229" s="263" t="str">
        <f t="shared" si="119"/>
        <v/>
      </c>
      <c r="T229" s="5">
        <f t="shared" si="120"/>
        <v>0</v>
      </c>
      <c r="U229" s="18"/>
      <c r="V229" s="267" t="str">
        <f t="shared" si="121"/>
        <v/>
      </c>
      <c r="W229" s="263" t="str">
        <f t="shared" si="122"/>
        <v/>
      </c>
      <c r="X229" s="5">
        <f t="shared" si="123"/>
        <v>0</v>
      </c>
      <c r="Y229" s="20"/>
      <c r="Z229" s="267" t="str">
        <f t="shared" si="124"/>
        <v/>
      </c>
      <c r="AA229" s="263" t="str">
        <f t="shared" si="125"/>
        <v/>
      </c>
      <c r="AB229" s="5">
        <f t="shared" si="126"/>
        <v>0</v>
      </c>
      <c r="AC229" s="18"/>
      <c r="AD229" s="267" t="str">
        <f t="shared" si="127"/>
        <v/>
      </c>
      <c r="AE229" s="263" t="str">
        <f t="shared" si="128"/>
        <v/>
      </c>
      <c r="AF229" s="5">
        <f t="shared" si="129"/>
        <v>0</v>
      </c>
      <c r="AG229" s="18"/>
      <c r="AH229" s="267" t="str">
        <f t="shared" si="130"/>
        <v/>
      </c>
      <c r="AI229" s="263" t="str">
        <f t="shared" si="131"/>
        <v/>
      </c>
      <c r="AJ229" s="29">
        <f t="shared" si="132"/>
        <v>0</v>
      </c>
      <c r="AK229" s="22"/>
      <c r="AL229" s="5">
        <f t="shared" si="133"/>
        <v>0</v>
      </c>
      <c r="AM229" s="22"/>
      <c r="AN229" s="5">
        <f t="shared" si="134"/>
        <v>0</v>
      </c>
      <c r="AO229" s="826"/>
      <c r="AP229" s="29">
        <f t="shared" si="135"/>
        <v>0</v>
      </c>
      <c r="AQ229" s="436"/>
      <c r="AR229" s="106">
        <f t="shared" si="136"/>
        <v>0</v>
      </c>
      <c r="AS229" s="274">
        <f t="shared" si="137"/>
        <v>0</v>
      </c>
      <c r="AT229" s="275">
        <f t="shared" si="137"/>
        <v>0</v>
      </c>
      <c r="AU229" s="275">
        <f t="shared" si="142"/>
        <v>0</v>
      </c>
      <c r="AV229" s="275">
        <f t="shared" si="142"/>
        <v>0</v>
      </c>
      <c r="AW229" s="275">
        <f t="shared" si="142"/>
        <v>0</v>
      </c>
      <c r="AX229" s="275">
        <f t="shared" si="142"/>
        <v>0</v>
      </c>
      <c r="AY229" s="275">
        <f t="shared" si="142"/>
        <v>0</v>
      </c>
      <c r="AZ229" s="275">
        <f t="shared" si="142"/>
        <v>0</v>
      </c>
      <c r="BA229" s="275">
        <f t="shared" si="142"/>
        <v>0</v>
      </c>
      <c r="BB229" s="275">
        <f t="shared" si="142"/>
        <v>0</v>
      </c>
      <c r="BC229" s="275">
        <f t="shared" si="142"/>
        <v>0</v>
      </c>
      <c r="BD229" s="275">
        <f t="shared" si="138"/>
        <v>0</v>
      </c>
      <c r="BE229" s="275">
        <f>IF(AND(A229&lt;&gt;"",AS229&lt;&gt;1,ISNA(VLOOKUP(A229,Indoor!B:B,1,0))),1,0)</f>
        <v>0</v>
      </c>
      <c r="BG229" s="276"/>
      <c r="BH229" s="302"/>
    </row>
    <row r="230" spans="1:60" hidden="1">
      <c r="A230" s="118"/>
      <c r="B230" s="4" t="str">
        <f t="shared" si="140"/>
        <v/>
      </c>
      <c r="C230" s="4" t="str">
        <f t="shared" si="140"/>
        <v/>
      </c>
      <c r="D230" s="5" t="str">
        <f t="shared" si="140"/>
        <v/>
      </c>
      <c r="E230" s="5" t="str">
        <f t="shared" si="140"/>
        <v/>
      </c>
      <c r="F230" s="5" t="str">
        <f t="shared" si="140"/>
        <v/>
      </c>
      <c r="G230" s="17"/>
      <c r="H230" s="27" t="str">
        <f t="shared" si="111"/>
        <v/>
      </c>
      <c r="I230" s="28"/>
      <c r="J230" s="267" t="str">
        <f t="shared" si="112"/>
        <v/>
      </c>
      <c r="K230" s="263" t="str">
        <f t="shared" si="113"/>
        <v/>
      </c>
      <c r="L230" s="5">
        <f t="shared" si="114"/>
        <v>0</v>
      </c>
      <c r="M230" s="18"/>
      <c r="N230" s="267" t="str">
        <f t="shared" si="115"/>
        <v/>
      </c>
      <c r="O230" s="263" t="str">
        <f t="shared" si="116"/>
        <v/>
      </c>
      <c r="P230" s="5">
        <f t="shared" si="117"/>
        <v>0</v>
      </c>
      <c r="Q230" s="18"/>
      <c r="R230" s="267" t="str">
        <f t="shared" si="118"/>
        <v/>
      </c>
      <c r="S230" s="263" t="str">
        <f t="shared" si="119"/>
        <v/>
      </c>
      <c r="T230" s="5">
        <f t="shared" si="120"/>
        <v>0</v>
      </c>
      <c r="U230" s="18"/>
      <c r="V230" s="267" t="str">
        <f t="shared" si="121"/>
        <v/>
      </c>
      <c r="W230" s="263" t="str">
        <f t="shared" si="122"/>
        <v/>
      </c>
      <c r="X230" s="5">
        <f t="shared" si="123"/>
        <v>0</v>
      </c>
      <c r="Y230" s="20"/>
      <c r="Z230" s="267" t="str">
        <f t="shared" si="124"/>
        <v/>
      </c>
      <c r="AA230" s="263" t="str">
        <f t="shared" si="125"/>
        <v/>
      </c>
      <c r="AB230" s="5">
        <f t="shared" si="126"/>
        <v>0</v>
      </c>
      <c r="AC230" s="18"/>
      <c r="AD230" s="267" t="str">
        <f t="shared" si="127"/>
        <v/>
      </c>
      <c r="AE230" s="263" t="str">
        <f t="shared" si="128"/>
        <v/>
      </c>
      <c r="AF230" s="5">
        <f t="shared" si="129"/>
        <v>0</v>
      </c>
      <c r="AG230" s="18"/>
      <c r="AH230" s="267" t="str">
        <f t="shared" si="130"/>
        <v/>
      </c>
      <c r="AI230" s="263" t="str">
        <f t="shared" si="131"/>
        <v/>
      </c>
      <c r="AJ230" s="29">
        <f t="shared" si="132"/>
        <v>0</v>
      </c>
      <c r="AK230" s="22"/>
      <c r="AL230" s="5">
        <f t="shared" si="133"/>
        <v>0</v>
      </c>
      <c r="AM230" s="22"/>
      <c r="AN230" s="5">
        <f t="shared" si="134"/>
        <v>0</v>
      </c>
      <c r="AO230" s="826"/>
      <c r="AP230" s="29">
        <f t="shared" si="135"/>
        <v>0</v>
      </c>
      <c r="AQ230" s="436"/>
      <c r="AR230" s="106">
        <f t="shared" si="136"/>
        <v>0</v>
      </c>
      <c r="AS230" s="274">
        <f t="shared" si="137"/>
        <v>0</v>
      </c>
      <c r="AT230" s="275">
        <f t="shared" si="137"/>
        <v>0</v>
      </c>
      <c r="AU230" s="275">
        <f t="shared" si="142"/>
        <v>0</v>
      </c>
      <c r="AV230" s="275">
        <f t="shared" si="142"/>
        <v>0</v>
      </c>
      <c r="AW230" s="275">
        <f t="shared" si="142"/>
        <v>0</v>
      </c>
      <c r="AX230" s="275">
        <f t="shared" si="142"/>
        <v>0</v>
      </c>
      <c r="AY230" s="275">
        <f t="shared" si="142"/>
        <v>0</v>
      </c>
      <c r="AZ230" s="275">
        <f t="shared" si="142"/>
        <v>0</v>
      </c>
      <c r="BA230" s="275">
        <f t="shared" si="142"/>
        <v>0</v>
      </c>
      <c r="BB230" s="275">
        <f t="shared" si="142"/>
        <v>0</v>
      </c>
      <c r="BC230" s="275">
        <f t="shared" si="142"/>
        <v>0</v>
      </c>
      <c r="BD230" s="275">
        <f t="shared" si="138"/>
        <v>0</v>
      </c>
      <c r="BE230" s="275">
        <f>IF(AND(A230&lt;&gt;"",AS230&lt;&gt;1,ISNA(VLOOKUP(A230,Indoor!B:B,1,0))),1,0)</f>
        <v>0</v>
      </c>
      <c r="BG230" s="276"/>
      <c r="BH230" s="302"/>
    </row>
    <row r="231" spans="1:60" hidden="1">
      <c r="A231" s="118"/>
      <c r="B231" s="4" t="str">
        <f t="shared" si="140"/>
        <v/>
      </c>
      <c r="C231" s="4" t="str">
        <f t="shared" si="140"/>
        <v/>
      </c>
      <c r="D231" s="5" t="str">
        <f t="shared" si="140"/>
        <v/>
      </c>
      <c r="E231" s="5" t="str">
        <f t="shared" si="140"/>
        <v/>
      </c>
      <c r="F231" s="5" t="str">
        <f t="shared" si="140"/>
        <v/>
      </c>
      <c r="G231" s="17"/>
      <c r="H231" s="27" t="str">
        <f t="shared" si="111"/>
        <v/>
      </c>
      <c r="I231" s="28"/>
      <c r="J231" s="267" t="str">
        <f t="shared" si="112"/>
        <v/>
      </c>
      <c r="K231" s="263" t="str">
        <f t="shared" si="113"/>
        <v/>
      </c>
      <c r="L231" s="5">
        <f t="shared" si="114"/>
        <v>0</v>
      </c>
      <c r="M231" s="18"/>
      <c r="N231" s="267" t="str">
        <f t="shared" si="115"/>
        <v/>
      </c>
      <c r="O231" s="263" t="str">
        <f t="shared" si="116"/>
        <v/>
      </c>
      <c r="P231" s="5">
        <f t="shared" si="117"/>
        <v>0</v>
      </c>
      <c r="Q231" s="18"/>
      <c r="R231" s="267" t="str">
        <f t="shared" si="118"/>
        <v/>
      </c>
      <c r="S231" s="263" t="str">
        <f t="shared" si="119"/>
        <v/>
      </c>
      <c r="T231" s="5">
        <f t="shared" si="120"/>
        <v>0</v>
      </c>
      <c r="U231" s="18"/>
      <c r="V231" s="267" t="str">
        <f t="shared" si="121"/>
        <v/>
      </c>
      <c r="W231" s="263" t="str">
        <f t="shared" si="122"/>
        <v/>
      </c>
      <c r="X231" s="5">
        <f t="shared" si="123"/>
        <v>0</v>
      </c>
      <c r="Y231" s="20"/>
      <c r="Z231" s="267" t="str">
        <f t="shared" si="124"/>
        <v/>
      </c>
      <c r="AA231" s="263" t="str">
        <f t="shared" si="125"/>
        <v/>
      </c>
      <c r="AB231" s="5">
        <f t="shared" si="126"/>
        <v>0</v>
      </c>
      <c r="AC231" s="18"/>
      <c r="AD231" s="267" t="str">
        <f t="shared" si="127"/>
        <v/>
      </c>
      <c r="AE231" s="263" t="str">
        <f t="shared" si="128"/>
        <v/>
      </c>
      <c r="AF231" s="5">
        <f t="shared" si="129"/>
        <v>0</v>
      </c>
      <c r="AG231" s="18"/>
      <c r="AH231" s="267" t="str">
        <f t="shared" si="130"/>
        <v/>
      </c>
      <c r="AI231" s="263" t="str">
        <f t="shared" si="131"/>
        <v/>
      </c>
      <c r="AJ231" s="29">
        <f t="shared" si="132"/>
        <v>0</v>
      </c>
      <c r="AK231" s="22"/>
      <c r="AL231" s="5">
        <f t="shared" si="133"/>
        <v>0</v>
      </c>
      <c r="AM231" s="22"/>
      <c r="AN231" s="5">
        <f t="shared" si="134"/>
        <v>0</v>
      </c>
      <c r="AO231" s="826"/>
      <c r="AP231" s="29">
        <f t="shared" si="135"/>
        <v>0</v>
      </c>
      <c r="AQ231" s="436"/>
      <c r="AR231" s="106">
        <f t="shared" si="136"/>
        <v>0</v>
      </c>
      <c r="AS231" s="274">
        <f t="shared" si="137"/>
        <v>0</v>
      </c>
      <c r="AT231" s="275">
        <f t="shared" si="137"/>
        <v>0</v>
      </c>
      <c r="AU231" s="275">
        <f t="shared" si="142"/>
        <v>0</v>
      </c>
      <c r="AV231" s="275">
        <f t="shared" si="142"/>
        <v>0</v>
      </c>
      <c r="AW231" s="275">
        <f t="shared" si="142"/>
        <v>0</v>
      </c>
      <c r="AX231" s="275">
        <f t="shared" si="142"/>
        <v>0</v>
      </c>
      <c r="AY231" s="275">
        <f t="shared" si="142"/>
        <v>0</v>
      </c>
      <c r="AZ231" s="275">
        <f t="shared" si="142"/>
        <v>0</v>
      </c>
      <c r="BA231" s="275">
        <f t="shared" si="142"/>
        <v>0</v>
      </c>
      <c r="BB231" s="275">
        <f t="shared" si="142"/>
        <v>0</v>
      </c>
      <c r="BC231" s="275">
        <f t="shared" si="142"/>
        <v>0</v>
      </c>
      <c r="BD231" s="275">
        <f t="shared" si="138"/>
        <v>0</v>
      </c>
      <c r="BE231" s="275">
        <f>IF(AND(A231&lt;&gt;"",AS231&lt;&gt;1,ISNA(VLOOKUP(A231,Indoor!B:B,1,0))),1,0)</f>
        <v>0</v>
      </c>
      <c r="BG231" s="276"/>
      <c r="BH231" s="302"/>
    </row>
    <row r="232" spans="1:60" hidden="1">
      <c r="A232" s="118"/>
      <c r="B232" s="4" t="str">
        <f t="shared" si="140"/>
        <v/>
      </c>
      <c r="C232" s="4" t="str">
        <f t="shared" si="140"/>
        <v/>
      </c>
      <c r="D232" s="5" t="str">
        <f t="shared" si="140"/>
        <v/>
      </c>
      <c r="E232" s="5" t="str">
        <f t="shared" si="140"/>
        <v/>
      </c>
      <c r="F232" s="5" t="str">
        <f t="shared" si="140"/>
        <v/>
      </c>
      <c r="G232" s="17"/>
      <c r="H232" s="27" t="str">
        <f t="shared" si="111"/>
        <v/>
      </c>
      <c r="I232" s="28"/>
      <c r="J232" s="267" t="str">
        <f t="shared" si="112"/>
        <v/>
      </c>
      <c r="K232" s="263" t="str">
        <f t="shared" si="113"/>
        <v/>
      </c>
      <c r="L232" s="5">
        <f t="shared" si="114"/>
        <v>0</v>
      </c>
      <c r="M232" s="18"/>
      <c r="N232" s="267" t="str">
        <f t="shared" si="115"/>
        <v/>
      </c>
      <c r="O232" s="263" t="str">
        <f t="shared" si="116"/>
        <v/>
      </c>
      <c r="P232" s="5">
        <f t="shared" si="117"/>
        <v>0</v>
      </c>
      <c r="Q232" s="18"/>
      <c r="R232" s="267" t="str">
        <f t="shared" si="118"/>
        <v/>
      </c>
      <c r="S232" s="263" t="str">
        <f t="shared" si="119"/>
        <v/>
      </c>
      <c r="T232" s="5">
        <f t="shared" si="120"/>
        <v>0</v>
      </c>
      <c r="U232" s="18"/>
      <c r="V232" s="267" t="str">
        <f t="shared" si="121"/>
        <v/>
      </c>
      <c r="W232" s="263" t="str">
        <f t="shared" si="122"/>
        <v/>
      </c>
      <c r="X232" s="5">
        <f t="shared" si="123"/>
        <v>0</v>
      </c>
      <c r="Y232" s="20"/>
      <c r="Z232" s="267" t="str">
        <f t="shared" si="124"/>
        <v/>
      </c>
      <c r="AA232" s="263" t="str">
        <f t="shared" si="125"/>
        <v/>
      </c>
      <c r="AB232" s="5">
        <f t="shared" si="126"/>
        <v>0</v>
      </c>
      <c r="AC232" s="18"/>
      <c r="AD232" s="267" t="str">
        <f t="shared" si="127"/>
        <v/>
      </c>
      <c r="AE232" s="263" t="str">
        <f t="shared" si="128"/>
        <v/>
      </c>
      <c r="AF232" s="5">
        <f t="shared" si="129"/>
        <v>0</v>
      </c>
      <c r="AG232" s="18"/>
      <c r="AH232" s="267" t="str">
        <f t="shared" si="130"/>
        <v/>
      </c>
      <c r="AI232" s="263" t="str">
        <f t="shared" si="131"/>
        <v/>
      </c>
      <c r="AJ232" s="29">
        <f t="shared" si="132"/>
        <v>0</v>
      </c>
      <c r="AK232" s="22"/>
      <c r="AL232" s="5">
        <f t="shared" si="133"/>
        <v>0</v>
      </c>
      <c r="AM232" s="22"/>
      <c r="AN232" s="5">
        <f t="shared" si="134"/>
        <v>0</v>
      </c>
      <c r="AO232" s="826"/>
      <c r="AP232" s="29">
        <f t="shared" si="135"/>
        <v>0</v>
      </c>
      <c r="AQ232" s="436"/>
      <c r="AR232" s="106">
        <f t="shared" si="136"/>
        <v>0</v>
      </c>
      <c r="AS232" s="274">
        <f t="shared" si="137"/>
        <v>0</v>
      </c>
      <c r="AT232" s="275">
        <f t="shared" si="137"/>
        <v>0</v>
      </c>
      <c r="AU232" s="275">
        <f t="shared" si="142"/>
        <v>0</v>
      </c>
      <c r="AV232" s="275">
        <f t="shared" si="142"/>
        <v>0</v>
      </c>
      <c r="AW232" s="275">
        <f t="shared" si="142"/>
        <v>0</v>
      </c>
      <c r="AX232" s="275">
        <f t="shared" si="142"/>
        <v>0</v>
      </c>
      <c r="AY232" s="275">
        <f t="shared" si="142"/>
        <v>0</v>
      </c>
      <c r="AZ232" s="275">
        <f t="shared" si="142"/>
        <v>0</v>
      </c>
      <c r="BA232" s="275">
        <f t="shared" si="142"/>
        <v>0</v>
      </c>
      <c r="BB232" s="275">
        <f t="shared" si="142"/>
        <v>0</v>
      </c>
      <c r="BC232" s="275">
        <f t="shared" si="142"/>
        <v>0</v>
      </c>
      <c r="BD232" s="275">
        <f t="shared" si="138"/>
        <v>0</v>
      </c>
      <c r="BE232" s="275">
        <f>IF(AND(A232&lt;&gt;"",AS232&lt;&gt;1,ISNA(VLOOKUP(A232,Indoor!B:B,1,0))),1,0)</f>
        <v>0</v>
      </c>
      <c r="BG232" s="276"/>
      <c r="BH232" s="302"/>
    </row>
    <row r="233" spans="1:60" hidden="1">
      <c r="A233" s="118"/>
      <c r="B233" s="4" t="str">
        <f t="shared" si="140"/>
        <v/>
      </c>
      <c r="C233" s="4" t="str">
        <f t="shared" si="140"/>
        <v/>
      </c>
      <c r="D233" s="5" t="str">
        <f t="shared" si="140"/>
        <v/>
      </c>
      <c r="E233" s="5" t="str">
        <f t="shared" si="140"/>
        <v/>
      </c>
      <c r="F233" s="5" t="str">
        <f t="shared" si="140"/>
        <v/>
      </c>
      <c r="G233" s="17"/>
      <c r="H233" s="27" t="str">
        <f t="shared" si="111"/>
        <v/>
      </c>
      <c r="I233" s="28"/>
      <c r="J233" s="267" t="str">
        <f t="shared" si="112"/>
        <v/>
      </c>
      <c r="K233" s="263" t="str">
        <f t="shared" si="113"/>
        <v/>
      </c>
      <c r="L233" s="5">
        <f t="shared" si="114"/>
        <v>0</v>
      </c>
      <c r="M233" s="18"/>
      <c r="N233" s="267" t="str">
        <f t="shared" si="115"/>
        <v/>
      </c>
      <c r="O233" s="263" t="str">
        <f t="shared" si="116"/>
        <v/>
      </c>
      <c r="P233" s="5">
        <f t="shared" si="117"/>
        <v>0</v>
      </c>
      <c r="Q233" s="18"/>
      <c r="R233" s="267" t="str">
        <f t="shared" si="118"/>
        <v/>
      </c>
      <c r="S233" s="263" t="str">
        <f t="shared" si="119"/>
        <v/>
      </c>
      <c r="T233" s="5">
        <f t="shared" si="120"/>
        <v>0</v>
      </c>
      <c r="U233" s="18"/>
      <c r="V233" s="267" t="str">
        <f t="shared" si="121"/>
        <v/>
      </c>
      <c r="W233" s="263" t="str">
        <f t="shared" si="122"/>
        <v/>
      </c>
      <c r="X233" s="5">
        <f t="shared" si="123"/>
        <v>0</v>
      </c>
      <c r="Y233" s="20"/>
      <c r="Z233" s="267" t="str">
        <f t="shared" si="124"/>
        <v/>
      </c>
      <c r="AA233" s="263" t="str">
        <f t="shared" si="125"/>
        <v/>
      </c>
      <c r="AB233" s="5">
        <f t="shared" si="126"/>
        <v>0</v>
      </c>
      <c r="AC233" s="18"/>
      <c r="AD233" s="267" t="str">
        <f t="shared" si="127"/>
        <v/>
      </c>
      <c r="AE233" s="263" t="str">
        <f t="shared" si="128"/>
        <v/>
      </c>
      <c r="AF233" s="5">
        <f t="shared" si="129"/>
        <v>0</v>
      </c>
      <c r="AG233" s="18"/>
      <c r="AH233" s="267" t="str">
        <f t="shared" si="130"/>
        <v/>
      </c>
      <c r="AI233" s="263" t="str">
        <f t="shared" si="131"/>
        <v/>
      </c>
      <c r="AJ233" s="29">
        <f t="shared" si="132"/>
        <v>0</v>
      </c>
      <c r="AK233" s="22"/>
      <c r="AL233" s="5">
        <f t="shared" si="133"/>
        <v>0</v>
      </c>
      <c r="AM233" s="22"/>
      <c r="AN233" s="5">
        <f t="shared" si="134"/>
        <v>0</v>
      </c>
      <c r="AO233" s="826"/>
      <c r="AP233" s="29">
        <f t="shared" si="135"/>
        <v>0</v>
      </c>
      <c r="AQ233" s="436"/>
      <c r="AR233" s="106">
        <f t="shared" si="136"/>
        <v>0</v>
      </c>
      <c r="AS233" s="274">
        <f t="shared" si="137"/>
        <v>0</v>
      </c>
      <c r="AT233" s="275">
        <f t="shared" si="137"/>
        <v>0</v>
      </c>
      <c r="AU233" s="275">
        <f t="shared" si="142"/>
        <v>0</v>
      </c>
      <c r="AV233" s="275">
        <f t="shared" si="142"/>
        <v>0</v>
      </c>
      <c r="AW233" s="275">
        <f t="shared" si="142"/>
        <v>0</v>
      </c>
      <c r="AX233" s="275">
        <f t="shared" si="142"/>
        <v>0</v>
      </c>
      <c r="AY233" s="275">
        <f t="shared" si="142"/>
        <v>0</v>
      </c>
      <c r="AZ233" s="275">
        <f t="shared" si="142"/>
        <v>0</v>
      </c>
      <c r="BA233" s="275">
        <f t="shared" si="142"/>
        <v>0</v>
      </c>
      <c r="BB233" s="275">
        <f t="shared" si="142"/>
        <v>0</v>
      </c>
      <c r="BC233" s="275">
        <f t="shared" si="142"/>
        <v>0</v>
      </c>
      <c r="BD233" s="275">
        <f t="shared" si="138"/>
        <v>0</v>
      </c>
      <c r="BE233" s="275">
        <f>IF(AND(A233&lt;&gt;"",AS233&lt;&gt;1,ISNA(VLOOKUP(A233,Indoor!B:B,1,0))),1,0)</f>
        <v>0</v>
      </c>
      <c r="BG233" s="276"/>
      <c r="BH233" s="302"/>
    </row>
    <row r="234" spans="1:60" hidden="1">
      <c r="A234" s="118"/>
      <c r="B234" s="4" t="str">
        <f t="shared" si="140"/>
        <v/>
      </c>
      <c r="C234" s="4" t="str">
        <f t="shared" si="140"/>
        <v/>
      </c>
      <c r="D234" s="5" t="str">
        <f t="shared" si="140"/>
        <v/>
      </c>
      <c r="E234" s="5" t="str">
        <f t="shared" si="140"/>
        <v/>
      </c>
      <c r="F234" s="5" t="str">
        <f t="shared" si="140"/>
        <v/>
      </c>
      <c r="G234" s="17"/>
      <c r="H234" s="27" t="str">
        <f t="shared" si="111"/>
        <v/>
      </c>
      <c r="I234" s="28"/>
      <c r="J234" s="267" t="str">
        <f t="shared" si="112"/>
        <v/>
      </c>
      <c r="K234" s="263" t="str">
        <f t="shared" si="113"/>
        <v/>
      </c>
      <c r="L234" s="5">
        <f t="shared" si="114"/>
        <v>0</v>
      </c>
      <c r="M234" s="18"/>
      <c r="N234" s="267" t="str">
        <f t="shared" si="115"/>
        <v/>
      </c>
      <c r="O234" s="263" t="str">
        <f t="shared" si="116"/>
        <v/>
      </c>
      <c r="P234" s="5">
        <f t="shared" si="117"/>
        <v>0</v>
      </c>
      <c r="Q234" s="18"/>
      <c r="R234" s="267" t="str">
        <f t="shared" si="118"/>
        <v/>
      </c>
      <c r="S234" s="263" t="str">
        <f t="shared" si="119"/>
        <v/>
      </c>
      <c r="T234" s="5">
        <f t="shared" si="120"/>
        <v>0</v>
      </c>
      <c r="U234" s="18"/>
      <c r="V234" s="267" t="str">
        <f t="shared" si="121"/>
        <v/>
      </c>
      <c r="W234" s="263" t="str">
        <f t="shared" si="122"/>
        <v/>
      </c>
      <c r="X234" s="5">
        <f t="shared" si="123"/>
        <v>0</v>
      </c>
      <c r="Y234" s="20"/>
      <c r="Z234" s="267" t="str">
        <f t="shared" si="124"/>
        <v/>
      </c>
      <c r="AA234" s="263" t="str">
        <f t="shared" si="125"/>
        <v/>
      </c>
      <c r="AB234" s="5">
        <f t="shared" si="126"/>
        <v>0</v>
      </c>
      <c r="AC234" s="18"/>
      <c r="AD234" s="267" t="str">
        <f t="shared" si="127"/>
        <v/>
      </c>
      <c r="AE234" s="263" t="str">
        <f t="shared" si="128"/>
        <v/>
      </c>
      <c r="AF234" s="5">
        <f t="shared" si="129"/>
        <v>0</v>
      </c>
      <c r="AG234" s="18"/>
      <c r="AH234" s="267" t="str">
        <f t="shared" si="130"/>
        <v/>
      </c>
      <c r="AI234" s="263" t="str">
        <f t="shared" si="131"/>
        <v/>
      </c>
      <c r="AJ234" s="29">
        <f t="shared" si="132"/>
        <v>0</v>
      </c>
      <c r="AK234" s="22"/>
      <c r="AL234" s="5">
        <f t="shared" si="133"/>
        <v>0</v>
      </c>
      <c r="AM234" s="22"/>
      <c r="AN234" s="5">
        <f t="shared" si="134"/>
        <v>0</v>
      </c>
      <c r="AO234" s="826"/>
      <c r="AP234" s="29">
        <f t="shared" si="135"/>
        <v>0</v>
      </c>
      <c r="AQ234" s="436"/>
      <c r="AR234" s="106">
        <f t="shared" si="136"/>
        <v>0</v>
      </c>
      <c r="AS234" s="274">
        <f t="shared" si="137"/>
        <v>0</v>
      </c>
      <c r="AT234" s="275">
        <f t="shared" si="137"/>
        <v>0</v>
      </c>
      <c r="AU234" s="275">
        <f t="shared" si="142"/>
        <v>0</v>
      </c>
      <c r="AV234" s="275">
        <f t="shared" si="142"/>
        <v>0</v>
      </c>
      <c r="AW234" s="275">
        <f t="shared" si="142"/>
        <v>0</v>
      </c>
      <c r="AX234" s="275">
        <f t="shared" si="142"/>
        <v>0</v>
      </c>
      <c r="AY234" s="275">
        <f t="shared" si="142"/>
        <v>0</v>
      </c>
      <c r="AZ234" s="275">
        <f t="shared" si="142"/>
        <v>0</v>
      </c>
      <c r="BA234" s="275">
        <f t="shared" si="142"/>
        <v>0</v>
      </c>
      <c r="BB234" s="275">
        <f t="shared" si="142"/>
        <v>0</v>
      </c>
      <c r="BC234" s="275">
        <f t="shared" si="142"/>
        <v>0</v>
      </c>
      <c r="BD234" s="275">
        <f t="shared" si="138"/>
        <v>0</v>
      </c>
      <c r="BE234" s="275">
        <f>IF(AND(A234&lt;&gt;"",AS234&lt;&gt;1,ISNA(VLOOKUP(A234,Indoor!B:B,1,0))),1,0)</f>
        <v>0</v>
      </c>
      <c r="BG234" s="276"/>
      <c r="BH234" s="302"/>
    </row>
    <row r="235" spans="1:60" hidden="1">
      <c r="A235" s="118"/>
      <c r="B235" s="4" t="str">
        <f t="shared" si="140"/>
        <v/>
      </c>
      <c r="C235" s="4" t="str">
        <f t="shared" si="140"/>
        <v/>
      </c>
      <c r="D235" s="5" t="str">
        <f t="shared" si="140"/>
        <v/>
      </c>
      <c r="E235" s="5" t="str">
        <f t="shared" si="140"/>
        <v/>
      </c>
      <c r="F235" s="5" t="str">
        <f t="shared" si="140"/>
        <v/>
      </c>
      <c r="G235" s="17"/>
      <c r="H235" s="27" t="str">
        <f t="shared" si="111"/>
        <v/>
      </c>
      <c r="I235" s="28"/>
      <c r="J235" s="267" t="str">
        <f t="shared" si="112"/>
        <v/>
      </c>
      <c r="K235" s="263" t="str">
        <f t="shared" si="113"/>
        <v/>
      </c>
      <c r="L235" s="5">
        <f t="shared" si="114"/>
        <v>0</v>
      </c>
      <c r="M235" s="18"/>
      <c r="N235" s="267" t="str">
        <f t="shared" si="115"/>
        <v/>
      </c>
      <c r="O235" s="263" t="str">
        <f t="shared" si="116"/>
        <v/>
      </c>
      <c r="P235" s="5">
        <f t="shared" si="117"/>
        <v>0</v>
      </c>
      <c r="Q235" s="18"/>
      <c r="R235" s="267" t="str">
        <f t="shared" si="118"/>
        <v/>
      </c>
      <c r="S235" s="263" t="str">
        <f t="shared" si="119"/>
        <v/>
      </c>
      <c r="T235" s="5">
        <f t="shared" si="120"/>
        <v>0</v>
      </c>
      <c r="U235" s="18"/>
      <c r="V235" s="267" t="str">
        <f t="shared" si="121"/>
        <v/>
      </c>
      <c r="W235" s="263" t="str">
        <f t="shared" si="122"/>
        <v/>
      </c>
      <c r="X235" s="5">
        <f t="shared" si="123"/>
        <v>0</v>
      </c>
      <c r="Y235" s="20"/>
      <c r="Z235" s="267" t="str">
        <f t="shared" si="124"/>
        <v/>
      </c>
      <c r="AA235" s="263" t="str">
        <f t="shared" si="125"/>
        <v/>
      </c>
      <c r="AB235" s="5">
        <f t="shared" si="126"/>
        <v>0</v>
      </c>
      <c r="AC235" s="18"/>
      <c r="AD235" s="267" t="str">
        <f t="shared" si="127"/>
        <v/>
      </c>
      <c r="AE235" s="263" t="str">
        <f t="shared" si="128"/>
        <v/>
      </c>
      <c r="AF235" s="5">
        <f t="shared" si="129"/>
        <v>0</v>
      </c>
      <c r="AG235" s="18"/>
      <c r="AH235" s="267" t="str">
        <f t="shared" si="130"/>
        <v/>
      </c>
      <c r="AI235" s="263" t="str">
        <f t="shared" si="131"/>
        <v/>
      </c>
      <c r="AJ235" s="29">
        <f t="shared" si="132"/>
        <v>0</v>
      </c>
      <c r="AK235" s="22"/>
      <c r="AL235" s="5">
        <f t="shared" si="133"/>
        <v>0</v>
      </c>
      <c r="AM235" s="22"/>
      <c r="AN235" s="5">
        <f t="shared" si="134"/>
        <v>0</v>
      </c>
      <c r="AO235" s="826"/>
      <c r="AP235" s="29">
        <f t="shared" si="135"/>
        <v>0</v>
      </c>
      <c r="AQ235" s="436"/>
      <c r="AR235" s="106">
        <f t="shared" si="136"/>
        <v>0</v>
      </c>
      <c r="AS235" s="274">
        <f t="shared" si="137"/>
        <v>0</v>
      </c>
      <c r="AT235" s="275">
        <f t="shared" si="137"/>
        <v>0</v>
      </c>
      <c r="AU235" s="275">
        <f t="shared" si="142"/>
        <v>0</v>
      </c>
      <c r="AV235" s="275">
        <f t="shared" si="142"/>
        <v>0</v>
      </c>
      <c r="AW235" s="275">
        <f t="shared" si="142"/>
        <v>0</v>
      </c>
      <c r="AX235" s="275">
        <f t="shared" si="142"/>
        <v>0</v>
      </c>
      <c r="AY235" s="275">
        <f t="shared" si="142"/>
        <v>0</v>
      </c>
      <c r="AZ235" s="275">
        <f t="shared" si="142"/>
        <v>0</v>
      </c>
      <c r="BA235" s="275">
        <f t="shared" si="142"/>
        <v>0</v>
      </c>
      <c r="BB235" s="275">
        <f t="shared" si="142"/>
        <v>0</v>
      </c>
      <c r="BC235" s="275">
        <f t="shared" si="142"/>
        <v>0</v>
      </c>
      <c r="BD235" s="275">
        <f t="shared" si="138"/>
        <v>0</v>
      </c>
      <c r="BE235" s="275">
        <f>IF(AND(A235&lt;&gt;"",AS235&lt;&gt;1,ISNA(VLOOKUP(A235,Indoor!B:B,1,0))),1,0)</f>
        <v>0</v>
      </c>
      <c r="BG235" s="276"/>
      <c r="BH235" s="302"/>
    </row>
    <row r="236" spans="1:60" hidden="1">
      <c r="A236" s="118"/>
      <c r="B236" s="4" t="str">
        <f t="shared" si="140"/>
        <v/>
      </c>
      <c r="C236" s="4" t="str">
        <f t="shared" si="140"/>
        <v/>
      </c>
      <c r="D236" s="5" t="str">
        <f t="shared" si="140"/>
        <v/>
      </c>
      <c r="E236" s="5" t="str">
        <f t="shared" si="140"/>
        <v/>
      </c>
      <c r="F236" s="5" t="str">
        <f t="shared" si="140"/>
        <v/>
      </c>
      <c r="G236" s="17"/>
      <c r="H236" s="27" t="str">
        <f t="shared" si="111"/>
        <v/>
      </c>
      <c r="I236" s="28"/>
      <c r="J236" s="267" t="str">
        <f t="shared" si="112"/>
        <v/>
      </c>
      <c r="K236" s="263" t="str">
        <f t="shared" si="113"/>
        <v/>
      </c>
      <c r="L236" s="5">
        <f t="shared" si="114"/>
        <v>0</v>
      </c>
      <c r="M236" s="18"/>
      <c r="N236" s="267" t="str">
        <f t="shared" si="115"/>
        <v/>
      </c>
      <c r="O236" s="263" t="str">
        <f t="shared" si="116"/>
        <v/>
      </c>
      <c r="P236" s="5">
        <f t="shared" si="117"/>
        <v>0</v>
      </c>
      <c r="Q236" s="18"/>
      <c r="R236" s="267" t="str">
        <f t="shared" si="118"/>
        <v/>
      </c>
      <c r="S236" s="263" t="str">
        <f t="shared" si="119"/>
        <v/>
      </c>
      <c r="T236" s="5">
        <f t="shared" si="120"/>
        <v>0</v>
      </c>
      <c r="U236" s="18"/>
      <c r="V236" s="267" t="str">
        <f t="shared" si="121"/>
        <v/>
      </c>
      <c r="W236" s="263" t="str">
        <f t="shared" si="122"/>
        <v/>
      </c>
      <c r="X236" s="5">
        <f t="shared" si="123"/>
        <v>0</v>
      </c>
      <c r="Y236" s="20"/>
      <c r="Z236" s="267" t="str">
        <f t="shared" si="124"/>
        <v/>
      </c>
      <c r="AA236" s="263" t="str">
        <f t="shared" si="125"/>
        <v/>
      </c>
      <c r="AB236" s="5">
        <f t="shared" si="126"/>
        <v>0</v>
      </c>
      <c r="AC236" s="18"/>
      <c r="AD236" s="267" t="str">
        <f t="shared" si="127"/>
        <v/>
      </c>
      <c r="AE236" s="263" t="str">
        <f t="shared" si="128"/>
        <v/>
      </c>
      <c r="AF236" s="5">
        <f t="shared" si="129"/>
        <v>0</v>
      </c>
      <c r="AG236" s="18"/>
      <c r="AH236" s="267" t="str">
        <f t="shared" si="130"/>
        <v/>
      </c>
      <c r="AI236" s="263" t="str">
        <f t="shared" si="131"/>
        <v/>
      </c>
      <c r="AJ236" s="29">
        <f t="shared" si="132"/>
        <v>0</v>
      </c>
      <c r="AK236" s="22"/>
      <c r="AL236" s="5">
        <f t="shared" si="133"/>
        <v>0</v>
      </c>
      <c r="AM236" s="22"/>
      <c r="AN236" s="5">
        <f t="shared" si="134"/>
        <v>0</v>
      </c>
      <c r="AO236" s="826"/>
      <c r="AP236" s="29">
        <f t="shared" si="135"/>
        <v>0</v>
      </c>
      <c r="AQ236" s="436"/>
      <c r="AR236" s="106">
        <f t="shared" si="136"/>
        <v>0</v>
      </c>
      <c r="AS236" s="274">
        <f t="shared" si="137"/>
        <v>0</v>
      </c>
      <c r="AT236" s="275">
        <f t="shared" si="137"/>
        <v>0</v>
      </c>
      <c r="AU236" s="275">
        <f t="shared" si="142"/>
        <v>0</v>
      </c>
      <c r="AV236" s="275">
        <f t="shared" si="142"/>
        <v>0</v>
      </c>
      <c r="AW236" s="275">
        <f t="shared" si="142"/>
        <v>0</v>
      </c>
      <c r="AX236" s="275">
        <f t="shared" si="142"/>
        <v>0</v>
      </c>
      <c r="AY236" s="275">
        <f t="shared" si="142"/>
        <v>0</v>
      </c>
      <c r="AZ236" s="275">
        <f t="shared" si="142"/>
        <v>0</v>
      </c>
      <c r="BA236" s="275">
        <f t="shared" si="142"/>
        <v>0</v>
      </c>
      <c r="BB236" s="275">
        <f t="shared" si="142"/>
        <v>0</v>
      </c>
      <c r="BC236" s="275">
        <f t="shared" si="142"/>
        <v>0</v>
      </c>
      <c r="BD236" s="275">
        <f t="shared" si="138"/>
        <v>0</v>
      </c>
      <c r="BE236" s="275">
        <f>IF(AND(A236&lt;&gt;"",AS236&lt;&gt;1,ISNA(VLOOKUP(A236,Indoor!B:B,1,0))),1,0)</f>
        <v>0</v>
      </c>
      <c r="BG236" s="276"/>
      <c r="BH236" s="302"/>
    </row>
    <row r="237" spans="1:60" hidden="1">
      <c r="A237" s="118"/>
      <c r="B237" s="4" t="str">
        <f t="shared" si="140"/>
        <v/>
      </c>
      <c r="C237" s="4" t="str">
        <f t="shared" si="140"/>
        <v/>
      </c>
      <c r="D237" s="5" t="str">
        <f t="shared" si="140"/>
        <v/>
      </c>
      <c r="E237" s="5" t="str">
        <f t="shared" si="140"/>
        <v/>
      </c>
      <c r="F237" s="5" t="str">
        <f t="shared" si="140"/>
        <v/>
      </c>
      <c r="G237" s="17"/>
      <c r="H237" s="27" t="str">
        <f t="shared" si="111"/>
        <v/>
      </c>
      <c r="I237" s="28"/>
      <c r="J237" s="267" t="str">
        <f t="shared" si="112"/>
        <v/>
      </c>
      <c r="K237" s="263" t="str">
        <f t="shared" si="113"/>
        <v/>
      </c>
      <c r="L237" s="5">
        <f t="shared" si="114"/>
        <v>0</v>
      </c>
      <c r="M237" s="18"/>
      <c r="N237" s="267" t="str">
        <f t="shared" si="115"/>
        <v/>
      </c>
      <c r="O237" s="263" t="str">
        <f t="shared" si="116"/>
        <v/>
      </c>
      <c r="P237" s="5">
        <f t="shared" si="117"/>
        <v>0</v>
      </c>
      <c r="Q237" s="18"/>
      <c r="R237" s="267" t="str">
        <f t="shared" si="118"/>
        <v/>
      </c>
      <c r="S237" s="263" t="str">
        <f t="shared" si="119"/>
        <v/>
      </c>
      <c r="T237" s="5">
        <f t="shared" si="120"/>
        <v>0</v>
      </c>
      <c r="U237" s="18"/>
      <c r="V237" s="267" t="str">
        <f t="shared" si="121"/>
        <v/>
      </c>
      <c r="W237" s="263" t="str">
        <f t="shared" si="122"/>
        <v/>
      </c>
      <c r="X237" s="5">
        <f t="shared" si="123"/>
        <v>0</v>
      </c>
      <c r="Y237" s="20"/>
      <c r="Z237" s="267" t="str">
        <f t="shared" si="124"/>
        <v/>
      </c>
      <c r="AA237" s="263" t="str">
        <f t="shared" si="125"/>
        <v/>
      </c>
      <c r="AB237" s="5">
        <f t="shared" si="126"/>
        <v>0</v>
      </c>
      <c r="AC237" s="18"/>
      <c r="AD237" s="267" t="str">
        <f t="shared" si="127"/>
        <v/>
      </c>
      <c r="AE237" s="263" t="str">
        <f t="shared" si="128"/>
        <v/>
      </c>
      <c r="AF237" s="5">
        <f t="shared" si="129"/>
        <v>0</v>
      </c>
      <c r="AG237" s="18"/>
      <c r="AH237" s="267" t="str">
        <f t="shared" si="130"/>
        <v/>
      </c>
      <c r="AI237" s="263" t="str">
        <f t="shared" si="131"/>
        <v/>
      </c>
      <c r="AJ237" s="29">
        <f t="shared" si="132"/>
        <v>0</v>
      </c>
      <c r="AK237" s="22"/>
      <c r="AL237" s="5">
        <f t="shared" si="133"/>
        <v>0</v>
      </c>
      <c r="AM237" s="22"/>
      <c r="AN237" s="5">
        <f t="shared" si="134"/>
        <v>0</v>
      </c>
      <c r="AO237" s="826"/>
      <c r="AP237" s="29">
        <f t="shared" si="135"/>
        <v>0</v>
      </c>
      <c r="AQ237" s="436"/>
      <c r="AR237" s="106">
        <f t="shared" si="136"/>
        <v>0</v>
      </c>
      <c r="AS237" s="274">
        <f t="shared" si="137"/>
        <v>0</v>
      </c>
      <c r="AT237" s="275">
        <f t="shared" si="137"/>
        <v>0</v>
      </c>
      <c r="AU237" s="275">
        <f t="shared" si="142"/>
        <v>0</v>
      </c>
      <c r="AV237" s="275">
        <f t="shared" si="142"/>
        <v>0</v>
      </c>
      <c r="AW237" s="275">
        <f t="shared" si="142"/>
        <v>0</v>
      </c>
      <c r="AX237" s="275">
        <f t="shared" si="142"/>
        <v>0</v>
      </c>
      <c r="AY237" s="275">
        <f t="shared" si="142"/>
        <v>0</v>
      </c>
      <c r="AZ237" s="275">
        <f t="shared" si="142"/>
        <v>0</v>
      </c>
      <c r="BA237" s="275">
        <f t="shared" si="142"/>
        <v>0</v>
      </c>
      <c r="BB237" s="275">
        <f t="shared" si="142"/>
        <v>0</v>
      </c>
      <c r="BC237" s="275">
        <f t="shared" si="142"/>
        <v>0</v>
      </c>
      <c r="BD237" s="275">
        <f t="shared" si="138"/>
        <v>0</v>
      </c>
      <c r="BE237" s="275">
        <f>IF(AND(A237&lt;&gt;"",AS237&lt;&gt;1,ISNA(VLOOKUP(A237,Indoor!B:B,1,0))),1,0)</f>
        <v>0</v>
      </c>
      <c r="BG237" s="276"/>
      <c r="BH237" s="302"/>
    </row>
    <row r="238" spans="1:60" hidden="1">
      <c r="A238" s="118"/>
      <c r="B238" s="4" t="str">
        <f t="shared" si="140"/>
        <v/>
      </c>
      <c r="C238" s="4" t="str">
        <f t="shared" si="140"/>
        <v/>
      </c>
      <c r="D238" s="5" t="str">
        <f t="shared" si="140"/>
        <v/>
      </c>
      <c r="E238" s="5" t="str">
        <f t="shared" si="140"/>
        <v/>
      </c>
      <c r="F238" s="5" t="str">
        <f t="shared" si="140"/>
        <v/>
      </c>
      <c r="G238" s="17"/>
      <c r="H238" s="27" t="str">
        <f t="shared" si="111"/>
        <v/>
      </c>
      <c r="I238" s="28"/>
      <c r="J238" s="267" t="str">
        <f t="shared" si="112"/>
        <v/>
      </c>
      <c r="K238" s="263" t="str">
        <f t="shared" si="113"/>
        <v/>
      </c>
      <c r="L238" s="5">
        <f t="shared" si="114"/>
        <v>0</v>
      </c>
      <c r="M238" s="18"/>
      <c r="N238" s="267" t="str">
        <f t="shared" si="115"/>
        <v/>
      </c>
      <c r="O238" s="263" t="str">
        <f t="shared" si="116"/>
        <v/>
      </c>
      <c r="P238" s="5">
        <f t="shared" si="117"/>
        <v>0</v>
      </c>
      <c r="Q238" s="18"/>
      <c r="R238" s="267" t="str">
        <f t="shared" si="118"/>
        <v/>
      </c>
      <c r="S238" s="263" t="str">
        <f t="shared" si="119"/>
        <v/>
      </c>
      <c r="T238" s="5">
        <f t="shared" si="120"/>
        <v>0</v>
      </c>
      <c r="U238" s="18"/>
      <c r="V238" s="267" t="str">
        <f t="shared" si="121"/>
        <v/>
      </c>
      <c r="W238" s="263" t="str">
        <f t="shared" si="122"/>
        <v/>
      </c>
      <c r="X238" s="5">
        <f t="shared" si="123"/>
        <v>0</v>
      </c>
      <c r="Y238" s="20"/>
      <c r="Z238" s="267" t="str">
        <f t="shared" si="124"/>
        <v/>
      </c>
      <c r="AA238" s="263" t="str">
        <f t="shared" si="125"/>
        <v/>
      </c>
      <c r="AB238" s="5">
        <f t="shared" si="126"/>
        <v>0</v>
      </c>
      <c r="AC238" s="18"/>
      <c r="AD238" s="267" t="str">
        <f t="shared" si="127"/>
        <v/>
      </c>
      <c r="AE238" s="263" t="str">
        <f t="shared" si="128"/>
        <v/>
      </c>
      <c r="AF238" s="5">
        <f t="shared" si="129"/>
        <v>0</v>
      </c>
      <c r="AG238" s="18"/>
      <c r="AH238" s="267" t="str">
        <f t="shared" si="130"/>
        <v/>
      </c>
      <c r="AI238" s="263" t="str">
        <f t="shared" si="131"/>
        <v/>
      </c>
      <c r="AJ238" s="29">
        <f t="shared" si="132"/>
        <v>0</v>
      </c>
      <c r="AK238" s="22"/>
      <c r="AL238" s="5">
        <f t="shared" si="133"/>
        <v>0</v>
      </c>
      <c r="AM238" s="22"/>
      <c r="AN238" s="5">
        <f t="shared" si="134"/>
        <v>0</v>
      </c>
      <c r="AO238" s="826"/>
      <c r="AP238" s="29">
        <f t="shared" si="135"/>
        <v>0</v>
      </c>
      <c r="AQ238" s="436"/>
      <c r="AR238" s="106">
        <f t="shared" si="136"/>
        <v>0</v>
      </c>
      <c r="AS238" s="274">
        <f t="shared" si="137"/>
        <v>0</v>
      </c>
      <c r="AT238" s="275">
        <f t="shared" si="137"/>
        <v>0</v>
      </c>
      <c r="AU238" s="275">
        <f t="shared" si="142"/>
        <v>0</v>
      </c>
      <c r="AV238" s="275">
        <f t="shared" si="142"/>
        <v>0</v>
      </c>
      <c r="AW238" s="275">
        <f t="shared" si="142"/>
        <v>0</v>
      </c>
      <c r="AX238" s="275">
        <f t="shared" si="142"/>
        <v>0</v>
      </c>
      <c r="AY238" s="275">
        <f t="shared" si="142"/>
        <v>0</v>
      </c>
      <c r="AZ238" s="275">
        <f t="shared" si="142"/>
        <v>0</v>
      </c>
      <c r="BA238" s="275">
        <f t="shared" si="142"/>
        <v>0</v>
      </c>
      <c r="BB238" s="275">
        <f t="shared" si="142"/>
        <v>0</v>
      </c>
      <c r="BC238" s="275">
        <f t="shared" si="142"/>
        <v>0</v>
      </c>
      <c r="BD238" s="275">
        <f t="shared" si="138"/>
        <v>0</v>
      </c>
      <c r="BE238" s="275">
        <f>IF(AND(A238&lt;&gt;"",AS238&lt;&gt;1,ISNA(VLOOKUP(A238,Indoor!B:B,1,0))),1,0)</f>
        <v>0</v>
      </c>
      <c r="BG238" s="276"/>
      <c r="BH238" s="302"/>
    </row>
    <row r="239" spans="1:60" hidden="1">
      <c r="A239" s="118"/>
      <c r="B239" s="4" t="str">
        <f t="shared" si="140"/>
        <v/>
      </c>
      <c r="C239" s="4" t="str">
        <f t="shared" si="140"/>
        <v/>
      </c>
      <c r="D239" s="5" t="str">
        <f t="shared" si="140"/>
        <v/>
      </c>
      <c r="E239" s="5" t="str">
        <f t="shared" si="140"/>
        <v/>
      </c>
      <c r="F239" s="5" t="str">
        <f t="shared" si="140"/>
        <v/>
      </c>
      <c r="G239" s="17"/>
      <c r="H239" s="27" t="str">
        <f t="shared" si="111"/>
        <v/>
      </c>
      <c r="I239" s="28"/>
      <c r="J239" s="267" t="str">
        <f t="shared" si="112"/>
        <v/>
      </c>
      <c r="K239" s="263" t="str">
        <f t="shared" si="113"/>
        <v/>
      </c>
      <c r="L239" s="5">
        <f t="shared" si="114"/>
        <v>0</v>
      </c>
      <c r="M239" s="18"/>
      <c r="N239" s="267" t="str">
        <f t="shared" si="115"/>
        <v/>
      </c>
      <c r="O239" s="263" t="str">
        <f t="shared" si="116"/>
        <v/>
      </c>
      <c r="P239" s="5">
        <f t="shared" si="117"/>
        <v>0</v>
      </c>
      <c r="Q239" s="18"/>
      <c r="R239" s="267" t="str">
        <f t="shared" si="118"/>
        <v/>
      </c>
      <c r="S239" s="263" t="str">
        <f t="shared" si="119"/>
        <v/>
      </c>
      <c r="T239" s="5">
        <f t="shared" si="120"/>
        <v>0</v>
      </c>
      <c r="U239" s="18"/>
      <c r="V239" s="267" t="str">
        <f t="shared" si="121"/>
        <v/>
      </c>
      <c r="W239" s="263" t="str">
        <f t="shared" si="122"/>
        <v/>
      </c>
      <c r="X239" s="5">
        <f t="shared" si="123"/>
        <v>0</v>
      </c>
      <c r="Y239" s="20"/>
      <c r="Z239" s="267" t="str">
        <f t="shared" si="124"/>
        <v/>
      </c>
      <c r="AA239" s="263" t="str">
        <f t="shared" si="125"/>
        <v/>
      </c>
      <c r="AB239" s="5">
        <f t="shared" si="126"/>
        <v>0</v>
      </c>
      <c r="AC239" s="18"/>
      <c r="AD239" s="267" t="str">
        <f t="shared" si="127"/>
        <v/>
      </c>
      <c r="AE239" s="263" t="str">
        <f t="shared" si="128"/>
        <v/>
      </c>
      <c r="AF239" s="5">
        <f t="shared" si="129"/>
        <v>0</v>
      </c>
      <c r="AG239" s="18"/>
      <c r="AH239" s="267" t="str">
        <f t="shared" si="130"/>
        <v/>
      </c>
      <c r="AI239" s="263" t="str">
        <f t="shared" si="131"/>
        <v/>
      </c>
      <c r="AJ239" s="29">
        <f t="shared" si="132"/>
        <v>0</v>
      </c>
      <c r="AK239" s="22"/>
      <c r="AL239" s="5">
        <f t="shared" si="133"/>
        <v>0</v>
      </c>
      <c r="AM239" s="22"/>
      <c r="AN239" s="5">
        <f t="shared" si="134"/>
        <v>0</v>
      </c>
      <c r="AO239" s="826"/>
      <c r="AP239" s="29">
        <f t="shared" si="135"/>
        <v>0</v>
      </c>
      <c r="AQ239" s="436"/>
      <c r="AR239" s="106">
        <f t="shared" si="136"/>
        <v>0</v>
      </c>
      <c r="AS239" s="274">
        <f t="shared" si="137"/>
        <v>0</v>
      </c>
      <c r="AT239" s="275">
        <f t="shared" si="137"/>
        <v>0</v>
      </c>
      <c r="AU239" s="275">
        <f t="shared" si="142"/>
        <v>0</v>
      </c>
      <c r="AV239" s="275">
        <f t="shared" si="142"/>
        <v>0</v>
      </c>
      <c r="AW239" s="275">
        <f t="shared" si="142"/>
        <v>0</v>
      </c>
      <c r="AX239" s="275">
        <f t="shared" si="142"/>
        <v>0</v>
      </c>
      <c r="AY239" s="275">
        <f t="shared" si="142"/>
        <v>0</v>
      </c>
      <c r="AZ239" s="275">
        <f t="shared" si="142"/>
        <v>0</v>
      </c>
      <c r="BA239" s="275">
        <f t="shared" si="142"/>
        <v>0</v>
      </c>
      <c r="BB239" s="275">
        <f t="shared" si="142"/>
        <v>0</v>
      </c>
      <c r="BC239" s="275">
        <f t="shared" si="142"/>
        <v>0</v>
      </c>
      <c r="BD239" s="275">
        <f t="shared" si="138"/>
        <v>0</v>
      </c>
      <c r="BE239" s="275">
        <f>IF(AND(A239&lt;&gt;"",AS239&lt;&gt;1,ISNA(VLOOKUP(A239,Indoor!B:B,1,0))),1,0)</f>
        <v>0</v>
      </c>
      <c r="BG239" s="276"/>
      <c r="BH239" s="302"/>
    </row>
    <row r="240" spans="1:60" hidden="1">
      <c r="A240" s="118"/>
      <c r="B240" s="4" t="str">
        <f t="shared" si="140"/>
        <v/>
      </c>
      <c r="C240" s="4" t="str">
        <f t="shared" si="140"/>
        <v/>
      </c>
      <c r="D240" s="5" t="str">
        <f t="shared" si="140"/>
        <v/>
      </c>
      <c r="E240" s="5" t="str">
        <f t="shared" si="140"/>
        <v/>
      </c>
      <c r="F240" s="5" t="str">
        <f t="shared" si="140"/>
        <v/>
      </c>
      <c r="G240" s="17"/>
      <c r="H240" s="27" t="str">
        <f t="shared" si="111"/>
        <v/>
      </c>
      <c r="I240" s="28"/>
      <c r="J240" s="267" t="str">
        <f t="shared" si="112"/>
        <v/>
      </c>
      <c r="K240" s="263" t="str">
        <f t="shared" si="113"/>
        <v/>
      </c>
      <c r="L240" s="5">
        <f t="shared" si="114"/>
        <v>0</v>
      </c>
      <c r="M240" s="18"/>
      <c r="N240" s="267" t="str">
        <f t="shared" si="115"/>
        <v/>
      </c>
      <c r="O240" s="263" t="str">
        <f t="shared" si="116"/>
        <v/>
      </c>
      <c r="P240" s="5">
        <f t="shared" si="117"/>
        <v>0</v>
      </c>
      <c r="Q240" s="18"/>
      <c r="R240" s="267" t="str">
        <f t="shared" si="118"/>
        <v/>
      </c>
      <c r="S240" s="263" t="str">
        <f t="shared" si="119"/>
        <v/>
      </c>
      <c r="T240" s="5">
        <f t="shared" si="120"/>
        <v>0</v>
      </c>
      <c r="U240" s="18"/>
      <c r="V240" s="267" t="str">
        <f t="shared" si="121"/>
        <v/>
      </c>
      <c r="W240" s="263" t="str">
        <f t="shared" si="122"/>
        <v/>
      </c>
      <c r="X240" s="5">
        <f t="shared" si="123"/>
        <v>0</v>
      </c>
      <c r="Y240" s="20"/>
      <c r="Z240" s="267" t="str">
        <f t="shared" si="124"/>
        <v/>
      </c>
      <c r="AA240" s="263" t="str">
        <f t="shared" si="125"/>
        <v/>
      </c>
      <c r="AB240" s="5">
        <f t="shared" si="126"/>
        <v>0</v>
      </c>
      <c r="AC240" s="18"/>
      <c r="AD240" s="267" t="str">
        <f t="shared" si="127"/>
        <v/>
      </c>
      <c r="AE240" s="263" t="str">
        <f t="shared" si="128"/>
        <v/>
      </c>
      <c r="AF240" s="5">
        <f t="shared" si="129"/>
        <v>0</v>
      </c>
      <c r="AG240" s="18"/>
      <c r="AH240" s="267" t="str">
        <f t="shared" si="130"/>
        <v/>
      </c>
      <c r="AI240" s="263" t="str">
        <f t="shared" si="131"/>
        <v/>
      </c>
      <c r="AJ240" s="29">
        <f t="shared" si="132"/>
        <v>0</v>
      </c>
      <c r="AK240" s="22"/>
      <c r="AL240" s="5">
        <f t="shared" si="133"/>
        <v>0</v>
      </c>
      <c r="AM240" s="22"/>
      <c r="AN240" s="5">
        <f t="shared" si="134"/>
        <v>0</v>
      </c>
      <c r="AO240" s="826"/>
      <c r="AP240" s="29">
        <f t="shared" si="135"/>
        <v>0</v>
      </c>
      <c r="AQ240" s="436"/>
      <c r="AR240" s="106">
        <f t="shared" si="136"/>
        <v>0</v>
      </c>
      <c r="AS240" s="274">
        <f t="shared" si="137"/>
        <v>0</v>
      </c>
      <c r="AT240" s="275">
        <f t="shared" si="137"/>
        <v>0</v>
      </c>
      <c r="AU240" s="275">
        <f t="shared" si="142"/>
        <v>0</v>
      </c>
      <c r="AV240" s="275">
        <f t="shared" si="142"/>
        <v>0</v>
      </c>
      <c r="AW240" s="275">
        <f t="shared" si="142"/>
        <v>0</v>
      </c>
      <c r="AX240" s="275">
        <f t="shared" si="142"/>
        <v>0</v>
      </c>
      <c r="AY240" s="275">
        <f t="shared" si="142"/>
        <v>0</v>
      </c>
      <c r="AZ240" s="275">
        <f t="shared" si="142"/>
        <v>0</v>
      </c>
      <c r="BA240" s="275">
        <f t="shared" si="142"/>
        <v>0</v>
      </c>
      <c r="BB240" s="275">
        <f t="shared" si="142"/>
        <v>0</v>
      </c>
      <c r="BC240" s="275">
        <f t="shared" si="142"/>
        <v>0</v>
      </c>
      <c r="BD240" s="275">
        <f t="shared" si="138"/>
        <v>0</v>
      </c>
      <c r="BE240" s="275">
        <f>IF(AND(A240&lt;&gt;"",AS240&lt;&gt;1,ISNA(VLOOKUP(A240,Indoor!B:B,1,0))),1,0)</f>
        <v>0</v>
      </c>
      <c r="BG240" s="276"/>
      <c r="BH240" s="302"/>
    </row>
    <row r="241" spans="1:60" hidden="1">
      <c r="A241" s="118"/>
      <c r="B241" s="4" t="str">
        <f t="shared" si="140"/>
        <v/>
      </c>
      <c r="C241" s="4" t="str">
        <f t="shared" si="140"/>
        <v/>
      </c>
      <c r="D241" s="5" t="str">
        <f t="shared" si="140"/>
        <v/>
      </c>
      <c r="E241" s="5" t="str">
        <f t="shared" si="140"/>
        <v/>
      </c>
      <c r="F241" s="5" t="str">
        <f t="shared" si="140"/>
        <v/>
      </c>
      <c r="G241" s="17"/>
      <c r="H241" s="27" t="str">
        <f t="shared" si="111"/>
        <v/>
      </c>
      <c r="I241" s="28"/>
      <c r="J241" s="267" t="str">
        <f t="shared" si="112"/>
        <v/>
      </c>
      <c r="K241" s="263" t="str">
        <f t="shared" si="113"/>
        <v/>
      </c>
      <c r="L241" s="5">
        <f t="shared" si="114"/>
        <v>0</v>
      </c>
      <c r="M241" s="18"/>
      <c r="N241" s="267" t="str">
        <f t="shared" si="115"/>
        <v/>
      </c>
      <c r="O241" s="263" t="str">
        <f t="shared" si="116"/>
        <v/>
      </c>
      <c r="P241" s="5">
        <f t="shared" si="117"/>
        <v>0</v>
      </c>
      <c r="Q241" s="18"/>
      <c r="R241" s="267" t="str">
        <f t="shared" si="118"/>
        <v/>
      </c>
      <c r="S241" s="263" t="str">
        <f t="shared" si="119"/>
        <v/>
      </c>
      <c r="T241" s="5">
        <f t="shared" si="120"/>
        <v>0</v>
      </c>
      <c r="U241" s="18"/>
      <c r="V241" s="267" t="str">
        <f t="shared" si="121"/>
        <v/>
      </c>
      <c r="W241" s="263" t="str">
        <f t="shared" si="122"/>
        <v/>
      </c>
      <c r="X241" s="5">
        <f t="shared" si="123"/>
        <v>0</v>
      </c>
      <c r="Y241" s="20"/>
      <c r="Z241" s="267" t="str">
        <f t="shared" si="124"/>
        <v/>
      </c>
      <c r="AA241" s="263" t="str">
        <f t="shared" si="125"/>
        <v/>
      </c>
      <c r="AB241" s="5">
        <f t="shared" si="126"/>
        <v>0</v>
      </c>
      <c r="AC241" s="18"/>
      <c r="AD241" s="267" t="str">
        <f t="shared" si="127"/>
        <v/>
      </c>
      <c r="AE241" s="263" t="str">
        <f t="shared" si="128"/>
        <v/>
      </c>
      <c r="AF241" s="5">
        <f t="shared" si="129"/>
        <v>0</v>
      </c>
      <c r="AG241" s="18"/>
      <c r="AH241" s="267" t="str">
        <f t="shared" si="130"/>
        <v/>
      </c>
      <c r="AI241" s="263" t="str">
        <f t="shared" si="131"/>
        <v/>
      </c>
      <c r="AJ241" s="29">
        <f t="shared" si="132"/>
        <v>0</v>
      </c>
      <c r="AK241" s="22"/>
      <c r="AL241" s="5">
        <f t="shared" si="133"/>
        <v>0</v>
      </c>
      <c r="AM241" s="22"/>
      <c r="AN241" s="5">
        <f t="shared" si="134"/>
        <v>0</v>
      </c>
      <c r="AO241" s="826"/>
      <c r="AP241" s="29">
        <f t="shared" si="135"/>
        <v>0</v>
      </c>
      <c r="AQ241" s="436"/>
      <c r="AR241" s="106">
        <f t="shared" si="136"/>
        <v>0</v>
      </c>
      <c r="AS241" s="274">
        <f t="shared" si="137"/>
        <v>0</v>
      </c>
      <c r="AT241" s="275">
        <f t="shared" si="137"/>
        <v>0</v>
      </c>
      <c r="AU241" s="275">
        <f t="shared" si="142"/>
        <v>0</v>
      </c>
      <c r="AV241" s="275">
        <f t="shared" si="142"/>
        <v>0</v>
      </c>
      <c r="AW241" s="275">
        <f t="shared" si="142"/>
        <v>0</v>
      </c>
      <c r="AX241" s="275">
        <f t="shared" si="142"/>
        <v>0</v>
      </c>
      <c r="AY241" s="275">
        <f t="shared" si="142"/>
        <v>0</v>
      </c>
      <c r="AZ241" s="275">
        <f t="shared" si="142"/>
        <v>0</v>
      </c>
      <c r="BA241" s="275">
        <f t="shared" si="142"/>
        <v>0</v>
      </c>
      <c r="BB241" s="275">
        <f t="shared" si="142"/>
        <v>0</v>
      </c>
      <c r="BC241" s="275">
        <f t="shared" si="142"/>
        <v>0</v>
      </c>
      <c r="BD241" s="275">
        <f t="shared" si="138"/>
        <v>0</v>
      </c>
      <c r="BE241" s="275">
        <f>IF(AND(A241&lt;&gt;"",AS241&lt;&gt;1,ISNA(VLOOKUP(A241,Indoor!B:B,1,0))),1,0)</f>
        <v>0</v>
      </c>
      <c r="BG241" s="276"/>
      <c r="BH241" s="302"/>
    </row>
    <row r="242" spans="1:60" hidden="1">
      <c r="A242" s="118"/>
      <c r="B242" s="4" t="str">
        <f t="shared" si="140"/>
        <v/>
      </c>
      <c r="C242" s="4" t="str">
        <f t="shared" si="140"/>
        <v/>
      </c>
      <c r="D242" s="5" t="str">
        <f t="shared" si="140"/>
        <v/>
      </c>
      <c r="E242" s="5" t="str">
        <f t="shared" si="140"/>
        <v/>
      </c>
      <c r="F242" s="5" t="str">
        <f t="shared" si="140"/>
        <v/>
      </c>
      <c r="G242" s="17"/>
      <c r="H242" s="27" t="str">
        <f t="shared" si="111"/>
        <v/>
      </c>
      <c r="I242" s="28"/>
      <c r="J242" s="267" t="str">
        <f t="shared" si="112"/>
        <v/>
      </c>
      <c r="K242" s="263" t="str">
        <f t="shared" si="113"/>
        <v/>
      </c>
      <c r="L242" s="5">
        <f t="shared" si="114"/>
        <v>0</v>
      </c>
      <c r="M242" s="18"/>
      <c r="N242" s="267" t="str">
        <f t="shared" si="115"/>
        <v/>
      </c>
      <c r="O242" s="263" t="str">
        <f t="shared" si="116"/>
        <v/>
      </c>
      <c r="P242" s="5">
        <f t="shared" si="117"/>
        <v>0</v>
      </c>
      <c r="Q242" s="18"/>
      <c r="R242" s="267" t="str">
        <f t="shared" si="118"/>
        <v/>
      </c>
      <c r="S242" s="263" t="str">
        <f t="shared" si="119"/>
        <v/>
      </c>
      <c r="T242" s="5">
        <f t="shared" si="120"/>
        <v>0</v>
      </c>
      <c r="U242" s="18"/>
      <c r="V242" s="267" t="str">
        <f t="shared" si="121"/>
        <v/>
      </c>
      <c r="W242" s="263" t="str">
        <f t="shared" si="122"/>
        <v/>
      </c>
      <c r="X242" s="5">
        <f t="shared" si="123"/>
        <v>0</v>
      </c>
      <c r="Y242" s="20"/>
      <c r="Z242" s="267" t="str">
        <f t="shared" si="124"/>
        <v/>
      </c>
      <c r="AA242" s="263" t="str">
        <f t="shared" si="125"/>
        <v/>
      </c>
      <c r="AB242" s="5">
        <f t="shared" si="126"/>
        <v>0</v>
      </c>
      <c r="AC242" s="18"/>
      <c r="AD242" s="267" t="str">
        <f t="shared" si="127"/>
        <v/>
      </c>
      <c r="AE242" s="263" t="str">
        <f t="shared" si="128"/>
        <v/>
      </c>
      <c r="AF242" s="5">
        <f t="shared" si="129"/>
        <v>0</v>
      </c>
      <c r="AG242" s="18"/>
      <c r="AH242" s="267" t="str">
        <f t="shared" si="130"/>
        <v/>
      </c>
      <c r="AI242" s="263" t="str">
        <f t="shared" si="131"/>
        <v/>
      </c>
      <c r="AJ242" s="29">
        <f t="shared" si="132"/>
        <v>0</v>
      </c>
      <c r="AK242" s="22"/>
      <c r="AL242" s="5">
        <f t="shared" si="133"/>
        <v>0</v>
      </c>
      <c r="AM242" s="22"/>
      <c r="AN242" s="5">
        <f t="shared" si="134"/>
        <v>0</v>
      </c>
      <c r="AO242" s="826"/>
      <c r="AP242" s="29">
        <f t="shared" si="135"/>
        <v>0</v>
      </c>
      <c r="AQ242" s="436"/>
      <c r="AR242" s="106">
        <f t="shared" si="136"/>
        <v>0</v>
      </c>
      <c r="AS242" s="274">
        <f t="shared" si="137"/>
        <v>0</v>
      </c>
      <c r="AT242" s="275">
        <f t="shared" si="137"/>
        <v>0</v>
      </c>
      <c r="AU242" s="275">
        <f t="shared" si="142"/>
        <v>0</v>
      </c>
      <c r="AV242" s="275">
        <f t="shared" si="142"/>
        <v>0</v>
      </c>
      <c r="AW242" s="275">
        <f t="shared" si="142"/>
        <v>0</v>
      </c>
      <c r="AX242" s="275">
        <f t="shared" si="142"/>
        <v>0</v>
      </c>
      <c r="AY242" s="275">
        <f t="shared" si="142"/>
        <v>0</v>
      </c>
      <c r="AZ242" s="275">
        <f t="shared" si="142"/>
        <v>0</v>
      </c>
      <c r="BA242" s="275">
        <f t="shared" si="142"/>
        <v>0</v>
      </c>
      <c r="BB242" s="275">
        <f t="shared" si="142"/>
        <v>0</v>
      </c>
      <c r="BC242" s="275">
        <f t="shared" si="142"/>
        <v>0</v>
      </c>
      <c r="BD242" s="275">
        <f t="shared" si="138"/>
        <v>0</v>
      </c>
      <c r="BE242" s="275">
        <f>IF(AND(A242&lt;&gt;"",AS242&lt;&gt;1,ISNA(VLOOKUP(A242,Indoor!B:B,1,0))),1,0)</f>
        <v>0</v>
      </c>
      <c r="BG242" s="276"/>
      <c r="BH242" s="302"/>
    </row>
    <row r="243" spans="1:60" hidden="1">
      <c r="A243" s="118"/>
      <c r="B243" s="4" t="str">
        <f t="shared" si="140"/>
        <v/>
      </c>
      <c r="C243" s="4" t="str">
        <f t="shared" si="140"/>
        <v/>
      </c>
      <c r="D243" s="5" t="str">
        <f t="shared" si="140"/>
        <v/>
      </c>
      <c r="E243" s="5" t="str">
        <f t="shared" si="140"/>
        <v/>
      </c>
      <c r="F243" s="5" t="str">
        <f t="shared" si="140"/>
        <v/>
      </c>
      <c r="G243" s="17"/>
      <c r="H243" s="27" t="str">
        <f t="shared" si="111"/>
        <v/>
      </c>
      <c r="I243" s="28"/>
      <c r="J243" s="267" t="str">
        <f t="shared" si="112"/>
        <v/>
      </c>
      <c r="K243" s="263" t="str">
        <f t="shared" si="113"/>
        <v/>
      </c>
      <c r="L243" s="5">
        <f t="shared" si="114"/>
        <v>0</v>
      </c>
      <c r="M243" s="18"/>
      <c r="N243" s="267" t="str">
        <f t="shared" si="115"/>
        <v/>
      </c>
      <c r="O243" s="263" t="str">
        <f t="shared" si="116"/>
        <v/>
      </c>
      <c r="P243" s="5">
        <f t="shared" si="117"/>
        <v>0</v>
      </c>
      <c r="Q243" s="18"/>
      <c r="R243" s="267" t="str">
        <f t="shared" si="118"/>
        <v/>
      </c>
      <c r="S243" s="263" t="str">
        <f t="shared" si="119"/>
        <v/>
      </c>
      <c r="T243" s="5">
        <f t="shared" si="120"/>
        <v>0</v>
      </c>
      <c r="U243" s="18"/>
      <c r="V243" s="267" t="str">
        <f t="shared" si="121"/>
        <v/>
      </c>
      <c r="W243" s="263" t="str">
        <f t="shared" si="122"/>
        <v/>
      </c>
      <c r="X243" s="5">
        <f t="shared" si="123"/>
        <v>0</v>
      </c>
      <c r="Y243" s="20"/>
      <c r="Z243" s="267" t="str">
        <f t="shared" si="124"/>
        <v/>
      </c>
      <c r="AA243" s="263" t="str">
        <f t="shared" si="125"/>
        <v/>
      </c>
      <c r="AB243" s="5">
        <f t="shared" si="126"/>
        <v>0</v>
      </c>
      <c r="AC243" s="18"/>
      <c r="AD243" s="267" t="str">
        <f t="shared" si="127"/>
        <v/>
      </c>
      <c r="AE243" s="263" t="str">
        <f t="shared" si="128"/>
        <v/>
      </c>
      <c r="AF243" s="5">
        <f t="shared" si="129"/>
        <v>0</v>
      </c>
      <c r="AG243" s="18"/>
      <c r="AH243" s="267" t="str">
        <f t="shared" si="130"/>
        <v/>
      </c>
      <c r="AI243" s="263" t="str">
        <f t="shared" si="131"/>
        <v/>
      </c>
      <c r="AJ243" s="29">
        <f t="shared" si="132"/>
        <v>0</v>
      </c>
      <c r="AK243" s="22"/>
      <c r="AL243" s="5">
        <f t="shared" si="133"/>
        <v>0</v>
      </c>
      <c r="AM243" s="22"/>
      <c r="AN243" s="5">
        <f t="shared" si="134"/>
        <v>0</v>
      </c>
      <c r="AO243" s="826"/>
      <c r="AP243" s="29">
        <f t="shared" si="135"/>
        <v>0</v>
      </c>
      <c r="AQ243" s="436"/>
      <c r="AR243" s="106">
        <f t="shared" si="136"/>
        <v>0</v>
      </c>
      <c r="AS243" s="274">
        <f t="shared" si="137"/>
        <v>0</v>
      </c>
      <c r="AT243" s="275">
        <f t="shared" si="137"/>
        <v>0</v>
      </c>
      <c r="AU243" s="275">
        <f t="shared" si="142"/>
        <v>0</v>
      </c>
      <c r="AV243" s="275">
        <f t="shared" si="142"/>
        <v>0</v>
      </c>
      <c r="AW243" s="275">
        <f t="shared" si="142"/>
        <v>0</v>
      </c>
      <c r="AX243" s="275">
        <f t="shared" si="142"/>
        <v>0</v>
      </c>
      <c r="AY243" s="275">
        <f t="shared" si="142"/>
        <v>0</v>
      </c>
      <c r="AZ243" s="275">
        <f t="shared" si="142"/>
        <v>0</v>
      </c>
      <c r="BA243" s="275">
        <f t="shared" si="142"/>
        <v>0</v>
      </c>
      <c r="BB243" s="275">
        <f t="shared" si="142"/>
        <v>0</v>
      </c>
      <c r="BC243" s="275">
        <f t="shared" si="142"/>
        <v>0</v>
      </c>
      <c r="BD243" s="275">
        <f t="shared" si="138"/>
        <v>0</v>
      </c>
      <c r="BE243" s="275">
        <f>IF(AND(A243&lt;&gt;"",AS243&lt;&gt;1,ISNA(VLOOKUP(A243,Indoor!B:B,1,0))),1,0)</f>
        <v>0</v>
      </c>
      <c r="BG243" s="276"/>
      <c r="BH243" s="302"/>
    </row>
    <row r="244" spans="1:60" hidden="1">
      <c r="A244" s="118"/>
      <c r="B244" s="4" t="str">
        <f t="shared" si="140"/>
        <v/>
      </c>
      <c r="C244" s="4" t="str">
        <f t="shared" si="140"/>
        <v/>
      </c>
      <c r="D244" s="5" t="str">
        <f t="shared" si="140"/>
        <v/>
      </c>
      <c r="E244" s="5" t="str">
        <f t="shared" si="140"/>
        <v/>
      </c>
      <c r="F244" s="5" t="str">
        <f t="shared" si="140"/>
        <v/>
      </c>
      <c r="G244" s="17"/>
      <c r="H244" s="27" t="str">
        <f t="shared" si="111"/>
        <v/>
      </c>
      <c r="I244" s="28"/>
      <c r="J244" s="267" t="str">
        <f t="shared" si="112"/>
        <v/>
      </c>
      <c r="K244" s="263" t="str">
        <f t="shared" si="113"/>
        <v/>
      </c>
      <c r="L244" s="5">
        <f t="shared" si="114"/>
        <v>0</v>
      </c>
      <c r="M244" s="18"/>
      <c r="N244" s="267" t="str">
        <f t="shared" si="115"/>
        <v/>
      </c>
      <c r="O244" s="263" t="str">
        <f t="shared" si="116"/>
        <v/>
      </c>
      <c r="P244" s="5">
        <f t="shared" si="117"/>
        <v>0</v>
      </c>
      <c r="Q244" s="18"/>
      <c r="R244" s="267" t="str">
        <f t="shared" si="118"/>
        <v/>
      </c>
      <c r="S244" s="263" t="str">
        <f t="shared" si="119"/>
        <v/>
      </c>
      <c r="T244" s="5">
        <f t="shared" si="120"/>
        <v>0</v>
      </c>
      <c r="U244" s="18"/>
      <c r="V244" s="267" t="str">
        <f t="shared" si="121"/>
        <v/>
      </c>
      <c r="W244" s="263" t="str">
        <f t="shared" si="122"/>
        <v/>
      </c>
      <c r="X244" s="5">
        <f t="shared" si="123"/>
        <v>0</v>
      </c>
      <c r="Y244" s="20"/>
      <c r="Z244" s="267" t="str">
        <f t="shared" si="124"/>
        <v/>
      </c>
      <c r="AA244" s="263" t="str">
        <f t="shared" si="125"/>
        <v/>
      </c>
      <c r="AB244" s="5">
        <f t="shared" si="126"/>
        <v>0</v>
      </c>
      <c r="AC244" s="18"/>
      <c r="AD244" s="267" t="str">
        <f t="shared" si="127"/>
        <v/>
      </c>
      <c r="AE244" s="263" t="str">
        <f t="shared" si="128"/>
        <v/>
      </c>
      <c r="AF244" s="5">
        <f t="shared" si="129"/>
        <v>0</v>
      </c>
      <c r="AG244" s="18"/>
      <c r="AH244" s="267" t="str">
        <f t="shared" si="130"/>
        <v/>
      </c>
      <c r="AI244" s="263" t="str">
        <f t="shared" si="131"/>
        <v/>
      </c>
      <c r="AJ244" s="29">
        <f t="shared" si="132"/>
        <v>0</v>
      </c>
      <c r="AK244" s="22"/>
      <c r="AL244" s="5">
        <f t="shared" si="133"/>
        <v>0</v>
      </c>
      <c r="AM244" s="22"/>
      <c r="AN244" s="5">
        <f t="shared" si="134"/>
        <v>0</v>
      </c>
      <c r="AO244" s="826"/>
      <c r="AP244" s="29">
        <f t="shared" si="135"/>
        <v>0</v>
      </c>
      <c r="AQ244" s="436"/>
      <c r="AR244" s="106">
        <f t="shared" si="136"/>
        <v>0</v>
      </c>
      <c r="AS244" s="274">
        <f t="shared" si="137"/>
        <v>0</v>
      </c>
      <c r="AT244" s="275">
        <f t="shared" si="137"/>
        <v>0</v>
      </c>
      <c r="AU244" s="275">
        <f t="shared" si="142"/>
        <v>0</v>
      </c>
      <c r="AV244" s="275">
        <f t="shared" si="142"/>
        <v>0</v>
      </c>
      <c r="AW244" s="275">
        <f t="shared" si="142"/>
        <v>0</v>
      </c>
      <c r="AX244" s="275">
        <f t="shared" si="142"/>
        <v>0</v>
      </c>
      <c r="AY244" s="275">
        <f t="shared" si="142"/>
        <v>0</v>
      </c>
      <c r="AZ244" s="275">
        <f t="shared" si="142"/>
        <v>0</v>
      </c>
      <c r="BA244" s="275">
        <f t="shared" si="142"/>
        <v>0</v>
      </c>
      <c r="BB244" s="275">
        <f t="shared" si="142"/>
        <v>0</v>
      </c>
      <c r="BC244" s="275">
        <f t="shared" si="142"/>
        <v>0</v>
      </c>
      <c r="BD244" s="275">
        <f t="shared" si="138"/>
        <v>0</v>
      </c>
      <c r="BE244" s="275">
        <f>IF(AND(A244&lt;&gt;"",AS244&lt;&gt;1,ISNA(VLOOKUP(A244,Indoor!B:B,1,0))),1,0)</f>
        <v>0</v>
      </c>
      <c r="BG244" s="276"/>
      <c r="BH244" s="302"/>
    </row>
    <row r="245" spans="1:60" hidden="1">
      <c r="A245" s="118"/>
      <c r="B245" s="4" t="str">
        <f t="shared" si="140"/>
        <v/>
      </c>
      <c r="C245" s="4" t="str">
        <f t="shared" si="140"/>
        <v/>
      </c>
      <c r="D245" s="5" t="str">
        <f t="shared" si="140"/>
        <v/>
      </c>
      <c r="E245" s="5" t="str">
        <f t="shared" si="140"/>
        <v/>
      </c>
      <c r="F245" s="5" t="str">
        <f t="shared" si="140"/>
        <v/>
      </c>
      <c r="G245" s="17"/>
      <c r="H245" s="27" t="str">
        <f t="shared" si="111"/>
        <v/>
      </c>
      <c r="I245" s="28"/>
      <c r="J245" s="267" t="str">
        <f t="shared" si="112"/>
        <v/>
      </c>
      <c r="K245" s="263" t="str">
        <f t="shared" si="113"/>
        <v/>
      </c>
      <c r="L245" s="5">
        <f t="shared" si="114"/>
        <v>0</v>
      </c>
      <c r="M245" s="18"/>
      <c r="N245" s="267" t="str">
        <f t="shared" si="115"/>
        <v/>
      </c>
      <c r="O245" s="263" t="str">
        <f t="shared" si="116"/>
        <v/>
      </c>
      <c r="P245" s="5">
        <f t="shared" si="117"/>
        <v>0</v>
      </c>
      <c r="Q245" s="18"/>
      <c r="R245" s="267" t="str">
        <f t="shared" si="118"/>
        <v/>
      </c>
      <c r="S245" s="263" t="str">
        <f t="shared" si="119"/>
        <v/>
      </c>
      <c r="T245" s="5">
        <f t="shared" si="120"/>
        <v>0</v>
      </c>
      <c r="U245" s="18"/>
      <c r="V245" s="267" t="str">
        <f t="shared" si="121"/>
        <v/>
      </c>
      <c r="W245" s="263" t="str">
        <f t="shared" si="122"/>
        <v/>
      </c>
      <c r="X245" s="5">
        <f t="shared" si="123"/>
        <v>0</v>
      </c>
      <c r="Y245" s="20"/>
      <c r="Z245" s="267" t="str">
        <f t="shared" si="124"/>
        <v/>
      </c>
      <c r="AA245" s="263" t="str">
        <f t="shared" si="125"/>
        <v/>
      </c>
      <c r="AB245" s="5">
        <f t="shared" si="126"/>
        <v>0</v>
      </c>
      <c r="AC245" s="18"/>
      <c r="AD245" s="267" t="str">
        <f t="shared" si="127"/>
        <v/>
      </c>
      <c r="AE245" s="263" t="str">
        <f t="shared" si="128"/>
        <v/>
      </c>
      <c r="AF245" s="5">
        <f t="shared" si="129"/>
        <v>0</v>
      </c>
      <c r="AG245" s="18"/>
      <c r="AH245" s="267" t="str">
        <f t="shared" si="130"/>
        <v/>
      </c>
      <c r="AI245" s="263" t="str">
        <f t="shared" si="131"/>
        <v/>
      </c>
      <c r="AJ245" s="29">
        <f t="shared" si="132"/>
        <v>0</v>
      </c>
      <c r="AK245" s="22"/>
      <c r="AL245" s="5">
        <f t="shared" si="133"/>
        <v>0</v>
      </c>
      <c r="AM245" s="22"/>
      <c r="AN245" s="5">
        <f t="shared" si="134"/>
        <v>0</v>
      </c>
      <c r="AO245" s="826"/>
      <c r="AP245" s="29">
        <f t="shared" si="135"/>
        <v>0</v>
      </c>
      <c r="AQ245" s="436"/>
      <c r="AR245" s="106">
        <f t="shared" si="136"/>
        <v>0</v>
      </c>
      <c r="AS245" s="274">
        <f t="shared" si="137"/>
        <v>0</v>
      </c>
      <c r="AT245" s="275">
        <f t="shared" si="137"/>
        <v>0</v>
      </c>
      <c r="AU245" s="275">
        <f t="shared" si="142"/>
        <v>0</v>
      </c>
      <c r="AV245" s="275">
        <f t="shared" si="142"/>
        <v>0</v>
      </c>
      <c r="AW245" s="275">
        <f t="shared" si="142"/>
        <v>0</v>
      </c>
      <c r="AX245" s="275">
        <f t="shared" si="142"/>
        <v>0</v>
      </c>
      <c r="AY245" s="275">
        <f t="shared" si="142"/>
        <v>0</v>
      </c>
      <c r="AZ245" s="275">
        <f t="shared" si="142"/>
        <v>0</v>
      </c>
      <c r="BA245" s="275">
        <f t="shared" si="142"/>
        <v>0</v>
      </c>
      <c r="BB245" s="275">
        <f t="shared" si="142"/>
        <v>0</v>
      </c>
      <c r="BC245" s="275">
        <f t="shared" si="142"/>
        <v>0</v>
      </c>
      <c r="BD245" s="275">
        <f t="shared" si="138"/>
        <v>0</v>
      </c>
      <c r="BE245" s="275">
        <f>IF(AND(A245&lt;&gt;"",AS245&lt;&gt;1,ISNA(VLOOKUP(A245,Indoor!B:B,1,0))),1,0)</f>
        <v>0</v>
      </c>
      <c r="BG245" s="276"/>
      <c r="BH245" s="302"/>
    </row>
    <row r="246" spans="1:60" hidden="1">
      <c r="A246" s="118"/>
      <c r="B246" s="4" t="str">
        <f t="shared" si="140"/>
        <v/>
      </c>
      <c r="C246" s="4" t="str">
        <f t="shared" si="140"/>
        <v/>
      </c>
      <c r="D246" s="5" t="str">
        <f t="shared" si="140"/>
        <v/>
      </c>
      <c r="E246" s="5" t="str">
        <f t="shared" si="140"/>
        <v/>
      </c>
      <c r="F246" s="5" t="str">
        <f t="shared" si="140"/>
        <v/>
      </c>
      <c r="G246" s="17"/>
      <c r="H246" s="27" t="str">
        <f t="shared" si="111"/>
        <v/>
      </c>
      <c r="I246" s="28"/>
      <c r="J246" s="267" t="str">
        <f t="shared" si="112"/>
        <v/>
      </c>
      <c r="K246" s="263" t="str">
        <f t="shared" si="113"/>
        <v/>
      </c>
      <c r="L246" s="5">
        <f t="shared" si="114"/>
        <v>0</v>
      </c>
      <c r="M246" s="18"/>
      <c r="N246" s="267" t="str">
        <f t="shared" si="115"/>
        <v/>
      </c>
      <c r="O246" s="263" t="str">
        <f t="shared" si="116"/>
        <v/>
      </c>
      <c r="P246" s="5">
        <f t="shared" si="117"/>
        <v>0</v>
      </c>
      <c r="Q246" s="18"/>
      <c r="R246" s="267" t="str">
        <f t="shared" si="118"/>
        <v/>
      </c>
      <c r="S246" s="263" t="str">
        <f t="shared" si="119"/>
        <v/>
      </c>
      <c r="T246" s="5">
        <f t="shared" si="120"/>
        <v>0</v>
      </c>
      <c r="U246" s="18"/>
      <c r="V246" s="267" t="str">
        <f t="shared" si="121"/>
        <v/>
      </c>
      <c r="W246" s="263" t="str">
        <f t="shared" si="122"/>
        <v/>
      </c>
      <c r="X246" s="5">
        <f t="shared" si="123"/>
        <v>0</v>
      </c>
      <c r="Y246" s="20"/>
      <c r="Z246" s="267" t="str">
        <f t="shared" si="124"/>
        <v/>
      </c>
      <c r="AA246" s="263" t="str">
        <f t="shared" si="125"/>
        <v/>
      </c>
      <c r="AB246" s="5">
        <f t="shared" si="126"/>
        <v>0</v>
      </c>
      <c r="AC246" s="18"/>
      <c r="AD246" s="267" t="str">
        <f t="shared" si="127"/>
        <v/>
      </c>
      <c r="AE246" s="263" t="str">
        <f t="shared" si="128"/>
        <v/>
      </c>
      <c r="AF246" s="5">
        <f t="shared" si="129"/>
        <v>0</v>
      </c>
      <c r="AG246" s="18"/>
      <c r="AH246" s="267" t="str">
        <f t="shared" si="130"/>
        <v/>
      </c>
      <c r="AI246" s="263" t="str">
        <f t="shared" si="131"/>
        <v/>
      </c>
      <c r="AJ246" s="29">
        <f t="shared" si="132"/>
        <v>0</v>
      </c>
      <c r="AK246" s="22"/>
      <c r="AL246" s="5">
        <f t="shared" si="133"/>
        <v>0</v>
      </c>
      <c r="AM246" s="22"/>
      <c r="AN246" s="5">
        <f t="shared" si="134"/>
        <v>0</v>
      </c>
      <c r="AO246" s="826"/>
      <c r="AP246" s="29">
        <f t="shared" si="135"/>
        <v>0</v>
      </c>
      <c r="AQ246" s="436"/>
      <c r="AR246" s="106">
        <f t="shared" si="136"/>
        <v>0</v>
      </c>
      <c r="AS246" s="274">
        <f t="shared" si="137"/>
        <v>0</v>
      </c>
      <c r="AT246" s="275">
        <f t="shared" si="137"/>
        <v>0</v>
      </c>
      <c r="AU246" s="275">
        <f t="shared" si="142"/>
        <v>0</v>
      </c>
      <c r="AV246" s="275">
        <f t="shared" si="142"/>
        <v>0</v>
      </c>
      <c r="AW246" s="275">
        <f t="shared" si="142"/>
        <v>0</v>
      </c>
      <c r="AX246" s="275">
        <f t="shared" si="142"/>
        <v>0</v>
      </c>
      <c r="AY246" s="275">
        <f t="shared" si="142"/>
        <v>0</v>
      </c>
      <c r="AZ246" s="275">
        <f t="shared" si="142"/>
        <v>0</v>
      </c>
      <c r="BA246" s="275">
        <f t="shared" si="142"/>
        <v>0</v>
      </c>
      <c r="BB246" s="275">
        <f t="shared" si="142"/>
        <v>0</v>
      </c>
      <c r="BC246" s="275">
        <f t="shared" si="142"/>
        <v>0</v>
      </c>
      <c r="BD246" s="275">
        <f t="shared" si="138"/>
        <v>0</v>
      </c>
      <c r="BE246" s="275">
        <f>IF(AND(A246&lt;&gt;"",AS246&lt;&gt;1,ISNA(VLOOKUP(A246,Indoor!B:B,1,0))),1,0)</f>
        <v>0</v>
      </c>
      <c r="BG246" s="276"/>
      <c r="BH246" s="302"/>
    </row>
    <row r="247" spans="1:60" hidden="1">
      <c r="A247" s="118"/>
      <c r="B247" s="4" t="str">
        <f t="shared" si="140"/>
        <v/>
      </c>
      <c r="C247" s="4" t="str">
        <f t="shared" si="140"/>
        <v/>
      </c>
      <c r="D247" s="5" t="str">
        <f t="shared" si="140"/>
        <v/>
      </c>
      <c r="E247" s="5" t="str">
        <f t="shared" si="140"/>
        <v/>
      </c>
      <c r="F247" s="5" t="str">
        <f t="shared" si="140"/>
        <v/>
      </c>
      <c r="G247" s="17"/>
      <c r="H247" s="27" t="str">
        <f t="shared" si="111"/>
        <v/>
      </c>
      <c r="I247" s="28"/>
      <c r="J247" s="267" t="str">
        <f t="shared" si="112"/>
        <v/>
      </c>
      <c r="K247" s="263" t="str">
        <f t="shared" si="113"/>
        <v/>
      </c>
      <c r="L247" s="5">
        <f t="shared" si="114"/>
        <v>0</v>
      </c>
      <c r="M247" s="18"/>
      <c r="N247" s="267" t="str">
        <f t="shared" si="115"/>
        <v/>
      </c>
      <c r="O247" s="263" t="str">
        <f t="shared" si="116"/>
        <v/>
      </c>
      <c r="P247" s="5">
        <f t="shared" si="117"/>
        <v>0</v>
      </c>
      <c r="Q247" s="18"/>
      <c r="R247" s="267" t="str">
        <f t="shared" si="118"/>
        <v/>
      </c>
      <c r="S247" s="263" t="str">
        <f t="shared" si="119"/>
        <v/>
      </c>
      <c r="T247" s="5">
        <f t="shared" si="120"/>
        <v>0</v>
      </c>
      <c r="U247" s="18"/>
      <c r="V247" s="267" t="str">
        <f t="shared" si="121"/>
        <v/>
      </c>
      <c r="W247" s="263" t="str">
        <f t="shared" si="122"/>
        <v/>
      </c>
      <c r="X247" s="5">
        <f t="shared" si="123"/>
        <v>0</v>
      </c>
      <c r="Y247" s="20"/>
      <c r="Z247" s="267" t="str">
        <f t="shared" si="124"/>
        <v/>
      </c>
      <c r="AA247" s="263" t="str">
        <f t="shared" si="125"/>
        <v/>
      </c>
      <c r="AB247" s="5">
        <f t="shared" si="126"/>
        <v>0</v>
      </c>
      <c r="AC247" s="18"/>
      <c r="AD247" s="267" t="str">
        <f t="shared" si="127"/>
        <v/>
      </c>
      <c r="AE247" s="263" t="str">
        <f t="shared" si="128"/>
        <v/>
      </c>
      <c r="AF247" s="5">
        <f t="shared" si="129"/>
        <v>0</v>
      </c>
      <c r="AG247" s="18"/>
      <c r="AH247" s="267" t="str">
        <f t="shared" si="130"/>
        <v/>
      </c>
      <c r="AI247" s="263" t="str">
        <f t="shared" si="131"/>
        <v/>
      </c>
      <c r="AJ247" s="29">
        <f t="shared" si="132"/>
        <v>0</v>
      </c>
      <c r="AK247" s="22"/>
      <c r="AL247" s="5">
        <f t="shared" si="133"/>
        <v>0</v>
      </c>
      <c r="AM247" s="22"/>
      <c r="AN247" s="5">
        <f t="shared" si="134"/>
        <v>0</v>
      </c>
      <c r="AO247" s="826"/>
      <c r="AP247" s="29">
        <f t="shared" si="135"/>
        <v>0</v>
      </c>
      <c r="AQ247" s="436"/>
      <c r="AR247" s="106">
        <f t="shared" si="136"/>
        <v>0</v>
      </c>
      <c r="AS247" s="274">
        <f t="shared" si="137"/>
        <v>0</v>
      </c>
      <c r="AT247" s="275">
        <f t="shared" si="137"/>
        <v>0</v>
      </c>
      <c r="AU247" s="275">
        <f t="shared" si="142"/>
        <v>0</v>
      </c>
      <c r="AV247" s="275">
        <f t="shared" si="142"/>
        <v>0</v>
      </c>
      <c r="AW247" s="275">
        <f t="shared" si="142"/>
        <v>0</v>
      </c>
      <c r="AX247" s="275">
        <f t="shared" si="142"/>
        <v>0</v>
      </c>
      <c r="AY247" s="275">
        <f t="shared" si="142"/>
        <v>0</v>
      </c>
      <c r="AZ247" s="275">
        <f t="shared" si="142"/>
        <v>0</v>
      </c>
      <c r="BA247" s="275">
        <f t="shared" si="142"/>
        <v>0</v>
      </c>
      <c r="BB247" s="275">
        <f t="shared" si="142"/>
        <v>0</v>
      </c>
      <c r="BC247" s="275">
        <f t="shared" si="142"/>
        <v>0</v>
      </c>
      <c r="BD247" s="275">
        <f t="shared" si="138"/>
        <v>0</v>
      </c>
      <c r="BE247" s="275">
        <f>IF(AND(A247&lt;&gt;"",AS247&lt;&gt;1,ISNA(VLOOKUP(A247,Indoor!B:B,1,0))),1,0)</f>
        <v>0</v>
      </c>
      <c r="BG247" s="276"/>
      <c r="BH247" s="302"/>
    </row>
    <row r="248" spans="1:60" hidden="1">
      <c r="A248" s="118"/>
      <c r="B248" s="4" t="str">
        <f t="shared" si="140"/>
        <v/>
      </c>
      <c r="C248" s="4" t="str">
        <f t="shared" si="140"/>
        <v/>
      </c>
      <c r="D248" s="5" t="str">
        <f t="shared" si="140"/>
        <v/>
      </c>
      <c r="E248" s="5" t="str">
        <f t="shared" si="140"/>
        <v/>
      </c>
      <c r="F248" s="5" t="str">
        <f t="shared" si="140"/>
        <v/>
      </c>
      <c r="G248" s="17"/>
      <c r="H248" s="27" t="str">
        <f t="shared" si="111"/>
        <v/>
      </c>
      <c r="I248" s="28"/>
      <c r="J248" s="267" t="str">
        <f t="shared" si="112"/>
        <v/>
      </c>
      <c r="K248" s="263" t="str">
        <f t="shared" si="113"/>
        <v/>
      </c>
      <c r="L248" s="5">
        <f t="shared" si="114"/>
        <v>0</v>
      </c>
      <c r="M248" s="18"/>
      <c r="N248" s="267" t="str">
        <f t="shared" si="115"/>
        <v/>
      </c>
      <c r="O248" s="263" t="str">
        <f t="shared" si="116"/>
        <v/>
      </c>
      <c r="P248" s="5">
        <f t="shared" si="117"/>
        <v>0</v>
      </c>
      <c r="Q248" s="18"/>
      <c r="R248" s="267" t="str">
        <f t="shared" si="118"/>
        <v/>
      </c>
      <c r="S248" s="263" t="str">
        <f t="shared" si="119"/>
        <v/>
      </c>
      <c r="T248" s="5">
        <f t="shared" si="120"/>
        <v>0</v>
      </c>
      <c r="U248" s="18"/>
      <c r="V248" s="267" t="str">
        <f t="shared" si="121"/>
        <v/>
      </c>
      <c r="W248" s="263" t="str">
        <f t="shared" si="122"/>
        <v/>
      </c>
      <c r="X248" s="5">
        <f t="shared" si="123"/>
        <v>0</v>
      </c>
      <c r="Y248" s="20"/>
      <c r="Z248" s="267" t="str">
        <f t="shared" si="124"/>
        <v/>
      </c>
      <c r="AA248" s="263" t="str">
        <f t="shared" si="125"/>
        <v/>
      </c>
      <c r="AB248" s="5">
        <f t="shared" si="126"/>
        <v>0</v>
      </c>
      <c r="AC248" s="18"/>
      <c r="AD248" s="267" t="str">
        <f t="shared" si="127"/>
        <v/>
      </c>
      <c r="AE248" s="263" t="str">
        <f t="shared" si="128"/>
        <v/>
      </c>
      <c r="AF248" s="5">
        <f t="shared" si="129"/>
        <v>0</v>
      </c>
      <c r="AG248" s="18"/>
      <c r="AH248" s="267" t="str">
        <f t="shared" si="130"/>
        <v/>
      </c>
      <c r="AI248" s="263" t="str">
        <f t="shared" si="131"/>
        <v/>
      </c>
      <c r="AJ248" s="29">
        <f t="shared" si="132"/>
        <v>0</v>
      </c>
      <c r="AK248" s="22"/>
      <c r="AL248" s="5">
        <f t="shared" si="133"/>
        <v>0</v>
      </c>
      <c r="AM248" s="22"/>
      <c r="AN248" s="5">
        <f t="shared" si="134"/>
        <v>0</v>
      </c>
      <c r="AO248" s="826"/>
      <c r="AP248" s="29">
        <f t="shared" si="135"/>
        <v>0</v>
      </c>
      <c r="AQ248" s="436"/>
      <c r="AR248" s="106">
        <f t="shared" si="136"/>
        <v>0</v>
      </c>
      <c r="AS248" s="274">
        <f t="shared" si="137"/>
        <v>0</v>
      </c>
      <c r="AT248" s="275">
        <f t="shared" si="137"/>
        <v>0</v>
      </c>
      <c r="AU248" s="275">
        <f t="shared" si="142"/>
        <v>0</v>
      </c>
      <c r="AV248" s="275">
        <f t="shared" si="142"/>
        <v>0</v>
      </c>
      <c r="AW248" s="275">
        <f t="shared" si="142"/>
        <v>0</v>
      </c>
      <c r="AX248" s="275">
        <f t="shared" si="142"/>
        <v>0</v>
      </c>
      <c r="AY248" s="275">
        <f t="shared" si="142"/>
        <v>0</v>
      </c>
      <c r="AZ248" s="275">
        <f t="shared" si="142"/>
        <v>0</v>
      </c>
      <c r="BA248" s="275">
        <f t="shared" si="142"/>
        <v>0</v>
      </c>
      <c r="BB248" s="275">
        <f t="shared" si="142"/>
        <v>0</v>
      </c>
      <c r="BC248" s="275">
        <f t="shared" si="142"/>
        <v>0</v>
      </c>
      <c r="BD248" s="275">
        <f t="shared" si="138"/>
        <v>0</v>
      </c>
      <c r="BE248" s="275">
        <f>IF(AND(A248&lt;&gt;"",AS248&lt;&gt;1,ISNA(VLOOKUP(A248,Indoor!B:B,1,0))),1,0)</f>
        <v>0</v>
      </c>
      <c r="BG248" s="276"/>
      <c r="BH248" s="302"/>
    </row>
    <row r="249" spans="1:60" hidden="1">
      <c r="A249" s="118"/>
      <c r="B249" s="4" t="str">
        <f t="shared" si="140"/>
        <v/>
      </c>
      <c r="C249" s="4" t="str">
        <f t="shared" si="140"/>
        <v/>
      </c>
      <c r="D249" s="5" t="str">
        <f t="shared" si="140"/>
        <v/>
      </c>
      <c r="E249" s="5" t="str">
        <f t="shared" si="140"/>
        <v/>
      </c>
      <c r="F249" s="5" t="str">
        <f t="shared" si="140"/>
        <v/>
      </c>
      <c r="G249" s="17"/>
      <c r="H249" s="27" t="str">
        <f t="shared" si="111"/>
        <v/>
      </c>
      <c r="I249" s="28"/>
      <c r="J249" s="267" t="str">
        <f t="shared" si="112"/>
        <v/>
      </c>
      <c r="K249" s="263" t="str">
        <f t="shared" si="113"/>
        <v/>
      </c>
      <c r="L249" s="5">
        <f t="shared" si="114"/>
        <v>0</v>
      </c>
      <c r="M249" s="18"/>
      <c r="N249" s="267" t="str">
        <f t="shared" si="115"/>
        <v/>
      </c>
      <c r="O249" s="263" t="str">
        <f t="shared" si="116"/>
        <v/>
      </c>
      <c r="P249" s="5">
        <f t="shared" si="117"/>
        <v>0</v>
      </c>
      <c r="Q249" s="18"/>
      <c r="R249" s="267" t="str">
        <f t="shared" si="118"/>
        <v/>
      </c>
      <c r="S249" s="263" t="str">
        <f t="shared" si="119"/>
        <v/>
      </c>
      <c r="T249" s="5">
        <f t="shared" si="120"/>
        <v>0</v>
      </c>
      <c r="U249" s="18"/>
      <c r="V249" s="267" t="str">
        <f t="shared" si="121"/>
        <v/>
      </c>
      <c r="W249" s="263" t="str">
        <f t="shared" si="122"/>
        <v/>
      </c>
      <c r="X249" s="5">
        <f t="shared" si="123"/>
        <v>0</v>
      </c>
      <c r="Y249" s="20"/>
      <c r="Z249" s="267" t="str">
        <f t="shared" si="124"/>
        <v/>
      </c>
      <c r="AA249" s="263" t="str">
        <f t="shared" si="125"/>
        <v/>
      </c>
      <c r="AB249" s="5">
        <f t="shared" si="126"/>
        <v>0</v>
      </c>
      <c r="AC249" s="18"/>
      <c r="AD249" s="267" t="str">
        <f t="shared" si="127"/>
        <v/>
      </c>
      <c r="AE249" s="263" t="str">
        <f t="shared" si="128"/>
        <v/>
      </c>
      <c r="AF249" s="5">
        <f t="shared" si="129"/>
        <v>0</v>
      </c>
      <c r="AG249" s="18"/>
      <c r="AH249" s="267" t="str">
        <f t="shared" si="130"/>
        <v/>
      </c>
      <c r="AI249" s="263" t="str">
        <f t="shared" si="131"/>
        <v/>
      </c>
      <c r="AJ249" s="29">
        <f t="shared" si="132"/>
        <v>0</v>
      </c>
      <c r="AK249" s="22"/>
      <c r="AL249" s="5">
        <f t="shared" si="133"/>
        <v>0</v>
      </c>
      <c r="AM249" s="22"/>
      <c r="AN249" s="5">
        <f t="shared" si="134"/>
        <v>0</v>
      </c>
      <c r="AO249" s="826"/>
      <c r="AP249" s="29">
        <f t="shared" si="135"/>
        <v>0</v>
      </c>
      <c r="AQ249" s="436"/>
      <c r="AR249" s="106">
        <f t="shared" si="136"/>
        <v>0</v>
      </c>
      <c r="AS249" s="274">
        <f t="shared" si="137"/>
        <v>0</v>
      </c>
      <c r="AT249" s="275">
        <f t="shared" si="137"/>
        <v>0</v>
      </c>
      <c r="AU249" s="275">
        <f t="shared" si="142"/>
        <v>0</v>
      </c>
      <c r="AV249" s="275">
        <f t="shared" si="142"/>
        <v>0</v>
      </c>
      <c r="AW249" s="275">
        <f t="shared" si="142"/>
        <v>0</v>
      </c>
      <c r="AX249" s="275">
        <f t="shared" si="142"/>
        <v>0</v>
      </c>
      <c r="AY249" s="275">
        <f t="shared" si="142"/>
        <v>0</v>
      </c>
      <c r="AZ249" s="275">
        <f t="shared" si="142"/>
        <v>0</v>
      </c>
      <c r="BA249" s="275">
        <f t="shared" si="142"/>
        <v>0</v>
      </c>
      <c r="BB249" s="275">
        <f t="shared" si="142"/>
        <v>0</v>
      </c>
      <c r="BC249" s="275">
        <f t="shared" si="142"/>
        <v>0</v>
      </c>
      <c r="BD249" s="275">
        <f t="shared" si="138"/>
        <v>0</v>
      </c>
      <c r="BE249" s="275">
        <f>IF(AND(A249&lt;&gt;"",AS249&lt;&gt;1,ISNA(VLOOKUP(A249,Indoor!B:B,1,0))),1,0)</f>
        <v>0</v>
      </c>
      <c r="BG249" s="276"/>
      <c r="BH249" s="302"/>
    </row>
    <row r="250" spans="1:60" hidden="1">
      <c r="A250" s="118"/>
      <c r="B250" s="4" t="str">
        <f t="shared" si="140"/>
        <v/>
      </c>
      <c r="C250" s="4" t="str">
        <f t="shared" si="140"/>
        <v/>
      </c>
      <c r="D250" s="5" t="str">
        <f t="shared" si="140"/>
        <v/>
      </c>
      <c r="E250" s="5" t="str">
        <f t="shared" si="140"/>
        <v/>
      </c>
      <c r="F250" s="5" t="str">
        <f t="shared" si="140"/>
        <v/>
      </c>
      <c r="G250" s="17"/>
      <c r="H250" s="27" t="str">
        <f t="shared" si="111"/>
        <v/>
      </c>
      <c r="I250" s="28"/>
      <c r="J250" s="267" t="str">
        <f t="shared" si="112"/>
        <v/>
      </c>
      <c r="K250" s="263" t="str">
        <f t="shared" si="113"/>
        <v/>
      </c>
      <c r="L250" s="5">
        <f t="shared" si="114"/>
        <v>0</v>
      </c>
      <c r="M250" s="18"/>
      <c r="N250" s="267" t="str">
        <f t="shared" si="115"/>
        <v/>
      </c>
      <c r="O250" s="263" t="str">
        <f t="shared" si="116"/>
        <v/>
      </c>
      <c r="P250" s="5">
        <f t="shared" si="117"/>
        <v>0</v>
      </c>
      <c r="Q250" s="18"/>
      <c r="R250" s="267" t="str">
        <f t="shared" si="118"/>
        <v/>
      </c>
      <c r="S250" s="263" t="str">
        <f t="shared" si="119"/>
        <v/>
      </c>
      <c r="T250" s="5">
        <f t="shared" si="120"/>
        <v>0</v>
      </c>
      <c r="U250" s="18"/>
      <c r="V250" s="267" t="str">
        <f t="shared" si="121"/>
        <v/>
      </c>
      <c r="W250" s="263" t="str">
        <f t="shared" si="122"/>
        <v/>
      </c>
      <c r="X250" s="5">
        <f t="shared" si="123"/>
        <v>0</v>
      </c>
      <c r="Y250" s="20"/>
      <c r="Z250" s="267" t="str">
        <f t="shared" si="124"/>
        <v/>
      </c>
      <c r="AA250" s="263" t="str">
        <f t="shared" si="125"/>
        <v/>
      </c>
      <c r="AB250" s="5">
        <f t="shared" si="126"/>
        <v>0</v>
      </c>
      <c r="AC250" s="18"/>
      <c r="AD250" s="267" t="str">
        <f t="shared" si="127"/>
        <v/>
      </c>
      <c r="AE250" s="263" t="str">
        <f t="shared" si="128"/>
        <v/>
      </c>
      <c r="AF250" s="5">
        <f t="shared" si="129"/>
        <v>0</v>
      </c>
      <c r="AG250" s="18"/>
      <c r="AH250" s="267" t="str">
        <f t="shared" si="130"/>
        <v/>
      </c>
      <c r="AI250" s="263" t="str">
        <f t="shared" si="131"/>
        <v/>
      </c>
      <c r="AJ250" s="29">
        <f t="shared" si="132"/>
        <v>0</v>
      </c>
      <c r="AK250" s="22"/>
      <c r="AL250" s="5">
        <f t="shared" si="133"/>
        <v>0</v>
      </c>
      <c r="AM250" s="22"/>
      <c r="AN250" s="5">
        <f t="shared" si="134"/>
        <v>0</v>
      </c>
      <c r="AO250" s="826"/>
      <c r="AP250" s="29">
        <f t="shared" si="135"/>
        <v>0</v>
      </c>
      <c r="AQ250" s="436"/>
      <c r="AR250" s="106">
        <f t="shared" si="136"/>
        <v>0</v>
      </c>
      <c r="AS250" s="274">
        <f t="shared" si="137"/>
        <v>0</v>
      </c>
      <c r="AT250" s="275">
        <f t="shared" si="137"/>
        <v>0</v>
      </c>
      <c r="AU250" s="275">
        <f t="shared" si="142"/>
        <v>0</v>
      </c>
      <c r="AV250" s="275">
        <f t="shared" si="142"/>
        <v>0</v>
      </c>
      <c r="AW250" s="275">
        <f t="shared" si="142"/>
        <v>0</v>
      </c>
      <c r="AX250" s="275">
        <f t="shared" si="142"/>
        <v>0</v>
      </c>
      <c r="AY250" s="275">
        <f t="shared" si="142"/>
        <v>0</v>
      </c>
      <c r="AZ250" s="275">
        <f t="shared" si="142"/>
        <v>0</v>
      </c>
      <c r="BA250" s="275">
        <f t="shared" si="142"/>
        <v>0</v>
      </c>
      <c r="BB250" s="275">
        <f t="shared" si="142"/>
        <v>0</v>
      </c>
      <c r="BC250" s="275">
        <f t="shared" si="142"/>
        <v>0</v>
      </c>
      <c r="BD250" s="275">
        <f t="shared" si="138"/>
        <v>0</v>
      </c>
      <c r="BE250" s="275">
        <f>IF(AND(A250&lt;&gt;"",AS250&lt;&gt;1,ISNA(VLOOKUP(A250,Indoor!B:B,1,0))),1,0)</f>
        <v>0</v>
      </c>
      <c r="BG250" s="276"/>
      <c r="BH250" s="302"/>
    </row>
    <row r="251" spans="1:60" hidden="1">
      <c r="A251" s="118"/>
      <c r="B251" s="4" t="str">
        <f t="shared" si="140"/>
        <v/>
      </c>
      <c r="C251" s="4" t="str">
        <f t="shared" si="140"/>
        <v/>
      </c>
      <c r="D251" s="5" t="str">
        <f t="shared" si="140"/>
        <v/>
      </c>
      <c r="E251" s="5" t="str">
        <f t="shared" si="140"/>
        <v/>
      </c>
      <c r="F251" s="5" t="str">
        <f t="shared" si="140"/>
        <v/>
      </c>
      <c r="G251" s="17"/>
      <c r="H251" s="27" t="str">
        <f t="shared" si="111"/>
        <v/>
      </c>
      <c r="I251" s="28"/>
      <c r="J251" s="267" t="str">
        <f t="shared" si="112"/>
        <v/>
      </c>
      <c r="K251" s="263" t="str">
        <f t="shared" si="113"/>
        <v/>
      </c>
      <c r="L251" s="5">
        <f t="shared" si="114"/>
        <v>0</v>
      </c>
      <c r="M251" s="18"/>
      <c r="N251" s="267" t="str">
        <f t="shared" si="115"/>
        <v/>
      </c>
      <c r="O251" s="263" t="str">
        <f t="shared" si="116"/>
        <v/>
      </c>
      <c r="P251" s="5">
        <f t="shared" si="117"/>
        <v>0</v>
      </c>
      <c r="Q251" s="18"/>
      <c r="R251" s="267" t="str">
        <f t="shared" si="118"/>
        <v/>
      </c>
      <c r="S251" s="263" t="str">
        <f t="shared" si="119"/>
        <v/>
      </c>
      <c r="T251" s="5">
        <f t="shared" si="120"/>
        <v>0</v>
      </c>
      <c r="U251" s="18"/>
      <c r="V251" s="267" t="str">
        <f t="shared" si="121"/>
        <v/>
      </c>
      <c r="W251" s="263" t="str">
        <f t="shared" si="122"/>
        <v/>
      </c>
      <c r="X251" s="5">
        <f t="shared" si="123"/>
        <v>0</v>
      </c>
      <c r="Y251" s="20"/>
      <c r="Z251" s="267" t="str">
        <f t="shared" si="124"/>
        <v/>
      </c>
      <c r="AA251" s="263" t="str">
        <f t="shared" si="125"/>
        <v/>
      </c>
      <c r="AB251" s="5">
        <f t="shared" si="126"/>
        <v>0</v>
      </c>
      <c r="AC251" s="18"/>
      <c r="AD251" s="267" t="str">
        <f t="shared" si="127"/>
        <v/>
      </c>
      <c r="AE251" s="263" t="str">
        <f t="shared" si="128"/>
        <v/>
      </c>
      <c r="AF251" s="5">
        <f t="shared" si="129"/>
        <v>0</v>
      </c>
      <c r="AG251" s="18"/>
      <c r="AH251" s="267" t="str">
        <f t="shared" si="130"/>
        <v/>
      </c>
      <c r="AI251" s="263" t="str">
        <f t="shared" si="131"/>
        <v/>
      </c>
      <c r="AJ251" s="29">
        <f t="shared" si="132"/>
        <v>0</v>
      </c>
      <c r="AK251" s="22"/>
      <c r="AL251" s="5">
        <f t="shared" si="133"/>
        <v>0</v>
      </c>
      <c r="AM251" s="22"/>
      <c r="AN251" s="5">
        <f t="shared" si="134"/>
        <v>0</v>
      </c>
      <c r="AO251" s="826"/>
      <c r="AP251" s="29">
        <f t="shared" si="135"/>
        <v>0</v>
      </c>
      <c r="AQ251" s="436"/>
      <c r="AR251" s="106">
        <f t="shared" si="136"/>
        <v>0</v>
      </c>
      <c r="AS251" s="274">
        <f t="shared" si="137"/>
        <v>0</v>
      </c>
      <c r="AT251" s="275">
        <f t="shared" si="137"/>
        <v>0</v>
      </c>
      <c r="AU251" s="275">
        <f t="shared" si="142"/>
        <v>0</v>
      </c>
      <c r="AV251" s="275">
        <f t="shared" si="142"/>
        <v>0</v>
      </c>
      <c r="AW251" s="275">
        <f t="shared" si="142"/>
        <v>0</v>
      </c>
      <c r="AX251" s="275">
        <f t="shared" si="142"/>
        <v>0</v>
      </c>
      <c r="AY251" s="275">
        <f t="shared" si="142"/>
        <v>0</v>
      </c>
      <c r="AZ251" s="275">
        <f t="shared" si="142"/>
        <v>0</v>
      </c>
      <c r="BA251" s="275">
        <f t="shared" si="142"/>
        <v>0</v>
      </c>
      <c r="BB251" s="275">
        <f t="shared" si="142"/>
        <v>0</v>
      </c>
      <c r="BC251" s="275">
        <f t="shared" si="142"/>
        <v>0</v>
      </c>
      <c r="BD251" s="275">
        <f t="shared" si="138"/>
        <v>0</v>
      </c>
      <c r="BE251" s="275">
        <f>IF(AND(A251&lt;&gt;"",AS251&lt;&gt;1,ISNA(VLOOKUP(A251,Indoor!B:B,1,0))),1,0)</f>
        <v>0</v>
      </c>
      <c r="BG251" s="276"/>
      <c r="BH251" s="302"/>
    </row>
    <row r="252" spans="1:60" hidden="1">
      <c r="A252" s="118"/>
      <c r="B252" s="4" t="str">
        <f t="shared" si="140"/>
        <v/>
      </c>
      <c r="C252" s="4" t="str">
        <f t="shared" si="140"/>
        <v/>
      </c>
      <c r="D252" s="5" t="str">
        <f t="shared" si="140"/>
        <v/>
      </c>
      <c r="E252" s="5" t="str">
        <f t="shared" si="140"/>
        <v/>
      </c>
      <c r="F252" s="5" t="str">
        <f t="shared" si="140"/>
        <v/>
      </c>
      <c r="G252" s="17"/>
      <c r="H252" s="27" t="str">
        <f t="shared" si="111"/>
        <v/>
      </c>
      <c r="I252" s="28"/>
      <c r="J252" s="267" t="str">
        <f t="shared" si="112"/>
        <v/>
      </c>
      <c r="K252" s="263" t="str">
        <f t="shared" si="113"/>
        <v/>
      </c>
      <c r="L252" s="5">
        <f t="shared" si="114"/>
        <v>0</v>
      </c>
      <c r="M252" s="18"/>
      <c r="N252" s="267" t="str">
        <f t="shared" si="115"/>
        <v/>
      </c>
      <c r="O252" s="263" t="str">
        <f t="shared" si="116"/>
        <v/>
      </c>
      <c r="P252" s="5">
        <f t="shared" si="117"/>
        <v>0</v>
      </c>
      <c r="Q252" s="18"/>
      <c r="R252" s="267" t="str">
        <f t="shared" si="118"/>
        <v/>
      </c>
      <c r="S252" s="263" t="str">
        <f t="shared" si="119"/>
        <v/>
      </c>
      <c r="T252" s="5">
        <f t="shared" si="120"/>
        <v>0</v>
      </c>
      <c r="U252" s="18"/>
      <c r="V252" s="267" t="str">
        <f t="shared" si="121"/>
        <v/>
      </c>
      <c r="W252" s="263" t="str">
        <f t="shared" si="122"/>
        <v/>
      </c>
      <c r="X252" s="5">
        <f t="shared" si="123"/>
        <v>0</v>
      </c>
      <c r="Y252" s="20"/>
      <c r="Z252" s="267" t="str">
        <f t="shared" si="124"/>
        <v/>
      </c>
      <c r="AA252" s="263" t="str">
        <f t="shared" si="125"/>
        <v/>
      </c>
      <c r="AB252" s="5">
        <f t="shared" si="126"/>
        <v>0</v>
      </c>
      <c r="AC252" s="18"/>
      <c r="AD252" s="267" t="str">
        <f t="shared" si="127"/>
        <v/>
      </c>
      <c r="AE252" s="263" t="str">
        <f t="shared" si="128"/>
        <v/>
      </c>
      <c r="AF252" s="5">
        <f t="shared" si="129"/>
        <v>0</v>
      </c>
      <c r="AG252" s="18"/>
      <c r="AH252" s="267" t="str">
        <f t="shared" si="130"/>
        <v/>
      </c>
      <c r="AI252" s="263" t="str">
        <f t="shared" si="131"/>
        <v/>
      </c>
      <c r="AJ252" s="29">
        <f t="shared" si="132"/>
        <v>0</v>
      </c>
      <c r="AK252" s="22"/>
      <c r="AL252" s="5">
        <f t="shared" si="133"/>
        <v>0</v>
      </c>
      <c r="AM252" s="22"/>
      <c r="AN252" s="5">
        <f t="shared" si="134"/>
        <v>0</v>
      </c>
      <c r="AO252" s="826"/>
      <c r="AP252" s="29">
        <f t="shared" si="135"/>
        <v>0</v>
      </c>
      <c r="AQ252" s="436"/>
      <c r="AR252" s="106">
        <f t="shared" si="136"/>
        <v>0</v>
      </c>
      <c r="AS252" s="274">
        <f t="shared" si="137"/>
        <v>0</v>
      </c>
      <c r="AT252" s="275">
        <f t="shared" si="137"/>
        <v>0</v>
      </c>
      <c r="AU252" s="275">
        <f t="shared" si="142"/>
        <v>0</v>
      </c>
      <c r="AV252" s="275">
        <f t="shared" si="142"/>
        <v>0</v>
      </c>
      <c r="AW252" s="275">
        <f t="shared" si="142"/>
        <v>0</v>
      </c>
      <c r="AX252" s="275">
        <f t="shared" si="142"/>
        <v>0</v>
      </c>
      <c r="AY252" s="275">
        <f t="shared" si="142"/>
        <v>0</v>
      </c>
      <c r="AZ252" s="275">
        <f t="shared" si="142"/>
        <v>0</v>
      </c>
      <c r="BA252" s="275">
        <f t="shared" si="142"/>
        <v>0</v>
      </c>
      <c r="BB252" s="275">
        <f t="shared" si="142"/>
        <v>0</v>
      </c>
      <c r="BC252" s="275">
        <f t="shared" si="142"/>
        <v>0</v>
      </c>
      <c r="BD252" s="275">
        <f t="shared" si="138"/>
        <v>0</v>
      </c>
      <c r="BE252" s="275">
        <f>IF(AND(A252&lt;&gt;"",AS252&lt;&gt;1,ISNA(VLOOKUP(A252,Indoor!B:B,1,0))),1,0)</f>
        <v>0</v>
      </c>
      <c r="BG252" s="276"/>
      <c r="BH252" s="302"/>
    </row>
    <row r="253" spans="1:60" hidden="1">
      <c r="A253" s="118"/>
      <c r="B253" s="4" t="str">
        <f t="shared" si="140"/>
        <v/>
      </c>
      <c r="C253" s="4" t="str">
        <f t="shared" si="140"/>
        <v/>
      </c>
      <c r="D253" s="5" t="str">
        <f t="shared" si="140"/>
        <v/>
      </c>
      <c r="E253" s="5" t="str">
        <f t="shared" si="140"/>
        <v/>
      </c>
      <c r="F253" s="5" t="str">
        <f t="shared" si="140"/>
        <v/>
      </c>
      <c r="G253" s="17"/>
      <c r="H253" s="27" t="str">
        <f t="shared" si="111"/>
        <v/>
      </c>
      <c r="I253" s="28"/>
      <c r="J253" s="267" t="str">
        <f t="shared" si="112"/>
        <v/>
      </c>
      <c r="K253" s="263" t="str">
        <f t="shared" si="113"/>
        <v/>
      </c>
      <c r="L253" s="5">
        <f t="shared" si="114"/>
        <v>0</v>
      </c>
      <c r="M253" s="18"/>
      <c r="N253" s="267" t="str">
        <f t="shared" si="115"/>
        <v/>
      </c>
      <c r="O253" s="263" t="str">
        <f t="shared" si="116"/>
        <v/>
      </c>
      <c r="P253" s="5">
        <f t="shared" si="117"/>
        <v>0</v>
      </c>
      <c r="Q253" s="18"/>
      <c r="R253" s="267" t="str">
        <f t="shared" si="118"/>
        <v/>
      </c>
      <c r="S253" s="263" t="str">
        <f t="shared" si="119"/>
        <v/>
      </c>
      <c r="T253" s="5">
        <f t="shared" si="120"/>
        <v>0</v>
      </c>
      <c r="U253" s="18"/>
      <c r="V253" s="267" t="str">
        <f t="shared" si="121"/>
        <v/>
      </c>
      <c r="W253" s="263" t="str">
        <f t="shared" si="122"/>
        <v/>
      </c>
      <c r="X253" s="5">
        <f t="shared" si="123"/>
        <v>0</v>
      </c>
      <c r="Y253" s="20"/>
      <c r="Z253" s="267" t="str">
        <f t="shared" si="124"/>
        <v/>
      </c>
      <c r="AA253" s="263" t="str">
        <f t="shared" si="125"/>
        <v/>
      </c>
      <c r="AB253" s="5">
        <f t="shared" si="126"/>
        <v>0</v>
      </c>
      <c r="AC253" s="18"/>
      <c r="AD253" s="267" t="str">
        <f t="shared" si="127"/>
        <v/>
      </c>
      <c r="AE253" s="263" t="str">
        <f t="shared" si="128"/>
        <v/>
      </c>
      <c r="AF253" s="5">
        <f t="shared" si="129"/>
        <v>0</v>
      </c>
      <c r="AG253" s="18"/>
      <c r="AH253" s="267" t="str">
        <f t="shared" si="130"/>
        <v/>
      </c>
      <c r="AI253" s="263" t="str">
        <f t="shared" si="131"/>
        <v/>
      </c>
      <c r="AJ253" s="29">
        <f t="shared" si="132"/>
        <v>0</v>
      </c>
      <c r="AK253" s="22"/>
      <c r="AL253" s="5">
        <f t="shared" si="133"/>
        <v>0</v>
      </c>
      <c r="AM253" s="22"/>
      <c r="AN253" s="5">
        <f t="shared" si="134"/>
        <v>0</v>
      </c>
      <c r="AO253" s="826"/>
      <c r="AP253" s="29">
        <f t="shared" si="135"/>
        <v>0</v>
      </c>
      <c r="AQ253" s="436"/>
      <c r="AR253" s="106">
        <f t="shared" si="136"/>
        <v>0</v>
      </c>
      <c r="AS253" s="274">
        <f t="shared" si="137"/>
        <v>0</v>
      </c>
      <c r="AT253" s="275">
        <f t="shared" si="137"/>
        <v>0</v>
      </c>
      <c r="AU253" s="275">
        <f t="shared" si="142"/>
        <v>0</v>
      </c>
      <c r="AV253" s="275">
        <f t="shared" si="142"/>
        <v>0</v>
      </c>
      <c r="AW253" s="275">
        <f t="shared" si="142"/>
        <v>0</v>
      </c>
      <c r="AX253" s="275">
        <f t="shared" si="142"/>
        <v>0</v>
      </c>
      <c r="AY253" s="275">
        <f t="shared" si="142"/>
        <v>0</v>
      </c>
      <c r="AZ253" s="275">
        <f t="shared" si="142"/>
        <v>0</v>
      </c>
      <c r="BA253" s="275">
        <f t="shared" si="142"/>
        <v>0</v>
      </c>
      <c r="BB253" s="275">
        <f t="shared" si="142"/>
        <v>0</v>
      </c>
      <c r="BC253" s="275">
        <f t="shared" si="142"/>
        <v>0</v>
      </c>
      <c r="BD253" s="275">
        <f t="shared" si="138"/>
        <v>0</v>
      </c>
      <c r="BE253" s="275">
        <f>IF(AND(A253&lt;&gt;"",AS253&lt;&gt;1,ISNA(VLOOKUP(A253,Indoor!B:B,1,0))),1,0)</f>
        <v>0</v>
      </c>
      <c r="BG253" s="276"/>
      <c r="BH253" s="302"/>
    </row>
    <row r="254" spans="1:60" hidden="1">
      <c r="A254" s="118"/>
      <c r="B254" s="4" t="str">
        <f t="shared" si="140"/>
        <v/>
      </c>
      <c r="C254" s="4" t="str">
        <f t="shared" si="140"/>
        <v/>
      </c>
      <c r="D254" s="5" t="str">
        <f t="shared" si="140"/>
        <v/>
      </c>
      <c r="E254" s="5" t="str">
        <f t="shared" si="140"/>
        <v/>
      </c>
      <c r="F254" s="5" t="str">
        <f t="shared" si="140"/>
        <v/>
      </c>
      <c r="G254" s="17"/>
      <c r="H254" s="27" t="str">
        <f t="shared" si="111"/>
        <v/>
      </c>
      <c r="I254" s="28"/>
      <c r="J254" s="267" t="str">
        <f t="shared" si="112"/>
        <v/>
      </c>
      <c r="K254" s="263" t="str">
        <f t="shared" si="113"/>
        <v/>
      </c>
      <c r="L254" s="5">
        <f t="shared" si="114"/>
        <v>0</v>
      </c>
      <c r="M254" s="18"/>
      <c r="N254" s="267" t="str">
        <f t="shared" si="115"/>
        <v/>
      </c>
      <c r="O254" s="263" t="str">
        <f t="shared" si="116"/>
        <v/>
      </c>
      <c r="P254" s="5">
        <f t="shared" si="117"/>
        <v>0</v>
      </c>
      <c r="Q254" s="18"/>
      <c r="R254" s="267" t="str">
        <f t="shared" si="118"/>
        <v/>
      </c>
      <c r="S254" s="263" t="str">
        <f t="shared" si="119"/>
        <v/>
      </c>
      <c r="T254" s="5">
        <f t="shared" si="120"/>
        <v>0</v>
      </c>
      <c r="U254" s="18"/>
      <c r="V254" s="267" t="str">
        <f t="shared" si="121"/>
        <v/>
      </c>
      <c r="W254" s="263" t="str">
        <f t="shared" si="122"/>
        <v/>
      </c>
      <c r="X254" s="5">
        <f t="shared" si="123"/>
        <v>0</v>
      </c>
      <c r="Y254" s="20"/>
      <c r="Z254" s="267" t="str">
        <f t="shared" si="124"/>
        <v/>
      </c>
      <c r="AA254" s="263" t="str">
        <f t="shared" si="125"/>
        <v/>
      </c>
      <c r="AB254" s="5">
        <f t="shared" si="126"/>
        <v>0</v>
      </c>
      <c r="AC254" s="18"/>
      <c r="AD254" s="267" t="str">
        <f t="shared" si="127"/>
        <v/>
      </c>
      <c r="AE254" s="263" t="str">
        <f t="shared" si="128"/>
        <v/>
      </c>
      <c r="AF254" s="5">
        <f t="shared" si="129"/>
        <v>0</v>
      </c>
      <c r="AG254" s="18"/>
      <c r="AH254" s="267" t="str">
        <f t="shared" si="130"/>
        <v/>
      </c>
      <c r="AI254" s="263" t="str">
        <f t="shared" si="131"/>
        <v/>
      </c>
      <c r="AJ254" s="29">
        <f t="shared" si="132"/>
        <v>0</v>
      </c>
      <c r="AK254" s="22"/>
      <c r="AL254" s="5">
        <f t="shared" si="133"/>
        <v>0</v>
      </c>
      <c r="AM254" s="22"/>
      <c r="AN254" s="5">
        <f t="shared" si="134"/>
        <v>0</v>
      </c>
      <c r="AO254" s="826"/>
      <c r="AP254" s="29">
        <f t="shared" si="135"/>
        <v>0</v>
      </c>
      <c r="AQ254" s="436"/>
      <c r="AR254" s="106">
        <f t="shared" si="136"/>
        <v>0</v>
      </c>
      <c r="AS254" s="274">
        <f t="shared" si="137"/>
        <v>0</v>
      </c>
      <c r="AT254" s="275">
        <f t="shared" si="137"/>
        <v>0</v>
      </c>
      <c r="AU254" s="275">
        <f t="shared" si="142"/>
        <v>0</v>
      </c>
      <c r="AV254" s="275">
        <f t="shared" si="142"/>
        <v>0</v>
      </c>
      <c r="AW254" s="275">
        <f t="shared" si="142"/>
        <v>0</v>
      </c>
      <c r="AX254" s="275">
        <f t="shared" si="142"/>
        <v>0</v>
      </c>
      <c r="AY254" s="275">
        <f t="shared" si="142"/>
        <v>0</v>
      </c>
      <c r="AZ254" s="275">
        <f t="shared" si="142"/>
        <v>0</v>
      </c>
      <c r="BA254" s="275">
        <f t="shared" si="142"/>
        <v>0</v>
      </c>
      <c r="BB254" s="275">
        <f t="shared" ref="AU254:BC272" si="143">IF($G254=BB$13,1,0)</f>
        <v>0</v>
      </c>
      <c r="BC254" s="275">
        <f t="shared" si="143"/>
        <v>0</v>
      </c>
      <c r="BD254" s="275">
        <f t="shared" si="138"/>
        <v>0</v>
      </c>
      <c r="BE254" s="275">
        <f>IF(AND(A254&lt;&gt;"",AS254&lt;&gt;1,ISNA(VLOOKUP(A254,Indoor!B:B,1,0))),1,0)</f>
        <v>0</v>
      </c>
      <c r="BG254" s="276"/>
      <c r="BH254" s="302"/>
    </row>
    <row r="255" spans="1:60" hidden="1">
      <c r="A255" s="118"/>
      <c r="B255" s="4" t="str">
        <f t="shared" si="140"/>
        <v/>
      </c>
      <c r="C255" s="4" t="str">
        <f t="shared" si="140"/>
        <v/>
      </c>
      <c r="D255" s="5" t="str">
        <f t="shared" si="140"/>
        <v/>
      </c>
      <c r="E255" s="5" t="str">
        <f t="shared" si="140"/>
        <v/>
      </c>
      <c r="F255" s="5" t="str">
        <f t="shared" si="140"/>
        <v/>
      </c>
      <c r="G255" s="17"/>
      <c r="H255" s="27" t="str">
        <f t="shared" si="111"/>
        <v/>
      </c>
      <c r="I255" s="28"/>
      <c r="J255" s="267" t="str">
        <f t="shared" si="112"/>
        <v/>
      </c>
      <c r="K255" s="263" t="str">
        <f t="shared" si="113"/>
        <v/>
      </c>
      <c r="L255" s="5">
        <f t="shared" si="114"/>
        <v>0</v>
      </c>
      <c r="M255" s="18"/>
      <c r="N255" s="267" t="str">
        <f t="shared" si="115"/>
        <v/>
      </c>
      <c r="O255" s="263" t="str">
        <f t="shared" si="116"/>
        <v/>
      </c>
      <c r="P255" s="5">
        <f t="shared" si="117"/>
        <v>0</v>
      </c>
      <c r="Q255" s="18"/>
      <c r="R255" s="267" t="str">
        <f t="shared" si="118"/>
        <v/>
      </c>
      <c r="S255" s="263" t="str">
        <f t="shared" si="119"/>
        <v/>
      </c>
      <c r="T255" s="5">
        <f t="shared" si="120"/>
        <v>0</v>
      </c>
      <c r="U255" s="18"/>
      <c r="V255" s="267" t="str">
        <f t="shared" si="121"/>
        <v/>
      </c>
      <c r="W255" s="263" t="str">
        <f t="shared" si="122"/>
        <v/>
      </c>
      <c r="X255" s="5">
        <f t="shared" si="123"/>
        <v>0</v>
      </c>
      <c r="Y255" s="20"/>
      <c r="Z255" s="267" t="str">
        <f t="shared" si="124"/>
        <v/>
      </c>
      <c r="AA255" s="263" t="str">
        <f t="shared" si="125"/>
        <v/>
      </c>
      <c r="AB255" s="5">
        <f t="shared" si="126"/>
        <v>0</v>
      </c>
      <c r="AC255" s="18"/>
      <c r="AD255" s="267" t="str">
        <f t="shared" si="127"/>
        <v/>
      </c>
      <c r="AE255" s="263" t="str">
        <f t="shared" si="128"/>
        <v/>
      </c>
      <c r="AF255" s="5">
        <f t="shared" si="129"/>
        <v>0</v>
      </c>
      <c r="AG255" s="18"/>
      <c r="AH255" s="267" t="str">
        <f t="shared" si="130"/>
        <v/>
      </c>
      <c r="AI255" s="263" t="str">
        <f t="shared" si="131"/>
        <v/>
      </c>
      <c r="AJ255" s="29">
        <f t="shared" si="132"/>
        <v>0</v>
      </c>
      <c r="AK255" s="22"/>
      <c r="AL255" s="5">
        <f t="shared" si="133"/>
        <v>0</v>
      </c>
      <c r="AM255" s="22"/>
      <c r="AN255" s="5">
        <f t="shared" si="134"/>
        <v>0</v>
      </c>
      <c r="AO255" s="826"/>
      <c r="AP255" s="29">
        <f t="shared" si="135"/>
        <v>0</v>
      </c>
      <c r="AQ255" s="436"/>
      <c r="AR255" s="106">
        <f t="shared" si="136"/>
        <v>0</v>
      </c>
      <c r="AS255" s="274">
        <f t="shared" si="137"/>
        <v>0</v>
      </c>
      <c r="AT255" s="275">
        <f t="shared" si="137"/>
        <v>0</v>
      </c>
      <c r="AU255" s="275">
        <f t="shared" si="143"/>
        <v>0</v>
      </c>
      <c r="AV255" s="275">
        <f t="shared" si="143"/>
        <v>0</v>
      </c>
      <c r="AW255" s="275">
        <f t="shared" si="143"/>
        <v>0</v>
      </c>
      <c r="AX255" s="275">
        <f t="shared" si="143"/>
        <v>0</v>
      </c>
      <c r="AY255" s="275">
        <f t="shared" si="143"/>
        <v>0</v>
      </c>
      <c r="AZ255" s="275">
        <f t="shared" si="143"/>
        <v>0</v>
      </c>
      <c r="BA255" s="275">
        <f t="shared" si="143"/>
        <v>0</v>
      </c>
      <c r="BB255" s="275">
        <f t="shared" si="143"/>
        <v>0</v>
      </c>
      <c r="BC255" s="275">
        <f t="shared" si="143"/>
        <v>0</v>
      </c>
      <c r="BD255" s="275">
        <f t="shared" si="138"/>
        <v>0</v>
      </c>
      <c r="BE255" s="275">
        <f>IF(AND(A255&lt;&gt;"",AS255&lt;&gt;1,ISNA(VLOOKUP(A255,Indoor!B:B,1,0))),1,0)</f>
        <v>0</v>
      </c>
      <c r="BG255" s="276"/>
      <c r="BH255" s="302"/>
    </row>
    <row r="256" spans="1:60" hidden="1">
      <c r="A256" s="118"/>
      <c r="B256" s="4" t="str">
        <f t="shared" si="140"/>
        <v/>
      </c>
      <c r="C256" s="4" t="str">
        <f t="shared" si="140"/>
        <v/>
      </c>
      <c r="D256" s="5" t="str">
        <f t="shared" si="140"/>
        <v/>
      </c>
      <c r="E256" s="5" t="str">
        <f t="shared" si="140"/>
        <v/>
      </c>
      <c r="F256" s="5" t="str">
        <f t="shared" si="140"/>
        <v/>
      </c>
      <c r="G256" s="17"/>
      <c r="H256" s="27" t="str">
        <f t="shared" si="111"/>
        <v/>
      </c>
      <c r="I256" s="28"/>
      <c r="J256" s="267" t="str">
        <f t="shared" si="112"/>
        <v/>
      </c>
      <c r="K256" s="263" t="str">
        <f t="shared" si="113"/>
        <v/>
      </c>
      <c r="L256" s="5">
        <f t="shared" si="114"/>
        <v>0</v>
      </c>
      <c r="M256" s="18"/>
      <c r="N256" s="267" t="str">
        <f t="shared" si="115"/>
        <v/>
      </c>
      <c r="O256" s="263" t="str">
        <f t="shared" si="116"/>
        <v/>
      </c>
      <c r="P256" s="5">
        <f t="shared" si="117"/>
        <v>0</v>
      </c>
      <c r="Q256" s="18"/>
      <c r="R256" s="267" t="str">
        <f t="shared" si="118"/>
        <v/>
      </c>
      <c r="S256" s="263" t="str">
        <f t="shared" si="119"/>
        <v/>
      </c>
      <c r="T256" s="5">
        <f t="shared" si="120"/>
        <v>0</v>
      </c>
      <c r="U256" s="18"/>
      <c r="V256" s="267" t="str">
        <f t="shared" si="121"/>
        <v/>
      </c>
      <c r="W256" s="263" t="str">
        <f t="shared" si="122"/>
        <v/>
      </c>
      <c r="X256" s="5">
        <f t="shared" si="123"/>
        <v>0</v>
      </c>
      <c r="Y256" s="20"/>
      <c r="Z256" s="267" t="str">
        <f t="shared" si="124"/>
        <v/>
      </c>
      <c r="AA256" s="263" t="str">
        <f t="shared" si="125"/>
        <v/>
      </c>
      <c r="AB256" s="5">
        <f t="shared" si="126"/>
        <v>0</v>
      </c>
      <c r="AC256" s="18"/>
      <c r="AD256" s="267" t="str">
        <f t="shared" si="127"/>
        <v/>
      </c>
      <c r="AE256" s="263" t="str">
        <f t="shared" si="128"/>
        <v/>
      </c>
      <c r="AF256" s="5">
        <f t="shared" si="129"/>
        <v>0</v>
      </c>
      <c r="AG256" s="18"/>
      <c r="AH256" s="267" t="str">
        <f t="shared" si="130"/>
        <v/>
      </c>
      <c r="AI256" s="263" t="str">
        <f t="shared" si="131"/>
        <v/>
      </c>
      <c r="AJ256" s="29">
        <f t="shared" si="132"/>
        <v>0</v>
      </c>
      <c r="AK256" s="22"/>
      <c r="AL256" s="5">
        <f t="shared" si="133"/>
        <v>0</v>
      </c>
      <c r="AM256" s="22"/>
      <c r="AN256" s="5">
        <f t="shared" si="134"/>
        <v>0</v>
      </c>
      <c r="AO256" s="826"/>
      <c r="AP256" s="29">
        <f t="shared" si="135"/>
        <v>0</v>
      </c>
      <c r="AQ256" s="436"/>
      <c r="AR256" s="106">
        <f t="shared" si="136"/>
        <v>0</v>
      </c>
      <c r="AS256" s="274">
        <f t="shared" si="137"/>
        <v>0</v>
      </c>
      <c r="AT256" s="275">
        <f t="shared" si="137"/>
        <v>0</v>
      </c>
      <c r="AU256" s="275">
        <f t="shared" si="143"/>
        <v>0</v>
      </c>
      <c r="AV256" s="275">
        <f t="shared" si="143"/>
        <v>0</v>
      </c>
      <c r="AW256" s="275">
        <f t="shared" si="143"/>
        <v>0</v>
      </c>
      <c r="AX256" s="275">
        <f t="shared" si="143"/>
        <v>0</v>
      </c>
      <c r="AY256" s="275">
        <f t="shared" si="143"/>
        <v>0</v>
      </c>
      <c r="AZ256" s="275">
        <f t="shared" si="143"/>
        <v>0</v>
      </c>
      <c r="BA256" s="275">
        <f t="shared" si="143"/>
        <v>0</v>
      </c>
      <c r="BB256" s="275">
        <f t="shared" si="143"/>
        <v>0</v>
      </c>
      <c r="BC256" s="275">
        <f t="shared" si="143"/>
        <v>0</v>
      </c>
      <c r="BD256" s="275">
        <f t="shared" si="138"/>
        <v>0</v>
      </c>
      <c r="BE256" s="275">
        <f>IF(AND(A256&lt;&gt;"",AS256&lt;&gt;1,ISNA(VLOOKUP(A256,Indoor!B:B,1,0))),1,0)</f>
        <v>0</v>
      </c>
      <c r="BG256" s="276"/>
      <c r="BH256" s="302"/>
    </row>
    <row r="257" spans="1:60" hidden="1">
      <c r="A257" s="118"/>
      <c r="B257" s="4" t="str">
        <f t="shared" si="140"/>
        <v/>
      </c>
      <c r="C257" s="4" t="str">
        <f t="shared" si="140"/>
        <v/>
      </c>
      <c r="D257" s="5" t="str">
        <f t="shared" si="140"/>
        <v/>
      </c>
      <c r="E257" s="5" t="str">
        <f t="shared" si="140"/>
        <v/>
      </c>
      <c r="F257" s="5" t="str">
        <f t="shared" si="140"/>
        <v/>
      </c>
      <c r="G257" s="17"/>
      <c r="H257" s="27" t="str">
        <f t="shared" si="111"/>
        <v/>
      </c>
      <c r="I257" s="28"/>
      <c r="J257" s="267" t="str">
        <f t="shared" si="112"/>
        <v/>
      </c>
      <c r="K257" s="263" t="str">
        <f t="shared" si="113"/>
        <v/>
      </c>
      <c r="L257" s="5">
        <f t="shared" si="114"/>
        <v>0</v>
      </c>
      <c r="M257" s="18"/>
      <c r="N257" s="267" t="str">
        <f t="shared" si="115"/>
        <v/>
      </c>
      <c r="O257" s="263" t="str">
        <f t="shared" si="116"/>
        <v/>
      </c>
      <c r="P257" s="5">
        <f t="shared" si="117"/>
        <v>0</v>
      </c>
      <c r="Q257" s="18"/>
      <c r="R257" s="267" t="str">
        <f t="shared" si="118"/>
        <v/>
      </c>
      <c r="S257" s="263" t="str">
        <f t="shared" si="119"/>
        <v/>
      </c>
      <c r="T257" s="5">
        <f t="shared" si="120"/>
        <v>0</v>
      </c>
      <c r="U257" s="18"/>
      <c r="V257" s="267" t="str">
        <f t="shared" si="121"/>
        <v/>
      </c>
      <c r="W257" s="263" t="str">
        <f t="shared" si="122"/>
        <v/>
      </c>
      <c r="X257" s="5">
        <f t="shared" si="123"/>
        <v>0</v>
      </c>
      <c r="Y257" s="20"/>
      <c r="Z257" s="267" t="str">
        <f t="shared" si="124"/>
        <v/>
      </c>
      <c r="AA257" s="263" t="str">
        <f t="shared" si="125"/>
        <v/>
      </c>
      <c r="AB257" s="5">
        <f t="shared" si="126"/>
        <v>0</v>
      </c>
      <c r="AC257" s="18"/>
      <c r="AD257" s="267" t="str">
        <f t="shared" si="127"/>
        <v/>
      </c>
      <c r="AE257" s="263" t="str">
        <f t="shared" si="128"/>
        <v/>
      </c>
      <c r="AF257" s="5">
        <f t="shared" si="129"/>
        <v>0</v>
      </c>
      <c r="AG257" s="18"/>
      <c r="AH257" s="267" t="str">
        <f t="shared" si="130"/>
        <v/>
      </c>
      <c r="AI257" s="263" t="str">
        <f t="shared" si="131"/>
        <v/>
      </c>
      <c r="AJ257" s="29">
        <f t="shared" si="132"/>
        <v>0</v>
      </c>
      <c r="AK257" s="22"/>
      <c r="AL257" s="5">
        <f t="shared" si="133"/>
        <v>0</v>
      </c>
      <c r="AM257" s="22"/>
      <c r="AN257" s="5">
        <f t="shared" si="134"/>
        <v>0</v>
      </c>
      <c r="AO257" s="826"/>
      <c r="AP257" s="29">
        <f t="shared" si="135"/>
        <v>0</v>
      </c>
      <c r="AQ257" s="436"/>
      <c r="AR257" s="106">
        <f t="shared" si="136"/>
        <v>0</v>
      </c>
      <c r="AS257" s="274">
        <f t="shared" si="137"/>
        <v>0</v>
      </c>
      <c r="AT257" s="275">
        <f t="shared" si="137"/>
        <v>0</v>
      </c>
      <c r="AU257" s="275">
        <f t="shared" si="143"/>
        <v>0</v>
      </c>
      <c r="AV257" s="275">
        <f t="shared" si="143"/>
        <v>0</v>
      </c>
      <c r="AW257" s="275">
        <f t="shared" si="143"/>
        <v>0</v>
      </c>
      <c r="AX257" s="275">
        <f t="shared" si="143"/>
        <v>0</v>
      </c>
      <c r="AY257" s="275">
        <f t="shared" si="143"/>
        <v>0</v>
      </c>
      <c r="AZ257" s="275">
        <f t="shared" si="143"/>
        <v>0</v>
      </c>
      <c r="BA257" s="275">
        <f t="shared" si="143"/>
        <v>0</v>
      </c>
      <c r="BB257" s="275">
        <f t="shared" si="143"/>
        <v>0</v>
      </c>
      <c r="BC257" s="275">
        <f t="shared" si="143"/>
        <v>0</v>
      </c>
      <c r="BD257" s="275">
        <f t="shared" si="138"/>
        <v>0</v>
      </c>
      <c r="BE257" s="275">
        <f>IF(AND(A257&lt;&gt;"",AS257&lt;&gt;1,ISNA(VLOOKUP(A257,Indoor!B:B,1,0))),1,0)</f>
        <v>0</v>
      </c>
      <c r="BG257" s="276"/>
      <c r="BH257" s="302"/>
    </row>
    <row r="258" spans="1:60" hidden="1">
      <c r="A258" s="118"/>
      <c r="B258" s="4" t="str">
        <f t="shared" si="140"/>
        <v/>
      </c>
      <c r="C258" s="4" t="str">
        <f t="shared" si="140"/>
        <v/>
      </c>
      <c r="D258" s="5" t="str">
        <f t="shared" si="140"/>
        <v/>
      </c>
      <c r="E258" s="5" t="str">
        <f t="shared" si="140"/>
        <v/>
      </c>
      <c r="F258" s="5" t="str">
        <f t="shared" si="140"/>
        <v/>
      </c>
      <c r="G258" s="17"/>
      <c r="H258" s="27" t="str">
        <f t="shared" si="111"/>
        <v/>
      </c>
      <c r="I258" s="28"/>
      <c r="J258" s="267" t="str">
        <f t="shared" si="112"/>
        <v/>
      </c>
      <c r="K258" s="263" t="str">
        <f t="shared" si="113"/>
        <v/>
      </c>
      <c r="L258" s="5">
        <f t="shared" si="114"/>
        <v>0</v>
      </c>
      <c r="M258" s="18"/>
      <c r="N258" s="267" t="str">
        <f t="shared" si="115"/>
        <v/>
      </c>
      <c r="O258" s="263" t="str">
        <f t="shared" si="116"/>
        <v/>
      </c>
      <c r="P258" s="5">
        <f t="shared" si="117"/>
        <v>0</v>
      </c>
      <c r="Q258" s="18"/>
      <c r="R258" s="267" t="str">
        <f t="shared" si="118"/>
        <v/>
      </c>
      <c r="S258" s="263" t="str">
        <f t="shared" si="119"/>
        <v/>
      </c>
      <c r="T258" s="5">
        <f t="shared" si="120"/>
        <v>0</v>
      </c>
      <c r="U258" s="18"/>
      <c r="V258" s="267" t="str">
        <f t="shared" si="121"/>
        <v/>
      </c>
      <c r="W258" s="263" t="str">
        <f t="shared" si="122"/>
        <v/>
      </c>
      <c r="X258" s="5">
        <f t="shared" si="123"/>
        <v>0</v>
      </c>
      <c r="Y258" s="20"/>
      <c r="Z258" s="267" t="str">
        <f t="shared" si="124"/>
        <v/>
      </c>
      <c r="AA258" s="263" t="str">
        <f t="shared" si="125"/>
        <v/>
      </c>
      <c r="AB258" s="5">
        <f t="shared" si="126"/>
        <v>0</v>
      </c>
      <c r="AC258" s="18"/>
      <c r="AD258" s="267" t="str">
        <f t="shared" si="127"/>
        <v/>
      </c>
      <c r="AE258" s="263" t="str">
        <f t="shared" si="128"/>
        <v/>
      </c>
      <c r="AF258" s="5">
        <f t="shared" si="129"/>
        <v>0</v>
      </c>
      <c r="AG258" s="18"/>
      <c r="AH258" s="267" t="str">
        <f t="shared" si="130"/>
        <v/>
      </c>
      <c r="AI258" s="263" t="str">
        <f t="shared" si="131"/>
        <v/>
      </c>
      <c r="AJ258" s="29">
        <f t="shared" si="132"/>
        <v>0</v>
      </c>
      <c r="AK258" s="22"/>
      <c r="AL258" s="5">
        <f t="shared" si="133"/>
        <v>0</v>
      </c>
      <c r="AM258" s="22"/>
      <c r="AN258" s="5">
        <f t="shared" si="134"/>
        <v>0</v>
      </c>
      <c r="AO258" s="826"/>
      <c r="AP258" s="29">
        <f t="shared" si="135"/>
        <v>0</v>
      </c>
      <c r="AQ258" s="436"/>
      <c r="AR258" s="106">
        <f t="shared" si="136"/>
        <v>0</v>
      </c>
      <c r="AS258" s="274">
        <f t="shared" si="137"/>
        <v>0</v>
      </c>
      <c r="AT258" s="275">
        <f t="shared" si="137"/>
        <v>0</v>
      </c>
      <c r="AU258" s="275">
        <f t="shared" si="143"/>
        <v>0</v>
      </c>
      <c r="AV258" s="275">
        <f t="shared" si="143"/>
        <v>0</v>
      </c>
      <c r="AW258" s="275">
        <f t="shared" si="143"/>
        <v>0</v>
      </c>
      <c r="AX258" s="275">
        <f t="shared" si="143"/>
        <v>0</v>
      </c>
      <c r="AY258" s="275">
        <f t="shared" si="143"/>
        <v>0</v>
      </c>
      <c r="AZ258" s="275">
        <f t="shared" si="143"/>
        <v>0</v>
      </c>
      <c r="BA258" s="275">
        <f t="shared" si="143"/>
        <v>0</v>
      </c>
      <c r="BB258" s="275">
        <f t="shared" si="143"/>
        <v>0</v>
      </c>
      <c r="BC258" s="275">
        <f t="shared" si="143"/>
        <v>0</v>
      </c>
      <c r="BD258" s="275">
        <f t="shared" si="138"/>
        <v>0</v>
      </c>
      <c r="BE258" s="275">
        <f>IF(AND(A258&lt;&gt;"",AS258&lt;&gt;1,ISNA(VLOOKUP(A258,Indoor!B:B,1,0))),1,0)</f>
        <v>0</v>
      </c>
      <c r="BG258" s="276"/>
      <c r="BH258" s="302"/>
    </row>
    <row r="259" spans="1:60" hidden="1">
      <c r="A259" s="118"/>
      <c r="B259" s="4" t="str">
        <f t="shared" si="140"/>
        <v/>
      </c>
      <c r="C259" s="4" t="str">
        <f t="shared" si="140"/>
        <v/>
      </c>
      <c r="D259" s="5" t="str">
        <f t="shared" si="140"/>
        <v/>
      </c>
      <c r="E259" s="5" t="str">
        <f t="shared" si="140"/>
        <v/>
      </c>
      <c r="F259" s="5" t="str">
        <f t="shared" si="140"/>
        <v/>
      </c>
      <c r="G259" s="17"/>
      <c r="H259" s="27" t="str">
        <f t="shared" si="111"/>
        <v/>
      </c>
      <c r="I259" s="28"/>
      <c r="J259" s="267" t="str">
        <f t="shared" si="112"/>
        <v/>
      </c>
      <c r="K259" s="263" t="str">
        <f t="shared" si="113"/>
        <v/>
      </c>
      <c r="L259" s="5">
        <f t="shared" si="114"/>
        <v>0</v>
      </c>
      <c r="M259" s="18"/>
      <c r="N259" s="267" t="str">
        <f t="shared" si="115"/>
        <v/>
      </c>
      <c r="O259" s="263" t="str">
        <f t="shared" si="116"/>
        <v/>
      </c>
      <c r="P259" s="5">
        <f t="shared" si="117"/>
        <v>0</v>
      </c>
      <c r="Q259" s="18"/>
      <c r="R259" s="267" t="str">
        <f t="shared" si="118"/>
        <v/>
      </c>
      <c r="S259" s="263" t="str">
        <f t="shared" si="119"/>
        <v/>
      </c>
      <c r="T259" s="5">
        <f t="shared" si="120"/>
        <v>0</v>
      </c>
      <c r="U259" s="18"/>
      <c r="V259" s="267" t="str">
        <f t="shared" si="121"/>
        <v/>
      </c>
      <c r="W259" s="263" t="str">
        <f t="shared" si="122"/>
        <v/>
      </c>
      <c r="X259" s="5">
        <f t="shared" si="123"/>
        <v>0</v>
      </c>
      <c r="Y259" s="20"/>
      <c r="Z259" s="267" t="str">
        <f t="shared" si="124"/>
        <v/>
      </c>
      <c r="AA259" s="263" t="str">
        <f t="shared" si="125"/>
        <v/>
      </c>
      <c r="AB259" s="5">
        <f t="shared" si="126"/>
        <v>0</v>
      </c>
      <c r="AC259" s="18"/>
      <c r="AD259" s="267" t="str">
        <f t="shared" si="127"/>
        <v/>
      </c>
      <c r="AE259" s="263" t="str">
        <f t="shared" si="128"/>
        <v/>
      </c>
      <c r="AF259" s="5">
        <f t="shared" si="129"/>
        <v>0</v>
      </c>
      <c r="AG259" s="18"/>
      <c r="AH259" s="267" t="str">
        <f t="shared" si="130"/>
        <v/>
      </c>
      <c r="AI259" s="263" t="str">
        <f t="shared" si="131"/>
        <v/>
      </c>
      <c r="AJ259" s="29">
        <f t="shared" si="132"/>
        <v>0</v>
      </c>
      <c r="AK259" s="22"/>
      <c r="AL259" s="5">
        <f t="shared" si="133"/>
        <v>0</v>
      </c>
      <c r="AM259" s="22"/>
      <c r="AN259" s="5">
        <f t="shared" si="134"/>
        <v>0</v>
      </c>
      <c r="AO259" s="826"/>
      <c r="AP259" s="29">
        <f t="shared" si="135"/>
        <v>0</v>
      </c>
      <c r="AQ259" s="436"/>
      <c r="AR259" s="106">
        <f t="shared" si="136"/>
        <v>0</v>
      </c>
      <c r="AS259" s="274">
        <f t="shared" si="137"/>
        <v>0</v>
      </c>
      <c r="AT259" s="275">
        <f t="shared" si="137"/>
        <v>0</v>
      </c>
      <c r="AU259" s="275">
        <f t="shared" si="143"/>
        <v>0</v>
      </c>
      <c r="AV259" s="275">
        <f t="shared" si="143"/>
        <v>0</v>
      </c>
      <c r="AW259" s="275">
        <f t="shared" si="143"/>
        <v>0</v>
      </c>
      <c r="AX259" s="275">
        <f t="shared" si="143"/>
        <v>0</v>
      </c>
      <c r="AY259" s="275">
        <f t="shared" si="143"/>
        <v>0</v>
      </c>
      <c r="AZ259" s="275">
        <f t="shared" si="143"/>
        <v>0</v>
      </c>
      <c r="BA259" s="275">
        <f t="shared" si="143"/>
        <v>0</v>
      </c>
      <c r="BB259" s="275">
        <f t="shared" si="143"/>
        <v>0</v>
      </c>
      <c r="BC259" s="275">
        <f t="shared" si="143"/>
        <v>0</v>
      </c>
      <c r="BD259" s="275">
        <f t="shared" si="138"/>
        <v>0</v>
      </c>
      <c r="BE259" s="275">
        <f>IF(AND(A259&lt;&gt;"",AS259&lt;&gt;1,ISNA(VLOOKUP(A259,Indoor!B:B,1,0))),1,0)</f>
        <v>0</v>
      </c>
      <c r="BG259" s="276"/>
      <c r="BH259" s="302"/>
    </row>
    <row r="260" spans="1:60" hidden="1">
      <c r="A260" s="118"/>
      <c r="B260" s="4" t="str">
        <f t="shared" si="140"/>
        <v/>
      </c>
      <c r="C260" s="4" t="str">
        <f t="shared" si="140"/>
        <v/>
      </c>
      <c r="D260" s="5" t="str">
        <f t="shared" si="140"/>
        <v/>
      </c>
      <c r="E260" s="5" t="str">
        <f t="shared" si="140"/>
        <v/>
      </c>
      <c r="F260" s="5" t="str">
        <f t="shared" si="140"/>
        <v/>
      </c>
      <c r="G260" s="17"/>
      <c r="H260" s="27" t="str">
        <f t="shared" si="111"/>
        <v/>
      </c>
      <c r="I260" s="28"/>
      <c r="J260" s="267" t="str">
        <f t="shared" si="112"/>
        <v/>
      </c>
      <c r="K260" s="263" t="str">
        <f t="shared" si="113"/>
        <v/>
      </c>
      <c r="L260" s="5">
        <f t="shared" si="114"/>
        <v>0</v>
      </c>
      <c r="M260" s="18"/>
      <c r="N260" s="267" t="str">
        <f t="shared" si="115"/>
        <v/>
      </c>
      <c r="O260" s="263" t="str">
        <f t="shared" si="116"/>
        <v/>
      </c>
      <c r="P260" s="5">
        <f t="shared" si="117"/>
        <v>0</v>
      </c>
      <c r="Q260" s="18"/>
      <c r="R260" s="267" t="str">
        <f t="shared" si="118"/>
        <v/>
      </c>
      <c r="S260" s="263" t="str">
        <f t="shared" si="119"/>
        <v/>
      </c>
      <c r="T260" s="5">
        <f t="shared" si="120"/>
        <v>0</v>
      </c>
      <c r="U260" s="18"/>
      <c r="V260" s="267" t="str">
        <f t="shared" si="121"/>
        <v/>
      </c>
      <c r="W260" s="263" t="str">
        <f t="shared" si="122"/>
        <v/>
      </c>
      <c r="X260" s="5">
        <f t="shared" si="123"/>
        <v>0</v>
      </c>
      <c r="Y260" s="20"/>
      <c r="Z260" s="267" t="str">
        <f t="shared" si="124"/>
        <v/>
      </c>
      <c r="AA260" s="263" t="str">
        <f t="shared" si="125"/>
        <v/>
      </c>
      <c r="AB260" s="5">
        <f t="shared" si="126"/>
        <v>0</v>
      </c>
      <c r="AC260" s="18"/>
      <c r="AD260" s="267" t="str">
        <f t="shared" si="127"/>
        <v/>
      </c>
      <c r="AE260" s="263" t="str">
        <f t="shared" si="128"/>
        <v/>
      </c>
      <c r="AF260" s="5">
        <f t="shared" si="129"/>
        <v>0</v>
      </c>
      <c r="AG260" s="18"/>
      <c r="AH260" s="267" t="str">
        <f t="shared" si="130"/>
        <v/>
      </c>
      <c r="AI260" s="263" t="str">
        <f t="shared" si="131"/>
        <v/>
      </c>
      <c r="AJ260" s="29">
        <f t="shared" si="132"/>
        <v>0</v>
      </c>
      <c r="AK260" s="22"/>
      <c r="AL260" s="5">
        <f t="shared" si="133"/>
        <v>0</v>
      </c>
      <c r="AM260" s="22"/>
      <c r="AN260" s="5">
        <f t="shared" si="134"/>
        <v>0</v>
      </c>
      <c r="AO260" s="826"/>
      <c r="AP260" s="29">
        <f t="shared" si="135"/>
        <v>0</v>
      </c>
      <c r="AQ260" s="436"/>
      <c r="AR260" s="106">
        <f t="shared" si="136"/>
        <v>0</v>
      </c>
      <c r="AS260" s="274">
        <f t="shared" si="137"/>
        <v>0</v>
      </c>
      <c r="AT260" s="275">
        <f t="shared" si="137"/>
        <v>0</v>
      </c>
      <c r="AU260" s="275">
        <f t="shared" si="143"/>
        <v>0</v>
      </c>
      <c r="AV260" s="275">
        <f t="shared" si="143"/>
        <v>0</v>
      </c>
      <c r="AW260" s="275">
        <f t="shared" si="143"/>
        <v>0</v>
      </c>
      <c r="AX260" s="275">
        <f t="shared" si="143"/>
        <v>0</v>
      </c>
      <c r="AY260" s="275">
        <f t="shared" si="143"/>
        <v>0</v>
      </c>
      <c r="AZ260" s="275">
        <f t="shared" si="143"/>
        <v>0</v>
      </c>
      <c r="BA260" s="275">
        <f t="shared" si="143"/>
        <v>0</v>
      </c>
      <c r="BB260" s="275">
        <f t="shared" si="143"/>
        <v>0</v>
      </c>
      <c r="BC260" s="275">
        <f t="shared" si="143"/>
        <v>0</v>
      </c>
      <c r="BD260" s="275">
        <f t="shared" si="138"/>
        <v>0</v>
      </c>
      <c r="BE260" s="275">
        <f>IF(AND(A260&lt;&gt;"",AS260&lt;&gt;1,ISNA(VLOOKUP(A260,Indoor!B:B,1,0))),1,0)</f>
        <v>0</v>
      </c>
      <c r="BG260" s="276"/>
      <c r="BH260" s="302"/>
    </row>
    <row r="261" spans="1:60" hidden="1">
      <c r="A261" s="118"/>
      <c r="B261" s="4" t="str">
        <f t="shared" si="140"/>
        <v/>
      </c>
      <c r="C261" s="4" t="str">
        <f t="shared" si="140"/>
        <v/>
      </c>
      <c r="D261" s="5" t="str">
        <f t="shared" si="140"/>
        <v/>
      </c>
      <c r="E261" s="5" t="str">
        <f t="shared" si="140"/>
        <v/>
      </c>
      <c r="F261" s="5" t="str">
        <f t="shared" si="140"/>
        <v/>
      </c>
      <c r="G261" s="17"/>
      <c r="H261" s="27" t="str">
        <f t="shared" si="111"/>
        <v/>
      </c>
      <c r="I261" s="28"/>
      <c r="J261" s="267" t="str">
        <f t="shared" si="112"/>
        <v/>
      </c>
      <c r="K261" s="263" t="str">
        <f t="shared" si="113"/>
        <v/>
      </c>
      <c r="L261" s="5">
        <f t="shared" si="114"/>
        <v>0</v>
      </c>
      <c r="M261" s="18"/>
      <c r="N261" s="267" t="str">
        <f t="shared" si="115"/>
        <v/>
      </c>
      <c r="O261" s="263" t="str">
        <f t="shared" si="116"/>
        <v/>
      </c>
      <c r="P261" s="5">
        <f t="shared" si="117"/>
        <v>0</v>
      </c>
      <c r="Q261" s="18"/>
      <c r="R261" s="267" t="str">
        <f t="shared" si="118"/>
        <v/>
      </c>
      <c r="S261" s="263" t="str">
        <f t="shared" si="119"/>
        <v/>
      </c>
      <c r="T261" s="5">
        <f t="shared" si="120"/>
        <v>0</v>
      </c>
      <c r="U261" s="18"/>
      <c r="V261" s="267" t="str">
        <f t="shared" si="121"/>
        <v/>
      </c>
      <c r="W261" s="263" t="str">
        <f t="shared" si="122"/>
        <v/>
      </c>
      <c r="X261" s="5">
        <f t="shared" si="123"/>
        <v>0</v>
      </c>
      <c r="Y261" s="20"/>
      <c r="Z261" s="267" t="str">
        <f t="shared" si="124"/>
        <v/>
      </c>
      <c r="AA261" s="263" t="str">
        <f t="shared" si="125"/>
        <v/>
      </c>
      <c r="AB261" s="5">
        <f t="shared" si="126"/>
        <v>0</v>
      </c>
      <c r="AC261" s="18"/>
      <c r="AD261" s="267" t="str">
        <f t="shared" si="127"/>
        <v/>
      </c>
      <c r="AE261" s="263" t="str">
        <f t="shared" si="128"/>
        <v/>
      </c>
      <c r="AF261" s="5">
        <f t="shared" si="129"/>
        <v>0</v>
      </c>
      <c r="AG261" s="18"/>
      <c r="AH261" s="267" t="str">
        <f t="shared" si="130"/>
        <v/>
      </c>
      <c r="AI261" s="263" t="str">
        <f t="shared" si="131"/>
        <v/>
      </c>
      <c r="AJ261" s="29">
        <f t="shared" si="132"/>
        <v>0</v>
      </c>
      <c r="AK261" s="22"/>
      <c r="AL261" s="5">
        <f t="shared" si="133"/>
        <v>0</v>
      </c>
      <c r="AM261" s="22"/>
      <c r="AN261" s="5">
        <f t="shared" si="134"/>
        <v>0</v>
      </c>
      <c r="AO261" s="826"/>
      <c r="AP261" s="29">
        <f t="shared" si="135"/>
        <v>0</v>
      </c>
      <c r="AQ261" s="436"/>
      <c r="AR261" s="106">
        <f t="shared" si="136"/>
        <v>0</v>
      </c>
      <c r="AS261" s="274">
        <f t="shared" si="137"/>
        <v>0</v>
      </c>
      <c r="AT261" s="275">
        <f t="shared" si="137"/>
        <v>0</v>
      </c>
      <c r="AU261" s="275">
        <f t="shared" si="143"/>
        <v>0</v>
      </c>
      <c r="AV261" s="275">
        <f t="shared" si="143"/>
        <v>0</v>
      </c>
      <c r="AW261" s="275">
        <f t="shared" si="143"/>
        <v>0</v>
      </c>
      <c r="AX261" s="275">
        <f t="shared" si="143"/>
        <v>0</v>
      </c>
      <c r="AY261" s="275">
        <f t="shared" si="143"/>
        <v>0</v>
      </c>
      <c r="AZ261" s="275">
        <f t="shared" si="143"/>
        <v>0</v>
      </c>
      <c r="BA261" s="275">
        <f t="shared" si="143"/>
        <v>0</v>
      </c>
      <c r="BB261" s="275">
        <f t="shared" si="143"/>
        <v>0</v>
      </c>
      <c r="BC261" s="275">
        <f t="shared" si="143"/>
        <v>0</v>
      </c>
      <c r="BD261" s="275">
        <f t="shared" si="138"/>
        <v>0</v>
      </c>
      <c r="BE261" s="275">
        <f>IF(AND(A261&lt;&gt;"",AS261&lt;&gt;1,ISNA(VLOOKUP(A261,Indoor!B:B,1,0))),1,0)</f>
        <v>0</v>
      </c>
      <c r="BG261" s="276"/>
      <c r="BH261" s="302"/>
    </row>
    <row r="262" spans="1:60" hidden="1">
      <c r="A262" s="118"/>
      <c r="B262" s="4" t="str">
        <f t="shared" si="140"/>
        <v/>
      </c>
      <c r="C262" s="4" t="str">
        <f t="shared" si="140"/>
        <v/>
      </c>
      <c r="D262" s="5" t="str">
        <f t="shared" si="140"/>
        <v/>
      </c>
      <c r="E262" s="5" t="str">
        <f t="shared" si="140"/>
        <v/>
      </c>
      <c r="F262" s="5" t="str">
        <f t="shared" si="140"/>
        <v/>
      </c>
      <c r="G262" s="17"/>
      <c r="H262" s="27" t="str">
        <f t="shared" si="111"/>
        <v/>
      </c>
      <c r="I262" s="28"/>
      <c r="J262" s="267" t="str">
        <f t="shared" si="112"/>
        <v/>
      </c>
      <c r="K262" s="263" t="str">
        <f t="shared" si="113"/>
        <v/>
      </c>
      <c r="L262" s="5">
        <f t="shared" si="114"/>
        <v>0</v>
      </c>
      <c r="M262" s="18"/>
      <c r="N262" s="267" t="str">
        <f t="shared" si="115"/>
        <v/>
      </c>
      <c r="O262" s="263" t="str">
        <f t="shared" si="116"/>
        <v/>
      </c>
      <c r="P262" s="5">
        <f t="shared" si="117"/>
        <v>0</v>
      </c>
      <c r="Q262" s="18"/>
      <c r="R262" s="267" t="str">
        <f t="shared" si="118"/>
        <v/>
      </c>
      <c r="S262" s="263" t="str">
        <f t="shared" si="119"/>
        <v/>
      </c>
      <c r="T262" s="5">
        <f t="shared" si="120"/>
        <v>0</v>
      </c>
      <c r="U262" s="18"/>
      <c r="V262" s="267" t="str">
        <f t="shared" si="121"/>
        <v/>
      </c>
      <c r="W262" s="263" t="str">
        <f t="shared" si="122"/>
        <v/>
      </c>
      <c r="X262" s="5">
        <f t="shared" si="123"/>
        <v>0</v>
      </c>
      <c r="Y262" s="20"/>
      <c r="Z262" s="267" t="str">
        <f t="shared" si="124"/>
        <v/>
      </c>
      <c r="AA262" s="263" t="str">
        <f t="shared" si="125"/>
        <v/>
      </c>
      <c r="AB262" s="5">
        <f t="shared" si="126"/>
        <v>0</v>
      </c>
      <c r="AC262" s="18"/>
      <c r="AD262" s="267" t="str">
        <f t="shared" si="127"/>
        <v/>
      </c>
      <c r="AE262" s="263" t="str">
        <f t="shared" si="128"/>
        <v/>
      </c>
      <c r="AF262" s="5">
        <f t="shared" si="129"/>
        <v>0</v>
      </c>
      <c r="AG262" s="18"/>
      <c r="AH262" s="267" t="str">
        <f t="shared" si="130"/>
        <v/>
      </c>
      <c r="AI262" s="263" t="str">
        <f t="shared" si="131"/>
        <v/>
      </c>
      <c r="AJ262" s="29">
        <f t="shared" si="132"/>
        <v>0</v>
      </c>
      <c r="AK262" s="22"/>
      <c r="AL262" s="5">
        <f t="shared" si="133"/>
        <v>0</v>
      </c>
      <c r="AM262" s="22"/>
      <c r="AN262" s="5">
        <f t="shared" si="134"/>
        <v>0</v>
      </c>
      <c r="AO262" s="826"/>
      <c r="AP262" s="29">
        <f t="shared" si="135"/>
        <v>0</v>
      </c>
      <c r="AQ262" s="436"/>
      <c r="AR262" s="106">
        <f t="shared" si="136"/>
        <v>0</v>
      </c>
      <c r="AS262" s="274">
        <f t="shared" si="137"/>
        <v>0</v>
      </c>
      <c r="AT262" s="275">
        <f t="shared" si="137"/>
        <v>0</v>
      </c>
      <c r="AU262" s="275">
        <f t="shared" si="143"/>
        <v>0</v>
      </c>
      <c r="AV262" s="275">
        <f t="shared" si="143"/>
        <v>0</v>
      </c>
      <c r="AW262" s="275">
        <f t="shared" si="143"/>
        <v>0</v>
      </c>
      <c r="AX262" s="275">
        <f t="shared" si="143"/>
        <v>0</v>
      </c>
      <c r="AY262" s="275">
        <f t="shared" si="143"/>
        <v>0</v>
      </c>
      <c r="AZ262" s="275">
        <f t="shared" si="143"/>
        <v>0</v>
      </c>
      <c r="BA262" s="275">
        <f t="shared" si="143"/>
        <v>0</v>
      </c>
      <c r="BB262" s="275">
        <f t="shared" si="143"/>
        <v>0</v>
      </c>
      <c r="BC262" s="275">
        <f t="shared" si="143"/>
        <v>0</v>
      </c>
      <c r="BD262" s="275">
        <f t="shared" si="138"/>
        <v>0</v>
      </c>
      <c r="BE262" s="275">
        <f>IF(AND(A262&lt;&gt;"",AS262&lt;&gt;1,ISNA(VLOOKUP(A262,Indoor!B:B,1,0))),1,0)</f>
        <v>0</v>
      </c>
      <c r="BG262" s="276"/>
      <c r="BH262" s="302"/>
    </row>
    <row r="263" spans="1:60" hidden="1">
      <c r="A263" s="118"/>
      <c r="B263" s="4" t="str">
        <f t="shared" si="140"/>
        <v/>
      </c>
      <c r="C263" s="4" t="str">
        <f t="shared" si="140"/>
        <v/>
      </c>
      <c r="D263" s="5" t="str">
        <f t="shared" si="140"/>
        <v/>
      </c>
      <c r="E263" s="5" t="str">
        <f t="shared" si="140"/>
        <v/>
      </c>
      <c r="F263" s="5" t="str">
        <f t="shared" si="140"/>
        <v/>
      </c>
      <c r="G263" s="17"/>
      <c r="H263" s="27" t="str">
        <f t="shared" si="111"/>
        <v/>
      </c>
      <c r="I263" s="28"/>
      <c r="J263" s="267" t="str">
        <f t="shared" si="112"/>
        <v/>
      </c>
      <c r="K263" s="263" t="str">
        <f t="shared" si="113"/>
        <v/>
      </c>
      <c r="L263" s="5">
        <f t="shared" si="114"/>
        <v>0</v>
      </c>
      <c r="M263" s="18"/>
      <c r="N263" s="267" t="str">
        <f t="shared" si="115"/>
        <v/>
      </c>
      <c r="O263" s="263" t="str">
        <f t="shared" si="116"/>
        <v/>
      </c>
      <c r="P263" s="5">
        <f t="shared" si="117"/>
        <v>0</v>
      </c>
      <c r="Q263" s="18"/>
      <c r="R263" s="267" t="str">
        <f t="shared" si="118"/>
        <v/>
      </c>
      <c r="S263" s="263" t="str">
        <f t="shared" si="119"/>
        <v/>
      </c>
      <c r="T263" s="5">
        <f t="shared" si="120"/>
        <v>0</v>
      </c>
      <c r="U263" s="18"/>
      <c r="V263" s="267" t="str">
        <f t="shared" si="121"/>
        <v/>
      </c>
      <c r="W263" s="263" t="str">
        <f t="shared" si="122"/>
        <v/>
      </c>
      <c r="X263" s="5">
        <f t="shared" si="123"/>
        <v>0</v>
      </c>
      <c r="Y263" s="20"/>
      <c r="Z263" s="267" t="str">
        <f t="shared" si="124"/>
        <v/>
      </c>
      <c r="AA263" s="263" t="str">
        <f t="shared" si="125"/>
        <v/>
      </c>
      <c r="AB263" s="5">
        <f t="shared" si="126"/>
        <v>0</v>
      </c>
      <c r="AC263" s="18"/>
      <c r="AD263" s="267" t="str">
        <f t="shared" si="127"/>
        <v/>
      </c>
      <c r="AE263" s="263" t="str">
        <f t="shared" si="128"/>
        <v/>
      </c>
      <c r="AF263" s="5">
        <f t="shared" si="129"/>
        <v>0</v>
      </c>
      <c r="AG263" s="18"/>
      <c r="AH263" s="267" t="str">
        <f t="shared" si="130"/>
        <v/>
      </c>
      <c r="AI263" s="263" t="str">
        <f t="shared" si="131"/>
        <v/>
      </c>
      <c r="AJ263" s="29">
        <f t="shared" si="132"/>
        <v>0</v>
      </c>
      <c r="AK263" s="22"/>
      <c r="AL263" s="5">
        <f t="shared" si="133"/>
        <v>0</v>
      </c>
      <c r="AM263" s="22"/>
      <c r="AN263" s="5">
        <f t="shared" si="134"/>
        <v>0</v>
      </c>
      <c r="AO263" s="826"/>
      <c r="AP263" s="29">
        <f t="shared" si="135"/>
        <v>0</v>
      </c>
      <c r="AQ263" s="436"/>
      <c r="AR263" s="106">
        <f t="shared" si="136"/>
        <v>0</v>
      </c>
      <c r="AS263" s="274">
        <f t="shared" si="137"/>
        <v>0</v>
      </c>
      <c r="AT263" s="275">
        <f t="shared" si="137"/>
        <v>0</v>
      </c>
      <c r="AU263" s="275">
        <f t="shared" si="143"/>
        <v>0</v>
      </c>
      <c r="AV263" s="275">
        <f t="shared" si="143"/>
        <v>0</v>
      </c>
      <c r="AW263" s="275">
        <f t="shared" si="143"/>
        <v>0</v>
      </c>
      <c r="AX263" s="275">
        <f t="shared" si="143"/>
        <v>0</v>
      </c>
      <c r="AY263" s="275">
        <f t="shared" si="143"/>
        <v>0</v>
      </c>
      <c r="AZ263" s="275">
        <f t="shared" si="143"/>
        <v>0</v>
      </c>
      <c r="BA263" s="275">
        <f t="shared" si="143"/>
        <v>0</v>
      </c>
      <c r="BB263" s="275">
        <f t="shared" si="143"/>
        <v>0</v>
      </c>
      <c r="BC263" s="275">
        <f t="shared" si="143"/>
        <v>0</v>
      </c>
      <c r="BD263" s="275">
        <f t="shared" si="138"/>
        <v>0</v>
      </c>
      <c r="BE263" s="275">
        <f>IF(AND(A263&lt;&gt;"",AS263&lt;&gt;1,ISNA(VLOOKUP(A263,Indoor!B:B,1,0))),1,0)</f>
        <v>0</v>
      </c>
      <c r="BG263" s="276"/>
      <c r="BH263" s="302"/>
    </row>
    <row r="264" spans="1:60" hidden="1">
      <c r="A264" s="118"/>
      <c r="B264" s="4" t="str">
        <f t="shared" si="140"/>
        <v/>
      </c>
      <c r="C264" s="4" t="str">
        <f t="shared" si="140"/>
        <v/>
      </c>
      <c r="D264" s="5" t="str">
        <f t="shared" si="140"/>
        <v/>
      </c>
      <c r="E264" s="5" t="str">
        <f t="shared" si="140"/>
        <v/>
      </c>
      <c r="F264" s="5" t="str">
        <f t="shared" si="140"/>
        <v/>
      </c>
      <c r="G264" s="17"/>
      <c r="H264" s="27" t="str">
        <f t="shared" si="111"/>
        <v/>
      </c>
      <c r="I264" s="28"/>
      <c r="J264" s="267" t="str">
        <f t="shared" si="112"/>
        <v/>
      </c>
      <c r="K264" s="263" t="str">
        <f t="shared" si="113"/>
        <v/>
      </c>
      <c r="L264" s="5">
        <f t="shared" si="114"/>
        <v>0</v>
      </c>
      <c r="M264" s="18"/>
      <c r="N264" s="267" t="str">
        <f t="shared" si="115"/>
        <v/>
      </c>
      <c r="O264" s="263" t="str">
        <f t="shared" si="116"/>
        <v/>
      </c>
      <c r="P264" s="5">
        <f t="shared" si="117"/>
        <v>0</v>
      </c>
      <c r="Q264" s="18"/>
      <c r="R264" s="267" t="str">
        <f t="shared" si="118"/>
        <v/>
      </c>
      <c r="S264" s="263" t="str">
        <f t="shared" si="119"/>
        <v/>
      </c>
      <c r="T264" s="5">
        <f t="shared" si="120"/>
        <v>0</v>
      </c>
      <c r="U264" s="18"/>
      <c r="V264" s="267" t="str">
        <f t="shared" si="121"/>
        <v/>
      </c>
      <c r="W264" s="263" t="str">
        <f t="shared" si="122"/>
        <v/>
      </c>
      <c r="X264" s="5">
        <f t="shared" si="123"/>
        <v>0</v>
      </c>
      <c r="Y264" s="20"/>
      <c r="Z264" s="267" t="str">
        <f t="shared" si="124"/>
        <v/>
      </c>
      <c r="AA264" s="263" t="str">
        <f t="shared" si="125"/>
        <v/>
      </c>
      <c r="AB264" s="5">
        <f t="shared" si="126"/>
        <v>0</v>
      </c>
      <c r="AC264" s="18"/>
      <c r="AD264" s="267" t="str">
        <f t="shared" si="127"/>
        <v/>
      </c>
      <c r="AE264" s="263" t="str">
        <f t="shared" si="128"/>
        <v/>
      </c>
      <c r="AF264" s="5">
        <f t="shared" si="129"/>
        <v>0</v>
      </c>
      <c r="AG264" s="18"/>
      <c r="AH264" s="267" t="str">
        <f t="shared" si="130"/>
        <v/>
      </c>
      <c r="AI264" s="263" t="str">
        <f t="shared" si="131"/>
        <v/>
      </c>
      <c r="AJ264" s="29">
        <f t="shared" si="132"/>
        <v>0</v>
      </c>
      <c r="AK264" s="22"/>
      <c r="AL264" s="5">
        <f t="shared" si="133"/>
        <v>0</v>
      </c>
      <c r="AM264" s="22"/>
      <c r="AN264" s="5">
        <f t="shared" si="134"/>
        <v>0</v>
      </c>
      <c r="AO264" s="826"/>
      <c r="AP264" s="29">
        <f t="shared" si="135"/>
        <v>0</v>
      </c>
      <c r="AQ264" s="436"/>
      <c r="AR264" s="106">
        <f t="shared" si="136"/>
        <v>0</v>
      </c>
      <c r="AS264" s="274">
        <f t="shared" si="137"/>
        <v>0</v>
      </c>
      <c r="AT264" s="275">
        <f t="shared" si="137"/>
        <v>0</v>
      </c>
      <c r="AU264" s="275">
        <f t="shared" si="143"/>
        <v>0</v>
      </c>
      <c r="AV264" s="275">
        <f t="shared" si="143"/>
        <v>0</v>
      </c>
      <c r="AW264" s="275">
        <f t="shared" si="143"/>
        <v>0</v>
      </c>
      <c r="AX264" s="275">
        <f t="shared" si="143"/>
        <v>0</v>
      </c>
      <c r="AY264" s="275">
        <f t="shared" si="143"/>
        <v>0</v>
      </c>
      <c r="AZ264" s="275">
        <f t="shared" si="143"/>
        <v>0</v>
      </c>
      <c r="BA264" s="275">
        <f t="shared" si="143"/>
        <v>0</v>
      </c>
      <c r="BB264" s="275">
        <f t="shared" si="143"/>
        <v>0</v>
      </c>
      <c r="BC264" s="275">
        <f t="shared" si="143"/>
        <v>0</v>
      </c>
      <c r="BD264" s="275">
        <f t="shared" si="138"/>
        <v>0</v>
      </c>
      <c r="BE264" s="275">
        <f>IF(AND(A264&lt;&gt;"",AS264&lt;&gt;1,ISNA(VLOOKUP(A264,Indoor!B:B,1,0))),1,0)</f>
        <v>0</v>
      </c>
      <c r="BG264" s="276"/>
      <c r="BH264" s="302"/>
    </row>
    <row r="265" spans="1:60" hidden="1">
      <c r="A265" s="118"/>
      <c r="B265" s="4" t="str">
        <f t="shared" si="140"/>
        <v/>
      </c>
      <c r="C265" s="4" t="str">
        <f t="shared" si="140"/>
        <v/>
      </c>
      <c r="D265" s="5" t="str">
        <f t="shared" si="140"/>
        <v/>
      </c>
      <c r="E265" s="5" t="str">
        <f t="shared" si="140"/>
        <v/>
      </c>
      <c r="F265" s="5" t="str">
        <f t="shared" si="140"/>
        <v/>
      </c>
      <c r="G265" s="17"/>
      <c r="H265" s="27" t="str">
        <f t="shared" si="111"/>
        <v/>
      </c>
      <c r="I265" s="28"/>
      <c r="J265" s="267" t="str">
        <f t="shared" si="112"/>
        <v/>
      </c>
      <c r="K265" s="263" t="str">
        <f t="shared" si="113"/>
        <v/>
      </c>
      <c r="L265" s="5">
        <f t="shared" si="114"/>
        <v>0</v>
      </c>
      <c r="M265" s="18"/>
      <c r="N265" s="267" t="str">
        <f t="shared" si="115"/>
        <v/>
      </c>
      <c r="O265" s="263" t="str">
        <f t="shared" si="116"/>
        <v/>
      </c>
      <c r="P265" s="5">
        <f t="shared" si="117"/>
        <v>0</v>
      </c>
      <c r="Q265" s="18"/>
      <c r="R265" s="267" t="str">
        <f t="shared" si="118"/>
        <v/>
      </c>
      <c r="S265" s="263" t="str">
        <f t="shared" si="119"/>
        <v/>
      </c>
      <c r="T265" s="5">
        <f t="shared" si="120"/>
        <v>0</v>
      </c>
      <c r="U265" s="18"/>
      <c r="V265" s="267" t="str">
        <f t="shared" si="121"/>
        <v/>
      </c>
      <c r="W265" s="263" t="str">
        <f t="shared" si="122"/>
        <v/>
      </c>
      <c r="X265" s="5">
        <f t="shared" si="123"/>
        <v>0</v>
      </c>
      <c r="Y265" s="20"/>
      <c r="Z265" s="267" t="str">
        <f t="shared" si="124"/>
        <v/>
      </c>
      <c r="AA265" s="263" t="str">
        <f t="shared" si="125"/>
        <v/>
      </c>
      <c r="AB265" s="5">
        <f t="shared" si="126"/>
        <v>0</v>
      </c>
      <c r="AC265" s="18"/>
      <c r="AD265" s="267" t="str">
        <f t="shared" si="127"/>
        <v/>
      </c>
      <c r="AE265" s="263" t="str">
        <f t="shared" si="128"/>
        <v/>
      </c>
      <c r="AF265" s="5">
        <f t="shared" si="129"/>
        <v>0</v>
      </c>
      <c r="AG265" s="18"/>
      <c r="AH265" s="267" t="str">
        <f t="shared" si="130"/>
        <v/>
      </c>
      <c r="AI265" s="263" t="str">
        <f t="shared" si="131"/>
        <v/>
      </c>
      <c r="AJ265" s="29">
        <f t="shared" si="132"/>
        <v>0</v>
      </c>
      <c r="AK265" s="22"/>
      <c r="AL265" s="5">
        <f t="shared" si="133"/>
        <v>0</v>
      </c>
      <c r="AM265" s="22"/>
      <c r="AN265" s="5">
        <f t="shared" si="134"/>
        <v>0</v>
      </c>
      <c r="AO265" s="826"/>
      <c r="AP265" s="29">
        <f t="shared" si="135"/>
        <v>0</v>
      </c>
      <c r="AQ265" s="436"/>
      <c r="AR265" s="106">
        <f t="shared" si="136"/>
        <v>0</v>
      </c>
      <c r="AS265" s="274">
        <f t="shared" si="137"/>
        <v>0</v>
      </c>
      <c r="AT265" s="275">
        <f t="shared" si="137"/>
        <v>0</v>
      </c>
      <c r="AU265" s="275">
        <f t="shared" si="143"/>
        <v>0</v>
      </c>
      <c r="AV265" s="275">
        <f t="shared" si="143"/>
        <v>0</v>
      </c>
      <c r="AW265" s="275">
        <f t="shared" si="143"/>
        <v>0</v>
      </c>
      <c r="AX265" s="275">
        <f t="shared" si="143"/>
        <v>0</v>
      </c>
      <c r="AY265" s="275">
        <f t="shared" si="143"/>
        <v>0</v>
      </c>
      <c r="AZ265" s="275">
        <f t="shared" si="143"/>
        <v>0</v>
      </c>
      <c r="BA265" s="275">
        <f t="shared" si="143"/>
        <v>0</v>
      </c>
      <c r="BB265" s="275">
        <f t="shared" si="143"/>
        <v>0</v>
      </c>
      <c r="BC265" s="275">
        <f t="shared" si="143"/>
        <v>0</v>
      </c>
      <c r="BD265" s="275">
        <f t="shared" si="138"/>
        <v>0</v>
      </c>
      <c r="BE265" s="275">
        <f>IF(AND(A265&lt;&gt;"",AS265&lt;&gt;1,ISNA(VLOOKUP(A265,Indoor!B:B,1,0))),1,0)</f>
        <v>0</v>
      </c>
      <c r="BG265" s="276"/>
      <c r="BH265" s="302"/>
    </row>
    <row r="266" spans="1:60" hidden="1">
      <c r="A266" s="118"/>
      <c r="B266" s="4" t="str">
        <f t="shared" si="140"/>
        <v/>
      </c>
      <c r="C266" s="4" t="str">
        <f t="shared" si="140"/>
        <v/>
      </c>
      <c r="D266" s="5" t="str">
        <f t="shared" si="140"/>
        <v/>
      </c>
      <c r="E266" s="5" t="str">
        <f t="shared" si="140"/>
        <v/>
      </c>
      <c r="F266" s="5" t="str">
        <f t="shared" si="140"/>
        <v/>
      </c>
      <c r="G266" s="17"/>
      <c r="H266" s="27" t="str">
        <f t="shared" si="111"/>
        <v/>
      </c>
      <c r="I266" s="28"/>
      <c r="J266" s="267" t="str">
        <f t="shared" si="112"/>
        <v/>
      </c>
      <c r="K266" s="263" t="str">
        <f t="shared" si="113"/>
        <v/>
      </c>
      <c r="L266" s="5">
        <f t="shared" si="114"/>
        <v>0</v>
      </c>
      <c r="M266" s="18"/>
      <c r="N266" s="267" t="str">
        <f t="shared" si="115"/>
        <v/>
      </c>
      <c r="O266" s="263" t="str">
        <f t="shared" si="116"/>
        <v/>
      </c>
      <c r="P266" s="5">
        <f t="shared" si="117"/>
        <v>0</v>
      </c>
      <c r="Q266" s="18"/>
      <c r="R266" s="267" t="str">
        <f t="shared" si="118"/>
        <v/>
      </c>
      <c r="S266" s="263" t="str">
        <f t="shared" si="119"/>
        <v/>
      </c>
      <c r="T266" s="5">
        <f t="shared" si="120"/>
        <v>0</v>
      </c>
      <c r="U266" s="18"/>
      <c r="V266" s="267" t="str">
        <f t="shared" si="121"/>
        <v/>
      </c>
      <c r="W266" s="263" t="str">
        <f t="shared" si="122"/>
        <v/>
      </c>
      <c r="X266" s="5">
        <f t="shared" si="123"/>
        <v>0</v>
      </c>
      <c r="Y266" s="20"/>
      <c r="Z266" s="267" t="str">
        <f t="shared" si="124"/>
        <v/>
      </c>
      <c r="AA266" s="263" t="str">
        <f t="shared" si="125"/>
        <v/>
      </c>
      <c r="AB266" s="5">
        <f t="shared" si="126"/>
        <v>0</v>
      </c>
      <c r="AC266" s="18"/>
      <c r="AD266" s="267" t="str">
        <f t="shared" si="127"/>
        <v/>
      </c>
      <c r="AE266" s="263" t="str">
        <f t="shared" si="128"/>
        <v/>
      </c>
      <c r="AF266" s="5">
        <f t="shared" si="129"/>
        <v>0</v>
      </c>
      <c r="AG266" s="18"/>
      <c r="AH266" s="267" t="str">
        <f t="shared" si="130"/>
        <v/>
      </c>
      <c r="AI266" s="263" t="str">
        <f t="shared" si="131"/>
        <v/>
      </c>
      <c r="AJ266" s="29">
        <f t="shared" si="132"/>
        <v>0</v>
      </c>
      <c r="AK266" s="22"/>
      <c r="AL266" s="5">
        <f t="shared" si="133"/>
        <v>0</v>
      </c>
      <c r="AM266" s="22"/>
      <c r="AN266" s="5">
        <f t="shared" si="134"/>
        <v>0</v>
      </c>
      <c r="AO266" s="826"/>
      <c r="AP266" s="29">
        <f t="shared" si="135"/>
        <v>0</v>
      </c>
      <c r="AQ266" s="436"/>
      <c r="AR266" s="106">
        <f t="shared" si="136"/>
        <v>0</v>
      </c>
      <c r="AS266" s="274">
        <f t="shared" si="137"/>
        <v>0</v>
      </c>
      <c r="AT266" s="275">
        <f t="shared" si="137"/>
        <v>0</v>
      </c>
      <c r="AU266" s="275">
        <f t="shared" si="143"/>
        <v>0</v>
      </c>
      <c r="AV266" s="275">
        <f t="shared" si="143"/>
        <v>0</v>
      </c>
      <c r="AW266" s="275">
        <f t="shared" si="143"/>
        <v>0</v>
      </c>
      <c r="AX266" s="275">
        <f t="shared" si="143"/>
        <v>0</v>
      </c>
      <c r="AY266" s="275">
        <f t="shared" si="143"/>
        <v>0</v>
      </c>
      <c r="AZ266" s="275">
        <f t="shared" si="143"/>
        <v>0</v>
      </c>
      <c r="BA266" s="275">
        <f t="shared" si="143"/>
        <v>0</v>
      </c>
      <c r="BB266" s="275">
        <f t="shared" si="143"/>
        <v>0</v>
      </c>
      <c r="BC266" s="275">
        <f t="shared" si="143"/>
        <v>0</v>
      </c>
      <c r="BD266" s="275">
        <f t="shared" si="138"/>
        <v>0</v>
      </c>
      <c r="BE266" s="275">
        <f>IF(AND(A266&lt;&gt;"",AS266&lt;&gt;1,ISNA(VLOOKUP(A266,Indoor!B:B,1,0))),1,0)</f>
        <v>0</v>
      </c>
      <c r="BG266" s="276"/>
      <c r="BH266" s="302"/>
    </row>
    <row r="267" spans="1:60" hidden="1">
      <c r="A267" s="118"/>
      <c r="B267" s="4" t="str">
        <f t="shared" si="140"/>
        <v/>
      </c>
      <c r="C267" s="4" t="str">
        <f t="shared" si="140"/>
        <v/>
      </c>
      <c r="D267" s="5" t="str">
        <f t="shared" si="140"/>
        <v/>
      </c>
      <c r="E267" s="5" t="str">
        <f t="shared" si="140"/>
        <v/>
      </c>
      <c r="F267" s="5" t="str">
        <f t="shared" si="140"/>
        <v/>
      </c>
      <c r="G267" s="17"/>
      <c r="H267" s="27" t="str">
        <f t="shared" si="111"/>
        <v/>
      </c>
      <c r="I267" s="28"/>
      <c r="J267" s="267" t="str">
        <f t="shared" si="112"/>
        <v/>
      </c>
      <c r="K267" s="263" t="str">
        <f t="shared" si="113"/>
        <v/>
      </c>
      <c r="L267" s="5">
        <f t="shared" si="114"/>
        <v>0</v>
      </c>
      <c r="M267" s="18"/>
      <c r="N267" s="267" t="str">
        <f t="shared" si="115"/>
        <v/>
      </c>
      <c r="O267" s="263" t="str">
        <f t="shared" si="116"/>
        <v/>
      </c>
      <c r="P267" s="5">
        <f t="shared" si="117"/>
        <v>0</v>
      </c>
      <c r="Q267" s="18"/>
      <c r="R267" s="267" t="str">
        <f t="shared" si="118"/>
        <v/>
      </c>
      <c r="S267" s="263" t="str">
        <f t="shared" si="119"/>
        <v/>
      </c>
      <c r="T267" s="5">
        <f t="shared" si="120"/>
        <v>0</v>
      </c>
      <c r="U267" s="18"/>
      <c r="V267" s="267" t="str">
        <f t="shared" si="121"/>
        <v/>
      </c>
      <c r="W267" s="263" t="str">
        <f t="shared" si="122"/>
        <v/>
      </c>
      <c r="X267" s="5">
        <f t="shared" si="123"/>
        <v>0</v>
      </c>
      <c r="Y267" s="20"/>
      <c r="Z267" s="267" t="str">
        <f t="shared" si="124"/>
        <v/>
      </c>
      <c r="AA267" s="263" t="str">
        <f t="shared" si="125"/>
        <v/>
      </c>
      <c r="AB267" s="5">
        <f t="shared" si="126"/>
        <v>0</v>
      </c>
      <c r="AC267" s="18"/>
      <c r="AD267" s="267" t="str">
        <f t="shared" si="127"/>
        <v/>
      </c>
      <c r="AE267" s="263" t="str">
        <f t="shared" si="128"/>
        <v/>
      </c>
      <c r="AF267" s="5">
        <f t="shared" si="129"/>
        <v>0</v>
      </c>
      <c r="AG267" s="18"/>
      <c r="AH267" s="267" t="str">
        <f t="shared" si="130"/>
        <v/>
      </c>
      <c r="AI267" s="263" t="str">
        <f t="shared" si="131"/>
        <v/>
      </c>
      <c r="AJ267" s="29">
        <f t="shared" si="132"/>
        <v>0</v>
      </c>
      <c r="AK267" s="22"/>
      <c r="AL267" s="5">
        <f t="shared" si="133"/>
        <v>0</v>
      </c>
      <c r="AM267" s="22"/>
      <c r="AN267" s="5">
        <f t="shared" si="134"/>
        <v>0</v>
      </c>
      <c r="AO267" s="826"/>
      <c r="AP267" s="29">
        <f t="shared" si="135"/>
        <v>0</v>
      </c>
      <c r="AQ267" s="436"/>
      <c r="AR267" s="106">
        <f t="shared" si="136"/>
        <v>0</v>
      </c>
      <c r="AS267" s="274">
        <f t="shared" si="137"/>
        <v>0</v>
      </c>
      <c r="AT267" s="275">
        <f t="shared" si="137"/>
        <v>0</v>
      </c>
      <c r="AU267" s="275">
        <f t="shared" si="143"/>
        <v>0</v>
      </c>
      <c r="AV267" s="275">
        <f t="shared" si="143"/>
        <v>0</v>
      </c>
      <c r="AW267" s="275">
        <f t="shared" si="143"/>
        <v>0</v>
      </c>
      <c r="AX267" s="275">
        <f t="shared" si="143"/>
        <v>0</v>
      </c>
      <c r="AY267" s="275">
        <f t="shared" si="143"/>
        <v>0</v>
      </c>
      <c r="AZ267" s="275">
        <f t="shared" si="143"/>
        <v>0</v>
      </c>
      <c r="BA267" s="275">
        <f t="shared" si="143"/>
        <v>0</v>
      </c>
      <c r="BB267" s="275">
        <f t="shared" si="143"/>
        <v>0</v>
      </c>
      <c r="BC267" s="275">
        <f t="shared" si="143"/>
        <v>0</v>
      </c>
      <c r="BD267" s="275">
        <f t="shared" si="138"/>
        <v>0</v>
      </c>
      <c r="BE267" s="275">
        <f>IF(AND(A267&lt;&gt;"",AS267&lt;&gt;1,ISNA(VLOOKUP(A267,Indoor!B:B,1,0))),1,0)</f>
        <v>0</v>
      </c>
      <c r="BG267" s="276"/>
      <c r="BH267" s="302"/>
    </row>
    <row r="268" spans="1:60" hidden="1">
      <c r="A268" s="118"/>
      <c r="B268" s="4" t="str">
        <f t="shared" si="140"/>
        <v/>
      </c>
      <c r="C268" s="4" t="str">
        <f t="shared" si="140"/>
        <v/>
      </c>
      <c r="D268" s="5" t="str">
        <f t="shared" si="140"/>
        <v/>
      </c>
      <c r="E268" s="5" t="str">
        <f t="shared" si="140"/>
        <v/>
      </c>
      <c r="F268" s="5" t="str">
        <f t="shared" si="140"/>
        <v/>
      </c>
      <c r="G268" s="17"/>
      <c r="H268" s="27" t="str">
        <f t="shared" si="111"/>
        <v/>
      </c>
      <c r="I268" s="28"/>
      <c r="J268" s="267" t="str">
        <f t="shared" si="112"/>
        <v/>
      </c>
      <c r="K268" s="263" t="str">
        <f t="shared" si="113"/>
        <v/>
      </c>
      <c r="L268" s="5">
        <f t="shared" si="114"/>
        <v>0</v>
      </c>
      <c r="M268" s="18"/>
      <c r="N268" s="267" t="str">
        <f t="shared" si="115"/>
        <v/>
      </c>
      <c r="O268" s="263" t="str">
        <f t="shared" si="116"/>
        <v/>
      </c>
      <c r="P268" s="5">
        <f t="shared" si="117"/>
        <v>0</v>
      </c>
      <c r="Q268" s="18"/>
      <c r="R268" s="267" t="str">
        <f t="shared" si="118"/>
        <v/>
      </c>
      <c r="S268" s="263" t="str">
        <f t="shared" si="119"/>
        <v/>
      </c>
      <c r="T268" s="5">
        <f t="shared" si="120"/>
        <v>0</v>
      </c>
      <c r="U268" s="18"/>
      <c r="V268" s="267" t="str">
        <f t="shared" si="121"/>
        <v/>
      </c>
      <c r="W268" s="263" t="str">
        <f t="shared" si="122"/>
        <v/>
      </c>
      <c r="X268" s="5">
        <f t="shared" si="123"/>
        <v>0</v>
      </c>
      <c r="Y268" s="20"/>
      <c r="Z268" s="267" t="str">
        <f t="shared" si="124"/>
        <v/>
      </c>
      <c r="AA268" s="263" t="str">
        <f t="shared" si="125"/>
        <v/>
      </c>
      <c r="AB268" s="5">
        <f t="shared" si="126"/>
        <v>0</v>
      </c>
      <c r="AC268" s="18"/>
      <c r="AD268" s="267" t="str">
        <f t="shared" si="127"/>
        <v/>
      </c>
      <c r="AE268" s="263" t="str">
        <f t="shared" si="128"/>
        <v/>
      </c>
      <c r="AF268" s="5">
        <f t="shared" si="129"/>
        <v>0</v>
      </c>
      <c r="AG268" s="18"/>
      <c r="AH268" s="267" t="str">
        <f t="shared" si="130"/>
        <v/>
      </c>
      <c r="AI268" s="263" t="str">
        <f t="shared" si="131"/>
        <v/>
      </c>
      <c r="AJ268" s="29">
        <f t="shared" si="132"/>
        <v>0</v>
      </c>
      <c r="AK268" s="22"/>
      <c r="AL268" s="5">
        <f t="shared" si="133"/>
        <v>0</v>
      </c>
      <c r="AM268" s="22"/>
      <c r="AN268" s="5">
        <f t="shared" si="134"/>
        <v>0</v>
      </c>
      <c r="AO268" s="826"/>
      <c r="AP268" s="29">
        <f t="shared" si="135"/>
        <v>0</v>
      </c>
      <c r="AQ268" s="436"/>
      <c r="AR268" s="106">
        <f t="shared" si="136"/>
        <v>0</v>
      </c>
      <c r="AS268" s="274">
        <f t="shared" si="137"/>
        <v>0</v>
      </c>
      <c r="AT268" s="275">
        <f t="shared" si="137"/>
        <v>0</v>
      </c>
      <c r="AU268" s="275">
        <f t="shared" si="143"/>
        <v>0</v>
      </c>
      <c r="AV268" s="275">
        <f t="shared" si="143"/>
        <v>0</v>
      </c>
      <c r="AW268" s="275">
        <f t="shared" si="143"/>
        <v>0</v>
      </c>
      <c r="AX268" s="275">
        <f t="shared" si="143"/>
        <v>0</v>
      </c>
      <c r="AY268" s="275">
        <f t="shared" si="143"/>
        <v>0</v>
      </c>
      <c r="AZ268" s="275">
        <f t="shared" si="143"/>
        <v>0</v>
      </c>
      <c r="BA268" s="275">
        <f t="shared" si="143"/>
        <v>0</v>
      </c>
      <c r="BB268" s="275">
        <f t="shared" si="143"/>
        <v>0</v>
      </c>
      <c r="BC268" s="275">
        <f t="shared" si="143"/>
        <v>0</v>
      </c>
      <c r="BD268" s="275">
        <f t="shared" si="138"/>
        <v>0</v>
      </c>
      <c r="BE268" s="275">
        <f>IF(AND(A268&lt;&gt;"",AS268&lt;&gt;1,ISNA(VLOOKUP(A268,Indoor!B:B,1,0))),1,0)</f>
        <v>0</v>
      </c>
      <c r="BG268" s="276"/>
      <c r="BH268" s="302"/>
    </row>
    <row r="269" spans="1:60" hidden="1">
      <c r="A269" s="118"/>
      <c r="B269" s="4" t="str">
        <f t="shared" ref="B269:F272" si="144">IF($A269="","",VLOOKUP($A269,Athlètes,B$5,0))</f>
        <v/>
      </c>
      <c r="C269" s="4" t="str">
        <f t="shared" si="144"/>
        <v/>
      </c>
      <c r="D269" s="5" t="str">
        <f t="shared" si="144"/>
        <v/>
      </c>
      <c r="E269" s="5" t="str">
        <f t="shared" si="144"/>
        <v/>
      </c>
      <c r="F269" s="5" t="str">
        <f t="shared" si="144"/>
        <v/>
      </c>
      <c r="G269" s="17"/>
      <c r="H269" s="27" t="str">
        <f t="shared" si="111"/>
        <v/>
      </c>
      <c r="I269" s="28"/>
      <c r="J269" s="267" t="str">
        <f t="shared" si="112"/>
        <v/>
      </c>
      <c r="K269" s="263" t="str">
        <f t="shared" si="113"/>
        <v/>
      </c>
      <c r="L269" s="5">
        <f t="shared" si="114"/>
        <v>0</v>
      </c>
      <c r="M269" s="18"/>
      <c r="N269" s="267" t="str">
        <f t="shared" si="115"/>
        <v/>
      </c>
      <c r="O269" s="263" t="str">
        <f t="shared" si="116"/>
        <v/>
      </c>
      <c r="P269" s="5">
        <f t="shared" si="117"/>
        <v>0</v>
      </c>
      <c r="Q269" s="18"/>
      <c r="R269" s="267" t="str">
        <f t="shared" si="118"/>
        <v/>
      </c>
      <c r="S269" s="263" t="str">
        <f t="shared" si="119"/>
        <v/>
      </c>
      <c r="T269" s="5">
        <f t="shared" si="120"/>
        <v>0</v>
      </c>
      <c r="U269" s="18"/>
      <c r="V269" s="267" t="str">
        <f t="shared" si="121"/>
        <v/>
      </c>
      <c r="W269" s="263" t="str">
        <f t="shared" si="122"/>
        <v/>
      </c>
      <c r="X269" s="5">
        <f t="shared" si="123"/>
        <v>0</v>
      </c>
      <c r="Y269" s="20"/>
      <c r="Z269" s="267" t="str">
        <f t="shared" si="124"/>
        <v/>
      </c>
      <c r="AA269" s="263" t="str">
        <f t="shared" si="125"/>
        <v/>
      </c>
      <c r="AB269" s="5">
        <f t="shared" si="126"/>
        <v>0</v>
      </c>
      <c r="AC269" s="18"/>
      <c r="AD269" s="267" t="str">
        <f t="shared" si="127"/>
        <v/>
      </c>
      <c r="AE269" s="263" t="str">
        <f t="shared" si="128"/>
        <v/>
      </c>
      <c r="AF269" s="5">
        <f t="shared" si="129"/>
        <v>0</v>
      </c>
      <c r="AG269" s="18"/>
      <c r="AH269" s="267" t="str">
        <f t="shared" si="130"/>
        <v/>
      </c>
      <c r="AI269" s="263" t="str">
        <f t="shared" si="131"/>
        <v/>
      </c>
      <c r="AJ269" s="29">
        <f t="shared" si="132"/>
        <v>0</v>
      </c>
      <c r="AK269" s="22"/>
      <c r="AL269" s="5">
        <f t="shared" si="133"/>
        <v>0</v>
      </c>
      <c r="AM269" s="22"/>
      <c r="AN269" s="5">
        <f t="shared" si="134"/>
        <v>0</v>
      </c>
      <c r="AO269" s="826"/>
      <c r="AP269" s="29">
        <f t="shared" si="135"/>
        <v>0</v>
      </c>
      <c r="AQ269" s="436"/>
      <c r="AR269" s="106">
        <f t="shared" si="136"/>
        <v>0</v>
      </c>
      <c r="AS269" s="274">
        <f t="shared" si="137"/>
        <v>0</v>
      </c>
      <c r="AT269" s="275">
        <f t="shared" si="137"/>
        <v>0</v>
      </c>
      <c r="AU269" s="275">
        <f t="shared" si="143"/>
        <v>0</v>
      </c>
      <c r="AV269" s="275">
        <f t="shared" si="143"/>
        <v>0</v>
      </c>
      <c r="AW269" s="275">
        <f t="shared" si="143"/>
        <v>0</v>
      </c>
      <c r="AX269" s="275">
        <f t="shared" si="143"/>
        <v>0</v>
      </c>
      <c r="AY269" s="275">
        <f t="shared" si="143"/>
        <v>0</v>
      </c>
      <c r="AZ269" s="275">
        <f t="shared" si="143"/>
        <v>0</v>
      </c>
      <c r="BA269" s="275">
        <f t="shared" si="143"/>
        <v>0</v>
      </c>
      <c r="BB269" s="275">
        <f t="shared" si="143"/>
        <v>0</v>
      </c>
      <c r="BC269" s="275">
        <f t="shared" si="143"/>
        <v>0</v>
      </c>
      <c r="BD269" s="275">
        <f t="shared" si="138"/>
        <v>0</v>
      </c>
      <c r="BE269" s="275">
        <f>IF(AND(A269&lt;&gt;"",AS269&lt;&gt;1,ISNA(VLOOKUP(A269,Indoor!B:B,1,0))),1,0)</f>
        <v>0</v>
      </c>
      <c r="BG269" s="276"/>
      <c r="BH269" s="302"/>
    </row>
    <row r="270" spans="1:60" hidden="1">
      <c r="A270" s="118"/>
      <c r="B270" s="4" t="str">
        <f t="shared" si="144"/>
        <v/>
      </c>
      <c r="C270" s="4" t="str">
        <f t="shared" si="144"/>
        <v/>
      </c>
      <c r="D270" s="5" t="str">
        <f t="shared" si="144"/>
        <v/>
      </c>
      <c r="E270" s="5" t="str">
        <f t="shared" si="144"/>
        <v/>
      </c>
      <c r="F270" s="5" t="str">
        <f t="shared" si="144"/>
        <v/>
      </c>
      <c r="G270" s="17"/>
      <c r="H270" s="27" t="str">
        <f>IF($G270="","",VLOOKUP($G270,cal_Indoor,H$5,0))</f>
        <v/>
      </c>
      <c r="I270" s="28"/>
      <c r="J270" s="267" t="str">
        <f>IF(I270="","",I270*1000)</f>
        <v/>
      </c>
      <c r="K270" s="263" t="str">
        <f>IF($G270="","",VLOOKUP($G270,cal_Indoor,K$5,0))</f>
        <v/>
      </c>
      <c r="L270" s="5">
        <f>IF(I270&gt;0,IF(AND(K270&lt;&gt;"E",K270&lt;&gt;"M"),NA(),IF(ISERROR(INT(VLOOKUP(L$13&amp;K270,points_Indoor,5,0)*(VLOOKUP(L$13&amp;K270,points_Indoor,6,0)-I270*86400)^VLOOKUP(L$13&amp;K270,points_Indoor,7,0))),0,INT(VLOOKUP(L$13&amp;K270,points_Indoor,5,0)*(VLOOKUP(L$13&amp;K270,points_Indoor,6,0)-I270*86400)^VLOOKUP(L$13&amp;K270,points_Indoor,7,0)))),0)</f>
        <v>0</v>
      </c>
      <c r="M270" s="18"/>
      <c r="N270" s="267" t="str">
        <f>IF(M270="","",M270*1000)</f>
        <v/>
      </c>
      <c r="O270" s="263" t="str">
        <f>IF($G270="","",VLOOKUP($G270,cal_Indoor,O$5,0))</f>
        <v/>
      </c>
      <c r="P270" s="5">
        <f>IF(M270&gt;0,IF(AND(O270&lt;&gt;"E",O270&lt;&gt;"M"),NA(),IF(ISERROR(INT(VLOOKUP(P$13&amp;O270,points_Indoor,5,0)*(VLOOKUP(P$13&amp;O270,points_Indoor,6,0)-M270*86400)^VLOOKUP(P$13&amp;O270,points_Indoor,7,0))),0,INT(VLOOKUP(P$13&amp;O270,points_Indoor,5,0)*(VLOOKUP(P$13&amp;O270,points_Indoor,6,0)-M270*86400)^VLOOKUP(P$13&amp;O270,points_Indoor,7,0)))),0)</f>
        <v>0</v>
      </c>
      <c r="Q270" s="18"/>
      <c r="R270" s="267" t="str">
        <f>IF(Q270="","",Q270*1000)</f>
        <v/>
      </c>
      <c r="S270" s="263" t="str">
        <f>IF($G270="","",VLOOKUP($G270,cal_Indoor,S$5,0))</f>
        <v/>
      </c>
      <c r="T270" s="5">
        <f>IF(Q270&gt;0,IF(AND(S270&lt;&gt;"E",S270&lt;&gt;"M"),NA(),IF(ISERROR(INT(VLOOKUP(T$13&amp;S270,points_Indoor,5,0)*(VLOOKUP(T$13&amp;S270,points_Indoor,6,0)-Q270*86400)^VLOOKUP(T$13&amp;S270,points_Indoor,7,0))),0,INT(VLOOKUP(T$13&amp;S270,points_Indoor,5,0)*(VLOOKUP(T$13&amp;S270,points_Indoor,6,0)-Q270*86400)^VLOOKUP(T$13&amp;S270,points_Indoor,7,0)))),0)</f>
        <v>0</v>
      </c>
      <c r="U270" s="18"/>
      <c r="V270" s="267" t="str">
        <f>IF(U270="","",U270*1000)</f>
        <v/>
      </c>
      <c r="W270" s="263" t="str">
        <f>IF($G270="","",VLOOKUP($G270,cal_Indoor,W$5,0))</f>
        <v/>
      </c>
      <c r="X270" s="5">
        <f>IF(U270&gt;0,IF(AND(W270&lt;&gt;"E",W270&lt;&gt;"M"),NA(),IF(ISERROR(INT(VLOOKUP(X$13&amp;W270,points_Indoor,5,0)*(VLOOKUP(X$13&amp;W270,points_Indoor,6,0)-U270*86400)^VLOOKUP(X$13&amp;W270,points_Indoor,7,0))),0,INT(VLOOKUP(X$13&amp;W270,points_Indoor,5,0)*(VLOOKUP(X$13&amp;W270,points_Indoor,6,0)-U270*86400)^VLOOKUP(X$13&amp;W270,points_Indoor,7,0)))),0)</f>
        <v>0</v>
      </c>
      <c r="Y270" s="20"/>
      <c r="Z270" s="267" t="str">
        <f>IF(Y270="","",Y270*1000)</f>
        <v/>
      </c>
      <c r="AA270" s="263" t="str">
        <f>IF($G270="","",VLOOKUP($G270,cal_Indoor,AA$5,0))</f>
        <v/>
      </c>
      <c r="AB270" s="5">
        <f>IF(Y270&gt;0,IF(AND(AA270&lt;&gt;"E",AA270&lt;&gt;"M"),NA(),IF(ISERROR(INT(VLOOKUP(AB$13&amp;AA270,points_Indoor,5,0)*(VLOOKUP(AB$13&amp;AA270,points_Indoor,6,0)-Y270*86400)^VLOOKUP(AB$13&amp;AA270,points_Indoor,7,0))),0,INT(VLOOKUP(AB$13&amp;AA270,points_Indoor,5,0)*(VLOOKUP(AB$13&amp;AA270,points_Indoor,6,0)-Y270*86400)^VLOOKUP(AB$13&amp;AA270,points_Indoor,7,0)))),0)</f>
        <v>0</v>
      </c>
      <c r="AC270" s="18"/>
      <c r="AD270" s="267" t="str">
        <f>IF(AC270="","",AC270*1000)</f>
        <v/>
      </c>
      <c r="AE270" s="263" t="str">
        <f>IF($G270="","",VLOOKUP($G270,cal_Indoor,AE$5,0))</f>
        <v/>
      </c>
      <c r="AF270" s="5">
        <f>IF(AC270&gt;0,IF(AND(AE270&lt;&gt;"E",AE270&lt;&gt;"M"),NA(),IF(ISERROR(INT(VLOOKUP(AF$13&amp;AE270,points_Indoor,5,0)*(VLOOKUP(AF$13&amp;AE270,points_Indoor,6,0)-AC270*86400)^VLOOKUP(AF$13&amp;AE270,points_Indoor,7,0))),0,INT(VLOOKUP(AF$13&amp;AE270,points_Indoor,5,0)*(VLOOKUP(AF$13&amp;AE270,points_Indoor,6,0)-AC270*86400)^VLOOKUP(AF$13&amp;AE270,points_Indoor,7,0)))),0)</f>
        <v>0</v>
      </c>
      <c r="AG270" s="18"/>
      <c r="AH270" s="267" t="str">
        <f>IF(AG270="","",AG270*1000)</f>
        <v/>
      </c>
      <c r="AI270" s="263" t="str">
        <f>IF($G270="","",VLOOKUP($G270,cal_Indoor,AI$5,0))</f>
        <v/>
      </c>
      <c r="AJ270" s="29">
        <f>IF(AG270&gt;0,IF(AND(AI270&lt;&gt;"E",AI270&lt;&gt;"M"),NA(),IF(ISERROR(INT(VLOOKUP(AJ$13&amp;AI270,points_Indoor,5,0)*(VLOOKUP(AJ$13&amp;AI270,points_Indoor,6,0)-AG270*86400)^VLOOKUP(AJ$13&amp;AI270,points_Indoor,7,0))),0,INT(VLOOKUP(AJ$13&amp;AI270,points_Indoor,5,0)*(VLOOKUP(AJ$13&amp;AI270,points_Indoor,6,0)-AG270*86400)^VLOOKUP(AJ$13&amp;AI270,points_Indoor,7,0)))),0)</f>
        <v>0</v>
      </c>
      <c r="AK270" s="22"/>
      <c r="AL270" s="5">
        <f>IF(AK270&gt;0,IF(ISERROR(INT(VLOOKUP(AL$13,points_Indoor,5,0)*(AK270-VLOOKUP(AL$13,points_Indoor,6,0))^VLOOKUP(AL$13,points_Indoor,7,0))),0,INT(VLOOKUP(AL$13,points_Indoor,5,0)*(AK270-VLOOKUP(AL$13,points_Indoor,6,0))^VLOOKUP(AL$13,points_Indoor,7,0))),0)</f>
        <v>0</v>
      </c>
      <c r="AM270" s="22"/>
      <c r="AN270" s="5">
        <f>IF(AM270&gt;0,IF(ISERROR(INT(VLOOKUP(AN$13,points_Indoor,5,0)*(AM270-VLOOKUP(AN$13,points_Indoor,6,0))^VLOOKUP(AN$13,points_Indoor,7,0))),0,INT(VLOOKUP(AN$13,points_Indoor,5,0)*(AM270-VLOOKUP(AN$13,points_Indoor,6,0))^VLOOKUP(AN$13,points_Indoor,7,0))),0)</f>
        <v>0</v>
      </c>
      <c r="AO270" s="826"/>
      <c r="AP270" s="29">
        <f>IF(AO270&gt;0,IF(ISERROR(INT(VLOOKUP(AP$13,points_Indoor,5,0)*(AO270-VLOOKUP(AP$13,points_Indoor,6,0))^VLOOKUP(AP$13,points_Indoor,7,0))),0,INT(VLOOKUP(AP$13,points_Indoor,5,0)*(AO270-VLOOKUP(AP$13,points_Indoor,6,0))^VLOOKUP(AP$13,points_Indoor,7,0))),0)</f>
        <v>0</v>
      </c>
      <c r="AQ270" s="436"/>
      <c r="AR270" s="106">
        <f>IF(AQ270&gt;0,IF(ISERROR(INT(VLOOKUP(AR$13,points_Indoor,5,0)*(AQ270-VLOOKUP(AR$13,points_Indoor,6,0))^VLOOKUP(AR$13,points_Indoor,7,0))),0,INT(VLOOKUP(AR$13,points_Indoor,5,0)*(AQ270-VLOOKUP(AR$13,points_Indoor,6,0))^VLOOKUP(AR$13,points_Indoor,7,0))),0)</f>
        <v>0</v>
      </c>
      <c r="AS270" s="274">
        <f t="shared" ref="AS270:AT272" si="145">IF($G270=AS$13,1,0)</f>
        <v>0</v>
      </c>
      <c r="AT270" s="275">
        <f t="shared" si="145"/>
        <v>0</v>
      </c>
      <c r="AU270" s="275">
        <f t="shared" si="143"/>
        <v>0</v>
      </c>
      <c r="AV270" s="275">
        <f t="shared" si="143"/>
        <v>0</v>
      </c>
      <c r="AW270" s="275">
        <f t="shared" si="143"/>
        <v>0</v>
      </c>
      <c r="AX270" s="275">
        <f t="shared" si="143"/>
        <v>0</v>
      </c>
      <c r="AY270" s="275">
        <f t="shared" si="143"/>
        <v>0</v>
      </c>
      <c r="AZ270" s="275">
        <f t="shared" si="143"/>
        <v>0</v>
      </c>
      <c r="BA270" s="275">
        <f t="shared" si="143"/>
        <v>0</v>
      </c>
      <c r="BB270" s="275">
        <f t="shared" si="143"/>
        <v>0</v>
      </c>
      <c r="BC270" s="275">
        <f t="shared" si="143"/>
        <v>0</v>
      </c>
      <c r="BD270" s="275">
        <f>IF(AND(G270&lt;&gt;"",SUM(AS270:BC270)&lt;&gt;1),1,0)</f>
        <v>0</v>
      </c>
      <c r="BE270" s="275">
        <f>IF(AND(A270&lt;&gt;"",AS270&lt;&gt;1,ISNA(VLOOKUP(A270,Indoor!B:B,1,0))),1,0)</f>
        <v>0</v>
      </c>
      <c r="BG270" s="276"/>
      <c r="BH270" s="302"/>
    </row>
    <row r="271" spans="1:60" hidden="1">
      <c r="A271" s="118"/>
      <c r="B271" s="4" t="str">
        <f t="shared" si="144"/>
        <v/>
      </c>
      <c r="C271" s="4" t="str">
        <f t="shared" si="144"/>
        <v/>
      </c>
      <c r="D271" s="5" t="str">
        <f t="shared" si="144"/>
        <v/>
      </c>
      <c r="E271" s="5" t="str">
        <f t="shared" si="144"/>
        <v/>
      </c>
      <c r="F271" s="5" t="str">
        <f t="shared" si="144"/>
        <v/>
      </c>
      <c r="G271" s="17"/>
      <c r="H271" s="27" t="str">
        <f>IF($G271="","",VLOOKUP($G271,cal_Indoor,H$5,0))</f>
        <v/>
      </c>
      <c r="I271" s="28"/>
      <c r="J271" s="267" t="str">
        <f>IF(I271="","",I271*1000)</f>
        <v/>
      </c>
      <c r="K271" s="263" t="str">
        <f>IF($G271="","",VLOOKUP($G271,cal_Indoor,K$5,0))</f>
        <v/>
      </c>
      <c r="L271" s="5">
        <f>IF(I271&gt;0,IF(AND(K271&lt;&gt;"E",K271&lt;&gt;"M"),NA(),IF(ISERROR(INT(VLOOKUP(L$13&amp;K271,points_Indoor,5,0)*(VLOOKUP(L$13&amp;K271,points_Indoor,6,0)-I271*86400)^VLOOKUP(L$13&amp;K271,points_Indoor,7,0))),0,INT(VLOOKUP(L$13&amp;K271,points_Indoor,5,0)*(VLOOKUP(L$13&amp;K271,points_Indoor,6,0)-I271*86400)^VLOOKUP(L$13&amp;K271,points_Indoor,7,0)))),0)</f>
        <v>0</v>
      </c>
      <c r="M271" s="18"/>
      <c r="N271" s="267" t="str">
        <f>IF(M271="","",M271*1000)</f>
        <v/>
      </c>
      <c r="O271" s="263" t="str">
        <f>IF($G271="","",VLOOKUP($G271,cal_Indoor,O$5,0))</f>
        <v/>
      </c>
      <c r="P271" s="5">
        <f>IF(M271&gt;0,IF(AND(O271&lt;&gt;"E",O271&lt;&gt;"M"),NA(),IF(ISERROR(INT(VLOOKUP(P$13&amp;O271,points_Indoor,5,0)*(VLOOKUP(P$13&amp;O271,points_Indoor,6,0)-M271*86400)^VLOOKUP(P$13&amp;O271,points_Indoor,7,0))),0,INT(VLOOKUP(P$13&amp;O271,points_Indoor,5,0)*(VLOOKUP(P$13&amp;O271,points_Indoor,6,0)-M271*86400)^VLOOKUP(P$13&amp;O271,points_Indoor,7,0)))),0)</f>
        <v>0</v>
      </c>
      <c r="Q271" s="18"/>
      <c r="R271" s="267" t="str">
        <f>IF(Q271="","",Q271*1000)</f>
        <v/>
      </c>
      <c r="S271" s="263" t="str">
        <f>IF($G271="","",VLOOKUP($G271,cal_Indoor,S$5,0))</f>
        <v/>
      </c>
      <c r="T271" s="5">
        <f>IF(Q271&gt;0,IF(AND(S271&lt;&gt;"E",S271&lt;&gt;"M"),NA(),IF(ISERROR(INT(VLOOKUP(T$13&amp;S271,points_Indoor,5,0)*(VLOOKUP(T$13&amp;S271,points_Indoor,6,0)-Q271*86400)^VLOOKUP(T$13&amp;S271,points_Indoor,7,0))),0,INT(VLOOKUP(T$13&amp;S271,points_Indoor,5,0)*(VLOOKUP(T$13&amp;S271,points_Indoor,6,0)-Q271*86400)^VLOOKUP(T$13&amp;S271,points_Indoor,7,0)))),0)</f>
        <v>0</v>
      </c>
      <c r="U271" s="18"/>
      <c r="V271" s="267" t="str">
        <f>IF(U271="","",U271*1000)</f>
        <v/>
      </c>
      <c r="W271" s="263" t="str">
        <f>IF($G271="","",VLOOKUP($G271,cal_Indoor,W$5,0))</f>
        <v/>
      </c>
      <c r="X271" s="5">
        <f>IF(U271&gt;0,IF(AND(W271&lt;&gt;"E",W271&lt;&gt;"M"),NA(),IF(ISERROR(INT(VLOOKUP(X$13&amp;W271,points_Indoor,5,0)*(VLOOKUP(X$13&amp;W271,points_Indoor,6,0)-U271*86400)^VLOOKUP(X$13&amp;W271,points_Indoor,7,0))),0,INT(VLOOKUP(X$13&amp;W271,points_Indoor,5,0)*(VLOOKUP(X$13&amp;W271,points_Indoor,6,0)-U271*86400)^VLOOKUP(X$13&amp;W271,points_Indoor,7,0)))),0)</f>
        <v>0</v>
      </c>
      <c r="Y271" s="20"/>
      <c r="Z271" s="267" t="str">
        <f>IF(Y271="","",Y271*1000)</f>
        <v/>
      </c>
      <c r="AA271" s="263" t="str">
        <f>IF($G271="","",VLOOKUP($G271,cal_Indoor,AA$5,0))</f>
        <v/>
      </c>
      <c r="AB271" s="5">
        <f>IF(Y271&gt;0,IF(AND(AA271&lt;&gt;"E",AA271&lt;&gt;"M"),NA(),IF(ISERROR(INT(VLOOKUP(AB$13&amp;AA271,points_Indoor,5,0)*(VLOOKUP(AB$13&amp;AA271,points_Indoor,6,0)-Y271*86400)^VLOOKUP(AB$13&amp;AA271,points_Indoor,7,0))),0,INT(VLOOKUP(AB$13&amp;AA271,points_Indoor,5,0)*(VLOOKUP(AB$13&amp;AA271,points_Indoor,6,0)-Y271*86400)^VLOOKUP(AB$13&amp;AA271,points_Indoor,7,0)))),0)</f>
        <v>0</v>
      </c>
      <c r="AC271" s="18"/>
      <c r="AD271" s="267" t="str">
        <f>IF(AC271="","",AC271*1000)</f>
        <v/>
      </c>
      <c r="AE271" s="263" t="str">
        <f>IF($G271="","",VLOOKUP($G271,cal_Indoor,AE$5,0))</f>
        <v/>
      </c>
      <c r="AF271" s="5">
        <f>IF(AC271&gt;0,IF(AND(AE271&lt;&gt;"E",AE271&lt;&gt;"M"),NA(),IF(ISERROR(INT(VLOOKUP(AF$13&amp;AE271,points_Indoor,5,0)*(VLOOKUP(AF$13&amp;AE271,points_Indoor,6,0)-AC271*86400)^VLOOKUP(AF$13&amp;AE271,points_Indoor,7,0))),0,INT(VLOOKUP(AF$13&amp;AE271,points_Indoor,5,0)*(VLOOKUP(AF$13&amp;AE271,points_Indoor,6,0)-AC271*86400)^VLOOKUP(AF$13&amp;AE271,points_Indoor,7,0)))),0)</f>
        <v>0</v>
      </c>
      <c r="AG271" s="18"/>
      <c r="AH271" s="267" t="str">
        <f>IF(AG271="","",AG271*1000)</f>
        <v/>
      </c>
      <c r="AI271" s="263" t="str">
        <f>IF($G271="","",VLOOKUP($G271,cal_Indoor,AI$5,0))</f>
        <v/>
      </c>
      <c r="AJ271" s="29">
        <f>IF(AG271&gt;0,IF(AND(AI271&lt;&gt;"E",AI271&lt;&gt;"M"),NA(),IF(ISERROR(INT(VLOOKUP(AJ$13&amp;AI271,points_Indoor,5,0)*(VLOOKUP(AJ$13&amp;AI271,points_Indoor,6,0)-AG271*86400)^VLOOKUP(AJ$13&amp;AI271,points_Indoor,7,0))),0,INT(VLOOKUP(AJ$13&amp;AI271,points_Indoor,5,0)*(VLOOKUP(AJ$13&amp;AI271,points_Indoor,6,0)-AG271*86400)^VLOOKUP(AJ$13&amp;AI271,points_Indoor,7,0)))),0)</f>
        <v>0</v>
      </c>
      <c r="AK271" s="22"/>
      <c r="AL271" s="5">
        <f>IF(AK271&gt;0,IF(ISERROR(INT(VLOOKUP(AL$13,points_Indoor,5,0)*(AK271-VLOOKUP(AL$13,points_Indoor,6,0))^VLOOKUP(AL$13,points_Indoor,7,0))),0,INT(VLOOKUP(AL$13,points_Indoor,5,0)*(AK271-VLOOKUP(AL$13,points_Indoor,6,0))^VLOOKUP(AL$13,points_Indoor,7,0))),0)</f>
        <v>0</v>
      </c>
      <c r="AM271" s="22"/>
      <c r="AN271" s="5">
        <f>IF(AM271&gt;0,IF(ISERROR(INT(VLOOKUP(AN$13,points_Indoor,5,0)*(AM271-VLOOKUP(AN$13,points_Indoor,6,0))^VLOOKUP(AN$13,points_Indoor,7,0))),0,INT(VLOOKUP(AN$13,points_Indoor,5,0)*(AM271-VLOOKUP(AN$13,points_Indoor,6,0))^VLOOKUP(AN$13,points_Indoor,7,0))),0)</f>
        <v>0</v>
      </c>
      <c r="AO271" s="826"/>
      <c r="AP271" s="29">
        <f>IF(AO271&gt;0,IF(ISERROR(INT(VLOOKUP(AP$13,points_Indoor,5,0)*(AO271-VLOOKUP(AP$13,points_Indoor,6,0))^VLOOKUP(AP$13,points_Indoor,7,0))),0,INT(VLOOKUP(AP$13,points_Indoor,5,0)*(AO271-VLOOKUP(AP$13,points_Indoor,6,0))^VLOOKUP(AP$13,points_Indoor,7,0))),0)</f>
        <v>0</v>
      </c>
      <c r="AQ271" s="436"/>
      <c r="AR271" s="106">
        <f>IF(AQ271&gt;0,IF(ISERROR(INT(VLOOKUP(AR$13,points_Indoor,5,0)*(AQ271-VLOOKUP(AR$13,points_Indoor,6,0))^VLOOKUP(AR$13,points_Indoor,7,0))),0,INT(VLOOKUP(AR$13,points_Indoor,5,0)*(AQ271-VLOOKUP(AR$13,points_Indoor,6,0))^VLOOKUP(AR$13,points_Indoor,7,0))),0)</f>
        <v>0</v>
      </c>
      <c r="AS271" s="274">
        <f t="shared" si="145"/>
        <v>0</v>
      </c>
      <c r="AT271" s="275">
        <f t="shared" si="145"/>
        <v>0</v>
      </c>
      <c r="AU271" s="275">
        <f t="shared" si="143"/>
        <v>0</v>
      </c>
      <c r="AV271" s="275">
        <f t="shared" si="143"/>
        <v>0</v>
      </c>
      <c r="AW271" s="275">
        <f t="shared" si="143"/>
        <v>0</v>
      </c>
      <c r="AX271" s="275">
        <f t="shared" si="143"/>
        <v>0</v>
      </c>
      <c r="AY271" s="275">
        <f t="shared" si="143"/>
        <v>0</v>
      </c>
      <c r="AZ271" s="275">
        <f t="shared" si="143"/>
        <v>0</v>
      </c>
      <c r="BA271" s="275">
        <f t="shared" si="143"/>
        <v>0</v>
      </c>
      <c r="BB271" s="275">
        <f t="shared" si="143"/>
        <v>0</v>
      </c>
      <c r="BC271" s="275">
        <f t="shared" si="143"/>
        <v>0</v>
      </c>
      <c r="BD271" s="275">
        <f>IF(AND(G271&lt;&gt;"",SUM(AS271:BC271)&lt;&gt;1),1,0)</f>
        <v>0</v>
      </c>
      <c r="BE271" s="275">
        <f>IF(AND(A271&lt;&gt;"",AS271&lt;&gt;1,ISNA(VLOOKUP(A271,Indoor!B:B,1,0))),1,0)</f>
        <v>0</v>
      </c>
      <c r="BG271" s="276"/>
      <c r="BH271" s="302"/>
    </row>
    <row r="272" spans="1:60" hidden="1">
      <c r="A272" s="118"/>
      <c r="B272" s="4" t="str">
        <f t="shared" si="144"/>
        <v/>
      </c>
      <c r="C272" s="4" t="str">
        <f t="shared" si="144"/>
        <v/>
      </c>
      <c r="D272" s="5" t="str">
        <f t="shared" si="144"/>
        <v/>
      </c>
      <c r="E272" s="5" t="str">
        <f t="shared" si="144"/>
        <v/>
      </c>
      <c r="F272" s="5" t="str">
        <f t="shared" si="144"/>
        <v/>
      </c>
      <c r="G272" s="17"/>
      <c r="H272" s="27" t="str">
        <f>IF($G272="","",VLOOKUP($G272,cal_Indoor,H$5,0))</f>
        <v/>
      </c>
      <c r="I272" s="28"/>
      <c r="J272" s="267" t="str">
        <f>IF(I272="","",I272*1000)</f>
        <v/>
      </c>
      <c r="K272" s="263" t="str">
        <f>IF($G272="","",VLOOKUP($G272,cal_Indoor,K$5,0))</f>
        <v/>
      </c>
      <c r="L272" s="5">
        <f>IF(I272&gt;0,IF(AND(K272&lt;&gt;"E",K272&lt;&gt;"M"),NA(),IF(ISERROR(INT(VLOOKUP(L$13&amp;K272,points_Indoor,5,0)*(VLOOKUP(L$13&amp;K272,points_Indoor,6,0)-I272*86400)^VLOOKUP(L$13&amp;K272,points_Indoor,7,0))),0,INT(VLOOKUP(L$13&amp;K272,points_Indoor,5,0)*(VLOOKUP(L$13&amp;K272,points_Indoor,6,0)-I272*86400)^VLOOKUP(L$13&amp;K272,points_Indoor,7,0)))),0)</f>
        <v>0</v>
      </c>
      <c r="M272" s="18"/>
      <c r="N272" s="267" t="str">
        <f>IF(M272="","",M272*1000)</f>
        <v/>
      </c>
      <c r="O272" s="263" t="str">
        <f>IF($G272="","",VLOOKUP($G272,cal_Indoor,O$5,0))</f>
        <v/>
      </c>
      <c r="P272" s="5">
        <f>IF(M272&gt;0,IF(AND(O272&lt;&gt;"E",O272&lt;&gt;"M"),NA(),IF(ISERROR(INT(VLOOKUP(P$13&amp;O272,points_Indoor,5,0)*(VLOOKUP(P$13&amp;O272,points_Indoor,6,0)-M272*86400)^VLOOKUP(P$13&amp;O272,points_Indoor,7,0))),0,INT(VLOOKUP(P$13&amp;O272,points_Indoor,5,0)*(VLOOKUP(P$13&amp;O272,points_Indoor,6,0)-M272*86400)^VLOOKUP(P$13&amp;O272,points_Indoor,7,0)))),0)</f>
        <v>0</v>
      </c>
      <c r="Q272" s="18"/>
      <c r="R272" s="267" t="str">
        <f>IF(Q272="","",Q272*1000)</f>
        <v/>
      </c>
      <c r="S272" s="263" t="str">
        <f>IF($G272="","",VLOOKUP($G272,cal_Indoor,S$5,0))</f>
        <v/>
      </c>
      <c r="T272" s="5">
        <f>IF(Q272&gt;0,IF(AND(S272&lt;&gt;"E",S272&lt;&gt;"M"),NA(),IF(ISERROR(INT(VLOOKUP(T$13&amp;S272,points_Indoor,5,0)*(VLOOKUP(T$13&amp;S272,points_Indoor,6,0)-Q272*86400)^VLOOKUP(T$13&amp;S272,points_Indoor,7,0))),0,INT(VLOOKUP(T$13&amp;S272,points_Indoor,5,0)*(VLOOKUP(T$13&amp;S272,points_Indoor,6,0)-Q272*86400)^VLOOKUP(T$13&amp;S272,points_Indoor,7,0)))),0)</f>
        <v>0</v>
      </c>
      <c r="U272" s="18"/>
      <c r="V272" s="267" t="str">
        <f>IF(U272="","",U272*1000)</f>
        <v/>
      </c>
      <c r="W272" s="263" t="str">
        <f>IF($G272="","",VLOOKUP($G272,cal_Indoor,W$5,0))</f>
        <v/>
      </c>
      <c r="X272" s="5">
        <f>IF(U272&gt;0,IF(AND(W272&lt;&gt;"E",W272&lt;&gt;"M"),NA(),IF(ISERROR(INT(VLOOKUP(X$13&amp;W272,points_Indoor,5,0)*(VLOOKUP(X$13&amp;W272,points_Indoor,6,0)-U272*86400)^VLOOKUP(X$13&amp;W272,points_Indoor,7,0))),0,INT(VLOOKUP(X$13&amp;W272,points_Indoor,5,0)*(VLOOKUP(X$13&amp;W272,points_Indoor,6,0)-U272*86400)^VLOOKUP(X$13&amp;W272,points_Indoor,7,0)))),0)</f>
        <v>0</v>
      </c>
      <c r="Y272" s="20"/>
      <c r="Z272" s="267" t="str">
        <f>IF(Y272="","",Y272*1000)</f>
        <v/>
      </c>
      <c r="AA272" s="263" t="str">
        <f>IF($G272="","",VLOOKUP($G272,cal_Indoor,AA$5,0))</f>
        <v/>
      </c>
      <c r="AB272" s="5">
        <f>IF(Y272&gt;0,IF(AND(AA272&lt;&gt;"E",AA272&lt;&gt;"M"),NA(),IF(ISERROR(INT(VLOOKUP(AB$13&amp;AA272,points_Indoor,5,0)*(VLOOKUP(AB$13&amp;AA272,points_Indoor,6,0)-Y272*86400)^VLOOKUP(AB$13&amp;AA272,points_Indoor,7,0))),0,INT(VLOOKUP(AB$13&amp;AA272,points_Indoor,5,0)*(VLOOKUP(AB$13&amp;AA272,points_Indoor,6,0)-Y272*86400)^VLOOKUP(AB$13&amp;AA272,points_Indoor,7,0)))),0)</f>
        <v>0</v>
      </c>
      <c r="AC272" s="18"/>
      <c r="AD272" s="267" t="str">
        <f>IF(AC272="","",AC272*1000)</f>
        <v/>
      </c>
      <c r="AE272" s="263" t="str">
        <f>IF($G272="","",VLOOKUP($G272,cal_Indoor,AE$5,0))</f>
        <v/>
      </c>
      <c r="AF272" s="5">
        <f>IF(AC272&gt;0,IF(AND(AE272&lt;&gt;"E",AE272&lt;&gt;"M"),NA(),IF(ISERROR(INT(VLOOKUP(AF$13&amp;AE272,points_Indoor,5,0)*(VLOOKUP(AF$13&amp;AE272,points_Indoor,6,0)-AC272*86400)^VLOOKUP(AF$13&amp;AE272,points_Indoor,7,0))),0,INT(VLOOKUP(AF$13&amp;AE272,points_Indoor,5,0)*(VLOOKUP(AF$13&amp;AE272,points_Indoor,6,0)-AC272*86400)^VLOOKUP(AF$13&amp;AE272,points_Indoor,7,0)))),0)</f>
        <v>0</v>
      </c>
      <c r="AG272" s="18"/>
      <c r="AH272" s="267" t="str">
        <f>IF(AG272="","",AG272*1000)</f>
        <v/>
      </c>
      <c r="AI272" s="263" t="str">
        <f>IF($G272="","",VLOOKUP($G272,cal_Indoor,AI$5,0))</f>
        <v/>
      </c>
      <c r="AJ272" s="29">
        <f>IF(AG272&gt;0,IF(AND(AI272&lt;&gt;"E",AI272&lt;&gt;"M"),NA(),IF(ISERROR(INT(VLOOKUP(AJ$13&amp;AI272,points_Indoor,5,0)*(VLOOKUP(AJ$13&amp;AI272,points_Indoor,6,0)-AG272*86400)^VLOOKUP(AJ$13&amp;AI272,points_Indoor,7,0))),0,INT(VLOOKUP(AJ$13&amp;AI272,points_Indoor,5,0)*(VLOOKUP(AJ$13&amp;AI272,points_Indoor,6,0)-AG272*86400)^VLOOKUP(AJ$13&amp;AI272,points_Indoor,7,0)))),0)</f>
        <v>0</v>
      </c>
      <c r="AK272" s="22"/>
      <c r="AL272" s="5">
        <f>IF(AK272&gt;0,IF(ISERROR(INT(VLOOKUP(AL$13,points_Indoor,5,0)*(AK272-VLOOKUP(AL$13,points_Indoor,6,0))^VLOOKUP(AL$13,points_Indoor,7,0))),0,INT(VLOOKUP(AL$13,points_Indoor,5,0)*(AK272-VLOOKUP(AL$13,points_Indoor,6,0))^VLOOKUP(AL$13,points_Indoor,7,0))),0)</f>
        <v>0</v>
      </c>
      <c r="AM272" s="22"/>
      <c r="AN272" s="5">
        <f>IF(AM272&gt;0,IF(ISERROR(INT(VLOOKUP(AN$13,points_Indoor,5,0)*(AM272-VLOOKUP(AN$13,points_Indoor,6,0))^VLOOKUP(AN$13,points_Indoor,7,0))),0,INT(VLOOKUP(AN$13,points_Indoor,5,0)*(AM272-VLOOKUP(AN$13,points_Indoor,6,0))^VLOOKUP(AN$13,points_Indoor,7,0))),0)</f>
        <v>0</v>
      </c>
      <c r="AO272" s="826"/>
      <c r="AP272" s="29">
        <f>IF(AO272&gt;0,IF(ISERROR(INT(VLOOKUP(AP$13,points_Indoor,5,0)*(AO272-VLOOKUP(AP$13,points_Indoor,6,0))^VLOOKUP(AP$13,points_Indoor,7,0))),0,INT(VLOOKUP(AP$13,points_Indoor,5,0)*(AO272-VLOOKUP(AP$13,points_Indoor,6,0))^VLOOKUP(AP$13,points_Indoor,7,0))),0)</f>
        <v>0</v>
      </c>
      <c r="AQ272" s="436"/>
      <c r="AR272" s="106">
        <f>IF(AQ272&gt;0,IF(ISERROR(INT(VLOOKUP(AR$13,points_Indoor,5,0)*(AQ272-VLOOKUP(AR$13,points_Indoor,6,0))^VLOOKUP(AR$13,points_Indoor,7,0))),0,INT(VLOOKUP(AR$13,points_Indoor,5,0)*(AQ272-VLOOKUP(AR$13,points_Indoor,6,0))^VLOOKUP(AR$13,points_Indoor,7,0))),0)</f>
        <v>0</v>
      </c>
      <c r="AS272" s="274">
        <f t="shared" si="145"/>
        <v>0</v>
      </c>
      <c r="AT272" s="275">
        <f t="shared" si="145"/>
        <v>0</v>
      </c>
      <c r="AU272" s="275">
        <f t="shared" si="143"/>
        <v>0</v>
      </c>
      <c r="AV272" s="275">
        <f t="shared" si="143"/>
        <v>0</v>
      </c>
      <c r="AW272" s="275">
        <f t="shared" si="143"/>
        <v>0</v>
      </c>
      <c r="AX272" s="275">
        <f t="shared" si="143"/>
        <v>0</v>
      </c>
      <c r="AY272" s="275">
        <f t="shared" si="143"/>
        <v>0</v>
      </c>
      <c r="AZ272" s="275">
        <f t="shared" si="143"/>
        <v>0</v>
      </c>
      <c r="BA272" s="275">
        <f t="shared" si="143"/>
        <v>0</v>
      </c>
      <c r="BB272" s="275">
        <f t="shared" si="143"/>
        <v>0</v>
      </c>
      <c r="BC272" s="275">
        <f t="shared" si="143"/>
        <v>0</v>
      </c>
      <c r="BD272" s="275">
        <f>IF(AND(G272&lt;&gt;"",SUM(AS272:BC272)&lt;&gt;1),1,0)</f>
        <v>0</v>
      </c>
      <c r="BE272" s="275">
        <f>IF(AND(A272&lt;&gt;"",AS272&lt;&gt;1,ISNA(VLOOKUP(A272,Indoor!B:B,1,0))),1,0)</f>
        <v>0</v>
      </c>
      <c r="BG272" s="276"/>
      <c r="BH272" s="302"/>
    </row>
    <row r="273" spans="1:60" hidden="1">
      <c r="A273" s="118"/>
      <c r="B273" s="4" t="str">
        <f t="shared" ref="B273:F279" si="146">IF($A273="","",VLOOKUP($A273,Athlètes,B$5,0))</f>
        <v/>
      </c>
      <c r="C273" s="4" t="str">
        <f t="shared" si="146"/>
        <v/>
      </c>
      <c r="D273" s="5" t="str">
        <f t="shared" si="146"/>
        <v/>
      </c>
      <c r="E273" s="5" t="str">
        <f t="shared" si="146"/>
        <v/>
      </c>
      <c r="F273" s="5" t="str">
        <f t="shared" si="146"/>
        <v/>
      </c>
      <c r="G273" s="17"/>
      <c r="H273" s="27" t="str">
        <f t="shared" ref="H273:H334" si="147">IF($G273="","",VLOOKUP($G273,cal_Indoor,H$5,0))</f>
        <v/>
      </c>
      <c r="I273" s="28"/>
      <c r="J273" s="267" t="str">
        <f t="shared" ref="J273:J334" si="148">IF(I273="","",I273*1000)</f>
        <v/>
      </c>
      <c r="K273" s="263" t="str">
        <f t="shared" ref="K273:K333" si="149">IF($G273="","",VLOOKUP($G273,cal_Indoor,K$5,0))</f>
        <v/>
      </c>
      <c r="L273" s="5">
        <f t="shared" ref="L273:L330" si="150">IF(I273&gt;0,IF(AND(K273&lt;&gt;"E",K273&lt;&gt;"M"),NA(),IF(ISERROR(INT(VLOOKUP(L$13&amp;K273,points_Indoor,5,0)*(VLOOKUP(L$13&amp;K273,points_Indoor,6,0)-I273*86400)^VLOOKUP(L$13&amp;K273,points_Indoor,7,0))),0,INT(VLOOKUP(L$13&amp;K273,points_Indoor,5,0)*(VLOOKUP(L$13&amp;K273,points_Indoor,6,0)-I273*86400)^VLOOKUP(L$13&amp;K273,points_Indoor,7,0)))),0)</f>
        <v>0</v>
      </c>
      <c r="M273" s="18"/>
      <c r="N273" s="267" t="str">
        <f t="shared" ref="N273:N334" si="151">IF(M273="","",M273*1000)</f>
        <v/>
      </c>
      <c r="O273" s="263" t="str">
        <f t="shared" ref="O273:O333" si="152">IF($G273="","",VLOOKUP($G273,cal_Indoor,O$5,0))</f>
        <v/>
      </c>
      <c r="P273" s="5">
        <f t="shared" ref="P273:P330" si="153">IF(M273&gt;0,IF(AND(O273&lt;&gt;"E",O273&lt;&gt;"M"),NA(),IF(ISERROR(INT(VLOOKUP(P$13&amp;O273,points_Indoor,5,0)*(VLOOKUP(P$13&amp;O273,points_Indoor,6,0)-M273*86400)^VLOOKUP(P$13&amp;O273,points_Indoor,7,0))),0,INT(VLOOKUP(P$13&amp;O273,points_Indoor,5,0)*(VLOOKUP(P$13&amp;O273,points_Indoor,6,0)-M273*86400)^VLOOKUP(P$13&amp;O273,points_Indoor,7,0)))),0)</f>
        <v>0</v>
      </c>
      <c r="Q273" s="18"/>
      <c r="R273" s="267" t="str">
        <f t="shared" ref="R273:R334" si="154">IF(Q273="","",Q273*1000)</f>
        <v/>
      </c>
      <c r="S273" s="263" t="str">
        <f t="shared" ref="S273:S333" si="155">IF($G273="","",VLOOKUP($G273,cal_Indoor,S$5,0))</f>
        <v/>
      </c>
      <c r="T273" s="5">
        <f t="shared" ref="T273:T330" si="156">IF(Q273&gt;0,IF(AND(S273&lt;&gt;"E",S273&lt;&gt;"M"),NA(),IF(ISERROR(INT(VLOOKUP(T$13&amp;S273,points_Indoor,5,0)*(VLOOKUP(T$13&amp;S273,points_Indoor,6,0)-Q273*86400)^VLOOKUP(T$13&amp;S273,points_Indoor,7,0))),0,INT(VLOOKUP(T$13&amp;S273,points_Indoor,5,0)*(VLOOKUP(T$13&amp;S273,points_Indoor,6,0)-Q273*86400)^VLOOKUP(T$13&amp;S273,points_Indoor,7,0)))),0)</f>
        <v>0</v>
      </c>
      <c r="U273" s="18"/>
      <c r="V273" s="267" t="str">
        <f t="shared" ref="V273:V334" si="157">IF(U273="","",U273*1000)</f>
        <v/>
      </c>
      <c r="W273" s="263" t="str">
        <f t="shared" ref="W273:W333" si="158">IF($G273="","",VLOOKUP($G273,cal_Indoor,W$5,0))</f>
        <v/>
      </c>
      <c r="X273" s="5">
        <f t="shared" ref="X273:X330" si="159">IF(U273&gt;0,IF(AND(W273&lt;&gt;"E",W273&lt;&gt;"M"),NA(),IF(ISERROR(INT(VLOOKUP(X$13&amp;W273,points_Indoor,5,0)*(VLOOKUP(X$13&amp;W273,points_Indoor,6,0)-U273*86400)^VLOOKUP(X$13&amp;W273,points_Indoor,7,0))),0,INT(VLOOKUP(X$13&amp;W273,points_Indoor,5,0)*(VLOOKUP(X$13&amp;W273,points_Indoor,6,0)-U273*86400)^VLOOKUP(X$13&amp;W273,points_Indoor,7,0)))),0)</f>
        <v>0</v>
      </c>
      <c r="Y273" s="20"/>
      <c r="Z273" s="267" t="str">
        <f t="shared" ref="Z273:Z334" si="160">IF(Y273="","",Y273*1000)</f>
        <v/>
      </c>
      <c r="AA273" s="263" t="str">
        <f t="shared" ref="AA273:AA333" si="161">IF($G273="","",VLOOKUP($G273,cal_Indoor,AA$5,0))</f>
        <v/>
      </c>
      <c r="AB273" s="5">
        <f t="shared" ref="AB273:AB330" si="162">IF(Y273&gt;0,IF(AND(AA273&lt;&gt;"E",AA273&lt;&gt;"M"),NA(),IF(ISERROR(INT(VLOOKUP(AB$13&amp;AA273,points_Indoor,5,0)*(VLOOKUP(AB$13&amp;AA273,points_Indoor,6,0)-Y273*86400)^VLOOKUP(AB$13&amp;AA273,points_Indoor,7,0))),0,INT(VLOOKUP(AB$13&amp;AA273,points_Indoor,5,0)*(VLOOKUP(AB$13&amp;AA273,points_Indoor,6,0)-Y273*86400)^VLOOKUP(AB$13&amp;AA273,points_Indoor,7,0)))),0)</f>
        <v>0</v>
      </c>
      <c r="AC273" s="18"/>
      <c r="AD273" s="267" t="str">
        <f t="shared" ref="AD273:AD334" si="163">IF(AC273="","",AC273*1000)</f>
        <v/>
      </c>
      <c r="AE273" s="263" t="str">
        <f t="shared" ref="AE273:AE333" si="164">IF($G273="","",VLOOKUP($G273,cal_Indoor,AE$5,0))</f>
        <v/>
      </c>
      <c r="AF273" s="5">
        <f t="shared" ref="AF273:AF330" si="165">IF(AC273&gt;0,IF(AND(AE273&lt;&gt;"E",AE273&lt;&gt;"M"),NA(),IF(ISERROR(INT(VLOOKUP(AF$13&amp;AE273,points_Indoor,5,0)*(VLOOKUP(AF$13&amp;AE273,points_Indoor,6,0)-AC273*86400)^VLOOKUP(AF$13&amp;AE273,points_Indoor,7,0))),0,INT(VLOOKUP(AF$13&amp;AE273,points_Indoor,5,0)*(VLOOKUP(AF$13&amp;AE273,points_Indoor,6,0)-AC273*86400)^VLOOKUP(AF$13&amp;AE273,points_Indoor,7,0)))),0)</f>
        <v>0</v>
      </c>
      <c r="AG273" s="18"/>
      <c r="AH273" s="267" t="str">
        <f t="shared" ref="AH273:AH334" si="166">IF(AG273="","",AG273*1000)</f>
        <v/>
      </c>
      <c r="AI273" s="263" t="str">
        <f t="shared" ref="AI273:AI333" si="167">IF($G273="","",VLOOKUP($G273,cal_Indoor,AI$5,0))</f>
        <v/>
      </c>
      <c r="AJ273" s="29">
        <f t="shared" ref="AJ273:AJ330" si="168">IF(AG273&gt;0,IF(AND(AI273&lt;&gt;"E",AI273&lt;&gt;"M"),NA(),IF(ISERROR(INT(VLOOKUP(AJ$13&amp;AI273,points_Indoor,5,0)*(VLOOKUP(AJ$13&amp;AI273,points_Indoor,6,0)-AG273*86400)^VLOOKUP(AJ$13&amp;AI273,points_Indoor,7,0))),0,INT(VLOOKUP(AJ$13&amp;AI273,points_Indoor,5,0)*(VLOOKUP(AJ$13&amp;AI273,points_Indoor,6,0)-AG273*86400)^VLOOKUP(AJ$13&amp;AI273,points_Indoor,7,0)))),0)</f>
        <v>0</v>
      </c>
      <c r="AK273" s="22"/>
      <c r="AL273" s="5">
        <f t="shared" ref="AL273:AL316" si="169">IF(AK273&gt;0,IF(ISERROR(INT(VLOOKUP(AL$13,points_Indoor,5,0)*(AK273-VLOOKUP(AL$13,points_Indoor,6,0))^VLOOKUP(AL$13,points_Indoor,7,0))),0,INT(VLOOKUP(AL$13,points_Indoor,5,0)*(AK273-VLOOKUP(AL$13,points_Indoor,6,0))^VLOOKUP(AL$13,points_Indoor,7,0))),0)</f>
        <v>0</v>
      </c>
      <c r="AM273" s="22"/>
      <c r="AN273" s="5">
        <f t="shared" ref="AN273:AN316" si="170">IF(AM273&gt;0,IF(ISERROR(INT(VLOOKUP(AN$13,points_Indoor,5,0)*(AM273-VLOOKUP(AN$13,points_Indoor,6,0))^VLOOKUP(AN$13,points_Indoor,7,0))),0,INT(VLOOKUP(AN$13,points_Indoor,5,0)*(AM273-VLOOKUP(AN$13,points_Indoor,6,0))^VLOOKUP(AN$13,points_Indoor,7,0))),0)</f>
        <v>0</v>
      </c>
      <c r="AO273" s="826"/>
      <c r="AP273" s="29">
        <f t="shared" ref="AP273:AP334" si="171">IF(AO273&gt;0,IF(ISERROR(INT(VLOOKUP(AP$13,points_Indoor,5,0)*(AO273-VLOOKUP(AP$13,points_Indoor,6,0))^VLOOKUP(AP$13,points_Indoor,7,0))),0,INT(VLOOKUP(AP$13,points_Indoor,5,0)*(AO273-VLOOKUP(AP$13,points_Indoor,6,0))^VLOOKUP(AP$13,points_Indoor,7,0))),0)</f>
        <v>0</v>
      </c>
      <c r="AQ273" s="436"/>
      <c r="AR273" s="106">
        <f t="shared" ref="AR273:AR334" si="172">IF(AQ273&gt;0,IF(ISERROR(INT(VLOOKUP(AR$13,points_Indoor,5,0)*(AQ273-VLOOKUP(AR$13,points_Indoor,6,0))^VLOOKUP(AR$13,points_Indoor,7,0))),0,INT(VLOOKUP(AR$13,points_Indoor,5,0)*(AQ273-VLOOKUP(AR$13,points_Indoor,6,0))^VLOOKUP(AR$13,points_Indoor,7,0))),0)</f>
        <v>0</v>
      </c>
      <c r="AS273" s="274">
        <f t="shared" ref="AS273:AT280" si="173">IF($G273=AS$13,1,0)</f>
        <v>0</v>
      </c>
      <c r="AT273" s="275">
        <f t="shared" si="173"/>
        <v>0</v>
      </c>
      <c r="AU273" s="275">
        <f t="shared" ref="AU273:BC279" si="174">IF($G273=AU$13,1,0)</f>
        <v>0</v>
      </c>
      <c r="AV273" s="275">
        <f t="shared" si="174"/>
        <v>0</v>
      </c>
      <c r="AW273" s="275">
        <f t="shared" si="174"/>
        <v>0</v>
      </c>
      <c r="AX273" s="275">
        <f t="shared" si="174"/>
        <v>0</v>
      </c>
      <c r="AY273" s="275">
        <f t="shared" si="174"/>
        <v>0</v>
      </c>
      <c r="AZ273" s="275">
        <f t="shared" si="174"/>
        <v>0</v>
      </c>
      <c r="BA273" s="275">
        <f t="shared" si="174"/>
        <v>0</v>
      </c>
      <c r="BB273" s="275">
        <f t="shared" si="174"/>
        <v>0</v>
      </c>
      <c r="BC273" s="275">
        <f t="shared" si="174"/>
        <v>0</v>
      </c>
      <c r="BD273" s="275">
        <f t="shared" ref="BD273:BD330" si="175">IF(AND(G273&lt;&gt;"",SUM(AS273:BC273)&lt;&gt;1),1,0)</f>
        <v>0</v>
      </c>
      <c r="BE273" s="275">
        <f>IF(AND(A273&lt;&gt;"",AS273&lt;&gt;1,ISNA(VLOOKUP(A273,Indoor!B:B,1,0))),1,0)</f>
        <v>0</v>
      </c>
      <c r="BG273" s="276"/>
      <c r="BH273" s="302"/>
    </row>
    <row r="274" spans="1:60" hidden="1">
      <c r="A274" s="118"/>
      <c r="B274" s="4" t="str">
        <f t="shared" si="146"/>
        <v/>
      </c>
      <c r="C274" s="4" t="str">
        <f t="shared" si="146"/>
        <v/>
      </c>
      <c r="D274" s="5" t="str">
        <f t="shared" si="146"/>
        <v/>
      </c>
      <c r="E274" s="5" t="str">
        <f t="shared" si="146"/>
        <v/>
      </c>
      <c r="F274" s="5" t="str">
        <f t="shared" si="146"/>
        <v/>
      </c>
      <c r="G274" s="17"/>
      <c r="H274" s="27" t="str">
        <f t="shared" si="147"/>
        <v/>
      </c>
      <c r="I274" s="28"/>
      <c r="J274" s="267" t="str">
        <f t="shared" si="148"/>
        <v/>
      </c>
      <c r="K274" s="263" t="str">
        <f t="shared" si="149"/>
        <v/>
      </c>
      <c r="L274" s="5">
        <f t="shared" si="150"/>
        <v>0</v>
      </c>
      <c r="M274" s="18"/>
      <c r="N274" s="267" t="str">
        <f t="shared" si="151"/>
        <v/>
      </c>
      <c r="O274" s="263" t="str">
        <f t="shared" si="152"/>
        <v/>
      </c>
      <c r="P274" s="5">
        <f t="shared" si="153"/>
        <v>0</v>
      </c>
      <c r="Q274" s="18"/>
      <c r="R274" s="267" t="str">
        <f t="shared" si="154"/>
        <v/>
      </c>
      <c r="S274" s="263" t="str">
        <f t="shared" si="155"/>
        <v/>
      </c>
      <c r="T274" s="5">
        <f t="shared" si="156"/>
        <v>0</v>
      </c>
      <c r="U274" s="18"/>
      <c r="V274" s="267" t="str">
        <f t="shared" si="157"/>
        <v/>
      </c>
      <c r="W274" s="263" t="str">
        <f t="shared" si="158"/>
        <v/>
      </c>
      <c r="X274" s="5">
        <f t="shared" si="159"/>
        <v>0</v>
      </c>
      <c r="Y274" s="20"/>
      <c r="Z274" s="267" t="str">
        <f t="shared" si="160"/>
        <v/>
      </c>
      <c r="AA274" s="263" t="str">
        <f t="shared" si="161"/>
        <v/>
      </c>
      <c r="AB274" s="5">
        <f t="shared" si="162"/>
        <v>0</v>
      </c>
      <c r="AC274" s="18"/>
      <c r="AD274" s="267" t="str">
        <f t="shared" si="163"/>
        <v/>
      </c>
      <c r="AE274" s="263" t="str">
        <f t="shared" si="164"/>
        <v/>
      </c>
      <c r="AF274" s="5">
        <f t="shared" si="165"/>
        <v>0</v>
      </c>
      <c r="AG274" s="18"/>
      <c r="AH274" s="267" t="str">
        <f t="shared" si="166"/>
        <v/>
      </c>
      <c r="AI274" s="263" t="str">
        <f t="shared" si="167"/>
        <v/>
      </c>
      <c r="AJ274" s="29">
        <f t="shared" si="168"/>
        <v>0</v>
      </c>
      <c r="AK274" s="22"/>
      <c r="AL274" s="5">
        <f t="shared" si="169"/>
        <v>0</v>
      </c>
      <c r="AM274" s="22"/>
      <c r="AN274" s="5">
        <f t="shared" si="170"/>
        <v>0</v>
      </c>
      <c r="AO274" s="826"/>
      <c r="AP274" s="29">
        <f t="shared" si="171"/>
        <v>0</v>
      </c>
      <c r="AQ274" s="436"/>
      <c r="AR274" s="106">
        <f t="shared" si="172"/>
        <v>0</v>
      </c>
      <c r="AS274" s="274">
        <f t="shared" si="173"/>
        <v>0</v>
      </c>
      <c r="AT274" s="275">
        <f t="shared" si="173"/>
        <v>0</v>
      </c>
      <c r="AU274" s="275">
        <f t="shared" si="174"/>
        <v>0</v>
      </c>
      <c r="AV274" s="275">
        <f t="shared" si="174"/>
        <v>0</v>
      </c>
      <c r="AW274" s="275">
        <f t="shared" si="174"/>
        <v>0</v>
      </c>
      <c r="AX274" s="275">
        <f t="shared" si="174"/>
        <v>0</v>
      </c>
      <c r="AY274" s="275">
        <f t="shared" si="174"/>
        <v>0</v>
      </c>
      <c r="AZ274" s="275">
        <f t="shared" si="174"/>
        <v>0</v>
      </c>
      <c r="BA274" s="275">
        <f t="shared" si="174"/>
        <v>0</v>
      </c>
      <c r="BB274" s="275">
        <f t="shared" si="174"/>
        <v>0</v>
      </c>
      <c r="BC274" s="275">
        <f t="shared" si="174"/>
        <v>0</v>
      </c>
      <c r="BD274" s="275">
        <f t="shared" si="175"/>
        <v>0</v>
      </c>
      <c r="BE274" s="275">
        <f>IF(AND(A274&lt;&gt;"",AS274&lt;&gt;1,ISNA(VLOOKUP(A274,Indoor!B:B,1,0))),1,0)</f>
        <v>0</v>
      </c>
      <c r="BG274" s="276"/>
      <c r="BH274" s="302"/>
    </row>
    <row r="275" spans="1:60" hidden="1">
      <c r="A275" s="118"/>
      <c r="B275" s="4" t="str">
        <f t="shared" si="146"/>
        <v/>
      </c>
      <c r="C275" s="4" t="str">
        <f t="shared" si="146"/>
        <v/>
      </c>
      <c r="D275" s="5" t="str">
        <f t="shared" si="146"/>
        <v/>
      </c>
      <c r="E275" s="5" t="str">
        <f t="shared" si="146"/>
        <v/>
      </c>
      <c r="F275" s="5" t="str">
        <f t="shared" si="146"/>
        <v/>
      </c>
      <c r="G275" s="17"/>
      <c r="H275" s="27" t="str">
        <f t="shared" si="147"/>
        <v/>
      </c>
      <c r="I275" s="28"/>
      <c r="J275" s="267" t="str">
        <f t="shared" si="148"/>
        <v/>
      </c>
      <c r="K275" s="263" t="str">
        <f t="shared" si="149"/>
        <v/>
      </c>
      <c r="L275" s="5">
        <f t="shared" si="150"/>
        <v>0</v>
      </c>
      <c r="M275" s="18"/>
      <c r="N275" s="267" t="str">
        <f t="shared" si="151"/>
        <v/>
      </c>
      <c r="O275" s="263" t="str">
        <f t="shared" si="152"/>
        <v/>
      </c>
      <c r="P275" s="5">
        <f t="shared" si="153"/>
        <v>0</v>
      </c>
      <c r="Q275" s="18"/>
      <c r="R275" s="267" t="str">
        <f t="shared" si="154"/>
        <v/>
      </c>
      <c r="S275" s="263" t="str">
        <f t="shared" si="155"/>
        <v/>
      </c>
      <c r="T275" s="5">
        <f t="shared" si="156"/>
        <v>0</v>
      </c>
      <c r="U275" s="18"/>
      <c r="V275" s="267" t="str">
        <f t="shared" si="157"/>
        <v/>
      </c>
      <c r="W275" s="263" t="str">
        <f t="shared" si="158"/>
        <v/>
      </c>
      <c r="X275" s="5">
        <f t="shared" si="159"/>
        <v>0</v>
      </c>
      <c r="Y275" s="20"/>
      <c r="Z275" s="267" t="str">
        <f t="shared" si="160"/>
        <v/>
      </c>
      <c r="AA275" s="263" t="str">
        <f t="shared" si="161"/>
        <v/>
      </c>
      <c r="AB275" s="5">
        <f t="shared" si="162"/>
        <v>0</v>
      </c>
      <c r="AC275" s="18"/>
      <c r="AD275" s="267" t="str">
        <f t="shared" si="163"/>
        <v/>
      </c>
      <c r="AE275" s="263" t="str">
        <f t="shared" si="164"/>
        <v/>
      </c>
      <c r="AF275" s="5">
        <f t="shared" si="165"/>
        <v>0</v>
      </c>
      <c r="AG275" s="18"/>
      <c r="AH275" s="267" t="str">
        <f t="shared" si="166"/>
        <v/>
      </c>
      <c r="AI275" s="263" t="str">
        <f t="shared" si="167"/>
        <v/>
      </c>
      <c r="AJ275" s="29">
        <f t="shared" si="168"/>
        <v>0</v>
      </c>
      <c r="AK275" s="22"/>
      <c r="AL275" s="5">
        <f t="shared" si="169"/>
        <v>0</v>
      </c>
      <c r="AM275" s="22"/>
      <c r="AN275" s="5">
        <f t="shared" si="170"/>
        <v>0</v>
      </c>
      <c r="AO275" s="826"/>
      <c r="AP275" s="29">
        <f t="shared" si="171"/>
        <v>0</v>
      </c>
      <c r="AQ275" s="436"/>
      <c r="AR275" s="106">
        <f t="shared" si="172"/>
        <v>0</v>
      </c>
      <c r="AS275" s="274">
        <f t="shared" si="173"/>
        <v>0</v>
      </c>
      <c r="AT275" s="275">
        <f t="shared" si="173"/>
        <v>0</v>
      </c>
      <c r="AU275" s="275">
        <f t="shared" si="174"/>
        <v>0</v>
      </c>
      <c r="AV275" s="275">
        <f t="shared" si="174"/>
        <v>0</v>
      </c>
      <c r="AW275" s="275">
        <f t="shared" si="174"/>
        <v>0</v>
      </c>
      <c r="AX275" s="275">
        <f t="shared" si="174"/>
        <v>0</v>
      </c>
      <c r="AY275" s="275">
        <f t="shared" si="174"/>
        <v>0</v>
      </c>
      <c r="AZ275" s="275">
        <f t="shared" si="174"/>
        <v>0</v>
      </c>
      <c r="BA275" s="275">
        <f t="shared" si="174"/>
        <v>0</v>
      </c>
      <c r="BB275" s="275">
        <f t="shared" si="174"/>
        <v>0</v>
      </c>
      <c r="BC275" s="275">
        <f t="shared" si="174"/>
        <v>0</v>
      </c>
      <c r="BD275" s="275">
        <f t="shared" si="175"/>
        <v>0</v>
      </c>
      <c r="BE275" s="275">
        <f>IF(AND(A275&lt;&gt;"",AS275&lt;&gt;1,ISNA(VLOOKUP(A275,Indoor!B:B,1,0))),1,0)</f>
        <v>0</v>
      </c>
      <c r="BG275" s="276"/>
      <c r="BH275" s="302"/>
    </row>
    <row r="276" spans="1:60" hidden="1">
      <c r="A276" s="118"/>
      <c r="B276" s="4" t="str">
        <f t="shared" si="146"/>
        <v/>
      </c>
      <c r="C276" s="4" t="str">
        <f t="shared" si="146"/>
        <v/>
      </c>
      <c r="D276" s="5" t="str">
        <f t="shared" si="146"/>
        <v/>
      </c>
      <c r="E276" s="5" t="str">
        <f t="shared" si="146"/>
        <v/>
      </c>
      <c r="F276" s="5" t="str">
        <f t="shared" si="146"/>
        <v/>
      </c>
      <c r="G276" s="17"/>
      <c r="H276" s="27" t="str">
        <f t="shared" si="147"/>
        <v/>
      </c>
      <c r="I276" s="28"/>
      <c r="J276" s="267" t="str">
        <f t="shared" si="148"/>
        <v/>
      </c>
      <c r="K276" s="263" t="str">
        <f t="shared" si="149"/>
        <v/>
      </c>
      <c r="L276" s="5">
        <f t="shared" si="150"/>
        <v>0</v>
      </c>
      <c r="M276" s="18"/>
      <c r="N276" s="267" t="str">
        <f t="shared" si="151"/>
        <v/>
      </c>
      <c r="O276" s="263" t="str">
        <f t="shared" si="152"/>
        <v/>
      </c>
      <c r="P276" s="5">
        <f t="shared" si="153"/>
        <v>0</v>
      </c>
      <c r="Q276" s="18"/>
      <c r="R276" s="267" t="str">
        <f t="shared" si="154"/>
        <v/>
      </c>
      <c r="S276" s="263" t="str">
        <f t="shared" si="155"/>
        <v/>
      </c>
      <c r="T276" s="5">
        <f t="shared" si="156"/>
        <v>0</v>
      </c>
      <c r="U276" s="18"/>
      <c r="V276" s="267" t="str">
        <f t="shared" si="157"/>
        <v/>
      </c>
      <c r="W276" s="263" t="str">
        <f t="shared" si="158"/>
        <v/>
      </c>
      <c r="X276" s="5">
        <f t="shared" si="159"/>
        <v>0</v>
      </c>
      <c r="Y276" s="20"/>
      <c r="Z276" s="267" t="str">
        <f t="shared" si="160"/>
        <v/>
      </c>
      <c r="AA276" s="263" t="str">
        <f t="shared" si="161"/>
        <v/>
      </c>
      <c r="AB276" s="5">
        <f t="shared" si="162"/>
        <v>0</v>
      </c>
      <c r="AC276" s="18"/>
      <c r="AD276" s="267" t="str">
        <f t="shared" si="163"/>
        <v/>
      </c>
      <c r="AE276" s="263" t="str">
        <f t="shared" si="164"/>
        <v/>
      </c>
      <c r="AF276" s="5">
        <f t="shared" si="165"/>
        <v>0</v>
      </c>
      <c r="AG276" s="18"/>
      <c r="AH276" s="267" t="str">
        <f t="shared" si="166"/>
        <v/>
      </c>
      <c r="AI276" s="263" t="str">
        <f t="shared" si="167"/>
        <v/>
      </c>
      <c r="AJ276" s="29">
        <f t="shared" si="168"/>
        <v>0</v>
      </c>
      <c r="AK276" s="22"/>
      <c r="AL276" s="5">
        <f t="shared" si="169"/>
        <v>0</v>
      </c>
      <c r="AM276" s="22"/>
      <c r="AN276" s="5">
        <f t="shared" si="170"/>
        <v>0</v>
      </c>
      <c r="AO276" s="826"/>
      <c r="AP276" s="29">
        <f t="shared" si="171"/>
        <v>0</v>
      </c>
      <c r="AQ276" s="436"/>
      <c r="AR276" s="106">
        <f t="shared" si="172"/>
        <v>0</v>
      </c>
      <c r="AS276" s="274">
        <f t="shared" si="173"/>
        <v>0</v>
      </c>
      <c r="AT276" s="275">
        <f t="shared" si="173"/>
        <v>0</v>
      </c>
      <c r="AU276" s="275">
        <f t="shared" si="174"/>
        <v>0</v>
      </c>
      <c r="AV276" s="275">
        <f t="shared" si="174"/>
        <v>0</v>
      </c>
      <c r="AW276" s="275">
        <f t="shared" si="174"/>
        <v>0</v>
      </c>
      <c r="AX276" s="275">
        <f t="shared" si="174"/>
        <v>0</v>
      </c>
      <c r="AY276" s="275">
        <f t="shared" si="174"/>
        <v>0</v>
      </c>
      <c r="AZ276" s="275">
        <f t="shared" si="174"/>
        <v>0</v>
      </c>
      <c r="BA276" s="275">
        <f t="shared" si="174"/>
        <v>0</v>
      </c>
      <c r="BB276" s="275">
        <f t="shared" si="174"/>
        <v>0</v>
      </c>
      <c r="BC276" s="275">
        <f t="shared" si="174"/>
        <v>0</v>
      </c>
      <c r="BD276" s="275">
        <f t="shared" si="175"/>
        <v>0</v>
      </c>
      <c r="BE276" s="275">
        <f>IF(AND(A276&lt;&gt;"",AS276&lt;&gt;1,ISNA(VLOOKUP(A276,Indoor!B:B,1,0))),1,0)</f>
        <v>0</v>
      </c>
      <c r="BG276" s="276"/>
      <c r="BH276" s="302"/>
    </row>
    <row r="277" spans="1:60" hidden="1">
      <c r="A277" s="118"/>
      <c r="B277" s="4" t="str">
        <f t="shared" si="146"/>
        <v/>
      </c>
      <c r="C277" s="4" t="str">
        <f t="shared" si="146"/>
        <v/>
      </c>
      <c r="D277" s="5" t="str">
        <f t="shared" si="146"/>
        <v/>
      </c>
      <c r="E277" s="5" t="str">
        <f t="shared" si="146"/>
        <v/>
      </c>
      <c r="F277" s="5" t="str">
        <f t="shared" si="146"/>
        <v/>
      </c>
      <c r="G277" s="17"/>
      <c r="H277" s="27" t="str">
        <f t="shared" si="147"/>
        <v/>
      </c>
      <c r="I277" s="28"/>
      <c r="J277" s="267" t="str">
        <f t="shared" si="148"/>
        <v/>
      </c>
      <c r="K277" s="263" t="str">
        <f t="shared" si="149"/>
        <v/>
      </c>
      <c r="L277" s="5">
        <f t="shared" si="150"/>
        <v>0</v>
      </c>
      <c r="M277" s="18"/>
      <c r="N277" s="267" t="str">
        <f t="shared" si="151"/>
        <v/>
      </c>
      <c r="O277" s="263" t="str">
        <f t="shared" si="152"/>
        <v/>
      </c>
      <c r="P277" s="5">
        <f t="shared" si="153"/>
        <v>0</v>
      </c>
      <c r="Q277" s="18"/>
      <c r="R277" s="267" t="str">
        <f t="shared" si="154"/>
        <v/>
      </c>
      <c r="S277" s="263" t="str">
        <f t="shared" si="155"/>
        <v/>
      </c>
      <c r="T277" s="5">
        <f t="shared" si="156"/>
        <v>0</v>
      </c>
      <c r="U277" s="18"/>
      <c r="V277" s="267" t="str">
        <f t="shared" si="157"/>
        <v/>
      </c>
      <c r="W277" s="263" t="str">
        <f t="shared" si="158"/>
        <v/>
      </c>
      <c r="X277" s="5">
        <f t="shared" si="159"/>
        <v>0</v>
      </c>
      <c r="Y277" s="20"/>
      <c r="Z277" s="267" t="str">
        <f t="shared" si="160"/>
        <v/>
      </c>
      <c r="AA277" s="263" t="str">
        <f t="shared" si="161"/>
        <v/>
      </c>
      <c r="AB277" s="5">
        <f t="shared" si="162"/>
        <v>0</v>
      </c>
      <c r="AC277" s="18"/>
      <c r="AD277" s="267" t="str">
        <f t="shared" si="163"/>
        <v/>
      </c>
      <c r="AE277" s="263" t="str">
        <f t="shared" si="164"/>
        <v/>
      </c>
      <c r="AF277" s="5">
        <f t="shared" si="165"/>
        <v>0</v>
      </c>
      <c r="AG277" s="18"/>
      <c r="AH277" s="267" t="str">
        <f t="shared" si="166"/>
        <v/>
      </c>
      <c r="AI277" s="263" t="str">
        <f t="shared" si="167"/>
        <v/>
      </c>
      <c r="AJ277" s="29">
        <f t="shared" si="168"/>
        <v>0</v>
      </c>
      <c r="AK277" s="22"/>
      <c r="AL277" s="5">
        <f t="shared" si="169"/>
        <v>0</v>
      </c>
      <c r="AM277" s="22"/>
      <c r="AN277" s="5">
        <f t="shared" si="170"/>
        <v>0</v>
      </c>
      <c r="AO277" s="826"/>
      <c r="AP277" s="29">
        <f t="shared" si="171"/>
        <v>0</v>
      </c>
      <c r="AQ277" s="436"/>
      <c r="AR277" s="106">
        <f t="shared" si="172"/>
        <v>0</v>
      </c>
      <c r="AS277" s="274">
        <f t="shared" si="173"/>
        <v>0</v>
      </c>
      <c r="AT277" s="275">
        <f t="shared" si="173"/>
        <v>0</v>
      </c>
      <c r="AU277" s="275">
        <f t="shared" si="174"/>
        <v>0</v>
      </c>
      <c r="AV277" s="275">
        <f t="shared" si="174"/>
        <v>0</v>
      </c>
      <c r="AW277" s="275">
        <f t="shared" si="174"/>
        <v>0</v>
      </c>
      <c r="AX277" s="275">
        <f t="shared" si="174"/>
        <v>0</v>
      </c>
      <c r="AY277" s="275">
        <f t="shared" si="174"/>
        <v>0</v>
      </c>
      <c r="AZ277" s="275">
        <f t="shared" si="174"/>
        <v>0</v>
      </c>
      <c r="BA277" s="275">
        <f t="shared" si="174"/>
        <v>0</v>
      </c>
      <c r="BB277" s="275">
        <f t="shared" si="174"/>
        <v>0</v>
      </c>
      <c r="BC277" s="275">
        <f t="shared" si="174"/>
        <v>0</v>
      </c>
      <c r="BD277" s="275">
        <f t="shared" si="175"/>
        <v>0</v>
      </c>
      <c r="BE277" s="275">
        <f>IF(AND(A277&lt;&gt;"",AS277&lt;&gt;1,ISNA(VLOOKUP(A277,Indoor!B:B,1,0))),1,0)</f>
        <v>0</v>
      </c>
      <c r="BG277" s="276"/>
      <c r="BH277" s="302"/>
    </row>
    <row r="278" spans="1:60" hidden="1">
      <c r="A278" s="118"/>
      <c r="B278" s="4" t="str">
        <f t="shared" si="146"/>
        <v/>
      </c>
      <c r="C278" s="4" t="str">
        <f t="shared" si="146"/>
        <v/>
      </c>
      <c r="D278" s="5" t="str">
        <f t="shared" si="146"/>
        <v/>
      </c>
      <c r="E278" s="5" t="str">
        <f t="shared" si="146"/>
        <v/>
      </c>
      <c r="F278" s="5" t="str">
        <f t="shared" si="146"/>
        <v/>
      </c>
      <c r="G278" s="17"/>
      <c r="H278" s="27" t="str">
        <f t="shared" si="147"/>
        <v/>
      </c>
      <c r="I278" s="28"/>
      <c r="J278" s="267" t="str">
        <f t="shared" si="148"/>
        <v/>
      </c>
      <c r="K278" s="263" t="str">
        <f t="shared" si="149"/>
        <v/>
      </c>
      <c r="L278" s="5">
        <f t="shared" si="150"/>
        <v>0</v>
      </c>
      <c r="M278" s="18"/>
      <c r="N278" s="267" t="str">
        <f t="shared" si="151"/>
        <v/>
      </c>
      <c r="O278" s="263" t="str">
        <f t="shared" si="152"/>
        <v/>
      </c>
      <c r="P278" s="5">
        <f t="shared" si="153"/>
        <v>0</v>
      </c>
      <c r="Q278" s="18"/>
      <c r="R278" s="267" t="str">
        <f t="shared" si="154"/>
        <v/>
      </c>
      <c r="S278" s="263" t="str">
        <f t="shared" si="155"/>
        <v/>
      </c>
      <c r="T278" s="5">
        <f t="shared" si="156"/>
        <v>0</v>
      </c>
      <c r="U278" s="18"/>
      <c r="V278" s="267" t="str">
        <f t="shared" si="157"/>
        <v/>
      </c>
      <c r="W278" s="263" t="str">
        <f t="shared" si="158"/>
        <v/>
      </c>
      <c r="X278" s="5">
        <f t="shared" si="159"/>
        <v>0</v>
      </c>
      <c r="Y278" s="20"/>
      <c r="Z278" s="267" t="str">
        <f t="shared" si="160"/>
        <v/>
      </c>
      <c r="AA278" s="263" t="str">
        <f t="shared" si="161"/>
        <v/>
      </c>
      <c r="AB278" s="5">
        <f t="shared" si="162"/>
        <v>0</v>
      </c>
      <c r="AC278" s="18"/>
      <c r="AD278" s="267" t="str">
        <f t="shared" si="163"/>
        <v/>
      </c>
      <c r="AE278" s="263" t="str">
        <f t="shared" si="164"/>
        <v/>
      </c>
      <c r="AF278" s="5">
        <f t="shared" si="165"/>
        <v>0</v>
      </c>
      <c r="AG278" s="18"/>
      <c r="AH278" s="267" t="str">
        <f t="shared" si="166"/>
        <v/>
      </c>
      <c r="AI278" s="263" t="str">
        <f t="shared" si="167"/>
        <v/>
      </c>
      <c r="AJ278" s="29">
        <f t="shared" si="168"/>
        <v>0</v>
      </c>
      <c r="AK278" s="22"/>
      <c r="AL278" s="5">
        <f t="shared" si="169"/>
        <v>0</v>
      </c>
      <c r="AM278" s="22"/>
      <c r="AN278" s="5">
        <f t="shared" si="170"/>
        <v>0</v>
      </c>
      <c r="AO278" s="826"/>
      <c r="AP278" s="29">
        <f t="shared" si="171"/>
        <v>0</v>
      </c>
      <c r="AQ278" s="436"/>
      <c r="AR278" s="106">
        <f t="shared" si="172"/>
        <v>0</v>
      </c>
      <c r="AS278" s="274">
        <f t="shared" si="173"/>
        <v>0</v>
      </c>
      <c r="AT278" s="275">
        <f t="shared" si="173"/>
        <v>0</v>
      </c>
      <c r="AU278" s="275">
        <f t="shared" si="174"/>
        <v>0</v>
      </c>
      <c r="AV278" s="275">
        <f t="shared" si="174"/>
        <v>0</v>
      </c>
      <c r="AW278" s="275">
        <f t="shared" si="174"/>
        <v>0</v>
      </c>
      <c r="AX278" s="275">
        <f t="shared" si="174"/>
        <v>0</v>
      </c>
      <c r="AY278" s="275">
        <f t="shared" si="174"/>
        <v>0</v>
      </c>
      <c r="AZ278" s="275">
        <f t="shared" si="174"/>
        <v>0</v>
      </c>
      <c r="BA278" s="275">
        <f t="shared" si="174"/>
        <v>0</v>
      </c>
      <c r="BB278" s="275">
        <f t="shared" si="174"/>
        <v>0</v>
      </c>
      <c r="BC278" s="275">
        <f t="shared" si="174"/>
        <v>0</v>
      </c>
      <c r="BD278" s="275">
        <f t="shared" si="175"/>
        <v>0</v>
      </c>
      <c r="BE278" s="275">
        <f>IF(AND(A278&lt;&gt;"",AS278&lt;&gt;1,ISNA(VLOOKUP(A278,Indoor!B:B,1,0))),1,0)</f>
        <v>0</v>
      </c>
      <c r="BG278" s="276"/>
      <c r="BH278" s="302"/>
    </row>
    <row r="279" spans="1:60" hidden="1">
      <c r="A279" s="118"/>
      <c r="B279" s="4" t="str">
        <f t="shared" si="146"/>
        <v/>
      </c>
      <c r="C279" s="4" t="str">
        <f t="shared" si="146"/>
        <v/>
      </c>
      <c r="D279" s="5" t="str">
        <f t="shared" si="146"/>
        <v/>
      </c>
      <c r="E279" s="5" t="str">
        <f t="shared" si="146"/>
        <v/>
      </c>
      <c r="F279" s="5" t="str">
        <f t="shared" si="146"/>
        <v/>
      </c>
      <c r="G279" s="17"/>
      <c r="H279" s="27" t="str">
        <f t="shared" si="147"/>
        <v/>
      </c>
      <c r="I279" s="28"/>
      <c r="J279" s="267" t="str">
        <f t="shared" si="148"/>
        <v/>
      </c>
      <c r="K279" s="263" t="str">
        <f t="shared" si="149"/>
        <v/>
      </c>
      <c r="L279" s="5">
        <f t="shared" si="150"/>
        <v>0</v>
      </c>
      <c r="M279" s="18"/>
      <c r="N279" s="267" t="str">
        <f t="shared" si="151"/>
        <v/>
      </c>
      <c r="O279" s="263" t="str">
        <f t="shared" si="152"/>
        <v/>
      </c>
      <c r="P279" s="5">
        <f t="shared" si="153"/>
        <v>0</v>
      </c>
      <c r="Q279" s="18"/>
      <c r="R279" s="267" t="str">
        <f t="shared" si="154"/>
        <v/>
      </c>
      <c r="S279" s="263" t="str">
        <f t="shared" si="155"/>
        <v/>
      </c>
      <c r="T279" s="5">
        <f t="shared" si="156"/>
        <v>0</v>
      </c>
      <c r="U279" s="18"/>
      <c r="V279" s="267" t="str">
        <f t="shared" si="157"/>
        <v/>
      </c>
      <c r="W279" s="263" t="str">
        <f t="shared" si="158"/>
        <v/>
      </c>
      <c r="X279" s="5">
        <f t="shared" si="159"/>
        <v>0</v>
      </c>
      <c r="Y279" s="20"/>
      <c r="Z279" s="267" t="str">
        <f t="shared" si="160"/>
        <v/>
      </c>
      <c r="AA279" s="263" t="str">
        <f t="shared" si="161"/>
        <v/>
      </c>
      <c r="AB279" s="5">
        <f t="shared" si="162"/>
        <v>0</v>
      </c>
      <c r="AC279" s="18"/>
      <c r="AD279" s="267" t="str">
        <f t="shared" si="163"/>
        <v/>
      </c>
      <c r="AE279" s="263" t="str">
        <f t="shared" si="164"/>
        <v/>
      </c>
      <c r="AF279" s="5">
        <f t="shared" si="165"/>
        <v>0</v>
      </c>
      <c r="AG279" s="18"/>
      <c r="AH279" s="267" t="str">
        <f t="shared" si="166"/>
        <v/>
      </c>
      <c r="AI279" s="263" t="str">
        <f t="shared" si="167"/>
        <v/>
      </c>
      <c r="AJ279" s="29">
        <f t="shared" si="168"/>
        <v>0</v>
      </c>
      <c r="AK279" s="22"/>
      <c r="AL279" s="5">
        <f t="shared" si="169"/>
        <v>0</v>
      </c>
      <c r="AM279" s="22"/>
      <c r="AN279" s="5">
        <f t="shared" si="170"/>
        <v>0</v>
      </c>
      <c r="AO279" s="826"/>
      <c r="AP279" s="29">
        <f t="shared" si="171"/>
        <v>0</v>
      </c>
      <c r="AQ279" s="436"/>
      <c r="AR279" s="106">
        <f t="shared" si="172"/>
        <v>0</v>
      </c>
      <c r="AS279" s="274">
        <f t="shared" si="173"/>
        <v>0</v>
      </c>
      <c r="AT279" s="275">
        <f t="shared" si="173"/>
        <v>0</v>
      </c>
      <c r="AU279" s="275">
        <f t="shared" si="174"/>
        <v>0</v>
      </c>
      <c r="AV279" s="275">
        <f t="shared" si="174"/>
        <v>0</v>
      </c>
      <c r="AW279" s="275">
        <f t="shared" si="174"/>
        <v>0</v>
      </c>
      <c r="AX279" s="275">
        <f t="shared" si="174"/>
        <v>0</v>
      </c>
      <c r="AY279" s="275">
        <f t="shared" si="174"/>
        <v>0</v>
      </c>
      <c r="AZ279" s="275">
        <f t="shared" si="174"/>
        <v>0</v>
      </c>
      <c r="BA279" s="275">
        <f t="shared" si="174"/>
        <v>0</v>
      </c>
      <c r="BB279" s="275">
        <f t="shared" si="174"/>
        <v>0</v>
      </c>
      <c r="BC279" s="275">
        <f t="shared" si="174"/>
        <v>0</v>
      </c>
      <c r="BD279" s="275">
        <f t="shared" si="175"/>
        <v>0</v>
      </c>
      <c r="BE279" s="275">
        <f>IF(AND(A279&lt;&gt;"",AS279&lt;&gt;1,ISNA(VLOOKUP(A279,Indoor!B:B,1,0))),1,0)</f>
        <v>0</v>
      </c>
      <c r="BG279" s="276"/>
      <c r="BH279" s="302"/>
    </row>
    <row r="280" spans="1:60" hidden="1">
      <c r="A280" s="118"/>
      <c r="B280" s="4" t="str">
        <f t="shared" ref="B280:F330" si="176">IF($A280="","",VLOOKUP($A280,Athlètes,B$5,0))</f>
        <v/>
      </c>
      <c r="C280" s="4" t="str">
        <f t="shared" si="176"/>
        <v/>
      </c>
      <c r="D280" s="5" t="str">
        <f t="shared" si="176"/>
        <v/>
      </c>
      <c r="E280" s="5" t="str">
        <f t="shared" si="176"/>
        <v/>
      </c>
      <c r="F280" s="5" t="str">
        <f t="shared" si="176"/>
        <v/>
      </c>
      <c r="G280" s="17"/>
      <c r="H280" s="27" t="str">
        <f t="shared" si="147"/>
        <v/>
      </c>
      <c r="I280" s="28"/>
      <c r="J280" s="267" t="str">
        <f t="shared" si="148"/>
        <v/>
      </c>
      <c r="K280" s="263" t="str">
        <f t="shared" si="149"/>
        <v/>
      </c>
      <c r="L280" s="5">
        <f t="shared" si="150"/>
        <v>0</v>
      </c>
      <c r="M280" s="18"/>
      <c r="N280" s="267" t="str">
        <f t="shared" si="151"/>
        <v/>
      </c>
      <c r="O280" s="263" t="str">
        <f t="shared" si="152"/>
        <v/>
      </c>
      <c r="P280" s="5">
        <f t="shared" si="153"/>
        <v>0</v>
      </c>
      <c r="Q280" s="18"/>
      <c r="R280" s="267" t="str">
        <f t="shared" si="154"/>
        <v/>
      </c>
      <c r="S280" s="263" t="str">
        <f t="shared" si="155"/>
        <v/>
      </c>
      <c r="T280" s="5">
        <f t="shared" si="156"/>
        <v>0</v>
      </c>
      <c r="U280" s="18"/>
      <c r="V280" s="267" t="str">
        <f t="shared" si="157"/>
        <v/>
      </c>
      <c r="W280" s="263" t="str">
        <f t="shared" si="158"/>
        <v/>
      </c>
      <c r="X280" s="5">
        <f t="shared" si="159"/>
        <v>0</v>
      </c>
      <c r="Y280" s="20"/>
      <c r="Z280" s="267" t="str">
        <f t="shared" si="160"/>
        <v/>
      </c>
      <c r="AA280" s="263" t="str">
        <f t="shared" si="161"/>
        <v/>
      </c>
      <c r="AB280" s="5">
        <f t="shared" si="162"/>
        <v>0</v>
      </c>
      <c r="AC280" s="18"/>
      <c r="AD280" s="267" t="str">
        <f t="shared" si="163"/>
        <v/>
      </c>
      <c r="AE280" s="263" t="str">
        <f t="shared" si="164"/>
        <v/>
      </c>
      <c r="AF280" s="5">
        <f t="shared" si="165"/>
        <v>0</v>
      </c>
      <c r="AG280" s="18"/>
      <c r="AH280" s="267" t="str">
        <f t="shared" si="166"/>
        <v/>
      </c>
      <c r="AI280" s="263" t="str">
        <f t="shared" si="167"/>
        <v/>
      </c>
      <c r="AJ280" s="29">
        <f t="shared" si="168"/>
        <v>0</v>
      </c>
      <c r="AK280" s="22"/>
      <c r="AL280" s="5">
        <f t="shared" si="169"/>
        <v>0</v>
      </c>
      <c r="AM280" s="22"/>
      <c r="AN280" s="5">
        <f t="shared" si="170"/>
        <v>0</v>
      </c>
      <c r="AO280" s="826"/>
      <c r="AP280" s="29">
        <f t="shared" si="171"/>
        <v>0</v>
      </c>
      <c r="AQ280" s="436"/>
      <c r="AR280" s="106">
        <f t="shared" si="172"/>
        <v>0</v>
      </c>
      <c r="AS280" s="274">
        <f t="shared" si="173"/>
        <v>0</v>
      </c>
      <c r="AT280" s="275">
        <f t="shared" si="173"/>
        <v>0</v>
      </c>
      <c r="AU280" s="275">
        <f t="shared" ref="AU280:BC289" si="177">IF($G280=AU$13,1,0)</f>
        <v>0</v>
      </c>
      <c r="AV280" s="275">
        <f t="shared" si="177"/>
        <v>0</v>
      </c>
      <c r="AW280" s="275">
        <f t="shared" si="177"/>
        <v>0</v>
      </c>
      <c r="AX280" s="275">
        <f t="shared" si="177"/>
        <v>0</v>
      </c>
      <c r="AY280" s="275">
        <f t="shared" si="177"/>
        <v>0</v>
      </c>
      <c r="AZ280" s="275">
        <f t="shared" si="177"/>
        <v>0</v>
      </c>
      <c r="BA280" s="275">
        <f t="shared" si="177"/>
        <v>0</v>
      </c>
      <c r="BB280" s="275">
        <f t="shared" si="177"/>
        <v>0</v>
      </c>
      <c r="BC280" s="275">
        <f t="shared" si="177"/>
        <v>0</v>
      </c>
      <c r="BD280" s="275">
        <f t="shared" si="175"/>
        <v>0</v>
      </c>
      <c r="BE280" s="275">
        <f>IF(AND(A280&lt;&gt;"",AS280&lt;&gt;1,ISNA(VLOOKUP(A280,Indoor!B:B,1,0))),1,0)</f>
        <v>0</v>
      </c>
      <c r="BG280" s="276"/>
      <c r="BH280" s="302"/>
    </row>
    <row r="281" spans="1:60" hidden="1">
      <c r="A281" s="118"/>
      <c r="B281" s="4" t="str">
        <f t="shared" si="176"/>
        <v/>
      </c>
      <c r="C281" s="4" t="str">
        <f t="shared" si="176"/>
        <v/>
      </c>
      <c r="D281" s="5" t="str">
        <f t="shared" si="176"/>
        <v/>
      </c>
      <c r="E281" s="5" t="str">
        <f t="shared" si="176"/>
        <v/>
      </c>
      <c r="F281" s="5" t="str">
        <f t="shared" si="176"/>
        <v/>
      </c>
      <c r="G281" s="17"/>
      <c r="H281" s="27" t="str">
        <f t="shared" si="147"/>
        <v/>
      </c>
      <c r="I281" s="28"/>
      <c r="J281" s="267" t="str">
        <f t="shared" si="148"/>
        <v/>
      </c>
      <c r="K281" s="263" t="str">
        <f t="shared" si="149"/>
        <v/>
      </c>
      <c r="L281" s="5">
        <f t="shared" si="150"/>
        <v>0</v>
      </c>
      <c r="M281" s="18"/>
      <c r="N281" s="267" t="str">
        <f t="shared" si="151"/>
        <v/>
      </c>
      <c r="O281" s="263" t="str">
        <f t="shared" si="152"/>
        <v/>
      </c>
      <c r="P281" s="5">
        <f t="shared" si="153"/>
        <v>0</v>
      </c>
      <c r="Q281" s="18"/>
      <c r="R281" s="267" t="str">
        <f t="shared" si="154"/>
        <v/>
      </c>
      <c r="S281" s="263" t="str">
        <f t="shared" si="155"/>
        <v/>
      </c>
      <c r="T281" s="5">
        <f t="shared" si="156"/>
        <v>0</v>
      </c>
      <c r="U281" s="18"/>
      <c r="V281" s="267" t="str">
        <f t="shared" si="157"/>
        <v/>
      </c>
      <c r="W281" s="263" t="str">
        <f t="shared" si="158"/>
        <v/>
      </c>
      <c r="X281" s="5">
        <f t="shared" si="159"/>
        <v>0</v>
      </c>
      <c r="Y281" s="20"/>
      <c r="Z281" s="267" t="str">
        <f t="shared" si="160"/>
        <v/>
      </c>
      <c r="AA281" s="263" t="str">
        <f t="shared" si="161"/>
        <v/>
      </c>
      <c r="AB281" s="5">
        <f t="shared" si="162"/>
        <v>0</v>
      </c>
      <c r="AC281" s="18"/>
      <c r="AD281" s="267" t="str">
        <f t="shared" si="163"/>
        <v/>
      </c>
      <c r="AE281" s="263" t="str">
        <f t="shared" si="164"/>
        <v/>
      </c>
      <c r="AF281" s="5">
        <f t="shared" si="165"/>
        <v>0</v>
      </c>
      <c r="AG281" s="18"/>
      <c r="AH281" s="267" t="str">
        <f t="shared" si="166"/>
        <v/>
      </c>
      <c r="AI281" s="263" t="str">
        <f t="shared" si="167"/>
        <v/>
      </c>
      <c r="AJ281" s="29">
        <f t="shared" si="168"/>
        <v>0</v>
      </c>
      <c r="AK281" s="22"/>
      <c r="AL281" s="5">
        <f t="shared" si="169"/>
        <v>0</v>
      </c>
      <c r="AM281" s="22"/>
      <c r="AN281" s="5">
        <f t="shared" si="170"/>
        <v>0</v>
      </c>
      <c r="AO281" s="826"/>
      <c r="AP281" s="29">
        <f t="shared" si="171"/>
        <v>0</v>
      </c>
      <c r="AQ281" s="436"/>
      <c r="AR281" s="106">
        <f t="shared" si="172"/>
        <v>0</v>
      </c>
      <c r="AS281" s="274">
        <f t="shared" ref="AS281:AT300" si="178">IF($G281=AS$13,1,0)</f>
        <v>0</v>
      </c>
      <c r="AT281" s="275">
        <f t="shared" si="178"/>
        <v>0</v>
      </c>
      <c r="AU281" s="275">
        <f t="shared" si="177"/>
        <v>0</v>
      </c>
      <c r="AV281" s="275">
        <f t="shared" si="177"/>
        <v>0</v>
      </c>
      <c r="AW281" s="275">
        <f t="shared" si="177"/>
        <v>0</v>
      </c>
      <c r="AX281" s="275">
        <f t="shared" si="177"/>
        <v>0</v>
      </c>
      <c r="AY281" s="275">
        <f t="shared" si="177"/>
        <v>0</v>
      </c>
      <c r="AZ281" s="275">
        <f t="shared" si="177"/>
        <v>0</v>
      </c>
      <c r="BA281" s="275">
        <f t="shared" si="177"/>
        <v>0</v>
      </c>
      <c r="BB281" s="275">
        <f t="shared" si="177"/>
        <v>0</v>
      </c>
      <c r="BC281" s="275">
        <f t="shared" si="177"/>
        <v>0</v>
      </c>
      <c r="BD281" s="275">
        <f t="shared" si="175"/>
        <v>0</v>
      </c>
      <c r="BE281" s="275">
        <f>IF(AND(A281&lt;&gt;"",AS281&lt;&gt;1,ISNA(VLOOKUP(A281,Indoor!B:B,1,0))),1,0)</f>
        <v>0</v>
      </c>
      <c r="BG281" s="276"/>
      <c r="BH281" s="302"/>
    </row>
    <row r="282" spans="1:60" hidden="1">
      <c r="A282" s="118"/>
      <c r="B282" s="4" t="str">
        <f t="shared" si="176"/>
        <v/>
      </c>
      <c r="C282" s="4" t="str">
        <f t="shared" si="176"/>
        <v/>
      </c>
      <c r="D282" s="5" t="str">
        <f t="shared" si="176"/>
        <v/>
      </c>
      <c r="E282" s="5" t="str">
        <f t="shared" si="176"/>
        <v/>
      </c>
      <c r="F282" s="5" t="str">
        <f t="shared" si="176"/>
        <v/>
      </c>
      <c r="G282" s="17"/>
      <c r="H282" s="27" t="str">
        <f t="shared" si="147"/>
        <v/>
      </c>
      <c r="I282" s="28"/>
      <c r="J282" s="267" t="str">
        <f t="shared" si="148"/>
        <v/>
      </c>
      <c r="K282" s="263" t="str">
        <f t="shared" si="149"/>
        <v/>
      </c>
      <c r="L282" s="5">
        <f t="shared" si="150"/>
        <v>0</v>
      </c>
      <c r="M282" s="18"/>
      <c r="N282" s="267" t="str">
        <f t="shared" si="151"/>
        <v/>
      </c>
      <c r="O282" s="263" t="str">
        <f t="shared" si="152"/>
        <v/>
      </c>
      <c r="P282" s="5">
        <f t="shared" si="153"/>
        <v>0</v>
      </c>
      <c r="Q282" s="18"/>
      <c r="R282" s="267" t="str">
        <f t="shared" si="154"/>
        <v/>
      </c>
      <c r="S282" s="263" t="str">
        <f t="shared" si="155"/>
        <v/>
      </c>
      <c r="T282" s="5">
        <f t="shared" si="156"/>
        <v>0</v>
      </c>
      <c r="U282" s="18"/>
      <c r="V282" s="267" t="str">
        <f t="shared" si="157"/>
        <v/>
      </c>
      <c r="W282" s="263" t="str">
        <f t="shared" si="158"/>
        <v/>
      </c>
      <c r="X282" s="5">
        <f t="shared" si="159"/>
        <v>0</v>
      </c>
      <c r="Y282" s="20"/>
      <c r="Z282" s="267" t="str">
        <f t="shared" si="160"/>
        <v/>
      </c>
      <c r="AA282" s="263" t="str">
        <f t="shared" si="161"/>
        <v/>
      </c>
      <c r="AB282" s="5">
        <f t="shared" si="162"/>
        <v>0</v>
      </c>
      <c r="AC282" s="18"/>
      <c r="AD282" s="267" t="str">
        <f t="shared" si="163"/>
        <v/>
      </c>
      <c r="AE282" s="263" t="str">
        <f t="shared" si="164"/>
        <v/>
      </c>
      <c r="AF282" s="5">
        <f t="shared" si="165"/>
        <v>0</v>
      </c>
      <c r="AG282" s="18"/>
      <c r="AH282" s="267" t="str">
        <f t="shared" si="166"/>
        <v/>
      </c>
      <c r="AI282" s="263" t="str">
        <f t="shared" si="167"/>
        <v/>
      </c>
      <c r="AJ282" s="29">
        <f t="shared" si="168"/>
        <v>0</v>
      </c>
      <c r="AK282" s="22"/>
      <c r="AL282" s="5">
        <f t="shared" si="169"/>
        <v>0</v>
      </c>
      <c r="AM282" s="22"/>
      <c r="AN282" s="5">
        <f t="shared" si="170"/>
        <v>0</v>
      </c>
      <c r="AO282" s="826"/>
      <c r="AP282" s="29">
        <f t="shared" si="171"/>
        <v>0</v>
      </c>
      <c r="AQ282" s="436"/>
      <c r="AR282" s="106">
        <f t="shared" si="172"/>
        <v>0</v>
      </c>
      <c r="AS282" s="274">
        <f t="shared" si="178"/>
        <v>0</v>
      </c>
      <c r="AT282" s="275">
        <f t="shared" si="178"/>
        <v>0</v>
      </c>
      <c r="AU282" s="275">
        <f t="shared" si="177"/>
        <v>0</v>
      </c>
      <c r="AV282" s="275">
        <f t="shared" si="177"/>
        <v>0</v>
      </c>
      <c r="AW282" s="275">
        <f t="shared" si="177"/>
        <v>0</v>
      </c>
      <c r="AX282" s="275">
        <f t="shared" si="177"/>
        <v>0</v>
      </c>
      <c r="AY282" s="275">
        <f t="shared" si="177"/>
        <v>0</v>
      </c>
      <c r="AZ282" s="275">
        <f t="shared" si="177"/>
        <v>0</v>
      </c>
      <c r="BA282" s="275">
        <f t="shared" si="177"/>
        <v>0</v>
      </c>
      <c r="BB282" s="275">
        <f t="shared" si="177"/>
        <v>0</v>
      </c>
      <c r="BC282" s="275">
        <f t="shared" si="177"/>
        <v>0</v>
      </c>
      <c r="BD282" s="275">
        <f t="shared" si="175"/>
        <v>0</v>
      </c>
      <c r="BE282" s="275">
        <f>IF(AND(A282&lt;&gt;"",AS282&lt;&gt;1,ISNA(VLOOKUP(A282,Indoor!B:B,1,0))),1,0)</f>
        <v>0</v>
      </c>
      <c r="BG282" s="276"/>
      <c r="BH282" s="302"/>
    </row>
    <row r="283" spans="1:60" hidden="1">
      <c r="A283" s="118"/>
      <c r="B283" s="4" t="str">
        <f t="shared" si="176"/>
        <v/>
      </c>
      <c r="C283" s="4" t="str">
        <f t="shared" si="176"/>
        <v/>
      </c>
      <c r="D283" s="5" t="str">
        <f t="shared" si="176"/>
        <v/>
      </c>
      <c r="E283" s="5" t="str">
        <f t="shared" si="176"/>
        <v/>
      </c>
      <c r="F283" s="5" t="str">
        <f t="shared" si="176"/>
        <v/>
      </c>
      <c r="G283" s="17"/>
      <c r="H283" s="27" t="str">
        <f t="shared" si="147"/>
        <v/>
      </c>
      <c r="I283" s="28"/>
      <c r="J283" s="267" t="str">
        <f t="shared" si="148"/>
        <v/>
      </c>
      <c r="K283" s="263" t="str">
        <f t="shared" si="149"/>
        <v/>
      </c>
      <c r="L283" s="5">
        <f t="shared" si="150"/>
        <v>0</v>
      </c>
      <c r="M283" s="18"/>
      <c r="N283" s="267" t="str">
        <f t="shared" si="151"/>
        <v/>
      </c>
      <c r="O283" s="263" t="str">
        <f t="shared" si="152"/>
        <v/>
      </c>
      <c r="P283" s="5">
        <f t="shared" si="153"/>
        <v>0</v>
      </c>
      <c r="Q283" s="18"/>
      <c r="R283" s="267" t="str">
        <f t="shared" si="154"/>
        <v/>
      </c>
      <c r="S283" s="263" t="str">
        <f t="shared" si="155"/>
        <v/>
      </c>
      <c r="T283" s="5">
        <f t="shared" si="156"/>
        <v>0</v>
      </c>
      <c r="U283" s="18"/>
      <c r="V283" s="267" t="str">
        <f t="shared" si="157"/>
        <v/>
      </c>
      <c r="W283" s="263" t="str">
        <f t="shared" si="158"/>
        <v/>
      </c>
      <c r="X283" s="5">
        <f t="shared" si="159"/>
        <v>0</v>
      </c>
      <c r="Y283" s="20"/>
      <c r="Z283" s="267" t="str">
        <f t="shared" si="160"/>
        <v/>
      </c>
      <c r="AA283" s="263" t="str">
        <f t="shared" si="161"/>
        <v/>
      </c>
      <c r="AB283" s="5">
        <f t="shared" si="162"/>
        <v>0</v>
      </c>
      <c r="AC283" s="18"/>
      <c r="AD283" s="267" t="str">
        <f t="shared" si="163"/>
        <v/>
      </c>
      <c r="AE283" s="263" t="str">
        <f t="shared" si="164"/>
        <v/>
      </c>
      <c r="AF283" s="5">
        <f t="shared" si="165"/>
        <v>0</v>
      </c>
      <c r="AG283" s="18"/>
      <c r="AH283" s="267" t="str">
        <f t="shared" si="166"/>
        <v/>
      </c>
      <c r="AI283" s="263" t="str">
        <f t="shared" si="167"/>
        <v/>
      </c>
      <c r="AJ283" s="29">
        <f t="shared" si="168"/>
        <v>0</v>
      </c>
      <c r="AK283" s="22"/>
      <c r="AL283" s="5">
        <f t="shared" si="169"/>
        <v>0</v>
      </c>
      <c r="AM283" s="22"/>
      <c r="AN283" s="5">
        <f t="shared" si="170"/>
        <v>0</v>
      </c>
      <c r="AO283" s="826"/>
      <c r="AP283" s="29">
        <f t="shared" si="171"/>
        <v>0</v>
      </c>
      <c r="AQ283" s="436"/>
      <c r="AR283" s="106">
        <f t="shared" si="172"/>
        <v>0</v>
      </c>
      <c r="AS283" s="274">
        <f t="shared" si="178"/>
        <v>0</v>
      </c>
      <c r="AT283" s="275">
        <f t="shared" si="178"/>
        <v>0</v>
      </c>
      <c r="AU283" s="275">
        <f t="shared" si="177"/>
        <v>0</v>
      </c>
      <c r="AV283" s="275">
        <f t="shared" si="177"/>
        <v>0</v>
      </c>
      <c r="AW283" s="275">
        <f t="shared" si="177"/>
        <v>0</v>
      </c>
      <c r="AX283" s="275">
        <f t="shared" si="177"/>
        <v>0</v>
      </c>
      <c r="AY283" s="275">
        <f t="shared" si="177"/>
        <v>0</v>
      </c>
      <c r="AZ283" s="275">
        <f t="shared" si="177"/>
        <v>0</v>
      </c>
      <c r="BA283" s="275">
        <f t="shared" si="177"/>
        <v>0</v>
      </c>
      <c r="BB283" s="275">
        <f t="shared" si="177"/>
        <v>0</v>
      </c>
      <c r="BC283" s="275">
        <f t="shared" si="177"/>
        <v>0</v>
      </c>
      <c r="BD283" s="275">
        <f t="shared" si="175"/>
        <v>0</v>
      </c>
      <c r="BE283" s="275">
        <f>IF(AND(A283&lt;&gt;"",AS283&lt;&gt;1,ISNA(VLOOKUP(A283,Indoor!B:B,1,0))),1,0)</f>
        <v>0</v>
      </c>
      <c r="BG283" s="276"/>
      <c r="BH283" s="302"/>
    </row>
    <row r="284" spans="1:60" hidden="1">
      <c r="A284" s="118"/>
      <c r="B284" s="4" t="str">
        <f t="shared" si="176"/>
        <v/>
      </c>
      <c r="C284" s="4" t="str">
        <f t="shared" si="176"/>
        <v/>
      </c>
      <c r="D284" s="5" t="str">
        <f t="shared" si="176"/>
        <v/>
      </c>
      <c r="E284" s="5" t="str">
        <f t="shared" si="176"/>
        <v/>
      </c>
      <c r="F284" s="5" t="str">
        <f t="shared" si="176"/>
        <v/>
      </c>
      <c r="G284" s="17"/>
      <c r="H284" s="27" t="str">
        <f t="shared" si="147"/>
        <v/>
      </c>
      <c r="I284" s="28"/>
      <c r="J284" s="267" t="str">
        <f t="shared" si="148"/>
        <v/>
      </c>
      <c r="K284" s="263" t="str">
        <f t="shared" si="149"/>
        <v/>
      </c>
      <c r="L284" s="5">
        <f t="shared" si="150"/>
        <v>0</v>
      </c>
      <c r="M284" s="18"/>
      <c r="N284" s="267" t="str">
        <f t="shared" si="151"/>
        <v/>
      </c>
      <c r="O284" s="263" t="str">
        <f t="shared" si="152"/>
        <v/>
      </c>
      <c r="P284" s="5">
        <f t="shared" si="153"/>
        <v>0</v>
      </c>
      <c r="Q284" s="18"/>
      <c r="R284" s="267" t="str">
        <f t="shared" si="154"/>
        <v/>
      </c>
      <c r="S284" s="263" t="str">
        <f t="shared" si="155"/>
        <v/>
      </c>
      <c r="T284" s="5">
        <f t="shared" si="156"/>
        <v>0</v>
      </c>
      <c r="U284" s="18"/>
      <c r="V284" s="267" t="str">
        <f t="shared" si="157"/>
        <v/>
      </c>
      <c r="W284" s="263" t="str">
        <f t="shared" si="158"/>
        <v/>
      </c>
      <c r="X284" s="5">
        <f t="shared" si="159"/>
        <v>0</v>
      </c>
      <c r="Y284" s="20"/>
      <c r="Z284" s="267" t="str">
        <f t="shared" si="160"/>
        <v/>
      </c>
      <c r="AA284" s="263" t="str">
        <f t="shared" si="161"/>
        <v/>
      </c>
      <c r="AB284" s="5">
        <f t="shared" si="162"/>
        <v>0</v>
      </c>
      <c r="AC284" s="18"/>
      <c r="AD284" s="267" t="str">
        <f t="shared" si="163"/>
        <v/>
      </c>
      <c r="AE284" s="263" t="str">
        <f t="shared" si="164"/>
        <v/>
      </c>
      <c r="AF284" s="5">
        <f t="shared" si="165"/>
        <v>0</v>
      </c>
      <c r="AG284" s="18"/>
      <c r="AH284" s="267" t="str">
        <f t="shared" si="166"/>
        <v/>
      </c>
      <c r="AI284" s="263" t="str">
        <f t="shared" si="167"/>
        <v/>
      </c>
      <c r="AJ284" s="29">
        <f t="shared" si="168"/>
        <v>0</v>
      </c>
      <c r="AK284" s="22"/>
      <c r="AL284" s="5">
        <f t="shared" si="169"/>
        <v>0</v>
      </c>
      <c r="AM284" s="22"/>
      <c r="AN284" s="5">
        <f t="shared" si="170"/>
        <v>0</v>
      </c>
      <c r="AO284" s="826"/>
      <c r="AP284" s="29">
        <f t="shared" si="171"/>
        <v>0</v>
      </c>
      <c r="AQ284" s="436"/>
      <c r="AR284" s="106">
        <f t="shared" si="172"/>
        <v>0</v>
      </c>
      <c r="AS284" s="274">
        <f t="shared" si="178"/>
        <v>0</v>
      </c>
      <c r="AT284" s="275">
        <f t="shared" si="178"/>
        <v>0</v>
      </c>
      <c r="AU284" s="275">
        <f t="shared" si="177"/>
        <v>0</v>
      </c>
      <c r="AV284" s="275">
        <f t="shared" si="177"/>
        <v>0</v>
      </c>
      <c r="AW284" s="275">
        <f t="shared" si="177"/>
        <v>0</v>
      </c>
      <c r="AX284" s="275">
        <f t="shared" si="177"/>
        <v>0</v>
      </c>
      <c r="AY284" s="275">
        <f t="shared" si="177"/>
        <v>0</v>
      </c>
      <c r="AZ284" s="275">
        <f t="shared" si="177"/>
        <v>0</v>
      </c>
      <c r="BA284" s="275">
        <f t="shared" si="177"/>
        <v>0</v>
      </c>
      <c r="BB284" s="275">
        <f t="shared" si="177"/>
        <v>0</v>
      </c>
      <c r="BC284" s="275">
        <f t="shared" si="177"/>
        <v>0</v>
      </c>
      <c r="BD284" s="275">
        <f t="shared" si="175"/>
        <v>0</v>
      </c>
      <c r="BE284" s="275">
        <f>IF(AND(A284&lt;&gt;"",AS284&lt;&gt;1,ISNA(VLOOKUP(A284,Indoor!B:B,1,0))),1,0)</f>
        <v>0</v>
      </c>
      <c r="BG284" s="276"/>
      <c r="BH284" s="302"/>
    </row>
    <row r="285" spans="1:60" hidden="1">
      <c r="A285" s="118"/>
      <c r="B285" s="4" t="str">
        <f t="shared" si="176"/>
        <v/>
      </c>
      <c r="C285" s="4" t="str">
        <f t="shared" si="176"/>
        <v/>
      </c>
      <c r="D285" s="5" t="str">
        <f t="shared" si="176"/>
        <v/>
      </c>
      <c r="E285" s="5" t="str">
        <f t="shared" si="176"/>
        <v/>
      </c>
      <c r="F285" s="5" t="str">
        <f t="shared" si="176"/>
        <v/>
      </c>
      <c r="G285" s="17"/>
      <c r="H285" s="27" t="str">
        <f t="shared" si="147"/>
        <v/>
      </c>
      <c r="I285" s="28"/>
      <c r="J285" s="267" t="str">
        <f t="shared" si="148"/>
        <v/>
      </c>
      <c r="K285" s="263" t="str">
        <f t="shared" si="149"/>
        <v/>
      </c>
      <c r="L285" s="5">
        <f t="shared" si="150"/>
        <v>0</v>
      </c>
      <c r="M285" s="18"/>
      <c r="N285" s="267" t="str">
        <f t="shared" si="151"/>
        <v/>
      </c>
      <c r="O285" s="263" t="str">
        <f t="shared" si="152"/>
        <v/>
      </c>
      <c r="P285" s="5">
        <f t="shared" si="153"/>
        <v>0</v>
      </c>
      <c r="Q285" s="18"/>
      <c r="R285" s="267" t="str">
        <f t="shared" si="154"/>
        <v/>
      </c>
      <c r="S285" s="263" t="str">
        <f t="shared" si="155"/>
        <v/>
      </c>
      <c r="T285" s="5">
        <f t="shared" si="156"/>
        <v>0</v>
      </c>
      <c r="U285" s="18"/>
      <c r="V285" s="267" t="str">
        <f t="shared" si="157"/>
        <v/>
      </c>
      <c r="W285" s="263" t="str">
        <f t="shared" si="158"/>
        <v/>
      </c>
      <c r="X285" s="5">
        <f t="shared" si="159"/>
        <v>0</v>
      </c>
      <c r="Y285" s="20"/>
      <c r="Z285" s="267" t="str">
        <f t="shared" si="160"/>
        <v/>
      </c>
      <c r="AA285" s="263" t="str">
        <f t="shared" si="161"/>
        <v/>
      </c>
      <c r="AB285" s="5">
        <f t="shared" si="162"/>
        <v>0</v>
      </c>
      <c r="AC285" s="18"/>
      <c r="AD285" s="267" t="str">
        <f t="shared" si="163"/>
        <v/>
      </c>
      <c r="AE285" s="263" t="str">
        <f t="shared" si="164"/>
        <v/>
      </c>
      <c r="AF285" s="5">
        <f t="shared" si="165"/>
        <v>0</v>
      </c>
      <c r="AG285" s="18"/>
      <c r="AH285" s="267" t="str">
        <f t="shared" si="166"/>
        <v/>
      </c>
      <c r="AI285" s="263" t="str">
        <f t="shared" si="167"/>
        <v/>
      </c>
      <c r="AJ285" s="29">
        <f t="shared" si="168"/>
        <v>0</v>
      </c>
      <c r="AK285" s="22"/>
      <c r="AL285" s="5">
        <f t="shared" si="169"/>
        <v>0</v>
      </c>
      <c r="AM285" s="22"/>
      <c r="AN285" s="5">
        <f t="shared" si="170"/>
        <v>0</v>
      </c>
      <c r="AO285" s="826"/>
      <c r="AP285" s="29">
        <f t="shared" si="171"/>
        <v>0</v>
      </c>
      <c r="AQ285" s="436"/>
      <c r="AR285" s="106">
        <f t="shared" si="172"/>
        <v>0</v>
      </c>
      <c r="AS285" s="274">
        <f t="shared" si="178"/>
        <v>0</v>
      </c>
      <c r="AT285" s="275">
        <f t="shared" si="178"/>
        <v>0</v>
      </c>
      <c r="AU285" s="275">
        <f t="shared" si="177"/>
        <v>0</v>
      </c>
      <c r="AV285" s="275">
        <f t="shared" si="177"/>
        <v>0</v>
      </c>
      <c r="AW285" s="275">
        <f t="shared" si="177"/>
        <v>0</v>
      </c>
      <c r="AX285" s="275">
        <f t="shared" si="177"/>
        <v>0</v>
      </c>
      <c r="AY285" s="275">
        <f t="shared" si="177"/>
        <v>0</v>
      </c>
      <c r="AZ285" s="275">
        <f t="shared" si="177"/>
        <v>0</v>
      </c>
      <c r="BA285" s="275">
        <f t="shared" si="177"/>
        <v>0</v>
      </c>
      <c r="BB285" s="275">
        <f t="shared" si="177"/>
        <v>0</v>
      </c>
      <c r="BC285" s="275">
        <f t="shared" si="177"/>
        <v>0</v>
      </c>
      <c r="BD285" s="275">
        <f t="shared" si="175"/>
        <v>0</v>
      </c>
      <c r="BE285" s="275">
        <f>IF(AND(A285&lt;&gt;"",AS285&lt;&gt;1,ISNA(VLOOKUP(A285,Indoor!B:B,1,0))),1,0)</f>
        <v>0</v>
      </c>
      <c r="BG285" s="276"/>
      <c r="BH285" s="302"/>
    </row>
    <row r="286" spans="1:60" hidden="1">
      <c r="A286" s="118"/>
      <c r="B286" s="4" t="str">
        <f t="shared" si="176"/>
        <v/>
      </c>
      <c r="C286" s="4" t="str">
        <f t="shared" si="176"/>
        <v/>
      </c>
      <c r="D286" s="5" t="str">
        <f t="shared" si="176"/>
        <v/>
      </c>
      <c r="E286" s="5" t="str">
        <f t="shared" si="176"/>
        <v/>
      </c>
      <c r="F286" s="5" t="str">
        <f t="shared" si="176"/>
        <v/>
      </c>
      <c r="G286" s="17"/>
      <c r="H286" s="27" t="str">
        <f t="shared" si="147"/>
        <v/>
      </c>
      <c r="I286" s="28"/>
      <c r="J286" s="267" t="str">
        <f t="shared" si="148"/>
        <v/>
      </c>
      <c r="K286" s="263" t="str">
        <f t="shared" si="149"/>
        <v/>
      </c>
      <c r="L286" s="5">
        <f t="shared" si="150"/>
        <v>0</v>
      </c>
      <c r="M286" s="18"/>
      <c r="N286" s="267" t="str">
        <f t="shared" si="151"/>
        <v/>
      </c>
      <c r="O286" s="263" t="str">
        <f t="shared" si="152"/>
        <v/>
      </c>
      <c r="P286" s="5">
        <f t="shared" si="153"/>
        <v>0</v>
      </c>
      <c r="Q286" s="18"/>
      <c r="R286" s="267" t="str">
        <f t="shared" si="154"/>
        <v/>
      </c>
      <c r="S286" s="263" t="str">
        <f t="shared" si="155"/>
        <v/>
      </c>
      <c r="T286" s="5">
        <f t="shared" si="156"/>
        <v>0</v>
      </c>
      <c r="U286" s="18"/>
      <c r="V286" s="267" t="str">
        <f t="shared" si="157"/>
        <v/>
      </c>
      <c r="W286" s="263" t="str">
        <f t="shared" si="158"/>
        <v/>
      </c>
      <c r="X286" s="5">
        <f t="shared" si="159"/>
        <v>0</v>
      </c>
      <c r="Y286" s="20"/>
      <c r="Z286" s="267" t="str">
        <f t="shared" si="160"/>
        <v/>
      </c>
      <c r="AA286" s="263" t="str">
        <f t="shared" si="161"/>
        <v/>
      </c>
      <c r="AB286" s="5">
        <f t="shared" si="162"/>
        <v>0</v>
      </c>
      <c r="AC286" s="18"/>
      <c r="AD286" s="267" t="str">
        <f t="shared" si="163"/>
        <v/>
      </c>
      <c r="AE286" s="263" t="str">
        <f t="shared" si="164"/>
        <v/>
      </c>
      <c r="AF286" s="5">
        <f t="shared" si="165"/>
        <v>0</v>
      </c>
      <c r="AG286" s="18"/>
      <c r="AH286" s="267" t="str">
        <f t="shared" si="166"/>
        <v/>
      </c>
      <c r="AI286" s="263" t="str">
        <f t="shared" si="167"/>
        <v/>
      </c>
      <c r="AJ286" s="29">
        <f t="shared" si="168"/>
        <v>0</v>
      </c>
      <c r="AK286" s="22"/>
      <c r="AL286" s="5">
        <f t="shared" si="169"/>
        <v>0</v>
      </c>
      <c r="AM286" s="22"/>
      <c r="AN286" s="5">
        <f t="shared" si="170"/>
        <v>0</v>
      </c>
      <c r="AO286" s="826"/>
      <c r="AP286" s="29">
        <f t="shared" si="171"/>
        <v>0</v>
      </c>
      <c r="AQ286" s="436"/>
      <c r="AR286" s="106">
        <f t="shared" si="172"/>
        <v>0</v>
      </c>
      <c r="AS286" s="274">
        <f t="shared" si="178"/>
        <v>0</v>
      </c>
      <c r="AT286" s="275">
        <f t="shared" si="178"/>
        <v>0</v>
      </c>
      <c r="AU286" s="275">
        <f t="shared" si="177"/>
        <v>0</v>
      </c>
      <c r="AV286" s="275">
        <f t="shared" si="177"/>
        <v>0</v>
      </c>
      <c r="AW286" s="275">
        <f t="shared" si="177"/>
        <v>0</v>
      </c>
      <c r="AX286" s="275">
        <f t="shared" si="177"/>
        <v>0</v>
      </c>
      <c r="AY286" s="275">
        <f t="shared" si="177"/>
        <v>0</v>
      </c>
      <c r="AZ286" s="275">
        <f t="shared" si="177"/>
        <v>0</v>
      </c>
      <c r="BA286" s="275">
        <f t="shared" si="177"/>
        <v>0</v>
      </c>
      <c r="BB286" s="275">
        <f t="shared" si="177"/>
        <v>0</v>
      </c>
      <c r="BC286" s="275">
        <f t="shared" si="177"/>
        <v>0</v>
      </c>
      <c r="BD286" s="275">
        <f t="shared" si="175"/>
        <v>0</v>
      </c>
      <c r="BE286" s="275">
        <f>IF(AND(A286&lt;&gt;"",AS286&lt;&gt;1,ISNA(VLOOKUP(A286,Indoor!B:B,1,0))),1,0)</f>
        <v>0</v>
      </c>
      <c r="BG286" s="276"/>
      <c r="BH286" s="302"/>
    </row>
    <row r="287" spans="1:60" hidden="1">
      <c r="A287" s="118"/>
      <c r="B287" s="4" t="str">
        <f t="shared" si="176"/>
        <v/>
      </c>
      <c r="C287" s="4" t="str">
        <f t="shared" si="176"/>
        <v/>
      </c>
      <c r="D287" s="5" t="str">
        <f t="shared" si="176"/>
        <v/>
      </c>
      <c r="E287" s="5" t="str">
        <f t="shared" si="176"/>
        <v/>
      </c>
      <c r="F287" s="5" t="str">
        <f t="shared" si="176"/>
        <v/>
      </c>
      <c r="G287" s="17"/>
      <c r="H287" s="27" t="str">
        <f t="shared" si="147"/>
        <v/>
      </c>
      <c r="I287" s="28"/>
      <c r="J287" s="267" t="str">
        <f t="shared" si="148"/>
        <v/>
      </c>
      <c r="K287" s="263" t="str">
        <f t="shared" si="149"/>
        <v/>
      </c>
      <c r="L287" s="5">
        <f t="shared" si="150"/>
        <v>0</v>
      </c>
      <c r="M287" s="18"/>
      <c r="N287" s="267" t="str">
        <f t="shared" si="151"/>
        <v/>
      </c>
      <c r="O287" s="263" t="str">
        <f t="shared" si="152"/>
        <v/>
      </c>
      <c r="P287" s="5">
        <f t="shared" si="153"/>
        <v>0</v>
      </c>
      <c r="Q287" s="18"/>
      <c r="R287" s="267" t="str">
        <f t="shared" si="154"/>
        <v/>
      </c>
      <c r="S287" s="263" t="str">
        <f t="shared" si="155"/>
        <v/>
      </c>
      <c r="T287" s="5">
        <f t="shared" si="156"/>
        <v>0</v>
      </c>
      <c r="U287" s="18"/>
      <c r="V287" s="267" t="str">
        <f t="shared" si="157"/>
        <v/>
      </c>
      <c r="W287" s="263" t="str">
        <f t="shared" si="158"/>
        <v/>
      </c>
      <c r="X287" s="5">
        <f t="shared" si="159"/>
        <v>0</v>
      </c>
      <c r="Y287" s="20"/>
      <c r="Z287" s="267" t="str">
        <f t="shared" si="160"/>
        <v/>
      </c>
      <c r="AA287" s="263" t="str">
        <f t="shared" si="161"/>
        <v/>
      </c>
      <c r="AB287" s="5">
        <f t="shared" si="162"/>
        <v>0</v>
      </c>
      <c r="AC287" s="18"/>
      <c r="AD287" s="267" t="str">
        <f t="shared" si="163"/>
        <v/>
      </c>
      <c r="AE287" s="263" t="str">
        <f t="shared" si="164"/>
        <v/>
      </c>
      <c r="AF287" s="5">
        <f t="shared" si="165"/>
        <v>0</v>
      </c>
      <c r="AG287" s="18"/>
      <c r="AH287" s="267" t="str">
        <f t="shared" si="166"/>
        <v/>
      </c>
      <c r="AI287" s="263" t="str">
        <f t="shared" si="167"/>
        <v/>
      </c>
      <c r="AJ287" s="29">
        <f t="shared" si="168"/>
        <v>0</v>
      </c>
      <c r="AK287" s="22"/>
      <c r="AL287" s="5">
        <f t="shared" si="169"/>
        <v>0</v>
      </c>
      <c r="AM287" s="22"/>
      <c r="AN287" s="5">
        <f t="shared" si="170"/>
        <v>0</v>
      </c>
      <c r="AO287" s="826"/>
      <c r="AP287" s="29">
        <f t="shared" si="171"/>
        <v>0</v>
      </c>
      <c r="AQ287" s="436"/>
      <c r="AR287" s="106">
        <f t="shared" si="172"/>
        <v>0</v>
      </c>
      <c r="AS287" s="274">
        <f t="shared" si="178"/>
        <v>0</v>
      </c>
      <c r="AT287" s="275">
        <f t="shared" si="178"/>
        <v>0</v>
      </c>
      <c r="AU287" s="275">
        <f t="shared" si="177"/>
        <v>0</v>
      </c>
      <c r="AV287" s="275">
        <f t="shared" si="177"/>
        <v>0</v>
      </c>
      <c r="AW287" s="275">
        <f t="shared" si="177"/>
        <v>0</v>
      </c>
      <c r="AX287" s="275">
        <f t="shared" si="177"/>
        <v>0</v>
      </c>
      <c r="AY287" s="275">
        <f t="shared" si="177"/>
        <v>0</v>
      </c>
      <c r="AZ287" s="275">
        <f t="shared" si="177"/>
        <v>0</v>
      </c>
      <c r="BA287" s="275">
        <f t="shared" si="177"/>
        <v>0</v>
      </c>
      <c r="BB287" s="275">
        <f t="shared" si="177"/>
        <v>0</v>
      </c>
      <c r="BC287" s="275">
        <f t="shared" si="177"/>
        <v>0</v>
      </c>
      <c r="BD287" s="275">
        <f t="shared" si="175"/>
        <v>0</v>
      </c>
      <c r="BE287" s="275">
        <f>IF(AND(A287&lt;&gt;"",AS287&lt;&gt;1,ISNA(VLOOKUP(A287,Indoor!B:B,1,0))),1,0)</f>
        <v>0</v>
      </c>
      <c r="BG287" s="276"/>
      <c r="BH287" s="302"/>
    </row>
    <row r="288" spans="1:60" hidden="1">
      <c r="A288" s="118"/>
      <c r="B288" s="4" t="str">
        <f t="shared" si="176"/>
        <v/>
      </c>
      <c r="C288" s="4" t="str">
        <f t="shared" si="176"/>
        <v/>
      </c>
      <c r="D288" s="5" t="str">
        <f t="shared" si="176"/>
        <v/>
      </c>
      <c r="E288" s="5" t="str">
        <f t="shared" si="176"/>
        <v/>
      </c>
      <c r="F288" s="5" t="str">
        <f t="shared" si="176"/>
        <v/>
      </c>
      <c r="G288" s="17"/>
      <c r="H288" s="27" t="str">
        <f t="shared" si="147"/>
        <v/>
      </c>
      <c r="I288" s="28"/>
      <c r="J288" s="267" t="str">
        <f t="shared" si="148"/>
        <v/>
      </c>
      <c r="K288" s="263" t="str">
        <f t="shared" si="149"/>
        <v/>
      </c>
      <c r="L288" s="5">
        <f t="shared" si="150"/>
        <v>0</v>
      </c>
      <c r="M288" s="18"/>
      <c r="N288" s="267" t="str">
        <f t="shared" si="151"/>
        <v/>
      </c>
      <c r="O288" s="263" t="str">
        <f t="shared" si="152"/>
        <v/>
      </c>
      <c r="P288" s="5">
        <f t="shared" si="153"/>
        <v>0</v>
      </c>
      <c r="Q288" s="18"/>
      <c r="R288" s="267" t="str">
        <f t="shared" si="154"/>
        <v/>
      </c>
      <c r="S288" s="263" t="str">
        <f t="shared" si="155"/>
        <v/>
      </c>
      <c r="T288" s="5">
        <f t="shared" si="156"/>
        <v>0</v>
      </c>
      <c r="U288" s="18"/>
      <c r="V288" s="267" t="str">
        <f t="shared" si="157"/>
        <v/>
      </c>
      <c r="W288" s="263" t="str">
        <f t="shared" si="158"/>
        <v/>
      </c>
      <c r="X288" s="5">
        <f t="shared" si="159"/>
        <v>0</v>
      </c>
      <c r="Y288" s="20"/>
      <c r="Z288" s="267" t="str">
        <f t="shared" si="160"/>
        <v/>
      </c>
      <c r="AA288" s="263" t="str">
        <f t="shared" si="161"/>
        <v/>
      </c>
      <c r="AB288" s="5">
        <f t="shared" si="162"/>
        <v>0</v>
      </c>
      <c r="AC288" s="18"/>
      <c r="AD288" s="267" t="str">
        <f t="shared" si="163"/>
        <v/>
      </c>
      <c r="AE288" s="263" t="str">
        <f t="shared" si="164"/>
        <v/>
      </c>
      <c r="AF288" s="5">
        <f t="shared" si="165"/>
        <v>0</v>
      </c>
      <c r="AG288" s="18"/>
      <c r="AH288" s="267" t="str">
        <f t="shared" si="166"/>
        <v/>
      </c>
      <c r="AI288" s="263" t="str">
        <f t="shared" si="167"/>
        <v/>
      </c>
      <c r="AJ288" s="29">
        <f t="shared" si="168"/>
        <v>0</v>
      </c>
      <c r="AK288" s="22"/>
      <c r="AL288" s="5">
        <f t="shared" si="169"/>
        <v>0</v>
      </c>
      <c r="AM288" s="22"/>
      <c r="AN288" s="5">
        <f t="shared" si="170"/>
        <v>0</v>
      </c>
      <c r="AO288" s="826"/>
      <c r="AP288" s="29">
        <f t="shared" si="171"/>
        <v>0</v>
      </c>
      <c r="AQ288" s="436"/>
      <c r="AR288" s="106">
        <f t="shared" si="172"/>
        <v>0</v>
      </c>
      <c r="AS288" s="274">
        <f t="shared" si="178"/>
        <v>0</v>
      </c>
      <c r="AT288" s="275">
        <f t="shared" si="178"/>
        <v>0</v>
      </c>
      <c r="AU288" s="275">
        <f t="shared" si="177"/>
        <v>0</v>
      </c>
      <c r="AV288" s="275">
        <f t="shared" si="177"/>
        <v>0</v>
      </c>
      <c r="AW288" s="275">
        <f t="shared" si="177"/>
        <v>0</v>
      </c>
      <c r="AX288" s="275">
        <f t="shared" si="177"/>
        <v>0</v>
      </c>
      <c r="AY288" s="275">
        <f t="shared" si="177"/>
        <v>0</v>
      </c>
      <c r="AZ288" s="275">
        <f t="shared" si="177"/>
        <v>0</v>
      </c>
      <c r="BA288" s="275">
        <f t="shared" si="177"/>
        <v>0</v>
      </c>
      <c r="BB288" s="275">
        <f t="shared" si="177"/>
        <v>0</v>
      </c>
      <c r="BC288" s="275">
        <f t="shared" si="177"/>
        <v>0</v>
      </c>
      <c r="BD288" s="275">
        <f t="shared" si="175"/>
        <v>0</v>
      </c>
      <c r="BE288" s="275">
        <f>IF(AND(A288&lt;&gt;"",AS288&lt;&gt;1,ISNA(VLOOKUP(A288,Indoor!B:B,1,0))),1,0)</f>
        <v>0</v>
      </c>
      <c r="BG288" s="276"/>
      <c r="BH288" s="302"/>
    </row>
    <row r="289" spans="1:60" hidden="1">
      <c r="A289" s="118"/>
      <c r="B289" s="4" t="str">
        <f t="shared" si="176"/>
        <v/>
      </c>
      <c r="C289" s="4" t="str">
        <f t="shared" si="176"/>
        <v/>
      </c>
      <c r="D289" s="5" t="str">
        <f t="shared" si="176"/>
        <v/>
      </c>
      <c r="E289" s="5" t="str">
        <f t="shared" si="176"/>
        <v/>
      </c>
      <c r="F289" s="5" t="str">
        <f t="shared" si="176"/>
        <v/>
      </c>
      <c r="G289" s="17"/>
      <c r="H289" s="27" t="str">
        <f t="shared" si="147"/>
        <v/>
      </c>
      <c r="I289" s="28"/>
      <c r="J289" s="267" t="str">
        <f t="shared" si="148"/>
        <v/>
      </c>
      <c r="K289" s="263" t="str">
        <f t="shared" si="149"/>
        <v/>
      </c>
      <c r="L289" s="5">
        <f t="shared" si="150"/>
        <v>0</v>
      </c>
      <c r="M289" s="18"/>
      <c r="N289" s="267" t="str">
        <f t="shared" si="151"/>
        <v/>
      </c>
      <c r="O289" s="263" t="str">
        <f t="shared" si="152"/>
        <v/>
      </c>
      <c r="P289" s="5">
        <f t="shared" si="153"/>
        <v>0</v>
      </c>
      <c r="Q289" s="18"/>
      <c r="R289" s="267" t="str">
        <f t="shared" si="154"/>
        <v/>
      </c>
      <c r="S289" s="263" t="str">
        <f t="shared" si="155"/>
        <v/>
      </c>
      <c r="T289" s="5">
        <f t="shared" si="156"/>
        <v>0</v>
      </c>
      <c r="U289" s="18"/>
      <c r="V289" s="267" t="str">
        <f t="shared" si="157"/>
        <v/>
      </c>
      <c r="W289" s="263" t="str">
        <f t="shared" si="158"/>
        <v/>
      </c>
      <c r="X289" s="5">
        <f t="shared" si="159"/>
        <v>0</v>
      </c>
      <c r="Y289" s="20"/>
      <c r="Z289" s="267" t="str">
        <f t="shared" si="160"/>
        <v/>
      </c>
      <c r="AA289" s="263" t="str">
        <f t="shared" si="161"/>
        <v/>
      </c>
      <c r="AB289" s="5">
        <f t="shared" si="162"/>
        <v>0</v>
      </c>
      <c r="AC289" s="18"/>
      <c r="AD289" s="267" t="str">
        <f t="shared" si="163"/>
        <v/>
      </c>
      <c r="AE289" s="263" t="str">
        <f t="shared" si="164"/>
        <v/>
      </c>
      <c r="AF289" s="5">
        <f t="shared" si="165"/>
        <v>0</v>
      </c>
      <c r="AG289" s="18"/>
      <c r="AH289" s="267" t="str">
        <f t="shared" si="166"/>
        <v/>
      </c>
      <c r="AI289" s="263" t="str">
        <f t="shared" si="167"/>
        <v/>
      </c>
      <c r="AJ289" s="29">
        <f t="shared" si="168"/>
        <v>0</v>
      </c>
      <c r="AK289" s="22"/>
      <c r="AL289" s="5">
        <f t="shared" si="169"/>
        <v>0</v>
      </c>
      <c r="AM289" s="22"/>
      <c r="AN289" s="5">
        <f t="shared" si="170"/>
        <v>0</v>
      </c>
      <c r="AO289" s="826"/>
      <c r="AP289" s="29">
        <f t="shared" si="171"/>
        <v>0</v>
      </c>
      <c r="AQ289" s="436"/>
      <c r="AR289" s="106">
        <f t="shared" si="172"/>
        <v>0</v>
      </c>
      <c r="AS289" s="274">
        <f t="shared" si="178"/>
        <v>0</v>
      </c>
      <c r="AT289" s="275">
        <f t="shared" si="178"/>
        <v>0</v>
      </c>
      <c r="AU289" s="275">
        <f t="shared" si="177"/>
        <v>0</v>
      </c>
      <c r="AV289" s="275">
        <f t="shared" si="177"/>
        <v>0</v>
      </c>
      <c r="AW289" s="275">
        <f t="shared" si="177"/>
        <v>0</v>
      </c>
      <c r="AX289" s="275">
        <f t="shared" si="177"/>
        <v>0</v>
      </c>
      <c r="AY289" s="275">
        <f t="shared" si="177"/>
        <v>0</v>
      </c>
      <c r="AZ289" s="275">
        <f t="shared" si="177"/>
        <v>0</v>
      </c>
      <c r="BA289" s="275">
        <f t="shared" si="177"/>
        <v>0</v>
      </c>
      <c r="BB289" s="275">
        <f t="shared" si="177"/>
        <v>0</v>
      </c>
      <c r="BC289" s="275">
        <f t="shared" si="177"/>
        <v>0</v>
      </c>
      <c r="BD289" s="275">
        <f t="shared" si="175"/>
        <v>0</v>
      </c>
      <c r="BE289" s="275">
        <f>IF(AND(A289&lt;&gt;"",AS289&lt;&gt;1,ISNA(VLOOKUP(A289,Indoor!B:B,1,0))),1,0)</f>
        <v>0</v>
      </c>
      <c r="BG289" s="276"/>
      <c r="BH289" s="302"/>
    </row>
    <row r="290" spans="1:60" hidden="1">
      <c r="A290" s="118"/>
      <c r="B290" s="4" t="str">
        <f t="shared" si="176"/>
        <v/>
      </c>
      <c r="C290" s="4" t="str">
        <f t="shared" si="176"/>
        <v/>
      </c>
      <c r="D290" s="5" t="str">
        <f t="shared" si="176"/>
        <v/>
      </c>
      <c r="E290" s="5" t="str">
        <f t="shared" si="176"/>
        <v/>
      </c>
      <c r="F290" s="5" t="str">
        <f t="shared" si="176"/>
        <v/>
      </c>
      <c r="G290" s="17"/>
      <c r="H290" s="27" t="str">
        <f t="shared" si="147"/>
        <v/>
      </c>
      <c r="I290" s="28"/>
      <c r="J290" s="267" t="str">
        <f t="shared" si="148"/>
        <v/>
      </c>
      <c r="K290" s="263" t="str">
        <f t="shared" si="149"/>
        <v/>
      </c>
      <c r="L290" s="5">
        <f t="shared" si="150"/>
        <v>0</v>
      </c>
      <c r="M290" s="18"/>
      <c r="N290" s="267" t="str">
        <f t="shared" si="151"/>
        <v/>
      </c>
      <c r="O290" s="263" t="str">
        <f t="shared" si="152"/>
        <v/>
      </c>
      <c r="P290" s="5">
        <f t="shared" si="153"/>
        <v>0</v>
      </c>
      <c r="Q290" s="18"/>
      <c r="R290" s="267" t="str">
        <f t="shared" si="154"/>
        <v/>
      </c>
      <c r="S290" s="263" t="str">
        <f t="shared" si="155"/>
        <v/>
      </c>
      <c r="T290" s="5">
        <f t="shared" si="156"/>
        <v>0</v>
      </c>
      <c r="U290" s="18"/>
      <c r="V290" s="267" t="str">
        <f t="shared" si="157"/>
        <v/>
      </c>
      <c r="W290" s="263" t="str">
        <f t="shared" si="158"/>
        <v/>
      </c>
      <c r="X290" s="5">
        <f t="shared" si="159"/>
        <v>0</v>
      </c>
      <c r="Y290" s="20"/>
      <c r="Z290" s="267" t="str">
        <f t="shared" si="160"/>
        <v/>
      </c>
      <c r="AA290" s="263" t="str">
        <f t="shared" si="161"/>
        <v/>
      </c>
      <c r="AB290" s="5">
        <f t="shared" si="162"/>
        <v>0</v>
      </c>
      <c r="AC290" s="18"/>
      <c r="AD290" s="267" t="str">
        <f t="shared" si="163"/>
        <v/>
      </c>
      <c r="AE290" s="263" t="str">
        <f t="shared" si="164"/>
        <v/>
      </c>
      <c r="AF290" s="5">
        <f t="shared" si="165"/>
        <v>0</v>
      </c>
      <c r="AG290" s="18"/>
      <c r="AH290" s="267" t="str">
        <f t="shared" si="166"/>
        <v/>
      </c>
      <c r="AI290" s="263" t="str">
        <f t="shared" si="167"/>
        <v/>
      </c>
      <c r="AJ290" s="29">
        <f t="shared" si="168"/>
        <v>0</v>
      </c>
      <c r="AK290" s="22"/>
      <c r="AL290" s="5">
        <f t="shared" si="169"/>
        <v>0</v>
      </c>
      <c r="AM290" s="22"/>
      <c r="AN290" s="5">
        <f t="shared" si="170"/>
        <v>0</v>
      </c>
      <c r="AO290" s="826"/>
      <c r="AP290" s="29">
        <f t="shared" si="171"/>
        <v>0</v>
      </c>
      <c r="AQ290" s="436"/>
      <c r="AR290" s="106">
        <f t="shared" si="172"/>
        <v>0</v>
      </c>
      <c r="AS290" s="274">
        <f t="shared" si="178"/>
        <v>0</v>
      </c>
      <c r="AT290" s="275">
        <f t="shared" si="178"/>
        <v>0</v>
      </c>
      <c r="AU290" s="275">
        <f t="shared" ref="AU290:BC299" si="179">IF($G290=AU$13,1,0)</f>
        <v>0</v>
      </c>
      <c r="AV290" s="275">
        <f t="shared" si="179"/>
        <v>0</v>
      </c>
      <c r="AW290" s="275">
        <f t="shared" si="179"/>
        <v>0</v>
      </c>
      <c r="AX290" s="275">
        <f t="shared" si="179"/>
        <v>0</v>
      </c>
      <c r="AY290" s="275">
        <f t="shared" si="179"/>
        <v>0</v>
      </c>
      <c r="AZ290" s="275">
        <f t="shared" si="179"/>
        <v>0</v>
      </c>
      <c r="BA290" s="275">
        <f t="shared" si="179"/>
        <v>0</v>
      </c>
      <c r="BB290" s="275">
        <f t="shared" si="179"/>
        <v>0</v>
      </c>
      <c r="BC290" s="275">
        <f t="shared" si="179"/>
        <v>0</v>
      </c>
      <c r="BD290" s="275">
        <f t="shared" si="175"/>
        <v>0</v>
      </c>
      <c r="BE290" s="275">
        <f>IF(AND(A290&lt;&gt;"",AS290&lt;&gt;1,ISNA(VLOOKUP(A290,Indoor!B:B,1,0))),1,0)</f>
        <v>0</v>
      </c>
      <c r="BG290" s="276"/>
      <c r="BH290" s="302"/>
    </row>
    <row r="291" spans="1:60" hidden="1">
      <c r="A291" s="118"/>
      <c r="B291" s="4" t="str">
        <f t="shared" si="176"/>
        <v/>
      </c>
      <c r="C291" s="4" t="str">
        <f t="shared" si="176"/>
        <v/>
      </c>
      <c r="D291" s="5" t="str">
        <f t="shared" si="176"/>
        <v/>
      </c>
      <c r="E291" s="5" t="str">
        <f t="shared" si="176"/>
        <v/>
      </c>
      <c r="F291" s="5" t="str">
        <f t="shared" si="176"/>
        <v/>
      </c>
      <c r="G291" s="17"/>
      <c r="H291" s="27" t="str">
        <f t="shared" si="147"/>
        <v/>
      </c>
      <c r="I291" s="28"/>
      <c r="J291" s="267" t="str">
        <f t="shared" si="148"/>
        <v/>
      </c>
      <c r="K291" s="263" t="str">
        <f t="shared" si="149"/>
        <v/>
      </c>
      <c r="L291" s="5">
        <f t="shared" si="150"/>
        <v>0</v>
      </c>
      <c r="M291" s="18"/>
      <c r="N291" s="267" t="str">
        <f t="shared" si="151"/>
        <v/>
      </c>
      <c r="O291" s="263" t="str">
        <f t="shared" si="152"/>
        <v/>
      </c>
      <c r="P291" s="5">
        <f t="shared" si="153"/>
        <v>0</v>
      </c>
      <c r="Q291" s="18"/>
      <c r="R291" s="267" t="str">
        <f t="shared" si="154"/>
        <v/>
      </c>
      <c r="S291" s="263" t="str">
        <f t="shared" si="155"/>
        <v/>
      </c>
      <c r="T291" s="5">
        <f t="shared" si="156"/>
        <v>0</v>
      </c>
      <c r="U291" s="18"/>
      <c r="V291" s="267" t="str">
        <f t="shared" si="157"/>
        <v/>
      </c>
      <c r="W291" s="263" t="str">
        <f t="shared" si="158"/>
        <v/>
      </c>
      <c r="X291" s="5">
        <f t="shared" si="159"/>
        <v>0</v>
      </c>
      <c r="Y291" s="20"/>
      <c r="Z291" s="267" t="str">
        <f t="shared" si="160"/>
        <v/>
      </c>
      <c r="AA291" s="263" t="str">
        <f t="shared" si="161"/>
        <v/>
      </c>
      <c r="AB291" s="5">
        <f t="shared" si="162"/>
        <v>0</v>
      </c>
      <c r="AC291" s="18"/>
      <c r="AD291" s="267" t="str">
        <f t="shared" si="163"/>
        <v/>
      </c>
      <c r="AE291" s="263" t="str">
        <f t="shared" si="164"/>
        <v/>
      </c>
      <c r="AF291" s="5">
        <f t="shared" si="165"/>
        <v>0</v>
      </c>
      <c r="AG291" s="18"/>
      <c r="AH291" s="267" t="str">
        <f t="shared" si="166"/>
        <v/>
      </c>
      <c r="AI291" s="263" t="str">
        <f t="shared" si="167"/>
        <v/>
      </c>
      <c r="AJ291" s="29">
        <f t="shared" si="168"/>
        <v>0</v>
      </c>
      <c r="AK291" s="22"/>
      <c r="AL291" s="5">
        <f t="shared" si="169"/>
        <v>0</v>
      </c>
      <c r="AM291" s="22"/>
      <c r="AN291" s="5">
        <f t="shared" si="170"/>
        <v>0</v>
      </c>
      <c r="AO291" s="826"/>
      <c r="AP291" s="29">
        <f t="shared" si="171"/>
        <v>0</v>
      </c>
      <c r="AQ291" s="436"/>
      <c r="AR291" s="106">
        <f t="shared" si="172"/>
        <v>0</v>
      </c>
      <c r="AS291" s="274">
        <f t="shared" si="178"/>
        <v>0</v>
      </c>
      <c r="AT291" s="275">
        <f t="shared" si="178"/>
        <v>0</v>
      </c>
      <c r="AU291" s="275">
        <f t="shared" si="179"/>
        <v>0</v>
      </c>
      <c r="AV291" s="275">
        <f t="shared" si="179"/>
        <v>0</v>
      </c>
      <c r="AW291" s="275">
        <f t="shared" si="179"/>
        <v>0</v>
      </c>
      <c r="AX291" s="275">
        <f t="shared" si="179"/>
        <v>0</v>
      </c>
      <c r="AY291" s="275">
        <f t="shared" si="179"/>
        <v>0</v>
      </c>
      <c r="AZ291" s="275">
        <f t="shared" si="179"/>
        <v>0</v>
      </c>
      <c r="BA291" s="275">
        <f t="shared" si="179"/>
        <v>0</v>
      </c>
      <c r="BB291" s="275">
        <f t="shared" si="179"/>
        <v>0</v>
      </c>
      <c r="BC291" s="275">
        <f t="shared" si="179"/>
        <v>0</v>
      </c>
      <c r="BD291" s="275">
        <f t="shared" si="175"/>
        <v>0</v>
      </c>
      <c r="BE291" s="275">
        <f>IF(AND(A291&lt;&gt;"",AS291&lt;&gt;1,ISNA(VLOOKUP(A291,Indoor!B:B,1,0))),1,0)</f>
        <v>0</v>
      </c>
      <c r="BG291" s="276"/>
      <c r="BH291" s="302"/>
    </row>
    <row r="292" spans="1:60" hidden="1">
      <c r="A292" s="118"/>
      <c r="B292" s="4" t="str">
        <f t="shared" si="176"/>
        <v/>
      </c>
      <c r="C292" s="4" t="str">
        <f t="shared" si="176"/>
        <v/>
      </c>
      <c r="D292" s="5" t="str">
        <f t="shared" si="176"/>
        <v/>
      </c>
      <c r="E292" s="5" t="str">
        <f t="shared" si="176"/>
        <v/>
      </c>
      <c r="F292" s="5" t="str">
        <f t="shared" si="176"/>
        <v/>
      </c>
      <c r="G292" s="17"/>
      <c r="H292" s="27" t="str">
        <f t="shared" si="147"/>
        <v/>
      </c>
      <c r="I292" s="28"/>
      <c r="J292" s="267" t="str">
        <f t="shared" si="148"/>
        <v/>
      </c>
      <c r="K292" s="263" t="str">
        <f t="shared" si="149"/>
        <v/>
      </c>
      <c r="L292" s="5">
        <f t="shared" si="150"/>
        <v>0</v>
      </c>
      <c r="M292" s="18"/>
      <c r="N292" s="267" t="str">
        <f t="shared" si="151"/>
        <v/>
      </c>
      <c r="O292" s="263" t="str">
        <f t="shared" si="152"/>
        <v/>
      </c>
      <c r="P292" s="5">
        <f t="shared" si="153"/>
        <v>0</v>
      </c>
      <c r="Q292" s="18"/>
      <c r="R292" s="267" t="str">
        <f t="shared" si="154"/>
        <v/>
      </c>
      <c r="S292" s="263" t="str">
        <f t="shared" si="155"/>
        <v/>
      </c>
      <c r="T292" s="5">
        <f t="shared" si="156"/>
        <v>0</v>
      </c>
      <c r="U292" s="18"/>
      <c r="V292" s="267" t="str">
        <f t="shared" si="157"/>
        <v/>
      </c>
      <c r="W292" s="263" t="str">
        <f t="shared" si="158"/>
        <v/>
      </c>
      <c r="X292" s="5">
        <f t="shared" si="159"/>
        <v>0</v>
      </c>
      <c r="Y292" s="20"/>
      <c r="Z292" s="267" t="str">
        <f t="shared" si="160"/>
        <v/>
      </c>
      <c r="AA292" s="263" t="str">
        <f t="shared" si="161"/>
        <v/>
      </c>
      <c r="AB292" s="5">
        <f t="shared" si="162"/>
        <v>0</v>
      </c>
      <c r="AC292" s="18"/>
      <c r="AD292" s="267" t="str">
        <f t="shared" si="163"/>
        <v/>
      </c>
      <c r="AE292" s="263" t="str">
        <f t="shared" si="164"/>
        <v/>
      </c>
      <c r="AF292" s="5">
        <f t="shared" si="165"/>
        <v>0</v>
      </c>
      <c r="AG292" s="18"/>
      <c r="AH292" s="267" t="str">
        <f t="shared" si="166"/>
        <v/>
      </c>
      <c r="AI292" s="263" t="str">
        <f t="shared" si="167"/>
        <v/>
      </c>
      <c r="AJ292" s="29">
        <f t="shared" si="168"/>
        <v>0</v>
      </c>
      <c r="AK292" s="22"/>
      <c r="AL292" s="5">
        <f t="shared" si="169"/>
        <v>0</v>
      </c>
      <c r="AM292" s="22"/>
      <c r="AN292" s="5">
        <f t="shared" si="170"/>
        <v>0</v>
      </c>
      <c r="AO292" s="826"/>
      <c r="AP292" s="29">
        <f t="shared" si="171"/>
        <v>0</v>
      </c>
      <c r="AQ292" s="436"/>
      <c r="AR292" s="106">
        <f t="shared" si="172"/>
        <v>0</v>
      </c>
      <c r="AS292" s="274">
        <f t="shared" si="178"/>
        <v>0</v>
      </c>
      <c r="AT292" s="275">
        <f t="shared" si="178"/>
        <v>0</v>
      </c>
      <c r="AU292" s="275">
        <f t="shared" si="179"/>
        <v>0</v>
      </c>
      <c r="AV292" s="275">
        <f t="shared" si="179"/>
        <v>0</v>
      </c>
      <c r="AW292" s="275">
        <f t="shared" si="179"/>
        <v>0</v>
      </c>
      <c r="AX292" s="275">
        <f t="shared" si="179"/>
        <v>0</v>
      </c>
      <c r="AY292" s="275">
        <f t="shared" si="179"/>
        <v>0</v>
      </c>
      <c r="AZ292" s="275">
        <f t="shared" si="179"/>
        <v>0</v>
      </c>
      <c r="BA292" s="275">
        <f t="shared" si="179"/>
        <v>0</v>
      </c>
      <c r="BB292" s="275">
        <f t="shared" si="179"/>
        <v>0</v>
      </c>
      <c r="BC292" s="275">
        <f t="shared" si="179"/>
        <v>0</v>
      </c>
      <c r="BD292" s="275">
        <f t="shared" si="175"/>
        <v>0</v>
      </c>
      <c r="BE292" s="275">
        <f>IF(AND(A292&lt;&gt;"",AS292&lt;&gt;1,ISNA(VLOOKUP(A292,Indoor!B:B,1,0))),1,0)</f>
        <v>0</v>
      </c>
      <c r="BG292" s="276"/>
      <c r="BH292" s="302"/>
    </row>
    <row r="293" spans="1:60" hidden="1">
      <c r="A293" s="118"/>
      <c r="B293" s="4" t="str">
        <f t="shared" si="176"/>
        <v/>
      </c>
      <c r="C293" s="4" t="str">
        <f t="shared" si="176"/>
        <v/>
      </c>
      <c r="D293" s="5" t="str">
        <f t="shared" si="176"/>
        <v/>
      </c>
      <c r="E293" s="5" t="str">
        <f t="shared" si="176"/>
        <v/>
      </c>
      <c r="F293" s="5" t="str">
        <f t="shared" si="176"/>
        <v/>
      </c>
      <c r="G293" s="17"/>
      <c r="H293" s="27" t="str">
        <f t="shared" si="147"/>
        <v/>
      </c>
      <c r="I293" s="28"/>
      <c r="J293" s="267" t="str">
        <f t="shared" si="148"/>
        <v/>
      </c>
      <c r="K293" s="263" t="str">
        <f t="shared" si="149"/>
        <v/>
      </c>
      <c r="L293" s="5">
        <f t="shared" si="150"/>
        <v>0</v>
      </c>
      <c r="M293" s="18"/>
      <c r="N293" s="267" t="str">
        <f t="shared" si="151"/>
        <v/>
      </c>
      <c r="O293" s="263" t="str">
        <f t="shared" si="152"/>
        <v/>
      </c>
      <c r="P293" s="5">
        <f t="shared" si="153"/>
        <v>0</v>
      </c>
      <c r="Q293" s="18"/>
      <c r="R293" s="267" t="str">
        <f t="shared" si="154"/>
        <v/>
      </c>
      <c r="S293" s="263" t="str">
        <f t="shared" si="155"/>
        <v/>
      </c>
      <c r="T293" s="5">
        <f t="shared" si="156"/>
        <v>0</v>
      </c>
      <c r="U293" s="18"/>
      <c r="V293" s="267" t="str">
        <f t="shared" si="157"/>
        <v/>
      </c>
      <c r="W293" s="263" t="str">
        <f t="shared" si="158"/>
        <v/>
      </c>
      <c r="X293" s="5">
        <f t="shared" si="159"/>
        <v>0</v>
      </c>
      <c r="Y293" s="20"/>
      <c r="Z293" s="267" t="str">
        <f t="shared" si="160"/>
        <v/>
      </c>
      <c r="AA293" s="263" t="str">
        <f t="shared" si="161"/>
        <v/>
      </c>
      <c r="AB293" s="5">
        <f t="shared" si="162"/>
        <v>0</v>
      </c>
      <c r="AC293" s="18"/>
      <c r="AD293" s="267" t="str">
        <f t="shared" si="163"/>
        <v/>
      </c>
      <c r="AE293" s="263" t="str">
        <f t="shared" si="164"/>
        <v/>
      </c>
      <c r="AF293" s="5">
        <f t="shared" si="165"/>
        <v>0</v>
      </c>
      <c r="AG293" s="18"/>
      <c r="AH293" s="267" t="str">
        <f t="shared" si="166"/>
        <v/>
      </c>
      <c r="AI293" s="263" t="str">
        <f t="shared" si="167"/>
        <v/>
      </c>
      <c r="AJ293" s="29">
        <f t="shared" si="168"/>
        <v>0</v>
      </c>
      <c r="AK293" s="22"/>
      <c r="AL293" s="5">
        <f t="shared" si="169"/>
        <v>0</v>
      </c>
      <c r="AM293" s="22"/>
      <c r="AN293" s="5">
        <f t="shared" si="170"/>
        <v>0</v>
      </c>
      <c r="AO293" s="826"/>
      <c r="AP293" s="29">
        <f t="shared" si="171"/>
        <v>0</v>
      </c>
      <c r="AQ293" s="436"/>
      <c r="AR293" s="106">
        <f t="shared" si="172"/>
        <v>0</v>
      </c>
      <c r="AS293" s="274">
        <f t="shared" si="178"/>
        <v>0</v>
      </c>
      <c r="AT293" s="275">
        <f t="shared" si="178"/>
        <v>0</v>
      </c>
      <c r="AU293" s="275">
        <f t="shared" si="179"/>
        <v>0</v>
      </c>
      <c r="AV293" s="275">
        <f t="shared" si="179"/>
        <v>0</v>
      </c>
      <c r="AW293" s="275">
        <f t="shared" si="179"/>
        <v>0</v>
      </c>
      <c r="AX293" s="275">
        <f t="shared" si="179"/>
        <v>0</v>
      </c>
      <c r="AY293" s="275">
        <f t="shared" si="179"/>
        <v>0</v>
      </c>
      <c r="AZ293" s="275">
        <f t="shared" si="179"/>
        <v>0</v>
      </c>
      <c r="BA293" s="275">
        <f t="shared" si="179"/>
        <v>0</v>
      </c>
      <c r="BB293" s="275">
        <f t="shared" si="179"/>
        <v>0</v>
      </c>
      <c r="BC293" s="275">
        <f t="shared" si="179"/>
        <v>0</v>
      </c>
      <c r="BD293" s="275">
        <f t="shared" si="175"/>
        <v>0</v>
      </c>
      <c r="BE293" s="275">
        <f>IF(AND(A293&lt;&gt;"",AS293&lt;&gt;1,ISNA(VLOOKUP(A293,Indoor!B:B,1,0))),1,0)</f>
        <v>0</v>
      </c>
      <c r="BG293" s="276"/>
      <c r="BH293" s="302"/>
    </row>
    <row r="294" spans="1:60" hidden="1">
      <c r="A294" s="118"/>
      <c r="B294" s="4" t="str">
        <f t="shared" si="176"/>
        <v/>
      </c>
      <c r="C294" s="4" t="str">
        <f t="shared" si="176"/>
        <v/>
      </c>
      <c r="D294" s="5" t="str">
        <f t="shared" si="176"/>
        <v/>
      </c>
      <c r="E294" s="5" t="str">
        <f t="shared" si="176"/>
        <v/>
      </c>
      <c r="F294" s="5" t="str">
        <f t="shared" si="176"/>
        <v/>
      </c>
      <c r="G294" s="17"/>
      <c r="H294" s="27" t="str">
        <f t="shared" si="147"/>
        <v/>
      </c>
      <c r="I294" s="28"/>
      <c r="J294" s="267" t="str">
        <f t="shared" si="148"/>
        <v/>
      </c>
      <c r="K294" s="263" t="str">
        <f t="shared" si="149"/>
        <v/>
      </c>
      <c r="L294" s="5">
        <f t="shared" si="150"/>
        <v>0</v>
      </c>
      <c r="M294" s="18"/>
      <c r="N294" s="267" t="str">
        <f t="shared" si="151"/>
        <v/>
      </c>
      <c r="O294" s="263" t="str">
        <f t="shared" si="152"/>
        <v/>
      </c>
      <c r="P294" s="5">
        <f t="shared" si="153"/>
        <v>0</v>
      </c>
      <c r="Q294" s="18"/>
      <c r="R294" s="267" t="str">
        <f t="shared" si="154"/>
        <v/>
      </c>
      <c r="S294" s="263" t="str">
        <f t="shared" si="155"/>
        <v/>
      </c>
      <c r="T294" s="5">
        <f t="shared" si="156"/>
        <v>0</v>
      </c>
      <c r="U294" s="18"/>
      <c r="V294" s="267" t="str">
        <f t="shared" si="157"/>
        <v/>
      </c>
      <c r="W294" s="263" t="str">
        <f t="shared" si="158"/>
        <v/>
      </c>
      <c r="X294" s="5">
        <f t="shared" si="159"/>
        <v>0</v>
      </c>
      <c r="Y294" s="20"/>
      <c r="Z294" s="267" t="str">
        <f t="shared" si="160"/>
        <v/>
      </c>
      <c r="AA294" s="263" t="str">
        <f t="shared" si="161"/>
        <v/>
      </c>
      <c r="AB294" s="5">
        <f t="shared" si="162"/>
        <v>0</v>
      </c>
      <c r="AC294" s="18"/>
      <c r="AD294" s="267" t="str">
        <f t="shared" si="163"/>
        <v/>
      </c>
      <c r="AE294" s="263" t="str">
        <f t="shared" si="164"/>
        <v/>
      </c>
      <c r="AF294" s="5">
        <f t="shared" si="165"/>
        <v>0</v>
      </c>
      <c r="AG294" s="18"/>
      <c r="AH294" s="267" t="str">
        <f t="shared" si="166"/>
        <v/>
      </c>
      <c r="AI294" s="263" t="str">
        <f t="shared" si="167"/>
        <v/>
      </c>
      <c r="AJ294" s="29">
        <f t="shared" si="168"/>
        <v>0</v>
      </c>
      <c r="AK294" s="22"/>
      <c r="AL294" s="5">
        <f t="shared" si="169"/>
        <v>0</v>
      </c>
      <c r="AM294" s="22"/>
      <c r="AN294" s="5">
        <f t="shared" si="170"/>
        <v>0</v>
      </c>
      <c r="AO294" s="826"/>
      <c r="AP294" s="29">
        <f t="shared" si="171"/>
        <v>0</v>
      </c>
      <c r="AQ294" s="436"/>
      <c r="AR294" s="106">
        <f t="shared" si="172"/>
        <v>0</v>
      </c>
      <c r="AS294" s="274">
        <f t="shared" si="178"/>
        <v>0</v>
      </c>
      <c r="AT294" s="275">
        <f t="shared" si="178"/>
        <v>0</v>
      </c>
      <c r="AU294" s="275">
        <f t="shared" si="179"/>
        <v>0</v>
      </c>
      <c r="AV294" s="275">
        <f t="shared" si="179"/>
        <v>0</v>
      </c>
      <c r="AW294" s="275">
        <f t="shared" si="179"/>
        <v>0</v>
      </c>
      <c r="AX294" s="275">
        <f t="shared" si="179"/>
        <v>0</v>
      </c>
      <c r="AY294" s="275">
        <f t="shared" si="179"/>
        <v>0</v>
      </c>
      <c r="AZ294" s="275">
        <f t="shared" si="179"/>
        <v>0</v>
      </c>
      <c r="BA294" s="275">
        <f t="shared" si="179"/>
        <v>0</v>
      </c>
      <c r="BB294" s="275">
        <f t="shared" si="179"/>
        <v>0</v>
      </c>
      <c r="BC294" s="275">
        <f t="shared" si="179"/>
        <v>0</v>
      </c>
      <c r="BD294" s="275">
        <f t="shared" si="175"/>
        <v>0</v>
      </c>
      <c r="BE294" s="275">
        <f>IF(AND(A294&lt;&gt;"",AS294&lt;&gt;1,ISNA(VLOOKUP(A294,Indoor!B:B,1,0))),1,0)</f>
        <v>0</v>
      </c>
      <c r="BG294" s="276"/>
      <c r="BH294" s="302"/>
    </row>
    <row r="295" spans="1:60" hidden="1">
      <c r="A295" s="118"/>
      <c r="B295" s="4" t="str">
        <f t="shared" si="176"/>
        <v/>
      </c>
      <c r="C295" s="4" t="str">
        <f t="shared" si="176"/>
        <v/>
      </c>
      <c r="D295" s="5" t="str">
        <f t="shared" si="176"/>
        <v/>
      </c>
      <c r="E295" s="5" t="str">
        <f t="shared" si="176"/>
        <v/>
      </c>
      <c r="F295" s="5" t="str">
        <f t="shared" si="176"/>
        <v/>
      </c>
      <c r="G295" s="17"/>
      <c r="H295" s="27" t="str">
        <f t="shared" si="147"/>
        <v/>
      </c>
      <c r="I295" s="28"/>
      <c r="J295" s="267" t="str">
        <f t="shared" si="148"/>
        <v/>
      </c>
      <c r="K295" s="263" t="str">
        <f t="shared" si="149"/>
        <v/>
      </c>
      <c r="L295" s="5">
        <f t="shared" si="150"/>
        <v>0</v>
      </c>
      <c r="M295" s="18"/>
      <c r="N295" s="267" t="str">
        <f t="shared" si="151"/>
        <v/>
      </c>
      <c r="O295" s="263" t="str">
        <f t="shared" si="152"/>
        <v/>
      </c>
      <c r="P295" s="5">
        <f t="shared" si="153"/>
        <v>0</v>
      </c>
      <c r="Q295" s="18"/>
      <c r="R295" s="267" t="str">
        <f t="shared" si="154"/>
        <v/>
      </c>
      <c r="S295" s="263" t="str">
        <f t="shared" si="155"/>
        <v/>
      </c>
      <c r="T295" s="5">
        <f t="shared" si="156"/>
        <v>0</v>
      </c>
      <c r="U295" s="18"/>
      <c r="V295" s="267" t="str">
        <f t="shared" si="157"/>
        <v/>
      </c>
      <c r="W295" s="263" t="str">
        <f t="shared" si="158"/>
        <v/>
      </c>
      <c r="X295" s="5">
        <f t="shared" si="159"/>
        <v>0</v>
      </c>
      <c r="Y295" s="20"/>
      <c r="Z295" s="267" t="str">
        <f t="shared" si="160"/>
        <v/>
      </c>
      <c r="AA295" s="263" t="str">
        <f t="shared" si="161"/>
        <v/>
      </c>
      <c r="AB295" s="5">
        <f t="shared" si="162"/>
        <v>0</v>
      </c>
      <c r="AC295" s="18"/>
      <c r="AD295" s="267" t="str">
        <f t="shared" si="163"/>
        <v/>
      </c>
      <c r="AE295" s="263" t="str">
        <f t="shared" si="164"/>
        <v/>
      </c>
      <c r="AF295" s="5">
        <f t="shared" si="165"/>
        <v>0</v>
      </c>
      <c r="AG295" s="18"/>
      <c r="AH295" s="267" t="str">
        <f t="shared" si="166"/>
        <v/>
      </c>
      <c r="AI295" s="263" t="str">
        <f t="shared" si="167"/>
        <v/>
      </c>
      <c r="AJ295" s="29">
        <f t="shared" si="168"/>
        <v>0</v>
      </c>
      <c r="AK295" s="22"/>
      <c r="AL295" s="5">
        <f t="shared" si="169"/>
        <v>0</v>
      </c>
      <c r="AM295" s="22"/>
      <c r="AN295" s="5">
        <f t="shared" si="170"/>
        <v>0</v>
      </c>
      <c r="AO295" s="826"/>
      <c r="AP295" s="29">
        <f t="shared" si="171"/>
        <v>0</v>
      </c>
      <c r="AQ295" s="436"/>
      <c r="AR295" s="106">
        <f t="shared" si="172"/>
        <v>0</v>
      </c>
      <c r="AS295" s="274">
        <f t="shared" si="178"/>
        <v>0</v>
      </c>
      <c r="AT295" s="275">
        <f t="shared" si="178"/>
        <v>0</v>
      </c>
      <c r="AU295" s="275">
        <f t="shared" si="179"/>
        <v>0</v>
      </c>
      <c r="AV295" s="275">
        <f t="shared" si="179"/>
        <v>0</v>
      </c>
      <c r="AW295" s="275">
        <f t="shared" si="179"/>
        <v>0</v>
      </c>
      <c r="AX295" s="275">
        <f t="shared" si="179"/>
        <v>0</v>
      </c>
      <c r="AY295" s="275">
        <f t="shared" si="179"/>
        <v>0</v>
      </c>
      <c r="AZ295" s="275">
        <f t="shared" si="179"/>
        <v>0</v>
      </c>
      <c r="BA295" s="275">
        <f t="shared" si="179"/>
        <v>0</v>
      </c>
      <c r="BB295" s="275">
        <f t="shared" si="179"/>
        <v>0</v>
      </c>
      <c r="BC295" s="275">
        <f t="shared" si="179"/>
        <v>0</v>
      </c>
      <c r="BD295" s="275">
        <f t="shared" si="175"/>
        <v>0</v>
      </c>
      <c r="BE295" s="275">
        <f>IF(AND(A295&lt;&gt;"",AS295&lt;&gt;1,ISNA(VLOOKUP(A295,Indoor!B:B,1,0))),1,0)</f>
        <v>0</v>
      </c>
      <c r="BG295" s="276"/>
      <c r="BH295" s="302"/>
    </row>
    <row r="296" spans="1:60" hidden="1">
      <c r="A296" s="118"/>
      <c r="B296" s="4" t="str">
        <f t="shared" si="176"/>
        <v/>
      </c>
      <c r="C296" s="4" t="str">
        <f t="shared" si="176"/>
        <v/>
      </c>
      <c r="D296" s="5" t="str">
        <f t="shared" si="176"/>
        <v/>
      </c>
      <c r="E296" s="5" t="str">
        <f t="shared" si="176"/>
        <v/>
      </c>
      <c r="F296" s="5" t="str">
        <f t="shared" si="176"/>
        <v/>
      </c>
      <c r="G296" s="17"/>
      <c r="H296" s="27" t="str">
        <f t="shared" si="147"/>
        <v/>
      </c>
      <c r="I296" s="28"/>
      <c r="J296" s="267" t="str">
        <f t="shared" si="148"/>
        <v/>
      </c>
      <c r="K296" s="263" t="str">
        <f t="shared" si="149"/>
        <v/>
      </c>
      <c r="L296" s="5">
        <f t="shared" si="150"/>
        <v>0</v>
      </c>
      <c r="M296" s="18"/>
      <c r="N296" s="267" t="str">
        <f t="shared" si="151"/>
        <v/>
      </c>
      <c r="O296" s="263" t="str">
        <f t="shared" si="152"/>
        <v/>
      </c>
      <c r="P296" s="5">
        <f t="shared" si="153"/>
        <v>0</v>
      </c>
      <c r="Q296" s="18"/>
      <c r="R296" s="267" t="str">
        <f t="shared" si="154"/>
        <v/>
      </c>
      <c r="S296" s="263" t="str">
        <f t="shared" si="155"/>
        <v/>
      </c>
      <c r="T296" s="5">
        <f t="shared" si="156"/>
        <v>0</v>
      </c>
      <c r="U296" s="18"/>
      <c r="V296" s="267" t="str">
        <f t="shared" si="157"/>
        <v/>
      </c>
      <c r="W296" s="263" t="str">
        <f t="shared" si="158"/>
        <v/>
      </c>
      <c r="X296" s="5">
        <f t="shared" si="159"/>
        <v>0</v>
      </c>
      <c r="Y296" s="20"/>
      <c r="Z296" s="267" t="str">
        <f t="shared" si="160"/>
        <v/>
      </c>
      <c r="AA296" s="263" t="str">
        <f t="shared" si="161"/>
        <v/>
      </c>
      <c r="AB296" s="5">
        <f t="shared" si="162"/>
        <v>0</v>
      </c>
      <c r="AC296" s="18"/>
      <c r="AD296" s="267" t="str">
        <f t="shared" si="163"/>
        <v/>
      </c>
      <c r="AE296" s="263" t="str">
        <f t="shared" si="164"/>
        <v/>
      </c>
      <c r="AF296" s="5">
        <f t="shared" si="165"/>
        <v>0</v>
      </c>
      <c r="AG296" s="18"/>
      <c r="AH296" s="267" t="str">
        <f t="shared" si="166"/>
        <v/>
      </c>
      <c r="AI296" s="263" t="str">
        <f t="shared" si="167"/>
        <v/>
      </c>
      <c r="AJ296" s="29">
        <f t="shared" si="168"/>
        <v>0</v>
      </c>
      <c r="AK296" s="22"/>
      <c r="AL296" s="5">
        <f t="shared" si="169"/>
        <v>0</v>
      </c>
      <c r="AM296" s="22"/>
      <c r="AN296" s="5">
        <f t="shared" si="170"/>
        <v>0</v>
      </c>
      <c r="AO296" s="826"/>
      <c r="AP296" s="29">
        <f t="shared" si="171"/>
        <v>0</v>
      </c>
      <c r="AQ296" s="436"/>
      <c r="AR296" s="106">
        <f t="shared" si="172"/>
        <v>0</v>
      </c>
      <c r="AS296" s="274">
        <f t="shared" si="178"/>
        <v>0</v>
      </c>
      <c r="AT296" s="275">
        <f t="shared" si="178"/>
        <v>0</v>
      </c>
      <c r="AU296" s="275">
        <f t="shared" si="179"/>
        <v>0</v>
      </c>
      <c r="AV296" s="275">
        <f t="shared" si="179"/>
        <v>0</v>
      </c>
      <c r="AW296" s="275">
        <f t="shared" si="179"/>
        <v>0</v>
      </c>
      <c r="AX296" s="275">
        <f t="shared" si="179"/>
        <v>0</v>
      </c>
      <c r="AY296" s="275">
        <f t="shared" si="179"/>
        <v>0</v>
      </c>
      <c r="AZ296" s="275">
        <f t="shared" si="179"/>
        <v>0</v>
      </c>
      <c r="BA296" s="275">
        <f t="shared" si="179"/>
        <v>0</v>
      </c>
      <c r="BB296" s="275">
        <f t="shared" si="179"/>
        <v>0</v>
      </c>
      <c r="BC296" s="275">
        <f t="shared" si="179"/>
        <v>0</v>
      </c>
      <c r="BD296" s="275">
        <f t="shared" si="175"/>
        <v>0</v>
      </c>
      <c r="BE296" s="275">
        <f>IF(AND(A296&lt;&gt;"",AS296&lt;&gt;1,ISNA(VLOOKUP(A296,Indoor!B:B,1,0))),1,0)</f>
        <v>0</v>
      </c>
      <c r="BG296" s="276"/>
      <c r="BH296" s="302"/>
    </row>
    <row r="297" spans="1:60" hidden="1">
      <c r="A297" s="118"/>
      <c r="B297" s="4" t="str">
        <f t="shared" si="176"/>
        <v/>
      </c>
      <c r="C297" s="4" t="str">
        <f t="shared" si="176"/>
        <v/>
      </c>
      <c r="D297" s="5" t="str">
        <f t="shared" si="176"/>
        <v/>
      </c>
      <c r="E297" s="5" t="str">
        <f t="shared" si="176"/>
        <v/>
      </c>
      <c r="F297" s="5" t="str">
        <f t="shared" si="176"/>
        <v/>
      </c>
      <c r="G297" s="17"/>
      <c r="H297" s="27" t="str">
        <f t="shared" si="147"/>
        <v/>
      </c>
      <c r="I297" s="28"/>
      <c r="J297" s="267" t="str">
        <f t="shared" si="148"/>
        <v/>
      </c>
      <c r="K297" s="263" t="str">
        <f t="shared" si="149"/>
        <v/>
      </c>
      <c r="L297" s="5">
        <f t="shared" si="150"/>
        <v>0</v>
      </c>
      <c r="M297" s="18"/>
      <c r="N297" s="267" t="str">
        <f t="shared" si="151"/>
        <v/>
      </c>
      <c r="O297" s="263" t="str">
        <f t="shared" si="152"/>
        <v/>
      </c>
      <c r="P297" s="5">
        <f t="shared" si="153"/>
        <v>0</v>
      </c>
      <c r="Q297" s="18"/>
      <c r="R297" s="267" t="str">
        <f t="shared" si="154"/>
        <v/>
      </c>
      <c r="S297" s="263" t="str">
        <f t="shared" si="155"/>
        <v/>
      </c>
      <c r="T297" s="5">
        <f t="shared" si="156"/>
        <v>0</v>
      </c>
      <c r="U297" s="18"/>
      <c r="V297" s="267" t="str">
        <f t="shared" si="157"/>
        <v/>
      </c>
      <c r="W297" s="263" t="str">
        <f t="shared" si="158"/>
        <v/>
      </c>
      <c r="X297" s="5">
        <f t="shared" si="159"/>
        <v>0</v>
      </c>
      <c r="Y297" s="20"/>
      <c r="Z297" s="267" t="str">
        <f t="shared" si="160"/>
        <v/>
      </c>
      <c r="AA297" s="263" t="str">
        <f t="shared" si="161"/>
        <v/>
      </c>
      <c r="AB297" s="5">
        <f t="shared" si="162"/>
        <v>0</v>
      </c>
      <c r="AC297" s="18"/>
      <c r="AD297" s="267" t="str">
        <f t="shared" si="163"/>
        <v/>
      </c>
      <c r="AE297" s="263" t="str">
        <f t="shared" si="164"/>
        <v/>
      </c>
      <c r="AF297" s="5">
        <f t="shared" si="165"/>
        <v>0</v>
      </c>
      <c r="AG297" s="18"/>
      <c r="AH297" s="267" t="str">
        <f t="shared" si="166"/>
        <v/>
      </c>
      <c r="AI297" s="263" t="str">
        <f t="shared" si="167"/>
        <v/>
      </c>
      <c r="AJ297" s="29">
        <f t="shared" si="168"/>
        <v>0</v>
      </c>
      <c r="AK297" s="22"/>
      <c r="AL297" s="5">
        <f t="shared" si="169"/>
        <v>0</v>
      </c>
      <c r="AM297" s="22"/>
      <c r="AN297" s="5">
        <f t="shared" si="170"/>
        <v>0</v>
      </c>
      <c r="AO297" s="826"/>
      <c r="AP297" s="29">
        <f t="shared" si="171"/>
        <v>0</v>
      </c>
      <c r="AQ297" s="436"/>
      <c r="AR297" s="106">
        <f t="shared" si="172"/>
        <v>0</v>
      </c>
      <c r="AS297" s="274">
        <f t="shared" si="178"/>
        <v>0</v>
      </c>
      <c r="AT297" s="275">
        <f t="shared" si="178"/>
        <v>0</v>
      </c>
      <c r="AU297" s="275">
        <f t="shared" si="179"/>
        <v>0</v>
      </c>
      <c r="AV297" s="275">
        <f t="shared" si="179"/>
        <v>0</v>
      </c>
      <c r="AW297" s="275">
        <f t="shared" si="179"/>
        <v>0</v>
      </c>
      <c r="AX297" s="275">
        <f t="shared" si="179"/>
        <v>0</v>
      </c>
      <c r="AY297" s="275">
        <f t="shared" si="179"/>
        <v>0</v>
      </c>
      <c r="AZ297" s="275">
        <f t="shared" si="179"/>
        <v>0</v>
      </c>
      <c r="BA297" s="275">
        <f t="shared" si="179"/>
        <v>0</v>
      </c>
      <c r="BB297" s="275">
        <f t="shared" si="179"/>
        <v>0</v>
      </c>
      <c r="BC297" s="275">
        <f t="shared" si="179"/>
        <v>0</v>
      </c>
      <c r="BD297" s="275">
        <f t="shared" si="175"/>
        <v>0</v>
      </c>
      <c r="BE297" s="275">
        <f>IF(AND(A297&lt;&gt;"",AS297&lt;&gt;1,ISNA(VLOOKUP(A297,Indoor!B:B,1,0))),1,0)</f>
        <v>0</v>
      </c>
      <c r="BG297" s="276"/>
      <c r="BH297" s="302"/>
    </row>
    <row r="298" spans="1:60" hidden="1">
      <c r="A298" s="118"/>
      <c r="B298" s="4" t="str">
        <f t="shared" si="176"/>
        <v/>
      </c>
      <c r="C298" s="4" t="str">
        <f t="shared" si="176"/>
        <v/>
      </c>
      <c r="D298" s="5" t="str">
        <f t="shared" si="176"/>
        <v/>
      </c>
      <c r="E298" s="5" t="str">
        <f t="shared" si="176"/>
        <v/>
      </c>
      <c r="F298" s="5" t="str">
        <f t="shared" si="176"/>
        <v/>
      </c>
      <c r="G298" s="17"/>
      <c r="H298" s="27" t="str">
        <f t="shared" si="147"/>
        <v/>
      </c>
      <c r="I298" s="28"/>
      <c r="J298" s="267" t="str">
        <f t="shared" si="148"/>
        <v/>
      </c>
      <c r="K298" s="263" t="str">
        <f t="shared" si="149"/>
        <v/>
      </c>
      <c r="L298" s="5">
        <f t="shared" si="150"/>
        <v>0</v>
      </c>
      <c r="M298" s="18"/>
      <c r="N298" s="267" t="str">
        <f t="shared" si="151"/>
        <v/>
      </c>
      <c r="O298" s="263" t="str">
        <f t="shared" si="152"/>
        <v/>
      </c>
      <c r="P298" s="5">
        <f t="shared" si="153"/>
        <v>0</v>
      </c>
      <c r="Q298" s="18"/>
      <c r="R298" s="267" t="str">
        <f t="shared" si="154"/>
        <v/>
      </c>
      <c r="S298" s="263" t="str">
        <f t="shared" si="155"/>
        <v/>
      </c>
      <c r="T298" s="5">
        <f t="shared" si="156"/>
        <v>0</v>
      </c>
      <c r="U298" s="18"/>
      <c r="V298" s="267" t="str">
        <f t="shared" si="157"/>
        <v/>
      </c>
      <c r="W298" s="263" t="str">
        <f t="shared" si="158"/>
        <v/>
      </c>
      <c r="X298" s="5">
        <f t="shared" si="159"/>
        <v>0</v>
      </c>
      <c r="Y298" s="20"/>
      <c r="Z298" s="267" t="str">
        <f t="shared" si="160"/>
        <v/>
      </c>
      <c r="AA298" s="263" t="str">
        <f t="shared" si="161"/>
        <v/>
      </c>
      <c r="AB298" s="5">
        <f t="shared" si="162"/>
        <v>0</v>
      </c>
      <c r="AC298" s="18"/>
      <c r="AD298" s="267" t="str">
        <f t="shared" si="163"/>
        <v/>
      </c>
      <c r="AE298" s="263" t="str">
        <f t="shared" si="164"/>
        <v/>
      </c>
      <c r="AF298" s="5">
        <f t="shared" si="165"/>
        <v>0</v>
      </c>
      <c r="AG298" s="18"/>
      <c r="AH298" s="267" t="str">
        <f t="shared" si="166"/>
        <v/>
      </c>
      <c r="AI298" s="263" t="str">
        <f t="shared" si="167"/>
        <v/>
      </c>
      <c r="AJ298" s="29">
        <f t="shared" si="168"/>
        <v>0</v>
      </c>
      <c r="AK298" s="22"/>
      <c r="AL298" s="5">
        <f t="shared" si="169"/>
        <v>0</v>
      </c>
      <c r="AM298" s="22"/>
      <c r="AN298" s="5">
        <f t="shared" si="170"/>
        <v>0</v>
      </c>
      <c r="AO298" s="826"/>
      <c r="AP298" s="29">
        <f t="shared" si="171"/>
        <v>0</v>
      </c>
      <c r="AQ298" s="436"/>
      <c r="AR298" s="106">
        <f t="shared" si="172"/>
        <v>0</v>
      </c>
      <c r="AS298" s="274">
        <f t="shared" si="178"/>
        <v>0</v>
      </c>
      <c r="AT298" s="275">
        <f t="shared" si="178"/>
        <v>0</v>
      </c>
      <c r="AU298" s="275">
        <f t="shared" si="179"/>
        <v>0</v>
      </c>
      <c r="AV298" s="275">
        <f t="shared" si="179"/>
        <v>0</v>
      </c>
      <c r="AW298" s="275">
        <f t="shared" si="179"/>
        <v>0</v>
      </c>
      <c r="AX298" s="275">
        <f t="shared" si="179"/>
        <v>0</v>
      </c>
      <c r="AY298" s="275">
        <f t="shared" si="179"/>
        <v>0</v>
      </c>
      <c r="AZ298" s="275">
        <f t="shared" si="179"/>
        <v>0</v>
      </c>
      <c r="BA298" s="275">
        <f t="shared" si="179"/>
        <v>0</v>
      </c>
      <c r="BB298" s="275">
        <f t="shared" si="179"/>
        <v>0</v>
      </c>
      <c r="BC298" s="275">
        <f t="shared" si="179"/>
        <v>0</v>
      </c>
      <c r="BD298" s="275">
        <f t="shared" si="175"/>
        <v>0</v>
      </c>
      <c r="BE298" s="275">
        <f>IF(AND(A298&lt;&gt;"",AS298&lt;&gt;1,ISNA(VLOOKUP(A298,Indoor!B:B,1,0))),1,0)</f>
        <v>0</v>
      </c>
      <c r="BG298" s="276"/>
      <c r="BH298" s="302"/>
    </row>
    <row r="299" spans="1:60" hidden="1">
      <c r="A299" s="118"/>
      <c r="B299" s="4" t="str">
        <f t="shared" si="176"/>
        <v/>
      </c>
      <c r="C299" s="4" t="str">
        <f t="shared" si="176"/>
        <v/>
      </c>
      <c r="D299" s="5" t="str">
        <f t="shared" si="176"/>
        <v/>
      </c>
      <c r="E299" s="5" t="str">
        <f t="shared" si="176"/>
        <v/>
      </c>
      <c r="F299" s="5" t="str">
        <f t="shared" si="176"/>
        <v/>
      </c>
      <c r="G299" s="17"/>
      <c r="H299" s="27" t="str">
        <f t="shared" si="147"/>
        <v/>
      </c>
      <c r="I299" s="28"/>
      <c r="J299" s="267" t="str">
        <f t="shared" si="148"/>
        <v/>
      </c>
      <c r="K299" s="263" t="str">
        <f t="shared" si="149"/>
        <v/>
      </c>
      <c r="L299" s="5">
        <f t="shared" si="150"/>
        <v>0</v>
      </c>
      <c r="M299" s="18"/>
      <c r="N299" s="267" t="str">
        <f t="shared" si="151"/>
        <v/>
      </c>
      <c r="O299" s="263" t="str">
        <f t="shared" si="152"/>
        <v/>
      </c>
      <c r="P299" s="5">
        <f t="shared" si="153"/>
        <v>0</v>
      </c>
      <c r="Q299" s="18"/>
      <c r="R299" s="267" t="str">
        <f t="shared" si="154"/>
        <v/>
      </c>
      <c r="S299" s="263" t="str">
        <f t="shared" si="155"/>
        <v/>
      </c>
      <c r="T299" s="5">
        <f t="shared" si="156"/>
        <v>0</v>
      </c>
      <c r="U299" s="18"/>
      <c r="V299" s="267" t="str">
        <f t="shared" si="157"/>
        <v/>
      </c>
      <c r="W299" s="263" t="str">
        <f t="shared" si="158"/>
        <v/>
      </c>
      <c r="X299" s="5">
        <f t="shared" si="159"/>
        <v>0</v>
      </c>
      <c r="Y299" s="20"/>
      <c r="Z299" s="267" t="str">
        <f t="shared" si="160"/>
        <v/>
      </c>
      <c r="AA299" s="263" t="str">
        <f t="shared" si="161"/>
        <v/>
      </c>
      <c r="AB299" s="5">
        <f t="shared" si="162"/>
        <v>0</v>
      </c>
      <c r="AC299" s="18"/>
      <c r="AD299" s="267" t="str">
        <f t="shared" si="163"/>
        <v/>
      </c>
      <c r="AE299" s="263" t="str">
        <f t="shared" si="164"/>
        <v/>
      </c>
      <c r="AF299" s="5">
        <f t="shared" si="165"/>
        <v>0</v>
      </c>
      <c r="AG299" s="18"/>
      <c r="AH299" s="267" t="str">
        <f t="shared" si="166"/>
        <v/>
      </c>
      <c r="AI299" s="263" t="str">
        <f t="shared" si="167"/>
        <v/>
      </c>
      <c r="AJ299" s="29">
        <f t="shared" si="168"/>
        <v>0</v>
      </c>
      <c r="AK299" s="22"/>
      <c r="AL299" s="5">
        <f t="shared" si="169"/>
        <v>0</v>
      </c>
      <c r="AM299" s="22"/>
      <c r="AN299" s="5">
        <f t="shared" si="170"/>
        <v>0</v>
      </c>
      <c r="AO299" s="826"/>
      <c r="AP299" s="29">
        <f t="shared" si="171"/>
        <v>0</v>
      </c>
      <c r="AQ299" s="436"/>
      <c r="AR299" s="106">
        <f t="shared" si="172"/>
        <v>0</v>
      </c>
      <c r="AS299" s="274">
        <f t="shared" si="178"/>
        <v>0</v>
      </c>
      <c r="AT299" s="275">
        <f t="shared" si="178"/>
        <v>0</v>
      </c>
      <c r="AU299" s="275">
        <f t="shared" si="179"/>
        <v>0</v>
      </c>
      <c r="AV299" s="275">
        <f t="shared" si="179"/>
        <v>0</v>
      </c>
      <c r="AW299" s="275">
        <f t="shared" si="179"/>
        <v>0</v>
      </c>
      <c r="AX299" s="275">
        <f t="shared" si="179"/>
        <v>0</v>
      </c>
      <c r="AY299" s="275">
        <f t="shared" si="179"/>
        <v>0</v>
      </c>
      <c r="AZ299" s="275">
        <f t="shared" si="179"/>
        <v>0</v>
      </c>
      <c r="BA299" s="275">
        <f t="shared" si="179"/>
        <v>0</v>
      </c>
      <c r="BB299" s="275">
        <f t="shared" si="179"/>
        <v>0</v>
      </c>
      <c r="BC299" s="275">
        <f t="shared" si="179"/>
        <v>0</v>
      </c>
      <c r="BD299" s="275">
        <f t="shared" si="175"/>
        <v>0</v>
      </c>
      <c r="BE299" s="275">
        <f>IF(AND(A299&lt;&gt;"",AS299&lt;&gt;1,ISNA(VLOOKUP(A299,Indoor!B:B,1,0))),1,0)</f>
        <v>0</v>
      </c>
      <c r="BG299" s="276"/>
      <c r="BH299" s="302"/>
    </row>
    <row r="300" spans="1:60" hidden="1">
      <c r="A300" s="118"/>
      <c r="B300" s="4" t="str">
        <f t="shared" si="176"/>
        <v/>
      </c>
      <c r="C300" s="4" t="str">
        <f t="shared" si="176"/>
        <v/>
      </c>
      <c r="D300" s="5" t="str">
        <f t="shared" si="176"/>
        <v/>
      </c>
      <c r="E300" s="5" t="str">
        <f t="shared" si="176"/>
        <v/>
      </c>
      <c r="F300" s="5" t="str">
        <f t="shared" si="176"/>
        <v/>
      </c>
      <c r="G300" s="17"/>
      <c r="H300" s="27" t="str">
        <f t="shared" si="147"/>
        <v/>
      </c>
      <c r="I300" s="28"/>
      <c r="J300" s="267" t="str">
        <f t="shared" si="148"/>
        <v/>
      </c>
      <c r="K300" s="263" t="str">
        <f t="shared" si="149"/>
        <v/>
      </c>
      <c r="L300" s="5">
        <f t="shared" si="150"/>
        <v>0</v>
      </c>
      <c r="M300" s="18"/>
      <c r="N300" s="267" t="str">
        <f t="shared" si="151"/>
        <v/>
      </c>
      <c r="O300" s="263" t="str">
        <f t="shared" si="152"/>
        <v/>
      </c>
      <c r="P300" s="5">
        <f t="shared" si="153"/>
        <v>0</v>
      </c>
      <c r="Q300" s="18"/>
      <c r="R300" s="267" t="str">
        <f t="shared" si="154"/>
        <v/>
      </c>
      <c r="S300" s="263" t="str">
        <f t="shared" si="155"/>
        <v/>
      </c>
      <c r="T300" s="5">
        <f t="shared" si="156"/>
        <v>0</v>
      </c>
      <c r="U300" s="18"/>
      <c r="V300" s="267" t="str">
        <f t="shared" si="157"/>
        <v/>
      </c>
      <c r="W300" s="263" t="str">
        <f t="shared" si="158"/>
        <v/>
      </c>
      <c r="X300" s="5">
        <f t="shared" si="159"/>
        <v>0</v>
      </c>
      <c r="Y300" s="20"/>
      <c r="Z300" s="267" t="str">
        <f t="shared" si="160"/>
        <v/>
      </c>
      <c r="AA300" s="263" t="str">
        <f t="shared" si="161"/>
        <v/>
      </c>
      <c r="AB300" s="5">
        <f t="shared" si="162"/>
        <v>0</v>
      </c>
      <c r="AC300" s="18"/>
      <c r="AD300" s="267" t="str">
        <f t="shared" si="163"/>
        <v/>
      </c>
      <c r="AE300" s="263" t="str">
        <f t="shared" si="164"/>
        <v/>
      </c>
      <c r="AF300" s="5">
        <f t="shared" si="165"/>
        <v>0</v>
      </c>
      <c r="AG300" s="18"/>
      <c r="AH300" s="267" t="str">
        <f t="shared" si="166"/>
        <v/>
      </c>
      <c r="AI300" s="263" t="str">
        <f t="shared" si="167"/>
        <v/>
      </c>
      <c r="AJ300" s="29">
        <f t="shared" si="168"/>
        <v>0</v>
      </c>
      <c r="AK300" s="22"/>
      <c r="AL300" s="5">
        <f t="shared" si="169"/>
        <v>0</v>
      </c>
      <c r="AM300" s="22"/>
      <c r="AN300" s="5">
        <f t="shared" si="170"/>
        <v>0</v>
      </c>
      <c r="AO300" s="826"/>
      <c r="AP300" s="29">
        <f t="shared" si="171"/>
        <v>0</v>
      </c>
      <c r="AQ300" s="436"/>
      <c r="AR300" s="106">
        <f t="shared" si="172"/>
        <v>0</v>
      </c>
      <c r="AS300" s="274">
        <f t="shared" si="178"/>
        <v>0</v>
      </c>
      <c r="AT300" s="275">
        <f t="shared" si="178"/>
        <v>0</v>
      </c>
      <c r="AU300" s="275">
        <f t="shared" ref="AU300:BC309" si="180">IF($G300=AU$13,1,0)</f>
        <v>0</v>
      </c>
      <c r="AV300" s="275">
        <f t="shared" si="180"/>
        <v>0</v>
      </c>
      <c r="AW300" s="275">
        <f t="shared" si="180"/>
        <v>0</v>
      </c>
      <c r="AX300" s="275">
        <f t="shared" si="180"/>
        <v>0</v>
      </c>
      <c r="AY300" s="275">
        <f t="shared" si="180"/>
        <v>0</v>
      </c>
      <c r="AZ300" s="275">
        <f t="shared" si="180"/>
        <v>0</v>
      </c>
      <c r="BA300" s="275">
        <f t="shared" si="180"/>
        <v>0</v>
      </c>
      <c r="BB300" s="275">
        <f t="shared" si="180"/>
        <v>0</v>
      </c>
      <c r="BC300" s="275">
        <f t="shared" si="180"/>
        <v>0</v>
      </c>
      <c r="BD300" s="275">
        <f t="shared" si="175"/>
        <v>0</v>
      </c>
      <c r="BE300" s="275">
        <f>IF(AND(A300&lt;&gt;"",AS300&lt;&gt;1,ISNA(VLOOKUP(A300,Indoor!B:B,1,0))),1,0)</f>
        <v>0</v>
      </c>
      <c r="BG300" s="276"/>
      <c r="BH300" s="302"/>
    </row>
    <row r="301" spans="1:60" hidden="1">
      <c r="A301" s="118"/>
      <c r="B301" s="4" t="str">
        <f t="shared" si="176"/>
        <v/>
      </c>
      <c r="C301" s="4" t="str">
        <f t="shared" si="176"/>
        <v/>
      </c>
      <c r="D301" s="5" t="str">
        <f t="shared" si="176"/>
        <v/>
      </c>
      <c r="E301" s="5" t="str">
        <f t="shared" si="176"/>
        <v/>
      </c>
      <c r="F301" s="5" t="str">
        <f t="shared" si="176"/>
        <v/>
      </c>
      <c r="G301" s="17"/>
      <c r="H301" s="27" t="str">
        <f t="shared" si="147"/>
        <v/>
      </c>
      <c r="I301" s="28"/>
      <c r="J301" s="267" t="str">
        <f t="shared" si="148"/>
        <v/>
      </c>
      <c r="K301" s="263" t="str">
        <f t="shared" si="149"/>
        <v/>
      </c>
      <c r="L301" s="5">
        <f t="shared" si="150"/>
        <v>0</v>
      </c>
      <c r="M301" s="18"/>
      <c r="N301" s="267" t="str">
        <f t="shared" si="151"/>
        <v/>
      </c>
      <c r="O301" s="263" t="str">
        <f t="shared" si="152"/>
        <v/>
      </c>
      <c r="P301" s="5">
        <f t="shared" si="153"/>
        <v>0</v>
      </c>
      <c r="Q301" s="18"/>
      <c r="R301" s="267" t="str">
        <f t="shared" si="154"/>
        <v/>
      </c>
      <c r="S301" s="263" t="str">
        <f t="shared" si="155"/>
        <v/>
      </c>
      <c r="T301" s="5">
        <f t="shared" si="156"/>
        <v>0</v>
      </c>
      <c r="U301" s="18"/>
      <c r="V301" s="267" t="str">
        <f t="shared" si="157"/>
        <v/>
      </c>
      <c r="W301" s="263" t="str">
        <f t="shared" si="158"/>
        <v/>
      </c>
      <c r="X301" s="5">
        <f t="shared" si="159"/>
        <v>0</v>
      </c>
      <c r="Y301" s="20"/>
      <c r="Z301" s="267" t="str">
        <f t="shared" si="160"/>
        <v/>
      </c>
      <c r="AA301" s="263" t="str">
        <f t="shared" si="161"/>
        <v/>
      </c>
      <c r="AB301" s="5">
        <f t="shared" si="162"/>
        <v>0</v>
      </c>
      <c r="AC301" s="18"/>
      <c r="AD301" s="267" t="str">
        <f t="shared" si="163"/>
        <v/>
      </c>
      <c r="AE301" s="263" t="str">
        <f t="shared" si="164"/>
        <v/>
      </c>
      <c r="AF301" s="5">
        <f t="shared" si="165"/>
        <v>0</v>
      </c>
      <c r="AG301" s="18"/>
      <c r="AH301" s="267" t="str">
        <f t="shared" si="166"/>
        <v/>
      </c>
      <c r="AI301" s="263" t="str">
        <f t="shared" si="167"/>
        <v/>
      </c>
      <c r="AJ301" s="29">
        <f t="shared" si="168"/>
        <v>0</v>
      </c>
      <c r="AK301" s="22"/>
      <c r="AL301" s="5">
        <f t="shared" si="169"/>
        <v>0</v>
      </c>
      <c r="AM301" s="22"/>
      <c r="AN301" s="5">
        <f t="shared" si="170"/>
        <v>0</v>
      </c>
      <c r="AO301" s="826"/>
      <c r="AP301" s="29">
        <f t="shared" si="171"/>
        <v>0</v>
      </c>
      <c r="AQ301" s="436"/>
      <c r="AR301" s="106">
        <f t="shared" si="172"/>
        <v>0</v>
      </c>
      <c r="AS301" s="274">
        <f t="shared" ref="AS301:AT320" si="181">IF($G301=AS$13,1,0)</f>
        <v>0</v>
      </c>
      <c r="AT301" s="275">
        <f t="shared" si="181"/>
        <v>0</v>
      </c>
      <c r="AU301" s="275">
        <f t="shared" si="180"/>
        <v>0</v>
      </c>
      <c r="AV301" s="275">
        <f t="shared" si="180"/>
        <v>0</v>
      </c>
      <c r="AW301" s="275">
        <f t="shared" si="180"/>
        <v>0</v>
      </c>
      <c r="AX301" s="275">
        <f t="shared" si="180"/>
        <v>0</v>
      </c>
      <c r="AY301" s="275">
        <f t="shared" si="180"/>
        <v>0</v>
      </c>
      <c r="AZ301" s="275">
        <f t="shared" si="180"/>
        <v>0</v>
      </c>
      <c r="BA301" s="275">
        <f t="shared" si="180"/>
        <v>0</v>
      </c>
      <c r="BB301" s="275">
        <f t="shared" si="180"/>
        <v>0</v>
      </c>
      <c r="BC301" s="275">
        <f t="shared" si="180"/>
        <v>0</v>
      </c>
      <c r="BD301" s="275">
        <f t="shared" si="175"/>
        <v>0</v>
      </c>
      <c r="BE301" s="275">
        <f>IF(AND(A301&lt;&gt;"",AS301&lt;&gt;1,ISNA(VLOOKUP(A301,Indoor!B:B,1,0))),1,0)</f>
        <v>0</v>
      </c>
      <c r="BG301" s="276"/>
      <c r="BH301" s="302"/>
    </row>
    <row r="302" spans="1:60" hidden="1">
      <c r="A302" s="118"/>
      <c r="B302" s="4" t="str">
        <f t="shared" si="176"/>
        <v/>
      </c>
      <c r="C302" s="4" t="str">
        <f t="shared" si="176"/>
        <v/>
      </c>
      <c r="D302" s="5" t="str">
        <f t="shared" si="176"/>
        <v/>
      </c>
      <c r="E302" s="5" t="str">
        <f t="shared" si="176"/>
        <v/>
      </c>
      <c r="F302" s="5" t="str">
        <f t="shared" si="176"/>
        <v/>
      </c>
      <c r="G302" s="17"/>
      <c r="H302" s="27" t="str">
        <f t="shared" si="147"/>
        <v/>
      </c>
      <c r="I302" s="28"/>
      <c r="J302" s="267" t="str">
        <f t="shared" si="148"/>
        <v/>
      </c>
      <c r="K302" s="263" t="str">
        <f t="shared" si="149"/>
        <v/>
      </c>
      <c r="L302" s="5">
        <f t="shared" si="150"/>
        <v>0</v>
      </c>
      <c r="M302" s="18"/>
      <c r="N302" s="267" t="str">
        <f t="shared" si="151"/>
        <v/>
      </c>
      <c r="O302" s="263" t="str">
        <f t="shared" si="152"/>
        <v/>
      </c>
      <c r="P302" s="5">
        <f t="shared" si="153"/>
        <v>0</v>
      </c>
      <c r="Q302" s="18"/>
      <c r="R302" s="267" t="str">
        <f t="shared" si="154"/>
        <v/>
      </c>
      <c r="S302" s="263" t="str">
        <f t="shared" si="155"/>
        <v/>
      </c>
      <c r="T302" s="5">
        <f t="shared" si="156"/>
        <v>0</v>
      </c>
      <c r="U302" s="18"/>
      <c r="V302" s="267" t="str">
        <f t="shared" si="157"/>
        <v/>
      </c>
      <c r="W302" s="263" t="str">
        <f t="shared" si="158"/>
        <v/>
      </c>
      <c r="X302" s="5">
        <f t="shared" si="159"/>
        <v>0</v>
      </c>
      <c r="Y302" s="20"/>
      <c r="Z302" s="267" t="str">
        <f t="shared" si="160"/>
        <v/>
      </c>
      <c r="AA302" s="263" t="str">
        <f t="shared" si="161"/>
        <v/>
      </c>
      <c r="AB302" s="5">
        <f t="shared" si="162"/>
        <v>0</v>
      </c>
      <c r="AC302" s="18"/>
      <c r="AD302" s="267" t="str">
        <f t="shared" si="163"/>
        <v/>
      </c>
      <c r="AE302" s="263" t="str">
        <f t="shared" si="164"/>
        <v/>
      </c>
      <c r="AF302" s="5">
        <f t="shared" si="165"/>
        <v>0</v>
      </c>
      <c r="AG302" s="18"/>
      <c r="AH302" s="267" t="str">
        <f t="shared" si="166"/>
        <v/>
      </c>
      <c r="AI302" s="263" t="str">
        <f t="shared" si="167"/>
        <v/>
      </c>
      <c r="AJ302" s="29">
        <f t="shared" si="168"/>
        <v>0</v>
      </c>
      <c r="AK302" s="22"/>
      <c r="AL302" s="5">
        <f t="shared" si="169"/>
        <v>0</v>
      </c>
      <c r="AM302" s="22"/>
      <c r="AN302" s="5">
        <f t="shared" si="170"/>
        <v>0</v>
      </c>
      <c r="AO302" s="826"/>
      <c r="AP302" s="29">
        <f t="shared" si="171"/>
        <v>0</v>
      </c>
      <c r="AQ302" s="436"/>
      <c r="AR302" s="106">
        <f t="shared" si="172"/>
        <v>0</v>
      </c>
      <c r="AS302" s="274">
        <f t="shared" si="181"/>
        <v>0</v>
      </c>
      <c r="AT302" s="275">
        <f t="shared" si="181"/>
        <v>0</v>
      </c>
      <c r="AU302" s="275">
        <f t="shared" si="180"/>
        <v>0</v>
      </c>
      <c r="AV302" s="275">
        <f t="shared" si="180"/>
        <v>0</v>
      </c>
      <c r="AW302" s="275">
        <f t="shared" si="180"/>
        <v>0</v>
      </c>
      <c r="AX302" s="275">
        <f t="shared" si="180"/>
        <v>0</v>
      </c>
      <c r="AY302" s="275">
        <f t="shared" si="180"/>
        <v>0</v>
      </c>
      <c r="AZ302" s="275">
        <f t="shared" si="180"/>
        <v>0</v>
      </c>
      <c r="BA302" s="275">
        <f t="shared" si="180"/>
        <v>0</v>
      </c>
      <c r="BB302" s="275">
        <f t="shared" si="180"/>
        <v>0</v>
      </c>
      <c r="BC302" s="275">
        <f t="shared" si="180"/>
        <v>0</v>
      </c>
      <c r="BD302" s="275">
        <f t="shared" si="175"/>
        <v>0</v>
      </c>
      <c r="BE302" s="275">
        <f>IF(AND(A302&lt;&gt;"",AS302&lt;&gt;1,ISNA(VLOOKUP(A302,Indoor!B:B,1,0))),1,0)</f>
        <v>0</v>
      </c>
      <c r="BG302" s="276"/>
      <c r="BH302" s="302"/>
    </row>
    <row r="303" spans="1:60" hidden="1">
      <c r="A303" s="118"/>
      <c r="B303" s="4" t="str">
        <f t="shared" si="176"/>
        <v/>
      </c>
      <c r="C303" s="4" t="str">
        <f t="shared" si="176"/>
        <v/>
      </c>
      <c r="D303" s="5" t="str">
        <f t="shared" si="176"/>
        <v/>
      </c>
      <c r="E303" s="5" t="str">
        <f t="shared" si="176"/>
        <v/>
      </c>
      <c r="F303" s="5" t="str">
        <f t="shared" si="176"/>
        <v/>
      </c>
      <c r="G303" s="17"/>
      <c r="H303" s="27" t="str">
        <f t="shared" si="147"/>
        <v/>
      </c>
      <c r="I303" s="28"/>
      <c r="J303" s="267" t="str">
        <f t="shared" si="148"/>
        <v/>
      </c>
      <c r="K303" s="263" t="str">
        <f t="shared" si="149"/>
        <v/>
      </c>
      <c r="L303" s="5">
        <f t="shared" si="150"/>
        <v>0</v>
      </c>
      <c r="M303" s="18"/>
      <c r="N303" s="267" t="str">
        <f t="shared" si="151"/>
        <v/>
      </c>
      <c r="O303" s="263" t="str">
        <f t="shared" si="152"/>
        <v/>
      </c>
      <c r="P303" s="5">
        <f t="shared" si="153"/>
        <v>0</v>
      </c>
      <c r="Q303" s="18"/>
      <c r="R303" s="267" t="str">
        <f t="shared" si="154"/>
        <v/>
      </c>
      <c r="S303" s="263" t="str">
        <f t="shared" si="155"/>
        <v/>
      </c>
      <c r="T303" s="5">
        <f t="shared" si="156"/>
        <v>0</v>
      </c>
      <c r="U303" s="18"/>
      <c r="V303" s="267" t="str">
        <f t="shared" si="157"/>
        <v/>
      </c>
      <c r="W303" s="263" t="str">
        <f t="shared" si="158"/>
        <v/>
      </c>
      <c r="X303" s="5">
        <f t="shared" si="159"/>
        <v>0</v>
      </c>
      <c r="Y303" s="20"/>
      <c r="Z303" s="267" t="str">
        <f t="shared" si="160"/>
        <v/>
      </c>
      <c r="AA303" s="263" t="str">
        <f t="shared" si="161"/>
        <v/>
      </c>
      <c r="AB303" s="5">
        <f t="shared" si="162"/>
        <v>0</v>
      </c>
      <c r="AC303" s="18"/>
      <c r="AD303" s="267" t="str">
        <f t="shared" si="163"/>
        <v/>
      </c>
      <c r="AE303" s="263" t="str">
        <f t="shared" si="164"/>
        <v/>
      </c>
      <c r="AF303" s="5">
        <f t="shared" si="165"/>
        <v>0</v>
      </c>
      <c r="AG303" s="18"/>
      <c r="AH303" s="267" t="str">
        <f t="shared" si="166"/>
        <v/>
      </c>
      <c r="AI303" s="263" t="str">
        <f t="shared" si="167"/>
        <v/>
      </c>
      <c r="AJ303" s="29">
        <f t="shared" si="168"/>
        <v>0</v>
      </c>
      <c r="AK303" s="22"/>
      <c r="AL303" s="5">
        <f t="shared" si="169"/>
        <v>0</v>
      </c>
      <c r="AM303" s="22"/>
      <c r="AN303" s="5">
        <f t="shared" si="170"/>
        <v>0</v>
      </c>
      <c r="AO303" s="826"/>
      <c r="AP303" s="29">
        <f t="shared" si="171"/>
        <v>0</v>
      </c>
      <c r="AQ303" s="436"/>
      <c r="AR303" s="106">
        <f t="shared" si="172"/>
        <v>0</v>
      </c>
      <c r="AS303" s="274">
        <f t="shared" si="181"/>
        <v>0</v>
      </c>
      <c r="AT303" s="275">
        <f t="shared" si="181"/>
        <v>0</v>
      </c>
      <c r="AU303" s="275">
        <f t="shared" si="180"/>
        <v>0</v>
      </c>
      <c r="AV303" s="275">
        <f t="shared" si="180"/>
        <v>0</v>
      </c>
      <c r="AW303" s="275">
        <f t="shared" si="180"/>
        <v>0</v>
      </c>
      <c r="AX303" s="275">
        <f t="shared" si="180"/>
        <v>0</v>
      </c>
      <c r="AY303" s="275">
        <f t="shared" si="180"/>
        <v>0</v>
      </c>
      <c r="AZ303" s="275">
        <f t="shared" si="180"/>
        <v>0</v>
      </c>
      <c r="BA303" s="275">
        <f t="shared" si="180"/>
        <v>0</v>
      </c>
      <c r="BB303" s="275">
        <f t="shared" si="180"/>
        <v>0</v>
      </c>
      <c r="BC303" s="275">
        <f t="shared" si="180"/>
        <v>0</v>
      </c>
      <c r="BD303" s="275">
        <f t="shared" si="175"/>
        <v>0</v>
      </c>
      <c r="BE303" s="275">
        <f>IF(AND(A303&lt;&gt;"",AS303&lt;&gt;1,ISNA(VLOOKUP(A303,Indoor!B:B,1,0))),1,0)</f>
        <v>0</v>
      </c>
      <c r="BG303" s="276"/>
      <c r="BH303" s="302"/>
    </row>
    <row r="304" spans="1:60" hidden="1">
      <c r="A304" s="118"/>
      <c r="B304" s="4" t="str">
        <f t="shared" si="176"/>
        <v/>
      </c>
      <c r="C304" s="4" t="str">
        <f t="shared" si="176"/>
        <v/>
      </c>
      <c r="D304" s="5" t="str">
        <f t="shared" si="176"/>
        <v/>
      </c>
      <c r="E304" s="5" t="str">
        <f t="shared" si="176"/>
        <v/>
      </c>
      <c r="F304" s="5" t="str">
        <f t="shared" si="176"/>
        <v/>
      </c>
      <c r="G304" s="17"/>
      <c r="H304" s="27" t="str">
        <f t="shared" si="147"/>
        <v/>
      </c>
      <c r="I304" s="28"/>
      <c r="J304" s="267" t="str">
        <f t="shared" si="148"/>
        <v/>
      </c>
      <c r="K304" s="263" t="str">
        <f t="shared" si="149"/>
        <v/>
      </c>
      <c r="L304" s="5">
        <f t="shared" si="150"/>
        <v>0</v>
      </c>
      <c r="M304" s="18"/>
      <c r="N304" s="267" t="str">
        <f t="shared" si="151"/>
        <v/>
      </c>
      <c r="O304" s="263" t="str">
        <f t="shared" si="152"/>
        <v/>
      </c>
      <c r="P304" s="5">
        <f t="shared" si="153"/>
        <v>0</v>
      </c>
      <c r="Q304" s="18"/>
      <c r="R304" s="267" t="str">
        <f t="shared" si="154"/>
        <v/>
      </c>
      <c r="S304" s="263" t="str">
        <f t="shared" si="155"/>
        <v/>
      </c>
      <c r="T304" s="5">
        <f t="shared" si="156"/>
        <v>0</v>
      </c>
      <c r="U304" s="18"/>
      <c r="V304" s="267" t="str">
        <f t="shared" si="157"/>
        <v/>
      </c>
      <c r="W304" s="263" t="str">
        <f t="shared" si="158"/>
        <v/>
      </c>
      <c r="X304" s="5">
        <f t="shared" si="159"/>
        <v>0</v>
      </c>
      <c r="Y304" s="20"/>
      <c r="Z304" s="267" t="str">
        <f t="shared" si="160"/>
        <v/>
      </c>
      <c r="AA304" s="263" t="str">
        <f t="shared" si="161"/>
        <v/>
      </c>
      <c r="AB304" s="5">
        <f t="shared" si="162"/>
        <v>0</v>
      </c>
      <c r="AC304" s="18"/>
      <c r="AD304" s="267" t="str">
        <f t="shared" si="163"/>
        <v/>
      </c>
      <c r="AE304" s="263" t="str">
        <f t="shared" si="164"/>
        <v/>
      </c>
      <c r="AF304" s="5">
        <f t="shared" si="165"/>
        <v>0</v>
      </c>
      <c r="AG304" s="18"/>
      <c r="AH304" s="267" t="str">
        <f t="shared" si="166"/>
        <v/>
      </c>
      <c r="AI304" s="263" t="str">
        <f t="shared" si="167"/>
        <v/>
      </c>
      <c r="AJ304" s="29">
        <f t="shared" si="168"/>
        <v>0</v>
      </c>
      <c r="AK304" s="22"/>
      <c r="AL304" s="5">
        <f t="shared" si="169"/>
        <v>0</v>
      </c>
      <c r="AM304" s="22"/>
      <c r="AN304" s="5">
        <f t="shared" si="170"/>
        <v>0</v>
      </c>
      <c r="AO304" s="826"/>
      <c r="AP304" s="29">
        <f t="shared" si="171"/>
        <v>0</v>
      </c>
      <c r="AQ304" s="436"/>
      <c r="AR304" s="106">
        <f t="shared" si="172"/>
        <v>0</v>
      </c>
      <c r="AS304" s="274">
        <f t="shared" si="181"/>
        <v>0</v>
      </c>
      <c r="AT304" s="275">
        <f t="shared" si="181"/>
        <v>0</v>
      </c>
      <c r="AU304" s="275">
        <f t="shared" si="180"/>
        <v>0</v>
      </c>
      <c r="AV304" s="275">
        <f t="shared" si="180"/>
        <v>0</v>
      </c>
      <c r="AW304" s="275">
        <f t="shared" si="180"/>
        <v>0</v>
      </c>
      <c r="AX304" s="275">
        <f t="shared" si="180"/>
        <v>0</v>
      </c>
      <c r="AY304" s="275">
        <f t="shared" si="180"/>
        <v>0</v>
      </c>
      <c r="AZ304" s="275">
        <f t="shared" si="180"/>
        <v>0</v>
      </c>
      <c r="BA304" s="275">
        <f t="shared" si="180"/>
        <v>0</v>
      </c>
      <c r="BB304" s="275">
        <f t="shared" si="180"/>
        <v>0</v>
      </c>
      <c r="BC304" s="275">
        <f t="shared" si="180"/>
        <v>0</v>
      </c>
      <c r="BD304" s="275">
        <f t="shared" si="175"/>
        <v>0</v>
      </c>
      <c r="BE304" s="275">
        <f>IF(AND(A304&lt;&gt;"",AS304&lt;&gt;1,ISNA(VLOOKUP(A304,Indoor!B:B,1,0))),1,0)</f>
        <v>0</v>
      </c>
      <c r="BG304" s="276"/>
      <c r="BH304" s="302"/>
    </row>
    <row r="305" spans="1:60" hidden="1">
      <c r="A305" s="118"/>
      <c r="B305" s="4" t="str">
        <f t="shared" si="176"/>
        <v/>
      </c>
      <c r="C305" s="4" t="str">
        <f t="shared" si="176"/>
        <v/>
      </c>
      <c r="D305" s="5" t="str">
        <f t="shared" si="176"/>
        <v/>
      </c>
      <c r="E305" s="5" t="str">
        <f t="shared" si="176"/>
        <v/>
      </c>
      <c r="F305" s="5" t="str">
        <f t="shared" si="176"/>
        <v/>
      </c>
      <c r="G305" s="17"/>
      <c r="H305" s="27" t="str">
        <f t="shared" si="147"/>
        <v/>
      </c>
      <c r="I305" s="28"/>
      <c r="J305" s="267" t="str">
        <f t="shared" si="148"/>
        <v/>
      </c>
      <c r="K305" s="263" t="str">
        <f t="shared" si="149"/>
        <v/>
      </c>
      <c r="L305" s="5">
        <f t="shared" si="150"/>
        <v>0</v>
      </c>
      <c r="M305" s="18"/>
      <c r="N305" s="267" t="str">
        <f t="shared" si="151"/>
        <v/>
      </c>
      <c r="O305" s="263" t="str">
        <f t="shared" si="152"/>
        <v/>
      </c>
      <c r="P305" s="5">
        <f t="shared" si="153"/>
        <v>0</v>
      </c>
      <c r="Q305" s="18"/>
      <c r="R305" s="267" t="str">
        <f t="shared" si="154"/>
        <v/>
      </c>
      <c r="S305" s="263" t="str">
        <f t="shared" si="155"/>
        <v/>
      </c>
      <c r="T305" s="5">
        <f t="shared" si="156"/>
        <v>0</v>
      </c>
      <c r="U305" s="18"/>
      <c r="V305" s="267" t="str">
        <f t="shared" si="157"/>
        <v/>
      </c>
      <c r="W305" s="263" t="str">
        <f t="shared" si="158"/>
        <v/>
      </c>
      <c r="X305" s="5">
        <f t="shared" si="159"/>
        <v>0</v>
      </c>
      <c r="Y305" s="20"/>
      <c r="Z305" s="267" t="str">
        <f t="shared" si="160"/>
        <v/>
      </c>
      <c r="AA305" s="263" t="str">
        <f t="shared" si="161"/>
        <v/>
      </c>
      <c r="AB305" s="5">
        <f t="shared" si="162"/>
        <v>0</v>
      </c>
      <c r="AC305" s="18"/>
      <c r="AD305" s="267" t="str">
        <f t="shared" si="163"/>
        <v/>
      </c>
      <c r="AE305" s="263" t="str">
        <f t="shared" si="164"/>
        <v/>
      </c>
      <c r="AF305" s="5">
        <f t="shared" si="165"/>
        <v>0</v>
      </c>
      <c r="AG305" s="18"/>
      <c r="AH305" s="267" t="str">
        <f t="shared" si="166"/>
        <v/>
      </c>
      <c r="AI305" s="263" t="str">
        <f t="shared" si="167"/>
        <v/>
      </c>
      <c r="AJ305" s="29">
        <f t="shared" si="168"/>
        <v>0</v>
      </c>
      <c r="AK305" s="22"/>
      <c r="AL305" s="5">
        <f t="shared" si="169"/>
        <v>0</v>
      </c>
      <c r="AM305" s="22"/>
      <c r="AN305" s="5">
        <f t="shared" si="170"/>
        <v>0</v>
      </c>
      <c r="AO305" s="826"/>
      <c r="AP305" s="29">
        <f t="shared" si="171"/>
        <v>0</v>
      </c>
      <c r="AQ305" s="436"/>
      <c r="AR305" s="106">
        <f t="shared" si="172"/>
        <v>0</v>
      </c>
      <c r="AS305" s="274">
        <f t="shared" si="181"/>
        <v>0</v>
      </c>
      <c r="AT305" s="275">
        <f t="shared" si="181"/>
        <v>0</v>
      </c>
      <c r="AU305" s="275">
        <f t="shared" si="180"/>
        <v>0</v>
      </c>
      <c r="AV305" s="275">
        <f t="shared" si="180"/>
        <v>0</v>
      </c>
      <c r="AW305" s="275">
        <f t="shared" si="180"/>
        <v>0</v>
      </c>
      <c r="AX305" s="275">
        <f t="shared" si="180"/>
        <v>0</v>
      </c>
      <c r="AY305" s="275">
        <f t="shared" si="180"/>
        <v>0</v>
      </c>
      <c r="AZ305" s="275">
        <f t="shared" si="180"/>
        <v>0</v>
      </c>
      <c r="BA305" s="275">
        <f t="shared" si="180"/>
        <v>0</v>
      </c>
      <c r="BB305" s="275">
        <f t="shared" si="180"/>
        <v>0</v>
      </c>
      <c r="BC305" s="275">
        <f t="shared" si="180"/>
        <v>0</v>
      </c>
      <c r="BD305" s="275">
        <f t="shared" si="175"/>
        <v>0</v>
      </c>
      <c r="BE305" s="275">
        <f>IF(AND(A305&lt;&gt;"",AS305&lt;&gt;1,ISNA(VLOOKUP(A305,Indoor!B:B,1,0))),1,0)</f>
        <v>0</v>
      </c>
      <c r="BG305" s="276"/>
      <c r="BH305" s="302"/>
    </row>
    <row r="306" spans="1:60" hidden="1">
      <c r="A306" s="118"/>
      <c r="B306" s="4" t="str">
        <f t="shared" si="176"/>
        <v/>
      </c>
      <c r="C306" s="4" t="str">
        <f t="shared" si="176"/>
        <v/>
      </c>
      <c r="D306" s="5" t="str">
        <f t="shared" si="176"/>
        <v/>
      </c>
      <c r="E306" s="5" t="str">
        <f t="shared" si="176"/>
        <v/>
      </c>
      <c r="F306" s="5" t="str">
        <f t="shared" si="176"/>
        <v/>
      </c>
      <c r="G306" s="17"/>
      <c r="H306" s="27" t="str">
        <f t="shared" si="147"/>
        <v/>
      </c>
      <c r="I306" s="28"/>
      <c r="J306" s="267" t="str">
        <f t="shared" si="148"/>
        <v/>
      </c>
      <c r="K306" s="263" t="str">
        <f t="shared" si="149"/>
        <v/>
      </c>
      <c r="L306" s="5">
        <f t="shared" si="150"/>
        <v>0</v>
      </c>
      <c r="M306" s="18"/>
      <c r="N306" s="267" t="str">
        <f t="shared" si="151"/>
        <v/>
      </c>
      <c r="O306" s="263" t="str">
        <f t="shared" si="152"/>
        <v/>
      </c>
      <c r="P306" s="5">
        <f t="shared" si="153"/>
        <v>0</v>
      </c>
      <c r="Q306" s="18"/>
      <c r="R306" s="267" t="str">
        <f t="shared" si="154"/>
        <v/>
      </c>
      <c r="S306" s="263" t="str">
        <f t="shared" si="155"/>
        <v/>
      </c>
      <c r="T306" s="5">
        <f t="shared" si="156"/>
        <v>0</v>
      </c>
      <c r="U306" s="18"/>
      <c r="V306" s="267" t="str">
        <f t="shared" si="157"/>
        <v/>
      </c>
      <c r="W306" s="263" t="str">
        <f t="shared" si="158"/>
        <v/>
      </c>
      <c r="X306" s="5">
        <f t="shared" si="159"/>
        <v>0</v>
      </c>
      <c r="Y306" s="20"/>
      <c r="Z306" s="267" t="str">
        <f t="shared" si="160"/>
        <v/>
      </c>
      <c r="AA306" s="263" t="str">
        <f t="shared" si="161"/>
        <v/>
      </c>
      <c r="AB306" s="5">
        <f t="shared" si="162"/>
        <v>0</v>
      </c>
      <c r="AC306" s="18"/>
      <c r="AD306" s="267" t="str">
        <f t="shared" si="163"/>
        <v/>
      </c>
      <c r="AE306" s="263" t="str">
        <f t="shared" si="164"/>
        <v/>
      </c>
      <c r="AF306" s="5">
        <f t="shared" si="165"/>
        <v>0</v>
      </c>
      <c r="AG306" s="18"/>
      <c r="AH306" s="267" t="str">
        <f t="shared" si="166"/>
        <v/>
      </c>
      <c r="AI306" s="263" t="str">
        <f t="shared" si="167"/>
        <v/>
      </c>
      <c r="AJ306" s="29">
        <f t="shared" si="168"/>
        <v>0</v>
      </c>
      <c r="AK306" s="22"/>
      <c r="AL306" s="5">
        <f t="shared" si="169"/>
        <v>0</v>
      </c>
      <c r="AM306" s="22"/>
      <c r="AN306" s="5">
        <f t="shared" si="170"/>
        <v>0</v>
      </c>
      <c r="AO306" s="826"/>
      <c r="AP306" s="29">
        <f t="shared" si="171"/>
        <v>0</v>
      </c>
      <c r="AQ306" s="436"/>
      <c r="AR306" s="106">
        <f t="shared" si="172"/>
        <v>0</v>
      </c>
      <c r="AS306" s="274">
        <f t="shared" si="181"/>
        <v>0</v>
      </c>
      <c r="AT306" s="275">
        <f t="shared" si="181"/>
        <v>0</v>
      </c>
      <c r="AU306" s="275">
        <f t="shared" si="180"/>
        <v>0</v>
      </c>
      <c r="AV306" s="275">
        <f t="shared" si="180"/>
        <v>0</v>
      </c>
      <c r="AW306" s="275">
        <f t="shared" si="180"/>
        <v>0</v>
      </c>
      <c r="AX306" s="275">
        <f t="shared" si="180"/>
        <v>0</v>
      </c>
      <c r="AY306" s="275">
        <f t="shared" si="180"/>
        <v>0</v>
      </c>
      <c r="AZ306" s="275">
        <f t="shared" si="180"/>
        <v>0</v>
      </c>
      <c r="BA306" s="275">
        <f t="shared" si="180"/>
        <v>0</v>
      </c>
      <c r="BB306" s="275">
        <f t="shared" si="180"/>
        <v>0</v>
      </c>
      <c r="BC306" s="275">
        <f t="shared" si="180"/>
        <v>0</v>
      </c>
      <c r="BD306" s="275">
        <f t="shared" si="175"/>
        <v>0</v>
      </c>
      <c r="BE306" s="275">
        <f>IF(AND(A306&lt;&gt;"",AS306&lt;&gt;1,ISNA(VLOOKUP(A306,Indoor!B:B,1,0))),1,0)</f>
        <v>0</v>
      </c>
      <c r="BG306" s="276"/>
      <c r="BH306" s="302"/>
    </row>
    <row r="307" spans="1:60" hidden="1">
      <c r="A307" s="118"/>
      <c r="B307" s="4" t="str">
        <f t="shared" si="176"/>
        <v/>
      </c>
      <c r="C307" s="4" t="str">
        <f t="shared" si="176"/>
        <v/>
      </c>
      <c r="D307" s="5" t="str">
        <f t="shared" si="176"/>
        <v/>
      </c>
      <c r="E307" s="5" t="str">
        <f t="shared" si="176"/>
        <v/>
      </c>
      <c r="F307" s="5" t="str">
        <f t="shared" si="176"/>
        <v/>
      </c>
      <c r="G307" s="17"/>
      <c r="H307" s="27" t="str">
        <f t="shared" si="147"/>
        <v/>
      </c>
      <c r="I307" s="28"/>
      <c r="J307" s="267" t="str">
        <f t="shared" si="148"/>
        <v/>
      </c>
      <c r="K307" s="263" t="str">
        <f t="shared" si="149"/>
        <v/>
      </c>
      <c r="L307" s="5">
        <f t="shared" si="150"/>
        <v>0</v>
      </c>
      <c r="M307" s="18"/>
      <c r="N307" s="267" t="str">
        <f t="shared" si="151"/>
        <v/>
      </c>
      <c r="O307" s="263" t="str">
        <f t="shared" si="152"/>
        <v/>
      </c>
      <c r="P307" s="5">
        <f t="shared" si="153"/>
        <v>0</v>
      </c>
      <c r="Q307" s="18"/>
      <c r="R307" s="267" t="str">
        <f t="shared" si="154"/>
        <v/>
      </c>
      <c r="S307" s="263" t="str">
        <f t="shared" si="155"/>
        <v/>
      </c>
      <c r="T307" s="5">
        <f t="shared" si="156"/>
        <v>0</v>
      </c>
      <c r="U307" s="18"/>
      <c r="V307" s="267" t="str">
        <f t="shared" si="157"/>
        <v/>
      </c>
      <c r="W307" s="263" t="str">
        <f t="shared" si="158"/>
        <v/>
      </c>
      <c r="X307" s="5">
        <f t="shared" si="159"/>
        <v>0</v>
      </c>
      <c r="Y307" s="20"/>
      <c r="Z307" s="267" t="str">
        <f t="shared" si="160"/>
        <v/>
      </c>
      <c r="AA307" s="263" t="str">
        <f t="shared" si="161"/>
        <v/>
      </c>
      <c r="AB307" s="5">
        <f t="shared" si="162"/>
        <v>0</v>
      </c>
      <c r="AC307" s="18"/>
      <c r="AD307" s="267" t="str">
        <f t="shared" si="163"/>
        <v/>
      </c>
      <c r="AE307" s="263" t="str">
        <f t="shared" si="164"/>
        <v/>
      </c>
      <c r="AF307" s="5">
        <f t="shared" si="165"/>
        <v>0</v>
      </c>
      <c r="AG307" s="18"/>
      <c r="AH307" s="267" t="str">
        <f t="shared" si="166"/>
        <v/>
      </c>
      <c r="AI307" s="263" t="str">
        <f t="shared" si="167"/>
        <v/>
      </c>
      <c r="AJ307" s="29">
        <f t="shared" si="168"/>
        <v>0</v>
      </c>
      <c r="AK307" s="22"/>
      <c r="AL307" s="5">
        <f t="shared" si="169"/>
        <v>0</v>
      </c>
      <c r="AM307" s="22"/>
      <c r="AN307" s="5">
        <f t="shared" si="170"/>
        <v>0</v>
      </c>
      <c r="AO307" s="826"/>
      <c r="AP307" s="29">
        <f t="shared" si="171"/>
        <v>0</v>
      </c>
      <c r="AQ307" s="436"/>
      <c r="AR307" s="106">
        <f t="shared" si="172"/>
        <v>0</v>
      </c>
      <c r="AS307" s="274">
        <f t="shared" si="181"/>
        <v>0</v>
      </c>
      <c r="AT307" s="275">
        <f t="shared" si="181"/>
        <v>0</v>
      </c>
      <c r="AU307" s="275">
        <f t="shared" si="180"/>
        <v>0</v>
      </c>
      <c r="AV307" s="275">
        <f t="shared" si="180"/>
        <v>0</v>
      </c>
      <c r="AW307" s="275">
        <f t="shared" si="180"/>
        <v>0</v>
      </c>
      <c r="AX307" s="275">
        <f t="shared" si="180"/>
        <v>0</v>
      </c>
      <c r="AY307" s="275">
        <f t="shared" si="180"/>
        <v>0</v>
      </c>
      <c r="AZ307" s="275">
        <f t="shared" si="180"/>
        <v>0</v>
      </c>
      <c r="BA307" s="275">
        <f t="shared" si="180"/>
        <v>0</v>
      </c>
      <c r="BB307" s="275">
        <f t="shared" si="180"/>
        <v>0</v>
      </c>
      <c r="BC307" s="275">
        <f t="shared" si="180"/>
        <v>0</v>
      </c>
      <c r="BD307" s="275">
        <f t="shared" si="175"/>
        <v>0</v>
      </c>
      <c r="BE307" s="275">
        <f>IF(AND(A307&lt;&gt;"",AS307&lt;&gt;1,ISNA(VLOOKUP(A307,Indoor!B:B,1,0))),1,0)</f>
        <v>0</v>
      </c>
      <c r="BG307" s="276"/>
      <c r="BH307" s="302"/>
    </row>
    <row r="308" spans="1:60" hidden="1">
      <c r="A308" s="118"/>
      <c r="B308" s="4" t="str">
        <f t="shared" si="176"/>
        <v/>
      </c>
      <c r="C308" s="4" t="str">
        <f t="shared" si="176"/>
        <v/>
      </c>
      <c r="D308" s="5" t="str">
        <f t="shared" si="176"/>
        <v/>
      </c>
      <c r="E308" s="5" t="str">
        <f t="shared" si="176"/>
        <v/>
      </c>
      <c r="F308" s="5" t="str">
        <f t="shared" si="176"/>
        <v/>
      </c>
      <c r="G308" s="17"/>
      <c r="H308" s="27" t="str">
        <f t="shared" si="147"/>
        <v/>
      </c>
      <c r="I308" s="28"/>
      <c r="J308" s="267" t="str">
        <f t="shared" si="148"/>
        <v/>
      </c>
      <c r="K308" s="263" t="str">
        <f t="shared" si="149"/>
        <v/>
      </c>
      <c r="L308" s="5">
        <f t="shared" si="150"/>
        <v>0</v>
      </c>
      <c r="M308" s="18"/>
      <c r="N308" s="267" t="str">
        <f t="shared" si="151"/>
        <v/>
      </c>
      <c r="O308" s="263" t="str">
        <f t="shared" si="152"/>
        <v/>
      </c>
      <c r="P308" s="5">
        <f t="shared" si="153"/>
        <v>0</v>
      </c>
      <c r="Q308" s="18"/>
      <c r="R308" s="267" t="str">
        <f t="shared" si="154"/>
        <v/>
      </c>
      <c r="S308" s="263" t="str">
        <f t="shared" si="155"/>
        <v/>
      </c>
      <c r="T308" s="5">
        <f t="shared" si="156"/>
        <v>0</v>
      </c>
      <c r="U308" s="18"/>
      <c r="V308" s="267" t="str">
        <f t="shared" si="157"/>
        <v/>
      </c>
      <c r="W308" s="263" t="str">
        <f t="shared" si="158"/>
        <v/>
      </c>
      <c r="X308" s="5">
        <f t="shared" si="159"/>
        <v>0</v>
      </c>
      <c r="Y308" s="20"/>
      <c r="Z308" s="267" t="str">
        <f t="shared" si="160"/>
        <v/>
      </c>
      <c r="AA308" s="263" t="str">
        <f t="shared" si="161"/>
        <v/>
      </c>
      <c r="AB308" s="5">
        <f t="shared" si="162"/>
        <v>0</v>
      </c>
      <c r="AC308" s="18"/>
      <c r="AD308" s="267" t="str">
        <f t="shared" si="163"/>
        <v/>
      </c>
      <c r="AE308" s="263" t="str">
        <f t="shared" si="164"/>
        <v/>
      </c>
      <c r="AF308" s="5">
        <f t="shared" si="165"/>
        <v>0</v>
      </c>
      <c r="AG308" s="18"/>
      <c r="AH308" s="267" t="str">
        <f t="shared" si="166"/>
        <v/>
      </c>
      <c r="AI308" s="263" t="str">
        <f t="shared" si="167"/>
        <v/>
      </c>
      <c r="AJ308" s="29">
        <f t="shared" si="168"/>
        <v>0</v>
      </c>
      <c r="AK308" s="22"/>
      <c r="AL308" s="5">
        <f t="shared" si="169"/>
        <v>0</v>
      </c>
      <c r="AM308" s="22"/>
      <c r="AN308" s="5">
        <f t="shared" si="170"/>
        <v>0</v>
      </c>
      <c r="AO308" s="826"/>
      <c r="AP308" s="29">
        <f t="shared" si="171"/>
        <v>0</v>
      </c>
      <c r="AQ308" s="436"/>
      <c r="AR308" s="106">
        <f t="shared" si="172"/>
        <v>0</v>
      </c>
      <c r="AS308" s="274">
        <f t="shared" si="181"/>
        <v>0</v>
      </c>
      <c r="AT308" s="275">
        <f t="shared" si="181"/>
        <v>0</v>
      </c>
      <c r="AU308" s="275">
        <f t="shared" si="180"/>
        <v>0</v>
      </c>
      <c r="AV308" s="275">
        <f t="shared" si="180"/>
        <v>0</v>
      </c>
      <c r="AW308" s="275">
        <f t="shared" si="180"/>
        <v>0</v>
      </c>
      <c r="AX308" s="275">
        <f t="shared" si="180"/>
        <v>0</v>
      </c>
      <c r="AY308" s="275">
        <f t="shared" si="180"/>
        <v>0</v>
      </c>
      <c r="AZ308" s="275">
        <f t="shared" si="180"/>
        <v>0</v>
      </c>
      <c r="BA308" s="275">
        <f t="shared" si="180"/>
        <v>0</v>
      </c>
      <c r="BB308" s="275">
        <f t="shared" si="180"/>
        <v>0</v>
      </c>
      <c r="BC308" s="275">
        <f t="shared" si="180"/>
        <v>0</v>
      </c>
      <c r="BD308" s="275">
        <f t="shared" si="175"/>
        <v>0</v>
      </c>
      <c r="BE308" s="275">
        <f>IF(AND(A308&lt;&gt;"",AS308&lt;&gt;1,ISNA(VLOOKUP(A308,Indoor!B:B,1,0))),1,0)</f>
        <v>0</v>
      </c>
      <c r="BG308" s="276"/>
      <c r="BH308" s="302"/>
    </row>
    <row r="309" spans="1:60" hidden="1">
      <c r="A309" s="118"/>
      <c r="B309" s="4" t="str">
        <f t="shared" si="176"/>
        <v/>
      </c>
      <c r="C309" s="4" t="str">
        <f t="shared" si="176"/>
        <v/>
      </c>
      <c r="D309" s="5" t="str">
        <f t="shared" si="176"/>
        <v/>
      </c>
      <c r="E309" s="5" t="str">
        <f t="shared" si="176"/>
        <v/>
      </c>
      <c r="F309" s="5" t="str">
        <f t="shared" si="176"/>
        <v/>
      </c>
      <c r="G309" s="17"/>
      <c r="H309" s="27" t="str">
        <f t="shared" si="147"/>
        <v/>
      </c>
      <c r="I309" s="28"/>
      <c r="J309" s="267" t="str">
        <f t="shared" si="148"/>
        <v/>
      </c>
      <c r="K309" s="263" t="str">
        <f t="shared" si="149"/>
        <v/>
      </c>
      <c r="L309" s="5">
        <f t="shared" si="150"/>
        <v>0</v>
      </c>
      <c r="M309" s="18"/>
      <c r="N309" s="267" t="str">
        <f t="shared" si="151"/>
        <v/>
      </c>
      <c r="O309" s="263" t="str">
        <f t="shared" si="152"/>
        <v/>
      </c>
      <c r="P309" s="5">
        <f t="shared" si="153"/>
        <v>0</v>
      </c>
      <c r="Q309" s="18"/>
      <c r="R309" s="267" t="str">
        <f t="shared" si="154"/>
        <v/>
      </c>
      <c r="S309" s="263" t="str">
        <f t="shared" si="155"/>
        <v/>
      </c>
      <c r="T309" s="5">
        <f t="shared" si="156"/>
        <v>0</v>
      </c>
      <c r="U309" s="18"/>
      <c r="V309" s="267" t="str">
        <f t="shared" si="157"/>
        <v/>
      </c>
      <c r="W309" s="263" t="str">
        <f t="shared" si="158"/>
        <v/>
      </c>
      <c r="X309" s="5">
        <f t="shared" si="159"/>
        <v>0</v>
      </c>
      <c r="Y309" s="20"/>
      <c r="Z309" s="267" t="str">
        <f t="shared" si="160"/>
        <v/>
      </c>
      <c r="AA309" s="263" t="str">
        <f t="shared" si="161"/>
        <v/>
      </c>
      <c r="AB309" s="5">
        <f t="shared" si="162"/>
        <v>0</v>
      </c>
      <c r="AC309" s="18"/>
      <c r="AD309" s="267" t="str">
        <f t="shared" si="163"/>
        <v/>
      </c>
      <c r="AE309" s="263" t="str">
        <f t="shared" si="164"/>
        <v/>
      </c>
      <c r="AF309" s="5">
        <f t="shared" si="165"/>
        <v>0</v>
      </c>
      <c r="AG309" s="18"/>
      <c r="AH309" s="267" t="str">
        <f t="shared" si="166"/>
        <v/>
      </c>
      <c r="AI309" s="263" t="str">
        <f t="shared" si="167"/>
        <v/>
      </c>
      <c r="AJ309" s="29">
        <f t="shared" si="168"/>
        <v>0</v>
      </c>
      <c r="AK309" s="22"/>
      <c r="AL309" s="5">
        <f t="shared" si="169"/>
        <v>0</v>
      </c>
      <c r="AM309" s="22"/>
      <c r="AN309" s="5">
        <f t="shared" si="170"/>
        <v>0</v>
      </c>
      <c r="AO309" s="826"/>
      <c r="AP309" s="29">
        <f t="shared" si="171"/>
        <v>0</v>
      </c>
      <c r="AQ309" s="436"/>
      <c r="AR309" s="106">
        <f t="shared" si="172"/>
        <v>0</v>
      </c>
      <c r="AS309" s="274">
        <f t="shared" si="181"/>
        <v>0</v>
      </c>
      <c r="AT309" s="275">
        <f t="shared" si="181"/>
        <v>0</v>
      </c>
      <c r="AU309" s="275">
        <f t="shared" si="180"/>
        <v>0</v>
      </c>
      <c r="AV309" s="275">
        <f t="shared" si="180"/>
        <v>0</v>
      </c>
      <c r="AW309" s="275">
        <f t="shared" si="180"/>
        <v>0</v>
      </c>
      <c r="AX309" s="275">
        <f t="shared" si="180"/>
        <v>0</v>
      </c>
      <c r="AY309" s="275">
        <f t="shared" si="180"/>
        <v>0</v>
      </c>
      <c r="AZ309" s="275">
        <f t="shared" si="180"/>
        <v>0</v>
      </c>
      <c r="BA309" s="275">
        <f t="shared" si="180"/>
        <v>0</v>
      </c>
      <c r="BB309" s="275">
        <f t="shared" si="180"/>
        <v>0</v>
      </c>
      <c r="BC309" s="275">
        <f t="shared" si="180"/>
        <v>0</v>
      </c>
      <c r="BD309" s="275">
        <f t="shared" si="175"/>
        <v>0</v>
      </c>
      <c r="BE309" s="275">
        <f>IF(AND(A309&lt;&gt;"",AS309&lt;&gt;1,ISNA(VLOOKUP(A309,Indoor!B:B,1,0))),1,0)</f>
        <v>0</v>
      </c>
      <c r="BG309" s="276"/>
      <c r="BH309" s="302"/>
    </row>
    <row r="310" spans="1:60" hidden="1">
      <c r="A310" s="118"/>
      <c r="B310" s="4" t="str">
        <f t="shared" si="176"/>
        <v/>
      </c>
      <c r="C310" s="4" t="str">
        <f t="shared" si="176"/>
        <v/>
      </c>
      <c r="D310" s="5" t="str">
        <f t="shared" si="176"/>
        <v/>
      </c>
      <c r="E310" s="5" t="str">
        <f t="shared" si="176"/>
        <v/>
      </c>
      <c r="F310" s="5" t="str">
        <f t="shared" si="176"/>
        <v/>
      </c>
      <c r="G310" s="17"/>
      <c r="H310" s="27" t="str">
        <f t="shared" si="147"/>
        <v/>
      </c>
      <c r="I310" s="28"/>
      <c r="J310" s="267" t="str">
        <f t="shared" si="148"/>
        <v/>
      </c>
      <c r="K310" s="263" t="str">
        <f t="shared" si="149"/>
        <v/>
      </c>
      <c r="L310" s="5">
        <f t="shared" si="150"/>
        <v>0</v>
      </c>
      <c r="M310" s="18"/>
      <c r="N310" s="267" t="str">
        <f t="shared" si="151"/>
        <v/>
      </c>
      <c r="O310" s="263" t="str">
        <f t="shared" si="152"/>
        <v/>
      </c>
      <c r="P310" s="5">
        <f t="shared" si="153"/>
        <v>0</v>
      </c>
      <c r="Q310" s="18"/>
      <c r="R310" s="267" t="str">
        <f t="shared" si="154"/>
        <v/>
      </c>
      <c r="S310" s="263" t="str">
        <f t="shared" si="155"/>
        <v/>
      </c>
      <c r="T310" s="5">
        <f t="shared" si="156"/>
        <v>0</v>
      </c>
      <c r="U310" s="18"/>
      <c r="V310" s="267" t="str">
        <f t="shared" si="157"/>
        <v/>
      </c>
      <c r="W310" s="263" t="str">
        <f t="shared" si="158"/>
        <v/>
      </c>
      <c r="X310" s="5">
        <f t="shared" si="159"/>
        <v>0</v>
      </c>
      <c r="Y310" s="20"/>
      <c r="Z310" s="267" t="str">
        <f t="shared" si="160"/>
        <v/>
      </c>
      <c r="AA310" s="263" t="str">
        <f t="shared" si="161"/>
        <v/>
      </c>
      <c r="AB310" s="5">
        <f t="shared" si="162"/>
        <v>0</v>
      </c>
      <c r="AC310" s="18"/>
      <c r="AD310" s="267" t="str">
        <f t="shared" si="163"/>
        <v/>
      </c>
      <c r="AE310" s="263" t="str">
        <f t="shared" si="164"/>
        <v/>
      </c>
      <c r="AF310" s="5">
        <f t="shared" si="165"/>
        <v>0</v>
      </c>
      <c r="AG310" s="18"/>
      <c r="AH310" s="267" t="str">
        <f t="shared" si="166"/>
        <v/>
      </c>
      <c r="AI310" s="263" t="str">
        <f t="shared" si="167"/>
        <v/>
      </c>
      <c r="AJ310" s="29">
        <f t="shared" si="168"/>
        <v>0</v>
      </c>
      <c r="AK310" s="22"/>
      <c r="AL310" s="5">
        <f t="shared" si="169"/>
        <v>0</v>
      </c>
      <c r="AM310" s="22"/>
      <c r="AN310" s="5">
        <f t="shared" si="170"/>
        <v>0</v>
      </c>
      <c r="AO310" s="826"/>
      <c r="AP310" s="29">
        <f t="shared" si="171"/>
        <v>0</v>
      </c>
      <c r="AQ310" s="436"/>
      <c r="AR310" s="106">
        <f t="shared" si="172"/>
        <v>0</v>
      </c>
      <c r="AS310" s="274">
        <f t="shared" si="181"/>
        <v>0</v>
      </c>
      <c r="AT310" s="275">
        <f t="shared" si="181"/>
        <v>0</v>
      </c>
      <c r="AU310" s="275">
        <f t="shared" ref="AU310:BC319" si="182">IF($G310=AU$13,1,0)</f>
        <v>0</v>
      </c>
      <c r="AV310" s="275">
        <f t="shared" si="182"/>
        <v>0</v>
      </c>
      <c r="AW310" s="275">
        <f t="shared" si="182"/>
        <v>0</v>
      </c>
      <c r="AX310" s="275">
        <f t="shared" si="182"/>
        <v>0</v>
      </c>
      <c r="AY310" s="275">
        <f t="shared" si="182"/>
        <v>0</v>
      </c>
      <c r="AZ310" s="275">
        <f t="shared" si="182"/>
        <v>0</v>
      </c>
      <c r="BA310" s="275">
        <f t="shared" si="182"/>
        <v>0</v>
      </c>
      <c r="BB310" s="275">
        <f t="shared" si="182"/>
        <v>0</v>
      </c>
      <c r="BC310" s="275">
        <f t="shared" si="182"/>
        <v>0</v>
      </c>
      <c r="BD310" s="275">
        <f t="shared" si="175"/>
        <v>0</v>
      </c>
      <c r="BE310" s="275">
        <f>IF(AND(A310&lt;&gt;"",AS310&lt;&gt;1,ISNA(VLOOKUP(A310,Indoor!B:B,1,0))),1,0)</f>
        <v>0</v>
      </c>
      <c r="BG310" s="276"/>
      <c r="BH310" s="302"/>
    </row>
    <row r="311" spans="1:60" hidden="1">
      <c r="A311" s="118"/>
      <c r="B311" s="4" t="str">
        <f t="shared" si="176"/>
        <v/>
      </c>
      <c r="C311" s="4" t="str">
        <f t="shared" si="176"/>
        <v/>
      </c>
      <c r="D311" s="5" t="str">
        <f t="shared" si="176"/>
        <v/>
      </c>
      <c r="E311" s="5" t="str">
        <f t="shared" si="176"/>
        <v/>
      </c>
      <c r="F311" s="5" t="str">
        <f t="shared" si="176"/>
        <v/>
      </c>
      <c r="G311" s="17"/>
      <c r="H311" s="27" t="str">
        <f t="shared" si="147"/>
        <v/>
      </c>
      <c r="I311" s="28"/>
      <c r="J311" s="267" t="str">
        <f t="shared" si="148"/>
        <v/>
      </c>
      <c r="K311" s="263" t="str">
        <f t="shared" si="149"/>
        <v/>
      </c>
      <c r="L311" s="5">
        <f t="shared" si="150"/>
        <v>0</v>
      </c>
      <c r="M311" s="18"/>
      <c r="N311" s="267" t="str">
        <f t="shared" si="151"/>
        <v/>
      </c>
      <c r="O311" s="263" t="str">
        <f t="shared" si="152"/>
        <v/>
      </c>
      <c r="P311" s="5">
        <f t="shared" si="153"/>
        <v>0</v>
      </c>
      <c r="Q311" s="18"/>
      <c r="R311" s="267" t="str">
        <f t="shared" si="154"/>
        <v/>
      </c>
      <c r="S311" s="263" t="str">
        <f t="shared" si="155"/>
        <v/>
      </c>
      <c r="T311" s="5">
        <f t="shared" si="156"/>
        <v>0</v>
      </c>
      <c r="U311" s="18"/>
      <c r="V311" s="267" t="str">
        <f t="shared" si="157"/>
        <v/>
      </c>
      <c r="W311" s="263" t="str">
        <f t="shared" si="158"/>
        <v/>
      </c>
      <c r="X311" s="5">
        <f t="shared" si="159"/>
        <v>0</v>
      </c>
      <c r="Y311" s="20"/>
      <c r="Z311" s="267" t="str">
        <f t="shared" si="160"/>
        <v/>
      </c>
      <c r="AA311" s="263" t="str">
        <f t="shared" si="161"/>
        <v/>
      </c>
      <c r="AB311" s="5">
        <f t="shared" si="162"/>
        <v>0</v>
      </c>
      <c r="AC311" s="18"/>
      <c r="AD311" s="267" t="str">
        <f t="shared" si="163"/>
        <v/>
      </c>
      <c r="AE311" s="263" t="str">
        <f t="shared" si="164"/>
        <v/>
      </c>
      <c r="AF311" s="5">
        <f t="shared" si="165"/>
        <v>0</v>
      </c>
      <c r="AG311" s="18"/>
      <c r="AH311" s="267" t="str">
        <f t="shared" si="166"/>
        <v/>
      </c>
      <c r="AI311" s="263" t="str">
        <f t="shared" si="167"/>
        <v/>
      </c>
      <c r="AJ311" s="29">
        <f t="shared" si="168"/>
        <v>0</v>
      </c>
      <c r="AK311" s="22"/>
      <c r="AL311" s="5">
        <f t="shared" si="169"/>
        <v>0</v>
      </c>
      <c r="AM311" s="22"/>
      <c r="AN311" s="5">
        <f t="shared" si="170"/>
        <v>0</v>
      </c>
      <c r="AO311" s="826"/>
      <c r="AP311" s="29">
        <f t="shared" si="171"/>
        <v>0</v>
      </c>
      <c r="AQ311" s="436"/>
      <c r="AR311" s="106">
        <f t="shared" si="172"/>
        <v>0</v>
      </c>
      <c r="AS311" s="274">
        <f t="shared" si="181"/>
        <v>0</v>
      </c>
      <c r="AT311" s="275">
        <f t="shared" si="181"/>
        <v>0</v>
      </c>
      <c r="AU311" s="275">
        <f t="shared" si="182"/>
        <v>0</v>
      </c>
      <c r="AV311" s="275">
        <f t="shared" si="182"/>
        <v>0</v>
      </c>
      <c r="AW311" s="275">
        <f t="shared" si="182"/>
        <v>0</v>
      </c>
      <c r="AX311" s="275">
        <f t="shared" si="182"/>
        <v>0</v>
      </c>
      <c r="AY311" s="275">
        <f t="shared" si="182"/>
        <v>0</v>
      </c>
      <c r="AZ311" s="275">
        <f t="shared" si="182"/>
        <v>0</v>
      </c>
      <c r="BA311" s="275">
        <f t="shared" si="182"/>
        <v>0</v>
      </c>
      <c r="BB311" s="275">
        <f t="shared" si="182"/>
        <v>0</v>
      </c>
      <c r="BC311" s="275">
        <f t="shared" si="182"/>
        <v>0</v>
      </c>
      <c r="BD311" s="275">
        <f t="shared" si="175"/>
        <v>0</v>
      </c>
      <c r="BE311" s="275">
        <f>IF(AND(A311&lt;&gt;"",AS311&lt;&gt;1,ISNA(VLOOKUP(A311,Indoor!B:B,1,0))),1,0)</f>
        <v>0</v>
      </c>
      <c r="BG311" s="276"/>
      <c r="BH311" s="302"/>
    </row>
    <row r="312" spans="1:60" hidden="1">
      <c r="A312" s="118"/>
      <c r="B312" s="4" t="str">
        <f t="shared" si="176"/>
        <v/>
      </c>
      <c r="C312" s="4" t="str">
        <f t="shared" si="176"/>
        <v/>
      </c>
      <c r="D312" s="5" t="str">
        <f t="shared" si="176"/>
        <v/>
      </c>
      <c r="E312" s="5" t="str">
        <f t="shared" si="176"/>
        <v/>
      </c>
      <c r="F312" s="5" t="str">
        <f t="shared" si="176"/>
        <v/>
      </c>
      <c r="G312" s="17"/>
      <c r="H312" s="27" t="str">
        <f t="shared" si="147"/>
        <v/>
      </c>
      <c r="I312" s="28"/>
      <c r="J312" s="267" t="str">
        <f t="shared" si="148"/>
        <v/>
      </c>
      <c r="K312" s="263" t="str">
        <f t="shared" si="149"/>
        <v/>
      </c>
      <c r="L312" s="5">
        <f t="shared" si="150"/>
        <v>0</v>
      </c>
      <c r="M312" s="18"/>
      <c r="N312" s="267" t="str">
        <f t="shared" si="151"/>
        <v/>
      </c>
      <c r="O312" s="263" t="str">
        <f t="shared" si="152"/>
        <v/>
      </c>
      <c r="P312" s="5">
        <f t="shared" si="153"/>
        <v>0</v>
      </c>
      <c r="Q312" s="18"/>
      <c r="R312" s="267" t="str">
        <f t="shared" si="154"/>
        <v/>
      </c>
      <c r="S312" s="263" t="str">
        <f t="shared" si="155"/>
        <v/>
      </c>
      <c r="T312" s="5">
        <f t="shared" si="156"/>
        <v>0</v>
      </c>
      <c r="U312" s="18"/>
      <c r="V312" s="267" t="str">
        <f t="shared" si="157"/>
        <v/>
      </c>
      <c r="W312" s="263" t="str">
        <f t="shared" si="158"/>
        <v/>
      </c>
      <c r="X312" s="5">
        <f t="shared" si="159"/>
        <v>0</v>
      </c>
      <c r="Y312" s="20"/>
      <c r="Z312" s="267" t="str">
        <f t="shared" si="160"/>
        <v/>
      </c>
      <c r="AA312" s="263" t="str">
        <f t="shared" si="161"/>
        <v/>
      </c>
      <c r="AB312" s="5">
        <f t="shared" si="162"/>
        <v>0</v>
      </c>
      <c r="AC312" s="18"/>
      <c r="AD312" s="267" t="str">
        <f t="shared" si="163"/>
        <v/>
      </c>
      <c r="AE312" s="263" t="str">
        <f t="shared" si="164"/>
        <v/>
      </c>
      <c r="AF312" s="5">
        <f t="shared" si="165"/>
        <v>0</v>
      </c>
      <c r="AG312" s="18"/>
      <c r="AH312" s="267" t="str">
        <f t="shared" si="166"/>
        <v/>
      </c>
      <c r="AI312" s="263" t="str">
        <f t="shared" si="167"/>
        <v/>
      </c>
      <c r="AJ312" s="29">
        <f t="shared" si="168"/>
        <v>0</v>
      </c>
      <c r="AK312" s="22"/>
      <c r="AL312" s="5">
        <f t="shared" si="169"/>
        <v>0</v>
      </c>
      <c r="AM312" s="22"/>
      <c r="AN312" s="5">
        <f t="shared" si="170"/>
        <v>0</v>
      </c>
      <c r="AO312" s="826"/>
      <c r="AP312" s="29">
        <f t="shared" si="171"/>
        <v>0</v>
      </c>
      <c r="AQ312" s="436"/>
      <c r="AR312" s="106">
        <f t="shared" si="172"/>
        <v>0</v>
      </c>
      <c r="AS312" s="274">
        <f t="shared" si="181"/>
        <v>0</v>
      </c>
      <c r="AT312" s="275">
        <f t="shared" si="181"/>
        <v>0</v>
      </c>
      <c r="AU312" s="275">
        <f t="shared" si="182"/>
        <v>0</v>
      </c>
      <c r="AV312" s="275">
        <f t="shared" si="182"/>
        <v>0</v>
      </c>
      <c r="AW312" s="275">
        <f t="shared" si="182"/>
        <v>0</v>
      </c>
      <c r="AX312" s="275">
        <f t="shared" si="182"/>
        <v>0</v>
      </c>
      <c r="AY312" s="275">
        <f t="shared" si="182"/>
        <v>0</v>
      </c>
      <c r="AZ312" s="275">
        <f t="shared" si="182"/>
        <v>0</v>
      </c>
      <c r="BA312" s="275">
        <f t="shared" si="182"/>
        <v>0</v>
      </c>
      <c r="BB312" s="275">
        <f t="shared" si="182"/>
        <v>0</v>
      </c>
      <c r="BC312" s="275">
        <f t="shared" si="182"/>
        <v>0</v>
      </c>
      <c r="BD312" s="275">
        <f t="shared" si="175"/>
        <v>0</v>
      </c>
      <c r="BE312" s="275">
        <f>IF(AND(A312&lt;&gt;"",AS312&lt;&gt;1,ISNA(VLOOKUP(A312,Indoor!B:B,1,0))),1,0)</f>
        <v>0</v>
      </c>
      <c r="BG312" s="276"/>
      <c r="BH312" s="302"/>
    </row>
    <row r="313" spans="1:60" hidden="1">
      <c r="A313" s="118"/>
      <c r="B313" s="4" t="str">
        <f t="shared" si="176"/>
        <v/>
      </c>
      <c r="C313" s="4" t="str">
        <f t="shared" si="176"/>
        <v/>
      </c>
      <c r="D313" s="5" t="str">
        <f t="shared" si="176"/>
        <v/>
      </c>
      <c r="E313" s="5" t="str">
        <f t="shared" si="176"/>
        <v/>
      </c>
      <c r="F313" s="5" t="str">
        <f t="shared" si="176"/>
        <v/>
      </c>
      <c r="G313" s="17"/>
      <c r="H313" s="27" t="str">
        <f t="shared" si="147"/>
        <v/>
      </c>
      <c r="I313" s="28"/>
      <c r="J313" s="267" t="str">
        <f t="shared" si="148"/>
        <v/>
      </c>
      <c r="K313" s="263" t="str">
        <f t="shared" si="149"/>
        <v/>
      </c>
      <c r="L313" s="5">
        <f t="shared" si="150"/>
        <v>0</v>
      </c>
      <c r="M313" s="18"/>
      <c r="N313" s="267" t="str">
        <f t="shared" si="151"/>
        <v/>
      </c>
      <c r="O313" s="263" t="str">
        <f t="shared" si="152"/>
        <v/>
      </c>
      <c r="P313" s="5">
        <f t="shared" si="153"/>
        <v>0</v>
      </c>
      <c r="Q313" s="18"/>
      <c r="R313" s="267" t="str">
        <f t="shared" si="154"/>
        <v/>
      </c>
      <c r="S313" s="263" t="str">
        <f t="shared" si="155"/>
        <v/>
      </c>
      <c r="T313" s="5">
        <f t="shared" si="156"/>
        <v>0</v>
      </c>
      <c r="U313" s="18"/>
      <c r="V313" s="267" t="str">
        <f t="shared" si="157"/>
        <v/>
      </c>
      <c r="W313" s="263" t="str">
        <f t="shared" si="158"/>
        <v/>
      </c>
      <c r="X313" s="5">
        <f t="shared" si="159"/>
        <v>0</v>
      </c>
      <c r="Y313" s="20"/>
      <c r="Z313" s="267" t="str">
        <f t="shared" si="160"/>
        <v/>
      </c>
      <c r="AA313" s="263" t="str">
        <f t="shared" si="161"/>
        <v/>
      </c>
      <c r="AB313" s="5">
        <f t="shared" si="162"/>
        <v>0</v>
      </c>
      <c r="AC313" s="18"/>
      <c r="AD313" s="267" t="str">
        <f t="shared" si="163"/>
        <v/>
      </c>
      <c r="AE313" s="263" t="str">
        <f t="shared" si="164"/>
        <v/>
      </c>
      <c r="AF313" s="5">
        <f t="shared" si="165"/>
        <v>0</v>
      </c>
      <c r="AG313" s="18"/>
      <c r="AH313" s="267" t="str">
        <f t="shared" si="166"/>
        <v/>
      </c>
      <c r="AI313" s="263" t="str">
        <f t="shared" si="167"/>
        <v/>
      </c>
      <c r="AJ313" s="29">
        <f t="shared" si="168"/>
        <v>0</v>
      </c>
      <c r="AK313" s="22"/>
      <c r="AL313" s="5">
        <f t="shared" si="169"/>
        <v>0</v>
      </c>
      <c r="AM313" s="22"/>
      <c r="AN313" s="5">
        <f t="shared" si="170"/>
        <v>0</v>
      </c>
      <c r="AO313" s="826"/>
      <c r="AP313" s="29">
        <f t="shared" si="171"/>
        <v>0</v>
      </c>
      <c r="AQ313" s="436"/>
      <c r="AR313" s="106">
        <f t="shared" si="172"/>
        <v>0</v>
      </c>
      <c r="AS313" s="274">
        <f t="shared" si="181"/>
        <v>0</v>
      </c>
      <c r="AT313" s="275">
        <f t="shared" si="181"/>
        <v>0</v>
      </c>
      <c r="AU313" s="275">
        <f t="shared" si="182"/>
        <v>0</v>
      </c>
      <c r="AV313" s="275">
        <f t="shared" si="182"/>
        <v>0</v>
      </c>
      <c r="AW313" s="275">
        <f t="shared" si="182"/>
        <v>0</v>
      </c>
      <c r="AX313" s="275">
        <f t="shared" si="182"/>
        <v>0</v>
      </c>
      <c r="AY313" s="275">
        <f t="shared" si="182"/>
        <v>0</v>
      </c>
      <c r="AZ313" s="275">
        <f t="shared" si="182"/>
        <v>0</v>
      </c>
      <c r="BA313" s="275">
        <f t="shared" si="182"/>
        <v>0</v>
      </c>
      <c r="BB313" s="275">
        <f t="shared" si="182"/>
        <v>0</v>
      </c>
      <c r="BC313" s="275">
        <f t="shared" si="182"/>
        <v>0</v>
      </c>
      <c r="BD313" s="275">
        <f t="shared" si="175"/>
        <v>0</v>
      </c>
      <c r="BE313" s="275">
        <f>IF(AND(A313&lt;&gt;"",AS313&lt;&gt;1,ISNA(VLOOKUP(A313,Indoor!B:B,1,0))),1,0)</f>
        <v>0</v>
      </c>
      <c r="BG313" s="276"/>
      <c r="BH313" s="302"/>
    </row>
    <row r="314" spans="1:60" hidden="1">
      <c r="A314" s="118"/>
      <c r="B314" s="4" t="str">
        <f t="shared" si="176"/>
        <v/>
      </c>
      <c r="C314" s="4" t="str">
        <f t="shared" si="176"/>
        <v/>
      </c>
      <c r="D314" s="5" t="str">
        <f t="shared" si="176"/>
        <v/>
      </c>
      <c r="E314" s="5" t="str">
        <f t="shared" si="176"/>
        <v/>
      </c>
      <c r="F314" s="5" t="str">
        <f t="shared" si="176"/>
        <v/>
      </c>
      <c r="G314" s="17"/>
      <c r="H314" s="27" t="str">
        <f t="shared" si="147"/>
        <v/>
      </c>
      <c r="I314" s="28"/>
      <c r="J314" s="267" t="str">
        <f t="shared" si="148"/>
        <v/>
      </c>
      <c r="K314" s="263" t="str">
        <f t="shared" si="149"/>
        <v/>
      </c>
      <c r="L314" s="5">
        <f t="shared" si="150"/>
        <v>0</v>
      </c>
      <c r="M314" s="18"/>
      <c r="N314" s="267" t="str">
        <f t="shared" si="151"/>
        <v/>
      </c>
      <c r="O314" s="263" t="str">
        <f t="shared" si="152"/>
        <v/>
      </c>
      <c r="P314" s="5">
        <f t="shared" si="153"/>
        <v>0</v>
      </c>
      <c r="Q314" s="18"/>
      <c r="R314" s="267" t="str">
        <f t="shared" si="154"/>
        <v/>
      </c>
      <c r="S314" s="263" t="str">
        <f t="shared" si="155"/>
        <v/>
      </c>
      <c r="T314" s="5">
        <f t="shared" si="156"/>
        <v>0</v>
      </c>
      <c r="U314" s="18"/>
      <c r="V314" s="267" t="str">
        <f t="shared" si="157"/>
        <v/>
      </c>
      <c r="W314" s="263" t="str">
        <f t="shared" si="158"/>
        <v/>
      </c>
      <c r="X314" s="5">
        <f t="shared" si="159"/>
        <v>0</v>
      </c>
      <c r="Y314" s="20"/>
      <c r="Z314" s="267" t="str">
        <f t="shared" si="160"/>
        <v/>
      </c>
      <c r="AA314" s="263" t="str">
        <f t="shared" si="161"/>
        <v/>
      </c>
      <c r="AB314" s="5">
        <f t="shared" si="162"/>
        <v>0</v>
      </c>
      <c r="AC314" s="18"/>
      <c r="AD314" s="267" t="str">
        <f t="shared" si="163"/>
        <v/>
      </c>
      <c r="AE314" s="263" t="str">
        <f t="shared" si="164"/>
        <v/>
      </c>
      <c r="AF314" s="5">
        <f t="shared" si="165"/>
        <v>0</v>
      </c>
      <c r="AG314" s="18"/>
      <c r="AH314" s="267" t="str">
        <f t="shared" si="166"/>
        <v/>
      </c>
      <c r="AI314" s="263" t="str">
        <f t="shared" si="167"/>
        <v/>
      </c>
      <c r="AJ314" s="29">
        <f t="shared" si="168"/>
        <v>0</v>
      </c>
      <c r="AK314" s="22"/>
      <c r="AL314" s="5">
        <f t="shared" si="169"/>
        <v>0</v>
      </c>
      <c r="AM314" s="22"/>
      <c r="AN314" s="5">
        <f t="shared" si="170"/>
        <v>0</v>
      </c>
      <c r="AO314" s="826"/>
      <c r="AP314" s="29">
        <f t="shared" si="171"/>
        <v>0</v>
      </c>
      <c r="AQ314" s="436"/>
      <c r="AR314" s="106">
        <f t="shared" si="172"/>
        <v>0</v>
      </c>
      <c r="AS314" s="274">
        <f t="shared" si="181"/>
        <v>0</v>
      </c>
      <c r="AT314" s="275">
        <f t="shared" si="181"/>
        <v>0</v>
      </c>
      <c r="AU314" s="275">
        <f t="shared" si="182"/>
        <v>0</v>
      </c>
      <c r="AV314" s="275">
        <f t="shared" si="182"/>
        <v>0</v>
      </c>
      <c r="AW314" s="275">
        <f t="shared" si="182"/>
        <v>0</v>
      </c>
      <c r="AX314" s="275">
        <f t="shared" si="182"/>
        <v>0</v>
      </c>
      <c r="AY314" s="275">
        <f t="shared" si="182"/>
        <v>0</v>
      </c>
      <c r="AZ314" s="275">
        <f t="shared" si="182"/>
        <v>0</v>
      </c>
      <c r="BA314" s="275">
        <f t="shared" si="182"/>
        <v>0</v>
      </c>
      <c r="BB314" s="275">
        <f t="shared" si="182"/>
        <v>0</v>
      </c>
      <c r="BC314" s="275">
        <f t="shared" si="182"/>
        <v>0</v>
      </c>
      <c r="BD314" s="275">
        <f t="shared" si="175"/>
        <v>0</v>
      </c>
      <c r="BE314" s="275">
        <f>IF(AND(A314&lt;&gt;"",AS314&lt;&gt;1,ISNA(VLOOKUP(A314,Indoor!B:B,1,0))),1,0)</f>
        <v>0</v>
      </c>
      <c r="BG314" s="276"/>
      <c r="BH314" s="302"/>
    </row>
    <row r="315" spans="1:60" hidden="1">
      <c r="A315" s="118"/>
      <c r="B315" s="4" t="str">
        <f t="shared" si="176"/>
        <v/>
      </c>
      <c r="C315" s="4" t="str">
        <f t="shared" si="176"/>
        <v/>
      </c>
      <c r="D315" s="5" t="str">
        <f t="shared" si="176"/>
        <v/>
      </c>
      <c r="E315" s="5" t="str">
        <f t="shared" si="176"/>
        <v/>
      </c>
      <c r="F315" s="5" t="str">
        <f t="shared" si="176"/>
        <v/>
      </c>
      <c r="G315" s="17"/>
      <c r="H315" s="27" t="str">
        <f t="shared" si="147"/>
        <v/>
      </c>
      <c r="I315" s="28"/>
      <c r="J315" s="267" t="str">
        <f t="shared" si="148"/>
        <v/>
      </c>
      <c r="K315" s="263" t="str">
        <f t="shared" si="149"/>
        <v/>
      </c>
      <c r="L315" s="5">
        <f t="shared" si="150"/>
        <v>0</v>
      </c>
      <c r="M315" s="18"/>
      <c r="N315" s="267" t="str">
        <f t="shared" si="151"/>
        <v/>
      </c>
      <c r="O315" s="263" t="str">
        <f t="shared" si="152"/>
        <v/>
      </c>
      <c r="P315" s="5">
        <f t="shared" si="153"/>
        <v>0</v>
      </c>
      <c r="Q315" s="18"/>
      <c r="R315" s="267" t="str">
        <f t="shared" si="154"/>
        <v/>
      </c>
      <c r="S315" s="263" t="str">
        <f t="shared" si="155"/>
        <v/>
      </c>
      <c r="T315" s="5">
        <f t="shared" si="156"/>
        <v>0</v>
      </c>
      <c r="U315" s="18"/>
      <c r="V315" s="267" t="str">
        <f t="shared" si="157"/>
        <v/>
      </c>
      <c r="W315" s="263" t="str">
        <f t="shared" si="158"/>
        <v/>
      </c>
      <c r="X315" s="5">
        <f t="shared" si="159"/>
        <v>0</v>
      </c>
      <c r="Y315" s="20"/>
      <c r="Z315" s="267" t="str">
        <f t="shared" si="160"/>
        <v/>
      </c>
      <c r="AA315" s="263" t="str">
        <f t="shared" si="161"/>
        <v/>
      </c>
      <c r="AB315" s="5">
        <f t="shared" si="162"/>
        <v>0</v>
      </c>
      <c r="AC315" s="18"/>
      <c r="AD315" s="267" t="str">
        <f t="shared" si="163"/>
        <v/>
      </c>
      <c r="AE315" s="263" t="str">
        <f t="shared" si="164"/>
        <v/>
      </c>
      <c r="AF315" s="5">
        <f t="shared" si="165"/>
        <v>0</v>
      </c>
      <c r="AG315" s="18"/>
      <c r="AH315" s="267" t="str">
        <f t="shared" si="166"/>
        <v/>
      </c>
      <c r="AI315" s="263" t="str">
        <f t="shared" si="167"/>
        <v/>
      </c>
      <c r="AJ315" s="29">
        <f t="shared" si="168"/>
        <v>0</v>
      </c>
      <c r="AK315" s="22"/>
      <c r="AL315" s="5">
        <f t="shared" si="169"/>
        <v>0</v>
      </c>
      <c r="AM315" s="22"/>
      <c r="AN315" s="5">
        <f t="shared" si="170"/>
        <v>0</v>
      </c>
      <c r="AO315" s="826"/>
      <c r="AP315" s="29">
        <f t="shared" si="171"/>
        <v>0</v>
      </c>
      <c r="AQ315" s="436"/>
      <c r="AR315" s="106">
        <f t="shared" si="172"/>
        <v>0</v>
      </c>
      <c r="AS315" s="274">
        <f t="shared" si="181"/>
        <v>0</v>
      </c>
      <c r="AT315" s="275">
        <f t="shared" si="181"/>
        <v>0</v>
      </c>
      <c r="AU315" s="275">
        <f t="shared" si="182"/>
        <v>0</v>
      </c>
      <c r="AV315" s="275">
        <f t="shared" si="182"/>
        <v>0</v>
      </c>
      <c r="AW315" s="275">
        <f t="shared" si="182"/>
        <v>0</v>
      </c>
      <c r="AX315" s="275">
        <f t="shared" si="182"/>
        <v>0</v>
      </c>
      <c r="AY315" s="275">
        <f t="shared" si="182"/>
        <v>0</v>
      </c>
      <c r="AZ315" s="275">
        <f t="shared" si="182"/>
        <v>0</v>
      </c>
      <c r="BA315" s="275">
        <f t="shared" si="182"/>
        <v>0</v>
      </c>
      <c r="BB315" s="275">
        <f t="shared" si="182"/>
        <v>0</v>
      </c>
      <c r="BC315" s="275">
        <f t="shared" si="182"/>
        <v>0</v>
      </c>
      <c r="BD315" s="275">
        <f t="shared" si="175"/>
        <v>0</v>
      </c>
      <c r="BE315" s="275">
        <f>IF(AND(A315&lt;&gt;"",AS315&lt;&gt;1,ISNA(VLOOKUP(A315,Indoor!B:B,1,0))),1,0)</f>
        <v>0</v>
      </c>
      <c r="BG315" s="276"/>
      <c r="BH315" s="302"/>
    </row>
    <row r="316" spans="1:60" hidden="1">
      <c r="A316" s="118"/>
      <c r="B316" s="4" t="str">
        <f t="shared" si="176"/>
        <v/>
      </c>
      <c r="C316" s="4" t="str">
        <f t="shared" si="176"/>
        <v/>
      </c>
      <c r="D316" s="5" t="str">
        <f t="shared" si="176"/>
        <v/>
      </c>
      <c r="E316" s="5" t="str">
        <f t="shared" si="176"/>
        <v/>
      </c>
      <c r="F316" s="5" t="str">
        <f t="shared" si="176"/>
        <v/>
      </c>
      <c r="G316" s="17"/>
      <c r="H316" s="27" t="str">
        <f t="shared" si="147"/>
        <v/>
      </c>
      <c r="I316" s="28"/>
      <c r="J316" s="267" t="str">
        <f t="shared" si="148"/>
        <v/>
      </c>
      <c r="K316" s="263" t="str">
        <f t="shared" si="149"/>
        <v/>
      </c>
      <c r="L316" s="5">
        <f t="shared" si="150"/>
        <v>0</v>
      </c>
      <c r="M316" s="18"/>
      <c r="N316" s="267" t="str">
        <f t="shared" si="151"/>
        <v/>
      </c>
      <c r="O316" s="263" t="str">
        <f t="shared" si="152"/>
        <v/>
      </c>
      <c r="P316" s="5">
        <f t="shared" si="153"/>
        <v>0</v>
      </c>
      <c r="Q316" s="18"/>
      <c r="R316" s="267" t="str">
        <f t="shared" si="154"/>
        <v/>
      </c>
      <c r="S316" s="263" t="str">
        <f t="shared" si="155"/>
        <v/>
      </c>
      <c r="T316" s="5">
        <f t="shared" si="156"/>
        <v>0</v>
      </c>
      <c r="U316" s="18"/>
      <c r="V316" s="267" t="str">
        <f t="shared" si="157"/>
        <v/>
      </c>
      <c r="W316" s="263" t="str">
        <f t="shared" si="158"/>
        <v/>
      </c>
      <c r="X316" s="5">
        <f t="shared" si="159"/>
        <v>0</v>
      </c>
      <c r="Y316" s="20"/>
      <c r="Z316" s="267" t="str">
        <f t="shared" si="160"/>
        <v/>
      </c>
      <c r="AA316" s="263" t="str">
        <f t="shared" si="161"/>
        <v/>
      </c>
      <c r="AB316" s="5">
        <f t="shared" si="162"/>
        <v>0</v>
      </c>
      <c r="AC316" s="18"/>
      <c r="AD316" s="267" t="str">
        <f t="shared" si="163"/>
        <v/>
      </c>
      <c r="AE316" s="263" t="str">
        <f t="shared" si="164"/>
        <v/>
      </c>
      <c r="AF316" s="5">
        <f t="shared" si="165"/>
        <v>0</v>
      </c>
      <c r="AG316" s="18"/>
      <c r="AH316" s="267" t="str">
        <f t="shared" si="166"/>
        <v/>
      </c>
      <c r="AI316" s="263" t="str">
        <f t="shared" si="167"/>
        <v/>
      </c>
      <c r="AJ316" s="29">
        <f t="shared" si="168"/>
        <v>0</v>
      </c>
      <c r="AK316" s="22"/>
      <c r="AL316" s="5">
        <f t="shared" si="169"/>
        <v>0</v>
      </c>
      <c r="AM316" s="22"/>
      <c r="AN316" s="5">
        <f t="shared" si="170"/>
        <v>0</v>
      </c>
      <c r="AO316" s="826"/>
      <c r="AP316" s="29">
        <f t="shared" si="171"/>
        <v>0</v>
      </c>
      <c r="AQ316" s="436"/>
      <c r="AR316" s="106">
        <f t="shared" si="172"/>
        <v>0</v>
      </c>
      <c r="AS316" s="274">
        <f t="shared" si="181"/>
        <v>0</v>
      </c>
      <c r="AT316" s="275">
        <f t="shared" si="181"/>
        <v>0</v>
      </c>
      <c r="AU316" s="275">
        <f t="shared" si="182"/>
        <v>0</v>
      </c>
      <c r="AV316" s="275">
        <f t="shared" si="182"/>
        <v>0</v>
      </c>
      <c r="AW316" s="275">
        <f t="shared" si="182"/>
        <v>0</v>
      </c>
      <c r="AX316" s="275">
        <f t="shared" si="182"/>
        <v>0</v>
      </c>
      <c r="AY316" s="275">
        <f t="shared" si="182"/>
        <v>0</v>
      </c>
      <c r="AZ316" s="275">
        <f t="shared" si="182"/>
        <v>0</v>
      </c>
      <c r="BA316" s="275">
        <f t="shared" si="182"/>
        <v>0</v>
      </c>
      <c r="BB316" s="275">
        <f t="shared" si="182"/>
        <v>0</v>
      </c>
      <c r="BC316" s="275">
        <f t="shared" si="182"/>
        <v>0</v>
      </c>
      <c r="BD316" s="275">
        <f t="shared" si="175"/>
        <v>0</v>
      </c>
      <c r="BE316" s="275">
        <f>IF(AND(A316&lt;&gt;"",AS316&lt;&gt;1,ISNA(VLOOKUP(A316,Indoor!B:B,1,0))),1,0)</f>
        <v>0</v>
      </c>
      <c r="BG316" s="276"/>
      <c r="BH316" s="302"/>
    </row>
    <row r="317" spans="1:60" hidden="1">
      <c r="A317" s="118"/>
      <c r="B317" s="4" t="str">
        <f t="shared" si="176"/>
        <v/>
      </c>
      <c r="C317" s="4" t="str">
        <f t="shared" si="176"/>
        <v/>
      </c>
      <c r="D317" s="5" t="str">
        <f t="shared" si="176"/>
        <v/>
      </c>
      <c r="E317" s="5" t="str">
        <f t="shared" si="176"/>
        <v/>
      </c>
      <c r="F317" s="5" t="str">
        <f t="shared" si="176"/>
        <v/>
      </c>
      <c r="G317" s="17"/>
      <c r="H317" s="27" t="str">
        <f t="shared" si="147"/>
        <v/>
      </c>
      <c r="I317" s="28"/>
      <c r="J317" s="267" t="str">
        <f t="shared" si="148"/>
        <v/>
      </c>
      <c r="K317" s="263" t="str">
        <f t="shared" si="149"/>
        <v/>
      </c>
      <c r="L317" s="5">
        <f t="shared" si="150"/>
        <v>0</v>
      </c>
      <c r="M317" s="18"/>
      <c r="N317" s="267" t="str">
        <f t="shared" si="151"/>
        <v/>
      </c>
      <c r="O317" s="263" t="str">
        <f t="shared" si="152"/>
        <v/>
      </c>
      <c r="P317" s="5">
        <f t="shared" si="153"/>
        <v>0</v>
      </c>
      <c r="Q317" s="18"/>
      <c r="R317" s="267" t="str">
        <f t="shared" si="154"/>
        <v/>
      </c>
      <c r="S317" s="263" t="str">
        <f t="shared" si="155"/>
        <v/>
      </c>
      <c r="T317" s="5">
        <f t="shared" si="156"/>
        <v>0</v>
      </c>
      <c r="U317" s="18"/>
      <c r="V317" s="267" t="str">
        <f t="shared" si="157"/>
        <v/>
      </c>
      <c r="W317" s="263" t="str">
        <f t="shared" si="158"/>
        <v/>
      </c>
      <c r="X317" s="5">
        <f t="shared" si="159"/>
        <v>0</v>
      </c>
      <c r="Y317" s="20"/>
      <c r="Z317" s="267" t="str">
        <f t="shared" si="160"/>
        <v/>
      </c>
      <c r="AA317" s="263" t="str">
        <f t="shared" si="161"/>
        <v/>
      </c>
      <c r="AB317" s="5">
        <f t="shared" si="162"/>
        <v>0</v>
      </c>
      <c r="AC317" s="18"/>
      <c r="AD317" s="267" t="str">
        <f t="shared" si="163"/>
        <v/>
      </c>
      <c r="AE317" s="263" t="str">
        <f t="shared" si="164"/>
        <v/>
      </c>
      <c r="AF317" s="5">
        <f t="shared" si="165"/>
        <v>0</v>
      </c>
      <c r="AG317" s="18"/>
      <c r="AH317" s="267" t="str">
        <f t="shared" si="166"/>
        <v/>
      </c>
      <c r="AI317" s="263" t="str">
        <f t="shared" si="167"/>
        <v/>
      </c>
      <c r="AJ317" s="29">
        <f t="shared" si="168"/>
        <v>0</v>
      </c>
      <c r="AK317" s="22"/>
      <c r="AL317" s="5">
        <f t="shared" ref="AL317:AL380" si="183">IF(AK317&gt;0,IF(ISERROR(INT(VLOOKUP(AL$13,points_Indoor,5,0)*(AK317-VLOOKUP(AL$13,points_Indoor,6,0))^VLOOKUP(AL$13,points_Indoor,7,0))),0,INT(VLOOKUP(AL$13,points_Indoor,5,0)*(AK317-VLOOKUP(AL$13,points_Indoor,6,0))^VLOOKUP(AL$13,points_Indoor,7,0))),0)</f>
        <v>0</v>
      </c>
      <c r="AM317" s="22"/>
      <c r="AN317" s="5">
        <f t="shared" ref="AN317:AN380" si="184">IF(AM317&gt;0,IF(ISERROR(INT(VLOOKUP(AN$13,points_Indoor,5,0)*(AM317-VLOOKUP(AN$13,points_Indoor,6,0))^VLOOKUP(AN$13,points_Indoor,7,0))),0,INT(VLOOKUP(AN$13,points_Indoor,5,0)*(AM317-VLOOKUP(AN$13,points_Indoor,6,0))^VLOOKUP(AN$13,points_Indoor,7,0))),0)</f>
        <v>0</v>
      </c>
      <c r="AO317" s="826"/>
      <c r="AP317" s="29">
        <f t="shared" si="171"/>
        <v>0</v>
      </c>
      <c r="AQ317" s="436"/>
      <c r="AR317" s="106">
        <f t="shared" si="172"/>
        <v>0</v>
      </c>
      <c r="AS317" s="274">
        <f t="shared" si="181"/>
        <v>0</v>
      </c>
      <c r="AT317" s="275">
        <f t="shared" si="181"/>
        <v>0</v>
      </c>
      <c r="AU317" s="275">
        <f t="shared" si="182"/>
        <v>0</v>
      </c>
      <c r="AV317" s="275">
        <f t="shared" si="182"/>
        <v>0</v>
      </c>
      <c r="AW317" s="275">
        <f t="shared" si="182"/>
        <v>0</v>
      </c>
      <c r="AX317" s="275">
        <f t="shared" si="182"/>
        <v>0</v>
      </c>
      <c r="AY317" s="275">
        <f t="shared" si="182"/>
        <v>0</v>
      </c>
      <c r="AZ317" s="275">
        <f t="shared" si="182"/>
        <v>0</v>
      </c>
      <c r="BA317" s="275">
        <f t="shared" si="182"/>
        <v>0</v>
      </c>
      <c r="BB317" s="275">
        <f t="shared" si="182"/>
        <v>0</v>
      </c>
      <c r="BC317" s="275">
        <f t="shared" si="182"/>
        <v>0</v>
      </c>
      <c r="BD317" s="275">
        <f t="shared" si="175"/>
        <v>0</v>
      </c>
      <c r="BE317" s="275">
        <f>IF(AND(A317&lt;&gt;"",AS317&lt;&gt;1,ISNA(VLOOKUP(A317,Indoor!B:B,1,0))),1,0)</f>
        <v>0</v>
      </c>
      <c r="BG317" s="276"/>
      <c r="BH317" s="302"/>
    </row>
    <row r="318" spans="1:60" hidden="1">
      <c r="A318" s="118"/>
      <c r="B318" s="4" t="str">
        <f t="shared" si="176"/>
        <v/>
      </c>
      <c r="C318" s="4" t="str">
        <f t="shared" si="176"/>
        <v/>
      </c>
      <c r="D318" s="5" t="str">
        <f t="shared" si="176"/>
        <v/>
      </c>
      <c r="E318" s="5" t="str">
        <f t="shared" si="176"/>
        <v/>
      </c>
      <c r="F318" s="5" t="str">
        <f t="shared" si="176"/>
        <v/>
      </c>
      <c r="G318" s="17"/>
      <c r="H318" s="27" t="str">
        <f t="shared" si="147"/>
        <v/>
      </c>
      <c r="I318" s="28"/>
      <c r="J318" s="267" t="str">
        <f t="shared" si="148"/>
        <v/>
      </c>
      <c r="K318" s="263" t="str">
        <f t="shared" si="149"/>
        <v/>
      </c>
      <c r="L318" s="5">
        <f t="shared" si="150"/>
        <v>0</v>
      </c>
      <c r="M318" s="18"/>
      <c r="N318" s="267" t="str">
        <f t="shared" si="151"/>
        <v/>
      </c>
      <c r="O318" s="263" t="str">
        <f t="shared" si="152"/>
        <v/>
      </c>
      <c r="P318" s="5">
        <f t="shared" si="153"/>
        <v>0</v>
      </c>
      <c r="Q318" s="18"/>
      <c r="R318" s="267" t="str">
        <f t="shared" si="154"/>
        <v/>
      </c>
      <c r="S318" s="263" t="str">
        <f t="shared" si="155"/>
        <v/>
      </c>
      <c r="T318" s="5">
        <f t="shared" si="156"/>
        <v>0</v>
      </c>
      <c r="U318" s="18"/>
      <c r="V318" s="267" t="str">
        <f t="shared" si="157"/>
        <v/>
      </c>
      <c r="W318" s="263" t="str">
        <f t="shared" si="158"/>
        <v/>
      </c>
      <c r="X318" s="5">
        <f t="shared" si="159"/>
        <v>0</v>
      </c>
      <c r="Y318" s="20"/>
      <c r="Z318" s="267" t="str">
        <f t="shared" si="160"/>
        <v/>
      </c>
      <c r="AA318" s="263" t="str">
        <f t="shared" si="161"/>
        <v/>
      </c>
      <c r="AB318" s="5">
        <f t="shared" si="162"/>
        <v>0</v>
      </c>
      <c r="AC318" s="18"/>
      <c r="AD318" s="267" t="str">
        <f t="shared" si="163"/>
        <v/>
      </c>
      <c r="AE318" s="263" t="str">
        <f t="shared" si="164"/>
        <v/>
      </c>
      <c r="AF318" s="5">
        <f t="shared" si="165"/>
        <v>0</v>
      </c>
      <c r="AG318" s="18"/>
      <c r="AH318" s="267" t="str">
        <f t="shared" si="166"/>
        <v/>
      </c>
      <c r="AI318" s="263" t="str">
        <f t="shared" si="167"/>
        <v/>
      </c>
      <c r="AJ318" s="29">
        <f t="shared" si="168"/>
        <v>0</v>
      </c>
      <c r="AK318" s="22"/>
      <c r="AL318" s="5">
        <f t="shared" si="183"/>
        <v>0</v>
      </c>
      <c r="AM318" s="22"/>
      <c r="AN318" s="5">
        <f t="shared" si="184"/>
        <v>0</v>
      </c>
      <c r="AO318" s="826"/>
      <c r="AP318" s="29">
        <f t="shared" si="171"/>
        <v>0</v>
      </c>
      <c r="AQ318" s="436"/>
      <c r="AR318" s="106">
        <f t="shared" si="172"/>
        <v>0</v>
      </c>
      <c r="AS318" s="274">
        <f t="shared" si="181"/>
        <v>0</v>
      </c>
      <c r="AT318" s="275">
        <f t="shared" si="181"/>
        <v>0</v>
      </c>
      <c r="AU318" s="275">
        <f t="shared" si="182"/>
        <v>0</v>
      </c>
      <c r="AV318" s="275">
        <f t="shared" si="182"/>
        <v>0</v>
      </c>
      <c r="AW318" s="275">
        <f t="shared" si="182"/>
        <v>0</v>
      </c>
      <c r="AX318" s="275">
        <f t="shared" si="182"/>
        <v>0</v>
      </c>
      <c r="AY318" s="275">
        <f t="shared" si="182"/>
        <v>0</v>
      </c>
      <c r="AZ318" s="275">
        <f t="shared" si="182"/>
        <v>0</v>
      </c>
      <c r="BA318" s="275">
        <f t="shared" si="182"/>
        <v>0</v>
      </c>
      <c r="BB318" s="275">
        <f t="shared" si="182"/>
        <v>0</v>
      </c>
      <c r="BC318" s="275">
        <f t="shared" si="182"/>
        <v>0</v>
      </c>
      <c r="BD318" s="275">
        <f t="shared" si="175"/>
        <v>0</v>
      </c>
      <c r="BE318" s="275">
        <f>IF(AND(A318&lt;&gt;"",AS318&lt;&gt;1,ISNA(VLOOKUP(A318,Indoor!B:B,1,0))),1,0)</f>
        <v>0</v>
      </c>
      <c r="BG318" s="276"/>
      <c r="BH318" s="302"/>
    </row>
    <row r="319" spans="1:60" hidden="1">
      <c r="A319" s="118"/>
      <c r="B319" s="4" t="str">
        <f t="shared" si="176"/>
        <v/>
      </c>
      <c r="C319" s="4" t="str">
        <f t="shared" si="176"/>
        <v/>
      </c>
      <c r="D319" s="5" t="str">
        <f t="shared" si="176"/>
        <v/>
      </c>
      <c r="E319" s="5" t="str">
        <f t="shared" si="176"/>
        <v/>
      </c>
      <c r="F319" s="5" t="str">
        <f t="shared" si="176"/>
        <v/>
      </c>
      <c r="G319" s="17"/>
      <c r="H319" s="27" t="str">
        <f t="shared" si="147"/>
        <v/>
      </c>
      <c r="I319" s="28"/>
      <c r="J319" s="267" t="str">
        <f t="shared" si="148"/>
        <v/>
      </c>
      <c r="K319" s="263" t="str">
        <f t="shared" si="149"/>
        <v/>
      </c>
      <c r="L319" s="5">
        <f t="shared" si="150"/>
        <v>0</v>
      </c>
      <c r="M319" s="18"/>
      <c r="N319" s="267" t="str">
        <f t="shared" si="151"/>
        <v/>
      </c>
      <c r="O319" s="263" t="str">
        <f t="shared" si="152"/>
        <v/>
      </c>
      <c r="P319" s="5">
        <f t="shared" si="153"/>
        <v>0</v>
      </c>
      <c r="Q319" s="18"/>
      <c r="R319" s="267" t="str">
        <f t="shared" si="154"/>
        <v/>
      </c>
      <c r="S319" s="263" t="str">
        <f t="shared" si="155"/>
        <v/>
      </c>
      <c r="T319" s="5">
        <f t="shared" si="156"/>
        <v>0</v>
      </c>
      <c r="U319" s="18"/>
      <c r="V319" s="267" t="str">
        <f t="shared" si="157"/>
        <v/>
      </c>
      <c r="W319" s="263" t="str">
        <f t="shared" si="158"/>
        <v/>
      </c>
      <c r="X319" s="5">
        <f t="shared" si="159"/>
        <v>0</v>
      </c>
      <c r="Y319" s="20"/>
      <c r="Z319" s="267" t="str">
        <f t="shared" si="160"/>
        <v/>
      </c>
      <c r="AA319" s="263" t="str">
        <f t="shared" si="161"/>
        <v/>
      </c>
      <c r="AB319" s="5">
        <f t="shared" si="162"/>
        <v>0</v>
      </c>
      <c r="AC319" s="18"/>
      <c r="AD319" s="267" t="str">
        <f t="shared" si="163"/>
        <v/>
      </c>
      <c r="AE319" s="263" t="str">
        <f t="shared" si="164"/>
        <v/>
      </c>
      <c r="AF319" s="5">
        <f t="shared" si="165"/>
        <v>0</v>
      </c>
      <c r="AG319" s="18"/>
      <c r="AH319" s="267" t="str">
        <f t="shared" si="166"/>
        <v/>
      </c>
      <c r="AI319" s="263" t="str">
        <f t="shared" si="167"/>
        <v/>
      </c>
      <c r="AJ319" s="29">
        <f t="shared" si="168"/>
        <v>0</v>
      </c>
      <c r="AK319" s="22"/>
      <c r="AL319" s="5">
        <f t="shared" si="183"/>
        <v>0</v>
      </c>
      <c r="AM319" s="22"/>
      <c r="AN319" s="5">
        <f t="shared" si="184"/>
        <v>0</v>
      </c>
      <c r="AO319" s="826"/>
      <c r="AP319" s="29">
        <f t="shared" si="171"/>
        <v>0</v>
      </c>
      <c r="AQ319" s="436"/>
      <c r="AR319" s="106">
        <f t="shared" si="172"/>
        <v>0</v>
      </c>
      <c r="AS319" s="274">
        <f t="shared" si="181"/>
        <v>0</v>
      </c>
      <c r="AT319" s="275">
        <f t="shared" si="181"/>
        <v>0</v>
      </c>
      <c r="AU319" s="275">
        <f t="shared" si="182"/>
        <v>0</v>
      </c>
      <c r="AV319" s="275">
        <f t="shared" si="182"/>
        <v>0</v>
      </c>
      <c r="AW319" s="275">
        <f t="shared" si="182"/>
        <v>0</v>
      </c>
      <c r="AX319" s="275">
        <f t="shared" si="182"/>
        <v>0</v>
      </c>
      <c r="AY319" s="275">
        <f t="shared" si="182"/>
        <v>0</v>
      </c>
      <c r="AZ319" s="275">
        <f t="shared" si="182"/>
        <v>0</v>
      </c>
      <c r="BA319" s="275">
        <f t="shared" si="182"/>
        <v>0</v>
      </c>
      <c r="BB319" s="275">
        <f t="shared" si="182"/>
        <v>0</v>
      </c>
      <c r="BC319" s="275">
        <f t="shared" si="182"/>
        <v>0</v>
      </c>
      <c r="BD319" s="275">
        <f t="shared" si="175"/>
        <v>0</v>
      </c>
      <c r="BE319" s="275">
        <f>IF(AND(A319&lt;&gt;"",AS319&lt;&gt;1,ISNA(VLOOKUP(A319,Indoor!B:B,1,0))),1,0)</f>
        <v>0</v>
      </c>
      <c r="BG319" s="276"/>
      <c r="BH319" s="302"/>
    </row>
    <row r="320" spans="1:60" hidden="1">
      <c r="A320" s="118"/>
      <c r="B320" s="4" t="str">
        <f t="shared" si="176"/>
        <v/>
      </c>
      <c r="C320" s="4" t="str">
        <f t="shared" si="176"/>
        <v/>
      </c>
      <c r="D320" s="5" t="str">
        <f t="shared" si="176"/>
        <v/>
      </c>
      <c r="E320" s="5" t="str">
        <f t="shared" si="176"/>
        <v/>
      </c>
      <c r="F320" s="5" t="str">
        <f t="shared" si="176"/>
        <v/>
      </c>
      <c r="G320" s="17"/>
      <c r="H320" s="27" t="str">
        <f t="shared" si="147"/>
        <v/>
      </c>
      <c r="I320" s="28"/>
      <c r="J320" s="267" t="str">
        <f t="shared" si="148"/>
        <v/>
      </c>
      <c r="K320" s="263" t="str">
        <f t="shared" si="149"/>
        <v/>
      </c>
      <c r="L320" s="5">
        <f t="shared" si="150"/>
        <v>0</v>
      </c>
      <c r="M320" s="18"/>
      <c r="N320" s="267" t="str">
        <f t="shared" si="151"/>
        <v/>
      </c>
      <c r="O320" s="263" t="str">
        <f t="shared" si="152"/>
        <v/>
      </c>
      <c r="P320" s="5">
        <f t="shared" si="153"/>
        <v>0</v>
      </c>
      <c r="Q320" s="18"/>
      <c r="R320" s="267" t="str">
        <f t="shared" si="154"/>
        <v/>
      </c>
      <c r="S320" s="263" t="str">
        <f t="shared" si="155"/>
        <v/>
      </c>
      <c r="T320" s="5">
        <f t="shared" si="156"/>
        <v>0</v>
      </c>
      <c r="U320" s="18"/>
      <c r="V320" s="267" t="str">
        <f t="shared" si="157"/>
        <v/>
      </c>
      <c r="W320" s="263" t="str">
        <f t="shared" si="158"/>
        <v/>
      </c>
      <c r="X320" s="5">
        <f t="shared" si="159"/>
        <v>0</v>
      </c>
      <c r="Y320" s="20"/>
      <c r="Z320" s="267" t="str">
        <f t="shared" si="160"/>
        <v/>
      </c>
      <c r="AA320" s="263" t="str">
        <f t="shared" si="161"/>
        <v/>
      </c>
      <c r="AB320" s="5">
        <f t="shared" si="162"/>
        <v>0</v>
      </c>
      <c r="AC320" s="18"/>
      <c r="AD320" s="267" t="str">
        <f t="shared" si="163"/>
        <v/>
      </c>
      <c r="AE320" s="263" t="str">
        <f t="shared" si="164"/>
        <v/>
      </c>
      <c r="AF320" s="5">
        <f t="shared" si="165"/>
        <v>0</v>
      </c>
      <c r="AG320" s="18"/>
      <c r="AH320" s="267" t="str">
        <f t="shared" si="166"/>
        <v/>
      </c>
      <c r="AI320" s="263" t="str">
        <f t="shared" si="167"/>
        <v/>
      </c>
      <c r="AJ320" s="29">
        <f t="shared" si="168"/>
        <v>0</v>
      </c>
      <c r="AK320" s="22"/>
      <c r="AL320" s="5">
        <f t="shared" si="183"/>
        <v>0</v>
      </c>
      <c r="AM320" s="22"/>
      <c r="AN320" s="5">
        <f t="shared" si="184"/>
        <v>0</v>
      </c>
      <c r="AO320" s="826"/>
      <c r="AP320" s="29">
        <f t="shared" si="171"/>
        <v>0</v>
      </c>
      <c r="AQ320" s="436"/>
      <c r="AR320" s="106">
        <f t="shared" si="172"/>
        <v>0</v>
      </c>
      <c r="AS320" s="274">
        <f t="shared" si="181"/>
        <v>0</v>
      </c>
      <c r="AT320" s="275">
        <f t="shared" si="181"/>
        <v>0</v>
      </c>
      <c r="AU320" s="275">
        <f t="shared" ref="AU320:BC329" si="185">IF($G320=AU$13,1,0)</f>
        <v>0</v>
      </c>
      <c r="AV320" s="275">
        <f t="shared" si="185"/>
        <v>0</v>
      </c>
      <c r="AW320" s="275">
        <f t="shared" si="185"/>
        <v>0</v>
      </c>
      <c r="AX320" s="275">
        <f t="shared" si="185"/>
        <v>0</v>
      </c>
      <c r="AY320" s="275">
        <f t="shared" si="185"/>
        <v>0</v>
      </c>
      <c r="AZ320" s="275">
        <f t="shared" si="185"/>
        <v>0</v>
      </c>
      <c r="BA320" s="275">
        <f t="shared" si="185"/>
        <v>0</v>
      </c>
      <c r="BB320" s="275">
        <f t="shared" si="185"/>
        <v>0</v>
      </c>
      <c r="BC320" s="275">
        <f t="shared" si="185"/>
        <v>0</v>
      </c>
      <c r="BD320" s="275">
        <f t="shared" si="175"/>
        <v>0</v>
      </c>
      <c r="BE320" s="275">
        <f>IF(AND(A320&lt;&gt;"",AS320&lt;&gt;1,ISNA(VLOOKUP(A320,Indoor!B:B,1,0))),1,0)</f>
        <v>0</v>
      </c>
      <c r="BG320" s="276"/>
      <c r="BH320" s="302"/>
    </row>
    <row r="321" spans="1:60" hidden="1">
      <c r="A321" s="118"/>
      <c r="B321" s="4" t="str">
        <f t="shared" si="176"/>
        <v/>
      </c>
      <c r="C321" s="4" t="str">
        <f t="shared" si="176"/>
        <v/>
      </c>
      <c r="D321" s="5" t="str">
        <f t="shared" si="176"/>
        <v/>
      </c>
      <c r="E321" s="5" t="str">
        <f t="shared" si="176"/>
        <v/>
      </c>
      <c r="F321" s="5" t="str">
        <f t="shared" si="176"/>
        <v/>
      </c>
      <c r="G321" s="17"/>
      <c r="H321" s="27" t="str">
        <f t="shared" si="147"/>
        <v/>
      </c>
      <c r="I321" s="28"/>
      <c r="J321" s="267" t="str">
        <f t="shared" si="148"/>
        <v/>
      </c>
      <c r="K321" s="263" t="str">
        <f t="shared" si="149"/>
        <v/>
      </c>
      <c r="L321" s="5">
        <f t="shared" si="150"/>
        <v>0</v>
      </c>
      <c r="M321" s="18"/>
      <c r="N321" s="267" t="str">
        <f t="shared" si="151"/>
        <v/>
      </c>
      <c r="O321" s="263" t="str">
        <f t="shared" si="152"/>
        <v/>
      </c>
      <c r="P321" s="5">
        <f t="shared" si="153"/>
        <v>0</v>
      </c>
      <c r="Q321" s="18"/>
      <c r="R321" s="267" t="str">
        <f t="shared" si="154"/>
        <v/>
      </c>
      <c r="S321" s="263" t="str">
        <f t="shared" si="155"/>
        <v/>
      </c>
      <c r="T321" s="5">
        <f t="shared" si="156"/>
        <v>0</v>
      </c>
      <c r="U321" s="18"/>
      <c r="V321" s="267" t="str">
        <f t="shared" si="157"/>
        <v/>
      </c>
      <c r="W321" s="263" t="str">
        <f t="shared" si="158"/>
        <v/>
      </c>
      <c r="X321" s="5">
        <f t="shared" si="159"/>
        <v>0</v>
      </c>
      <c r="Y321" s="20"/>
      <c r="Z321" s="267" t="str">
        <f t="shared" si="160"/>
        <v/>
      </c>
      <c r="AA321" s="263" t="str">
        <f t="shared" si="161"/>
        <v/>
      </c>
      <c r="AB321" s="5">
        <f t="shared" si="162"/>
        <v>0</v>
      </c>
      <c r="AC321" s="18"/>
      <c r="AD321" s="267" t="str">
        <f t="shared" si="163"/>
        <v/>
      </c>
      <c r="AE321" s="263" t="str">
        <f t="shared" si="164"/>
        <v/>
      </c>
      <c r="AF321" s="5">
        <f t="shared" si="165"/>
        <v>0</v>
      </c>
      <c r="AG321" s="18"/>
      <c r="AH321" s="267" t="str">
        <f t="shared" si="166"/>
        <v/>
      </c>
      <c r="AI321" s="263" t="str">
        <f t="shared" si="167"/>
        <v/>
      </c>
      <c r="AJ321" s="29">
        <f t="shared" si="168"/>
        <v>0</v>
      </c>
      <c r="AK321" s="22"/>
      <c r="AL321" s="5">
        <f t="shared" si="183"/>
        <v>0</v>
      </c>
      <c r="AM321" s="22"/>
      <c r="AN321" s="5">
        <f t="shared" si="184"/>
        <v>0</v>
      </c>
      <c r="AO321" s="826"/>
      <c r="AP321" s="29">
        <f t="shared" si="171"/>
        <v>0</v>
      </c>
      <c r="AQ321" s="436"/>
      <c r="AR321" s="106">
        <f t="shared" si="172"/>
        <v>0</v>
      </c>
      <c r="AS321" s="274">
        <f t="shared" ref="AS321:AT340" si="186">IF($G321=AS$13,1,0)</f>
        <v>0</v>
      </c>
      <c r="AT321" s="275">
        <f t="shared" si="186"/>
        <v>0</v>
      </c>
      <c r="AU321" s="275">
        <f t="shared" si="185"/>
        <v>0</v>
      </c>
      <c r="AV321" s="275">
        <f t="shared" si="185"/>
        <v>0</v>
      </c>
      <c r="AW321" s="275">
        <f t="shared" si="185"/>
        <v>0</v>
      </c>
      <c r="AX321" s="275">
        <f t="shared" si="185"/>
        <v>0</v>
      </c>
      <c r="AY321" s="275">
        <f t="shared" si="185"/>
        <v>0</v>
      </c>
      <c r="AZ321" s="275">
        <f t="shared" si="185"/>
        <v>0</v>
      </c>
      <c r="BA321" s="275">
        <f t="shared" si="185"/>
        <v>0</v>
      </c>
      <c r="BB321" s="275">
        <f t="shared" si="185"/>
        <v>0</v>
      </c>
      <c r="BC321" s="275">
        <f t="shared" si="185"/>
        <v>0</v>
      </c>
      <c r="BD321" s="275">
        <f t="shared" si="175"/>
        <v>0</v>
      </c>
      <c r="BE321" s="275">
        <f>IF(AND(A321&lt;&gt;"",AS321&lt;&gt;1,ISNA(VLOOKUP(A321,Indoor!B:B,1,0))),1,0)</f>
        <v>0</v>
      </c>
      <c r="BG321" s="276"/>
      <c r="BH321" s="302"/>
    </row>
    <row r="322" spans="1:60" hidden="1">
      <c r="A322" s="118"/>
      <c r="B322" s="4" t="str">
        <f t="shared" si="176"/>
        <v/>
      </c>
      <c r="C322" s="4" t="str">
        <f t="shared" si="176"/>
        <v/>
      </c>
      <c r="D322" s="5" t="str">
        <f t="shared" si="176"/>
        <v/>
      </c>
      <c r="E322" s="5" t="str">
        <f t="shared" si="176"/>
        <v/>
      </c>
      <c r="F322" s="5" t="str">
        <f t="shared" si="176"/>
        <v/>
      </c>
      <c r="G322" s="17"/>
      <c r="H322" s="27" t="str">
        <f t="shared" si="147"/>
        <v/>
      </c>
      <c r="I322" s="28"/>
      <c r="J322" s="267" t="str">
        <f t="shared" si="148"/>
        <v/>
      </c>
      <c r="K322" s="263" t="str">
        <f t="shared" si="149"/>
        <v/>
      </c>
      <c r="L322" s="5">
        <f t="shared" si="150"/>
        <v>0</v>
      </c>
      <c r="M322" s="18"/>
      <c r="N322" s="267" t="str">
        <f t="shared" si="151"/>
        <v/>
      </c>
      <c r="O322" s="263" t="str">
        <f t="shared" si="152"/>
        <v/>
      </c>
      <c r="P322" s="5">
        <f t="shared" si="153"/>
        <v>0</v>
      </c>
      <c r="Q322" s="18"/>
      <c r="R322" s="267" t="str">
        <f t="shared" si="154"/>
        <v/>
      </c>
      <c r="S322" s="263" t="str">
        <f t="shared" si="155"/>
        <v/>
      </c>
      <c r="T322" s="5">
        <f t="shared" si="156"/>
        <v>0</v>
      </c>
      <c r="U322" s="18"/>
      <c r="V322" s="267" t="str">
        <f t="shared" si="157"/>
        <v/>
      </c>
      <c r="W322" s="263" t="str">
        <f t="shared" si="158"/>
        <v/>
      </c>
      <c r="X322" s="5">
        <f t="shared" si="159"/>
        <v>0</v>
      </c>
      <c r="Y322" s="20"/>
      <c r="Z322" s="267" t="str">
        <f t="shared" si="160"/>
        <v/>
      </c>
      <c r="AA322" s="263" t="str">
        <f t="shared" si="161"/>
        <v/>
      </c>
      <c r="AB322" s="5">
        <f t="shared" si="162"/>
        <v>0</v>
      </c>
      <c r="AC322" s="18"/>
      <c r="AD322" s="267" t="str">
        <f t="shared" si="163"/>
        <v/>
      </c>
      <c r="AE322" s="263" t="str">
        <f t="shared" si="164"/>
        <v/>
      </c>
      <c r="AF322" s="5">
        <f t="shared" si="165"/>
        <v>0</v>
      </c>
      <c r="AG322" s="18"/>
      <c r="AH322" s="267" t="str">
        <f t="shared" si="166"/>
        <v/>
      </c>
      <c r="AI322" s="263" t="str">
        <f t="shared" si="167"/>
        <v/>
      </c>
      <c r="AJ322" s="29">
        <f t="shared" si="168"/>
        <v>0</v>
      </c>
      <c r="AK322" s="22"/>
      <c r="AL322" s="5">
        <f t="shared" si="183"/>
        <v>0</v>
      </c>
      <c r="AM322" s="22"/>
      <c r="AN322" s="5">
        <f t="shared" si="184"/>
        <v>0</v>
      </c>
      <c r="AO322" s="826"/>
      <c r="AP322" s="29">
        <f t="shared" si="171"/>
        <v>0</v>
      </c>
      <c r="AQ322" s="436"/>
      <c r="AR322" s="106">
        <f t="shared" si="172"/>
        <v>0</v>
      </c>
      <c r="AS322" s="274">
        <f t="shared" si="186"/>
        <v>0</v>
      </c>
      <c r="AT322" s="275">
        <f t="shared" si="186"/>
        <v>0</v>
      </c>
      <c r="AU322" s="275">
        <f t="shared" si="185"/>
        <v>0</v>
      </c>
      <c r="AV322" s="275">
        <f t="shared" si="185"/>
        <v>0</v>
      </c>
      <c r="AW322" s="275">
        <f t="shared" si="185"/>
        <v>0</v>
      </c>
      <c r="AX322" s="275">
        <f t="shared" si="185"/>
        <v>0</v>
      </c>
      <c r="AY322" s="275">
        <f t="shared" si="185"/>
        <v>0</v>
      </c>
      <c r="AZ322" s="275">
        <f t="shared" si="185"/>
        <v>0</v>
      </c>
      <c r="BA322" s="275">
        <f t="shared" si="185"/>
        <v>0</v>
      </c>
      <c r="BB322" s="275">
        <f t="shared" si="185"/>
        <v>0</v>
      </c>
      <c r="BC322" s="275">
        <f t="shared" si="185"/>
        <v>0</v>
      </c>
      <c r="BD322" s="275">
        <f t="shared" si="175"/>
        <v>0</v>
      </c>
      <c r="BE322" s="275">
        <f>IF(AND(A322&lt;&gt;"",AS322&lt;&gt;1,ISNA(VLOOKUP(A322,Indoor!B:B,1,0))),1,0)</f>
        <v>0</v>
      </c>
      <c r="BG322" s="276"/>
      <c r="BH322" s="302"/>
    </row>
    <row r="323" spans="1:60" hidden="1">
      <c r="A323" s="118"/>
      <c r="B323" s="4" t="str">
        <f t="shared" si="176"/>
        <v/>
      </c>
      <c r="C323" s="4" t="str">
        <f t="shared" si="176"/>
        <v/>
      </c>
      <c r="D323" s="5" t="str">
        <f t="shared" si="176"/>
        <v/>
      </c>
      <c r="E323" s="5" t="str">
        <f t="shared" si="176"/>
        <v/>
      </c>
      <c r="F323" s="5" t="str">
        <f t="shared" si="176"/>
        <v/>
      </c>
      <c r="G323" s="17"/>
      <c r="H323" s="27" t="str">
        <f t="shared" si="147"/>
        <v/>
      </c>
      <c r="I323" s="28"/>
      <c r="J323" s="267" t="str">
        <f t="shared" si="148"/>
        <v/>
      </c>
      <c r="K323" s="263" t="str">
        <f t="shared" si="149"/>
        <v/>
      </c>
      <c r="L323" s="5">
        <f t="shared" si="150"/>
        <v>0</v>
      </c>
      <c r="M323" s="18"/>
      <c r="N323" s="267" t="str">
        <f t="shared" si="151"/>
        <v/>
      </c>
      <c r="O323" s="263" t="str">
        <f t="shared" si="152"/>
        <v/>
      </c>
      <c r="P323" s="5">
        <f t="shared" si="153"/>
        <v>0</v>
      </c>
      <c r="Q323" s="18"/>
      <c r="R323" s="267" t="str">
        <f t="shared" si="154"/>
        <v/>
      </c>
      <c r="S323" s="263" t="str">
        <f t="shared" si="155"/>
        <v/>
      </c>
      <c r="T323" s="5">
        <f t="shared" si="156"/>
        <v>0</v>
      </c>
      <c r="U323" s="18"/>
      <c r="V323" s="267" t="str">
        <f t="shared" si="157"/>
        <v/>
      </c>
      <c r="W323" s="263" t="str">
        <f t="shared" si="158"/>
        <v/>
      </c>
      <c r="X323" s="5">
        <f t="shared" si="159"/>
        <v>0</v>
      </c>
      <c r="Y323" s="20"/>
      <c r="Z323" s="267" t="str">
        <f t="shared" si="160"/>
        <v/>
      </c>
      <c r="AA323" s="263" t="str">
        <f t="shared" si="161"/>
        <v/>
      </c>
      <c r="AB323" s="5">
        <f t="shared" si="162"/>
        <v>0</v>
      </c>
      <c r="AC323" s="18"/>
      <c r="AD323" s="267" t="str">
        <f t="shared" si="163"/>
        <v/>
      </c>
      <c r="AE323" s="263" t="str">
        <f t="shared" si="164"/>
        <v/>
      </c>
      <c r="AF323" s="5">
        <f t="shared" si="165"/>
        <v>0</v>
      </c>
      <c r="AG323" s="18"/>
      <c r="AH323" s="267" t="str">
        <f t="shared" si="166"/>
        <v/>
      </c>
      <c r="AI323" s="263" t="str">
        <f t="shared" si="167"/>
        <v/>
      </c>
      <c r="AJ323" s="29">
        <f t="shared" si="168"/>
        <v>0</v>
      </c>
      <c r="AK323" s="22"/>
      <c r="AL323" s="5">
        <f t="shared" si="183"/>
        <v>0</v>
      </c>
      <c r="AM323" s="22"/>
      <c r="AN323" s="5">
        <f t="shared" si="184"/>
        <v>0</v>
      </c>
      <c r="AO323" s="826"/>
      <c r="AP323" s="29">
        <f t="shared" si="171"/>
        <v>0</v>
      </c>
      <c r="AQ323" s="436"/>
      <c r="AR323" s="106">
        <f t="shared" si="172"/>
        <v>0</v>
      </c>
      <c r="AS323" s="274">
        <f t="shared" si="186"/>
        <v>0</v>
      </c>
      <c r="AT323" s="275">
        <f t="shared" si="186"/>
        <v>0</v>
      </c>
      <c r="AU323" s="275">
        <f t="shared" si="185"/>
        <v>0</v>
      </c>
      <c r="AV323" s="275">
        <f t="shared" si="185"/>
        <v>0</v>
      </c>
      <c r="AW323" s="275">
        <f t="shared" si="185"/>
        <v>0</v>
      </c>
      <c r="AX323" s="275">
        <f t="shared" si="185"/>
        <v>0</v>
      </c>
      <c r="AY323" s="275">
        <f t="shared" si="185"/>
        <v>0</v>
      </c>
      <c r="AZ323" s="275">
        <f t="shared" si="185"/>
        <v>0</v>
      </c>
      <c r="BA323" s="275">
        <f t="shared" si="185"/>
        <v>0</v>
      </c>
      <c r="BB323" s="275">
        <f t="shared" si="185"/>
        <v>0</v>
      </c>
      <c r="BC323" s="275">
        <f t="shared" si="185"/>
        <v>0</v>
      </c>
      <c r="BD323" s="275">
        <f t="shared" si="175"/>
        <v>0</v>
      </c>
      <c r="BE323" s="275">
        <f>IF(AND(A323&lt;&gt;"",AS323&lt;&gt;1,ISNA(VLOOKUP(A323,Indoor!B:B,1,0))),1,0)</f>
        <v>0</v>
      </c>
      <c r="BG323" s="276"/>
      <c r="BH323" s="302"/>
    </row>
    <row r="324" spans="1:60" hidden="1">
      <c r="A324" s="118"/>
      <c r="B324" s="4" t="str">
        <f t="shared" si="176"/>
        <v/>
      </c>
      <c r="C324" s="4" t="str">
        <f t="shared" si="176"/>
        <v/>
      </c>
      <c r="D324" s="5" t="str">
        <f t="shared" si="176"/>
        <v/>
      </c>
      <c r="E324" s="5" t="str">
        <f t="shared" si="176"/>
        <v/>
      </c>
      <c r="F324" s="5" t="str">
        <f t="shared" si="176"/>
        <v/>
      </c>
      <c r="G324" s="17"/>
      <c r="H324" s="27" t="str">
        <f t="shared" si="147"/>
        <v/>
      </c>
      <c r="I324" s="28"/>
      <c r="J324" s="267" t="str">
        <f t="shared" si="148"/>
        <v/>
      </c>
      <c r="K324" s="263" t="str">
        <f t="shared" si="149"/>
        <v/>
      </c>
      <c r="L324" s="5">
        <f t="shared" si="150"/>
        <v>0</v>
      </c>
      <c r="M324" s="18"/>
      <c r="N324" s="267" t="str">
        <f t="shared" si="151"/>
        <v/>
      </c>
      <c r="O324" s="263" t="str">
        <f t="shared" si="152"/>
        <v/>
      </c>
      <c r="P324" s="5">
        <f t="shared" si="153"/>
        <v>0</v>
      </c>
      <c r="Q324" s="18"/>
      <c r="R324" s="267" t="str">
        <f t="shared" si="154"/>
        <v/>
      </c>
      <c r="S324" s="263" t="str">
        <f t="shared" si="155"/>
        <v/>
      </c>
      <c r="T324" s="5">
        <f t="shared" si="156"/>
        <v>0</v>
      </c>
      <c r="U324" s="18"/>
      <c r="V324" s="267" t="str">
        <f t="shared" si="157"/>
        <v/>
      </c>
      <c r="W324" s="263" t="str">
        <f t="shared" si="158"/>
        <v/>
      </c>
      <c r="X324" s="5">
        <f t="shared" si="159"/>
        <v>0</v>
      </c>
      <c r="Y324" s="20"/>
      <c r="Z324" s="267" t="str">
        <f t="shared" si="160"/>
        <v/>
      </c>
      <c r="AA324" s="263" t="str">
        <f t="shared" si="161"/>
        <v/>
      </c>
      <c r="AB324" s="5">
        <f t="shared" si="162"/>
        <v>0</v>
      </c>
      <c r="AC324" s="18"/>
      <c r="AD324" s="267" t="str">
        <f t="shared" si="163"/>
        <v/>
      </c>
      <c r="AE324" s="263" t="str">
        <f t="shared" si="164"/>
        <v/>
      </c>
      <c r="AF324" s="5">
        <f t="shared" si="165"/>
        <v>0</v>
      </c>
      <c r="AG324" s="18"/>
      <c r="AH324" s="267" t="str">
        <f t="shared" si="166"/>
        <v/>
      </c>
      <c r="AI324" s="263" t="str">
        <f t="shared" si="167"/>
        <v/>
      </c>
      <c r="AJ324" s="29">
        <f t="shared" si="168"/>
        <v>0</v>
      </c>
      <c r="AK324" s="22"/>
      <c r="AL324" s="5">
        <f t="shared" si="183"/>
        <v>0</v>
      </c>
      <c r="AM324" s="22"/>
      <c r="AN324" s="5">
        <f t="shared" si="184"/>
        <v>0</v>
      </c>
      <c r="AO324" s="826"/>
      <c r="AP324" s="29">
        <f t="shared" si="171"/>
        <v>0</v>
      </c>
      <c r="AQ324" s="436"/>
      <c r="AR324" s="106">
        <f t="shared" si="172"/>
        <v>0</v>
      </c>
      <c r="AS324" s="274">
        <f t="shared" si="186"/>
        <v>0</v>
      </c>
      <c r="AT324" s="275">
        <f t="shared" si="186"/>
        <v>0</v>
      </c>
      <c r="AU324" s="275">
        <f t="shared" si="185"/>
        <v>0</v>
      </c>
      <c r="AV324" s="275">
        <f t="shared" si="185"/>
        <v>0</v>
      </c>
      <c r="AW324" s="275">
        <f t="shared" si="185"/>
        <v>0</v>
      </c>
      <c r="AX324" s="275">
        <f t="shared" si="185"/>
        <v>0</v>
      </c>
      <c r="AY324" s="275">
        <f t="shared" si="185"/>
        <v>0</v>
      </c>
      <c r="AZ324" s="275">
        <f t="shared" si="185"/>
        <v>0</v>
      </c>
      <c r="BA324" s="275">
        <f t="shared" si="185"/>
        <v>0</v>
      </c>
      <c r="BB324" s="275">
        <f t="shared" si="185"/>
        <v>0</v>
      </c>
      <c r="BC324" s="275">
        <f t="shared" si="185"/>
        <v>0</v>
      </c>
      <c r="BD324" s="275">
        <f t="shared" si="175"/>
        <v>0</v>
      </c>
      <c r="BE324" s="275">
        <f>IF(AND(A324&lt;&gt;"",AS324&lt;&gt;1,ISNA(VLOOKUP(A324,Indoor!B:B,1,0))),1,0)</f>
        <v>0</v>
      </c>
      <c r="BG324" s="276"/>
      <c r="BH324" s="302"/>
    </row>
    <row r="325" spans="1:60" hidden="1">
      <c r="A325" s="118"/>
      <c r="B325" s="4" t="str">
        <f t="shared" si="176"/>
        <v/>
      </c>
      <c r="C325" s="4" t="str">
        <f t="shared" si="176"/>
        <v/>
      </c>
      <c r="D325" s="5" t="str">
        <f t="shared" si="176"/>
        <v/>
      </c>
      <c r="E325" s="5" t="str">
        <f t="shared" si="176"/>
        <v/>
      </c>
      <c r="F325" s="5" t="str">
        <f t="shared" si="176"/>
        <v/>
      </c>
      <c r="G325" s="17"/>
      <c r="H325" s="27" t="str">
        <f t="shared" si="147"/>
        <v/>
      </c>
      <c r="I325" s="28"/>
      <c r="J325" s="267" t="str">
        <f t="shared" si="148"/>
        <v/>
      </c>
      <c r="K325" s="263" t="str">
        <f t="shared" si="149"/>
        <v/>
      </c>
      <c r="L325" s="5">
        <f t="shared" si="150"/>
        <v>0</v>
      </c>
      <c r="M325" s="18"/>
      <c r="N325" s="267" t="str">
        <f t="shared" si="151"/>
        <v/>
      </c>
      <c r="O325" s="263" t="str">
        <f t="shared" si="152"/>
        <v/>
      </c>
      <c r="P325" s="5">
        <f t="shared" si="153"/>
        <v>0</v>
      </c>
      <c r="Q325" s="18"/>
      <c r="R325" s="267" t="str">
        <f t="shared" si="154"/>
        <v/>
      </c>
      <c r="S325" s="263" t="str">
        <f t="shared" si="155"/>
        <v/>
      </c>
      <c r="T325" s="5">
        <f t="shared" si="156"/>
        <v>0</v>
      </c>
      <c r="U325" s="18"/>
      <c r="V325" s="267" t="str">
        <f t="shared" si="157"/>
        <v/>
      </c>
      <c r="W325" s="263" t="str">
        <f t="shared" si="158"/>
        <v/>
      </c>
      <c r="X325" s="5">
        <f t="shared" si="159"/>
        <v>0</v>
      </c>
      <c r="Y325" s="20"/>
      <c r="Z325" s="267" t="str">
        <f t="shared" si="160"/>
        <v/>
      </c>
      <c r="AA325" s="263" t="str">
        <f t="shared" si="161"/>
        <v/>
      </c>
      <c r="AB325" s="5">
        <f t="shared" si="162"/>
        <v>0</v>
      </c>
      <c r="AC325" s="18"/>
      <c r="AD325" s="267" t="str">
        <f t="shared" si="163"/>
        <v/>
      </c>
      <c r="AE325" s="263" t="str">
        <f t="shared" si="164"/>
        <v/>
      </c>
      <c r="AF325" s="5">
        <f t="shared" si="165"/>
        <v>0</v>
      </c>
      <c r="AG325" s="18"/>
      <c r="AH325" s="267" t="str">
        <f t="shared" si="166"/>
        <v/>
      </c>
      <c r="AI325" s="263" t="str">
        <f t="shared" si="167"/>
        <v/>
      </c>
      <c r="AJ325" s="29">
        <f t="shared" si="168"/>
        <v>0</v>
      </c>
      <c r="AK325" s="22"/>
      <c r="AL325" s="5">
        <f t="shared" si="183"/>
        <v>0</v>
      </c>
      <c r="AM325" s="22"/>
      <c r="AN325" s="5">
        <f t="shared" si="184"/>
        <v>0</v>
      </c>
      <c r="AO325" s="826"/>
      <c r="AP325" s="29">
        <f t="shared" si="171"/>
        <v>0</v>
      </c>
      <c r="AQ325" s="436"/>
      <c r="AR325" s="106">
        <f t="shared" si="172"/>
        <v>0</v>
      </c>
      <c r="AS325" s="274">
        <f t="shared" si="186"/>
        <v>0</v>
      </c>
      <c r="AT325" s="275">
        <f t="shared" si="186"/>
        <v>0</v>
      </c>
      <c r="AU325" s="275">
        <f t="shared" si="185"/>
        <v>0</v>
      </c>
      <c r="AV325" s="275">
        <f t="shared" si="185"/>
        <v>0</v>
      </c>
      <c r="AW325" s="275">
        <f t="shared" si="185"/>
        <v>0</v>
      </c>
      <c r="AX325" s="275">
        <f t="shared" si="185"/>
        <v>0</v>
      </c>
      <c r="AY325" s="275">
        <f t="shared" si="185"/>
        <v>0</v>
      </c>
      <c r="AZ325" s="275">
        <f t="shared" si="185"/>
        <v>0</v>
      </c>
      <c r="BA325" s="275">
        <f t="shared" si="185"/>
        <v>0</v>
      </c>
      <c r="BB325" s="275">
        <f t="shared" si="185"/>
        <v>0</v>
      </c>
      <c r="BC325" s="275">
        <f t="shared" si="185"/>
        <v>0</v>
      </c>
      <c r="BD325" s="275">
        <f t="shared" si="175"/>
        <v>0</v>
      </c>
      <c r="BE325" s="275">
        <f>IF(AND(A325&lt;&gt;"",AS325&lt;&gt;1,ISNA(VLOOKUP(A325,Indoor!B:B,1,0))),1,0)</f>
        <v>0</v>
      </c>
      <c r="BG325" s="276"/>
      <c r="BH325" s="302"/>
    </row>
    <row r="326" spans="1:60" hidden="1">
      <c r="A326" s="118"/>
      <c r="B326" s="4" t="str">
        <f t="shared" si="176"/>
        <v/>
      </c>
      <c r="C326" s="4" t="str">
        <f t="shared" si="176"/>
        <v/>
      </c>
      <c r="D326" s="5" t="str">
        <f t="shared" si="176"/>
        <v/>
      </c>
      <c r="E326" s="5" t="str">
        <f t="shared" si="176"/>
        <v/>
      </c>
      <c r="F326" s="5" t="str">
        <f t="shared" si="176"/>
        <v/>
      </c>
      <c r="G326" s="17"/>
      <c r="H326" s="27" t="str">
        <f t="shared" si="147"/>
        <v/>
      </c>
      <c r="I326" s="28"/>
      <c r="J326" s="267" t="str">
        <f t="shared" si="148"/>
        <v/>
      </c>
      <c r="K326" s="263" t="str">
        <f t="shared" si="149"/>
        <v/>
      </c>
      <c r="L326" s="5">
        <f t="shared" si="150"/>
        <v>0</v>
      </c>
      <c r="M326" s="18"/>
      <c r="N326" s="267" t="str">
        <f t="shared" si="151"/>
        <v/>
      </c>
      <c r="O326" s="263" t="str">
        <f t="shared" si="152"/>
        <v/>
      </c>
      <c r="P326" s="5">
        <f t="shared" si="153"/>
        <v>0</v>
      </c>
      <c r="Q326" s="18"/>
      <c r="R326" s="267" t="str">
        <f t="shared" si="154"/>
        <v/>
      </c>
      <c r="S326" s="263" t="str">
        <f t="shared" si="155"/>
        <v/>
      </c>
      <c r="T326" s="5">
        <f t="shared" si="156"/>
        <v>0</v>
      </c>
      <c r="U326" s="18"/>
      <c r="V326" s="267" t="str">
        <f t="shared" si="157"/>
        <v/>
      </c>
      <c r="W326" s="263" t="str">
        <f t="shared" si="158"/>
        <v/>
      </c>
      <c r="X326" s="5">
        <f t="shared" si="159"/>
        <v>0</v>
      </c>
      <c r="Y326" s="20"/>
      <c r="Z326" s="267" t="str">
        <f t="shared" si="160"/>
        <v/>
      </c>
      <c r="AA326" s="263" t="str">
        <f t="shared" si="161"/>
        <v/>
      </c>
      <c r="AB326" s="5">
        <f t="shared" si="162"/>
        <v>0</v>
      </c>
      <c r="AC326" s="18"/>
      <c r="AD326" s="267" t="str">
        <f t="shared" si="163"/>
        <v/>
      </c>
      <c r="AE326" s="263" t="str">
        <f t="shared" si="164"/>
        <v/>
      </c>
      <c r="AF326" s="5">
        <f t="shared" si="165"/>
        <v>0</v>
      </c>
      <c r="AG326" s="18"/>
      <c r="AH326" s="267" t="str">
        <f t="shared" si="166"/>
        <v/>
      </c>
      <c r="AI326" s="263" t="str">
        <f t="shared" si="167"/>
        <v/>
      </c>
      <c r="AJ326" s="29">
        <f t="shared" si="168"/>
        <v>0</v>
      </c>
      <c r="AK326" s="22"/>
      <c r="AL326" s="5">
        <f t="shared" si="183"/>
        <v>0</v>
      </c>
      <c r="AM326" s="22"/>
      <c r="AN326" s="5">
        <f t="shared" si="184"/>
        <v>0</v>
      </c>
      <c r="AO326" s="826"/>
      <c r="AP326" s="29">
        <f t="shared" si="171"/>
        <v>0</v>
      </c>
      <c r="AQ326" s="436"/>
      <c r="AR326" s="106">
        <f t="shared" si="172"/>
        <v>0</v>
      </c>
      <c r="AS326" s="274">
        <f t="shared" si="186"/>
        <v>0</v>
      </c>
      <c r="AT326" s="275">
        <f t="shared" si="186"/>
        <v>0</v>
      </c>
      <c r="AU326" s="275">
        <f t="shared" si="185"/>
        <v>0</v>
      </c>
      <c r="AV326" s="275">
        <f t="shared" si="185"/>
        <v>0</v>
      </c>
      <c r="AW326" s="275">
        <f t="shared" si="185"/>
        <v>0</v>
      </c>
      <c r="AX326" s="275">
        <f t="shared" si="185"/>
        <v>0</v>
      </c>
      <c r="AY326" s="275">
        <f t="shared" si="185"/>
        <v>0</v>
      </c>
      <c r="AZ326" s="275">
        <f t="shared" si="185"/>
        <v>0</v>
      </c>
      <c r="BA326" s="275">
        <f t="shared" si="185"/>
        <v>0</v>
      </c>
      <c r="BB326" s="275">
        <f t="shared" si="185"/>
        <v>0</v>
      </c>
      <c r="BC326" s="275">
        <f t="shared" si="185"/>
        <v>0</v>
      </c>
      <c r="BD326" s="275">
        <f t="shared" si="175"/>
        <v>0</v>
      </c>
      <c r="BE326" s="275">
        <f>IF(AND(A326&lt;&gt;"",AS326&lt;&gt;1,ISNA(VLOOKUP(A326,Indoor!B:B,1,0))),1,0)</f>
        <v>0</v>
      </c>
      <c r="BG326" s="276"/>
      <c r="BH326" s="302"/>
    </row>
    <row r="327" spans="1:60" hidden="1">
      <c r="A327" s="118"/>
      <c r="B327" s="4" t="str">
        <f t="shared" si="176"/>
        <v/>
      </c>
      <c r="C327" s="4" t="str">
        <f t="shared" si="176"/>
        <v/>
      </c>
      <c r="D327" s="5" t="str">
        <f t="shared" si="176"/>
        <v/>
      </c>
      <c r="E327" s="5" t="str">
        <f t="shared" si="176"/>
        <v/>
      </c>
      <c r="F327" s="5" t="str">
        <f t="shared" si="176"/>
        <v/>
      </c>
      <c r="G327" s="17"/>
      <c r="H327" s="27" t="str">
        <f t="shared" si="147"/>
        <v/>
      </c>
      <c r="I327" s="28"/>
      <c r="J327" s="267" t="str">
        <f t="shared" si="148"/>
        <v/>
      </c>
      <c r="K327" s="263" t="str">
        <f t="shared" si="149"/>
        <v/>
      </c>
      <c r="L327" s="5">
        <f t="shared" si="150"/>
        <v>0</v>
      </c>
      <c r="M327" s="18"/>
      <c r="N327" s="267" t="str">
        <f t="shared" si="151"/>
        <v/>
      </c>
      <c r="O327" s="263" t="str">
        <f t="shared" si="152"/>
        <v/>
      </c>
      <c r="P327" s="5">
        <f t="shared" si="153"/>
        <v>0</v>
      </c>
      <c r="Q327" s="18"/>
      <c r="R327" s="267" t="str">
        <f t="shared" si="154"/>
        <v/>
      </c>
      <c r="S327" s="263" t="str">
        <f t="shared" si="155"/>
        <v/>
      </c>
      <c r="T327" s="5">
        <f t="shared" si="156"/>
        <v>0</v>
      </c>
      <c r="U327" s="18"/>
      <c r="V327" s="267" t="str">
        <f t="shared" si="157"/>
        <v/>
      </c>
      <c r="W327" s="263" t="str">
        <f t="shared" si="158"/>
        <v/>
      </c>
      <c r="X327" s="5">
        <f t="shared" si="159"/>
        <v>0</v>
      </c>
      <c r="Y327" s="20"/>
      <c r="Z327" s="267" t="str">
        <f t="shared" si="160"/>
        <v/>
      </c>
      <c r="AA327" s="263" t="str">
        <f t="shared" si="161"/>
        <v/>
      </c>
      <c r="AB327" s="5">
        <f t="shared" si="162"/>
        <v>0</v>
      </c>
      <c r="AC327" s="18"/>
      <c r="AD327" s="267" t="str">
        <f t="shared" si="163"/>
        <v/>
      </c>
      <c r="AE327" s="263" t="str">
        <f t="shared" si="164"/>
        <v/>
      </c>
      <c r="AF327" s="5">
        <f t="shared" si="165"/>
        <v>0</v>
      </c>
      <c r="AG327" s="18"/>
      <c r="AH327" s="267" t="str">
        <f t="shared" si="166"/>
        <v/>
      </c>
      <c r="AI327" s="263" t="str">
        <f t="shared" si="167"/>
        <v/>
      </c>
      <c r="AJ327" s="29">
        <f t="shared" si="168"/>
        <v>0</v>
      </c>
      <c r="AK327" s="22"/>
      <c r="AL327" s="5">
        <f t="shared" si="183"/>
        <v>0</v>
      </c>
      <c r="AM327" s="22"/>
      <c r="AN327" s="5">
        <f t="shared" si="184"/>
        <v>0</v>
      </c>
      <c r="AO327" s="826"/>
      <c r="AP327" s="29">
        <f t="shared" si="171"/>
        <v>0</v>
      </c>
      <c r="AQ327" s="436"/>
      <c r="AR327" s="106">
        <f t="shared" si="172"/>
        <v>0</v>
      </c>
      <c r="AS327" s="274">
        <f t="shared" si="186"/>
        <v>0</v>
      </c>
      <c r="AT327" s="275">
        <f t="shared" si="186"/>
        <v>0</v>
      </c>
      <c r="AU327" s="275">
        <f t="shared" si="185"/>
        <v>0</v>
      </c>
      <c r="AV327" s="275">
        <f t="shared" si="185"/>
        <v>0</v>
      </c>
      <c r="AW327" s="275">
        <f t="shared" si="185"/>
        <v>0</v>
      </c>
      <c r="AX327" s="275">
        <f t="shared" si="185"/>
        <v>0</v>
      </c>
      <c r="AY327" s="275">
        <f t="shared" si="185"/>
        <v>0</v>
      </c>
      <c r="AZ327" s="275">
        <f t="shared" si="185"/>
        <v>0</v>
      </c>
      <c r="BA327" s="275">
        <f t="shared" si="185"/>
        <v>0</v>
      </c>
      <c r="BB327" s="275">
        <f t="shared" si="185"/>
        <v>0</v>
      </c>
      <c r="BC327" s="275">
        <f t="shared" si="185"/>
        <v>0</v>
      </c>
      <c r="BD327" s="275">
        <f t="shared" si="175"/>
        <v>0</v>
      </c>
      <c r="BE327" s="275">
        <f>IF(AND(A327&lt;&gt;"",AS327&lt;&gt;1,ISNA(VLOOKUP(A327,Indoor!B:B,1,0))),1,0)</f>
        <v>0</v>
      </c>
      <c r="BG327" s="276"/>
      <c r="BH327" s="302"/>
    </row>
    <row r="328" spans="1:60" hidden="1">
      <c r="A328" s="118"/>
      <c r="B328" s="4" t="str">
        <f t="shared" si="176"/>
        <v/>
      </c>
      <c r="C328" s="4" t="str">
        <f t="shared" si="176"/>
        <v/>
      </c>
      <c r="D328" s="5" t="str">
        <f t="shared" si="176"/>
        <v/>
      </c>
      <c r="E328" s="5" t="str">
        <f t="shared" si="176"/>
        <v/>
      </c>
      <c r="F328" s="5" t="str">
        <f t="shared" si="176"/>
        <v/>
      </c>
      <c r="G328" s="17"/>
      <c r="H328" s="27" t="str">
        <f t="shared" si="147"/>
        <v/>
      </c>
      <c r="I328" s="28"/>
      <c r="J328" s="267" t="str">
        <f t="shared" si="148"/>
        <v/>
      </c>
      <c r="K328" s="263" t="str">
        <f t="shared" si="149"/>
        <v/>
      </c>
      <c r="L328" s="5">
        <f t="shared" si="150"/>
        <v>0</v>
      </c>
      <c r="M328" s="18"/>
      <c r="N328" s="267" t="str">
        <f t="shared" si="151"/>
        <v/>
      </c>
      <c r="O328" s="263" t="str">
        <f t="shared" si="152"/>
        <v/>
      </c>
      <c r="P328" s="5">
        <f t="shared" si="153"/>
        <v>0</v>
      </c>
      <c r="Q328" s="18"/>
      <c r="R328" s="267" t="str">
        <f t="shared" si="154"/>
        <v/>
      </c>
      <c r="S328" s="263" t="str">
        <f t="shared" si="155"/>
        <v/>
      </c>
      <c r="T328" s="5">
        <f t="shared" si="156"/>
        <v>0</v>
      </c>
      <c r="U328" s="18"/>
      <c r="V328" s="267" t="str">
        <f t="shared" si="157"/>
        <v/>
      </c>
      <c r="W328" s="263" t="str">
        <f t="shared" si="158"/>
        <v/>
      </c>
      <c r="X328" s="5">
        <f t="shared" si="159"/>
        <v>0</v>
      </c>
      <c r="Y328" s="20"/>
      <c r="Z328" s="267" t="str">
        <f t="shared" si="160"/>
        <v/>
      </c>
      <c r="AA328" s="263" t="str">
        <f t="shared" si="161"/>
        <v/>
      </c>
      <c r="AB328" s="5">
        <f t="shared" si="162"/>
        <v>0</v>
      </c>
      <c r="AC328" s="18"/>
      <c r="AD328" s="267" t="str">
        <f t="shared" si="163"/>
        <v/>
      </c>
      <c r="AE328" s="263" t="str">
        <f t="shared" si="164"/>
        <v/>
      </c>
      <c r="AF328" s="5">
        <f t="shared" si="165"/>
        <v>0</v>
      </c>
      <c r="AG328" s="18"/>
      <c r="AH328" s="267" t="str">
        <f t="shared" si="166"/>
        <v/>
      </c>
      <c r="AI328" s="263" t="str">
        <f t="shared" si="167"/>
        <v/>
      </c>
      <c r="AJ328" s="29">
        <f t="shared" si="168"/>
        <v>0</v>
      </c>
      <c r="AK328" s="22"/>
      <c r="AL328" s="5">
        <f t="shared" si="183"/>
        <v>0</v>
      </c>
      <c r="AM328" s="22"/>
      <c r="AN328" s="5">
        <f t="shared" si="184"/>
        <v>0</v>
      </c>
      <c r="AO328" s="826"/>
      <c r="AP328" s="29">
        <f t="shared" si="171"/>
        <v>0</v>
      </c>
      <c r="AQ328" s="436"/>
      <c r="AR328" s="106">
        <f t="shared" si="172"/>
        <v>0</v>
      </c>
      <c r="AS328" s="274">
        <f t="shared" si="186"/>
        <v>0</v>
      </c>
      <c r="AT328" s="275">
        <f t="shared" si="186"/>
        <v>0</v>
      </c>
      <c r="AU328" s="275">
        <f t="shared" si="185"/>
        <v>0</v>
      </c>
      <c r="AV328" s="275">
        <f t="shared" si="185"/>
        <v>0</v>
      </c>
      <c r="AW328" s="275">
        <f t="shared" si="185"/>
        <v>0</v>
      </c>
      <c r="AX328" s="275">
        <f t="shared" si="185"/>
        <v>0</v>
      </c>
      <c r="AY328" s="275">
        <f t="shared" si="185"/>
        <v>0</v>
      </c>
      <c r="AZ328" s="275">
        <f t="shared" si="185"/>
        <v>0</v>
      </c>
      <c r="BA328" s="275">
        <f t="shared" si="185"/>
        <v>0</v>
      </c>
      <c r="BB328" s="275">
        <f t="shared" si="185"/>
        <v>0</v>
      </c>
      <c r="BC328" s="275">
        <f t="shared" si="185"/>
        <v>0</v>
      </c>
      <c r="BD328" s="275">
        <f t="shared" si="175"/>
        <v>0</v>
      </c>
      <c r="BE328" s="275">
        <f>IF(AND(A328&lt;&gt;"",AS328&lt;&gt;1,ISNA(VLOOKUP(A328,Indoor!B:B,1,0))),1,0)</f>
        <v>0</v>
      </c>
      <c r="BG328" s="276"/>
      <c r="BH328" s="302"/>
    </row>
    <row r="329" spans="1:60" hidden="1">
      <c r="A329" s="118"/>
      <c r="B329" s="4" t="str">
        <f t="shared" si="176"/>
        <v/>
      </c>
      <c r="C329" s="4" t="str">
        <f t="shared" si="176"/>
        <v/>
      </c>
      <c r="D329" s="5" t="str">
        <f t="shared" si="176"/>
        <v/>
      </c>
      <c r="E329" s="5" t="str">
        <f t="shared" si="176"/>
        <v/>
      </c>
      <c r="F329" s="5" t="str">
        <f t="shared" si="176"/>
        <v/>
      </c>
      <c r="G329" s="17"/>
      <c r="H329" s="27" t="str">
        <f t="shared" si="147"/>
        <v/>
      </c>
      <c r="I329" s="28"/>
      <c r="J329" s="267" t="str">
        <f t="shared" si="148"/>
        <v/>
      </c>
      <c r="K329" s="263" t="str">
        <f t="shared" si="149"/>
        <v/>
      </c>
      <c r="L329" s="5">
        <f t="shared" si="150"/>
        <v>0</v>
      </c>
      <c r="M329" s="18"/>
      <c r="N329" s="267" t="str">
        <f t="shared" si="151"/>
        <v/>
      </c>
      <c r="O329" s="263" t="str">
        <f t="shared" si="152"/>
        <v/>
      </c>
      <c r="P329" s="5">
        <f t="shared" si="153"/>
        <v>0</v>
      </c>
      <c r="Q329" s="18"/>
      <c r="R329" s="267" t="str">
        <f t="shared" si="154"/>
        <v/>
      </c>
      <c r="S329" s="263" t="str">
        <f t="shared" si="155"/>
        <v/>
      </c>
      <c r="T329" s="5">
        <f t="shared" si="156"/>
        <v>0</v>
      </c>
      <c r="U329" s="18"/>
      <c r="V329" s="267" t="str">
        <f t="shared" si="157"/>
        <v/>
      </c>
      <c r="W329" s="263" t="str">
        <f t="shared" si="158"/>
        <v/>
      </c>
      <c r="X329" s="5">
        <f t="shared" si="159"/>
        <v>0</v>
      </c>
      <c r="Y329" s="20"/>
      <c r="Z329" s="267" t="str">
        <f t="shared" si="160"/>
        <v/>
      </c>
      <c r="AA329" s="263" t="str">
        <f t="shared" si="161"/>
        <v/>
      </c>
      <c r="AB329" s="5">
        <f t="shared" si="162"/>
        <v>0</v>
      </c>
      <c r="AC329" s="18"/>
      <c r="AD329" s="267" t="str">
        <f t="shared" si="163"/>
        <v/>
      </c>
      <c r="AE329" s="263" t="str">
        <f t="shared" si="164"/>
        <v/>
      </c>
      <c r="AF329" s="5">
        <f t="shared" si="165"/>
        <v>0</v>
      </c>
      <c r="AG329" s="18"/>
      <c r="AH329" s="267" t="str">
        <f t="shared" si="166"/>
        <v/>
      </c>
      <c r="AI329" s="263" t="str">
        <f t="shared" si="167"/>
        <v/>
      </c>
      <c r="AJ329" s="29">
        <f t="shared" si="168"/>
        <v>0</v>
      </c>
      <c r="AK329" s="22"/>
      <c r="AL329" s="5">
        <f t="shared" si="183"/>
        <v>0</v>
      </c>
      <c r="AM329" s="22"/>
      <c r="AN329" s="5">
        <f t="shared" si="184"/>
        <v>0</v>
      </c>
      <c r="AO329" s="826"/>
      <c r="AP329" s="29">
        <f t="shared" si="171"/>
        <v>0</v>
      </c>
      <c r="AQ329" s="436"/>
      <c r="AR329" s="106">
        <f t="shared" si="172"/>
        <v>0</v>
      </c>
      <c r="AS329" s="274">
        <f t="shared" si="186"/>
        <v>0</v>
      </c>
      <c r="AT329" s="275">
        <f t="shared" si="186"/>
        <v>0</v>
      </c>
      <c r="AU329" s="275">
        <f t="shared" si="185"/>
        <v>0</v>
      </c>
      <c r="AV329" s="275">
        <f t="shared" si="185"/>
        <v>0</v>
      </c>
      <c r="AW329" s="275">
        <f t="shared" si="185"/>
        <v>0</v>
      </c>
      <c r="AX329" s="275">
        <f t="shared" si="185"/>
        <v>0</v>
      </c>
      <c r="AY329" s="275">
        <f t="shared" si="185"/>
        <v>0</v>
      </c>
      <c r="AZ329" s="275">
        <f t="shared" si="185"/>
        <v>0</v>
      </c>
      <c r="BA329" s="275">
        <f t="shared" si="185"/>
        <v>0</v>
      </c>
      <c r="BB329" s="275">
        <f t="shared" si="185"/>
        <v>0</v>
      </c>
      <c r="BC329" s="275">
        <f t="shared" si="185"/>
        <v>0</v>
      </c>
      <c r="BD329" s="275">
        <f t="shared" si="175"/>
        <v>0</v>
      </c>
      <c r="BE329" s="275">
        <f>IF(AND(A329&lt;&gt;"",AS329&lt;&gt;1,ISNA(VLOOKUP(A329,Indoor!B:B,1,0))),1,0)</f>
        <v>0</v>
      </c>
      <c r="BG329" s="276"/>
      <c r="BH329" s="302"/>
    </row>
    <row r="330" spans="1:60" hidden="1">
      <c r="A330" s="118"/>
      <c r="B330" s="4" t="str">
        <f t="shared" si="176"/>
        <v/>
      </c>
      <c r="C330" s="4" t="str">
        <f t="shared" si="176"/>
        <v/>
      </c>
      <c r="D330" s="5" t="str">
        <f t="shared" si="176"/>
        <v/>
      </c>
      <c r="E330" s="5" t="str">
        <f t="shared" si="176"/>
        <v/>
      </c>
      <c r="F330" s="5" t="str">
        <f t="shared" si="176"/>
        <v/>
      </c>
      <c r="G330" s="17"/>
      <c r="H330" s="27" t="str">
        <f t="shared" si="147"/>
        <v/>
      </c>
      <c r="I330" s="28"/>
      <c r="J330" s="267" t="str">
        <f t="shared" si="148"/>
        <v/>
      </c>
      <c r="K330" s="263" t="str">
        <f t="shared" si="149"/>
        <v/>
      </c>
      <c r="L330" s="5">
        <f t="shared" si="150"/>
        <v>0</v>
      </c>
      <c r="M330" s="18"/>
      <c r="N330" s="267" t="str">
        <f t="shared" si="151"/>
        <v/>
      </c>
      <c r="O330" s="263" t="str">
        <f t="shared" si="152"/>
        <v/>
      </c>
      <c r="P330" s="5">
        <f t="shared" si="153"/>
        <v>0</v>
      </c>
      <c r="Q330" s="18"/>
      <c r="R330" s="267" t="str">
        <f t="shared" si="154"/>
        <v/>
      </c>
      <c r="S330" s="263" t="str">
        <f t="shared" si="155"/>
        <v/>
      </c>
      <c r="T330" s="5">
        <f t="shared" si="156"/>
        <v>0</v>
      </c>
      <c r="U330" s="18"/>
      <c r="V330" s="267" t="str">
        <f t="shared" si="157"/>
        <v/>
      </c>
      <c r="W330" s="263" t="str">
        <f t="shared" si="158"/>
        <v/>
      </c>
      <c r="X330" s="5">
        <f t="shared" si="159"/>
        <v>0</v>
      </c>
      <c r="Y330" s="20"/>
      <c r="Z330" s="267" t="str">
        <f t="shared" si="160"/>
        <v/>
      </c>
      <c r="AA330" s="263" t="str">
        <f t="shared" si="161"/>
        <v/>
      </c>
      <c r="AB330" s="5">
        <f t="shared" si="162"/>
        <v>0</v>
      </c>
      <c r="AC330" s="18"/>
      <c r="AD330" s="267" t="str">
        <f t="shared" si="163"/>
        <v/>
      </c>
      <c r="AE330" s="263" t="str">
        <f t="shared" si="164"/>
        <v/>
      </c>
      <c r="AF330" s="5">
        <f t="shared" si="165"/>
        <v>0</v>
      </c>
      <c r="AG330" s="18"/>
      <c r="AH330" s="267" t="str">
        <f t="shared" si="166"/>
        <v/>
      </c>
      <c r="AI330" s="263" t="str">
        <f t="shared" si="167"/>
        <v/>
      </c>
      <c r="AJ330" s="29">
        <f t="shared" si="168"/>
        <v>0</v>
      </c>
      <c r="AK330" s="22"/>
      <c r="AL330" s="5">
        <f t="shared" si="183"/>
        <v>0</v>
      </c>
      <c r="AM330" s="22"/>
      <c r="AN330" s="5">
        <f t="shared" si="184"/>
        <v>0</v>
      </c>
      <c r="AO330" s="826"/>
      <c r="AP330" s="29">
        <f t="shared" si="171"/>
        <v>0</v>
      </c>
      <c r="AQ330" s="436"/>
      <c r="AR330" s="106">
        <f t="shared" si="172"/>
        <v>0</v>
      </c>
      <c r="AS330" s="274">
        <f t="shared" si="186"/>
        <v>0</v>
      </c>
      <c r="AT330" s="275">
        <f t="shared" si="186"/>
        <v>0</v>
      </c>
      <c r="AU330" s="275">
        <f t="shared" ref="AU330:BC339" si="187">IF($G330=AU$13,1,0)</f>
        <v>0</v>
      </c>
      <c r="AV330" s="275">
        <f t="shared" si="187"/>
        <v>0</v>
      </c>
      <c r="AW330" s="275">
        <f t="shared" si="187"/>
        <v>0</v>
      </c>
      <c r="AX330" s="275">
        <f t="shared" si="187"/>
        <v>0</v>
      </c>
      <c r="AY330" s="275">
        <f t="shared" si="187"/>
        <v>0</v>
      </c>
      <c r="AZ330" s="275">
        <f t="shared" si="187"/>
        <v>0</v>
      </c>
      <c r="BA330" s="275">
        <f t="shared" si="187"/>
        <v>0</v>
      </c>
      <c r="BB330" s="275">
        <f t="shared" si="187"/>
        <v>0</v>
      </c>
      <c r="BC330" s="275">
        <f t="shared" si="187"/>
        <v>0</v>
      </c>
      <c r="BD330" s="275">
        <f t="shared" si="175"/>
        <v>0</v>
      </c>
      <c r="BE330" s="275">
        <f>IF(AND(A330&lt;&gt;"",AS330&lt;&gt;1,ISNA(VLOOKUP(A330,Indoor!B:B,1,0))),1,0)</f>
        <v>0</v>
      </c>
      <c r="BG330" s="276"/>
      <c r="BH330" s="302"/>
    </row>
    <row r="331" spans="1:60" hidden="1">
      <c r="A331" s="118"/>
      <c r="B331" s="4" t="str">
        <f t="shared" ref="B331:F381" si="188">IF($A331="","",VLOOKUP($A331,Athlètes,B$5,0))</f>
        <v/>
      </c>
      <c r="C331" s="4" t="str">
        <f t="shared" si="188"/>
        <v/>
      </c>
      <c r="D331" s="5" t="str">
        <f t="shared" si="188"/>
        <v/>
      </c>
      <c r="E331" s="5" t="str">
        <f t="shared" si="188"/>
        <v/>
      </c>
      <c r="F331" s="5" t="str">
        <f t="shared" si="188"/>
        <v/>
      </c>
      <c r="G331" s="17"/>
      <c r="H331" s="27" t="str">
        <f t="shared" si="147"/>
        <v/>
      </c>
      <c r="I331" s="28"/>
      <c r="J331" s="267" t="str">
        <f t="shared" si="148"/>
        <v/>
      </c>
      <c r="K331" s="263" t="str">
        <f t="shared" si="149"/>
        <v/>
      </c>
      <c r="L331" s="5">
        <f t="shared" ref="L331:L394" si="189">IF(I331&gt;0,IF(AND(K331&lt;&gt;"E",K331&lt;&gt;"M"),NA(),IF(ISERROR(INT(VLOOKUP(L$13&amp;K331,points_Indoor,5,0)*(VLOOKUP(L$13&amp;K331,points_Indoor,6,0)-I331*86400)^VLOOKUP(L$13&amp;K331,points_Indoor,7,0))),0,INT(VLOOKUP(L$13&amp;K331,points_Indoor,5,0)*(VLOOKUP(L$13&amp;K331,points_Indoor,6,0)-I331*86400)^VLOOKUP(L$13&amp;K331,points_Indoor,7,0)))),0)</f>
        <v>0</v>
      </c>
      <c r="M331" s="18"/>
      <c r="N331" s="267" t="str">
        <f t="shared" si="151"/>
        <v/>
      </c>
      <c r="O331" s="263" t="str">
        <f t="shared" si="152"/>
        <v/>
      </c>
      <c r="P331" s="5">
        <f t="shared" ref="P331:P394" si="190">IF(M331&gt;0,IF(AND(O331&lt;&gt;"E",O331&lt;&gt;"M"),NA(),IF(ISERROR(INT(VLOOKUP(P$13&amp;O331,points_Indoor,5,0)*(VLOOKUP(P$13&amp;O331,points_Indoor,6,0)-M331*86400)^VLOOKUP(P$13&amp;O331,points_Indoor,7,0))),0,INT(VLOOKUP(P$13&amp;O331,points_Indoor,5,0)*(VLOOKUP(P$13&amp;O331,points_Indoor,6,0)-M331*86400)^VLOOKUP(P$13&amp;O331,points_Indoor,7,0)))),0)</f>
        <v>0</v>
      </c>
      <c r="Q331" s="18"/>
      <c r="R331" s="267" t="str">
        <f t="shared" si="154"/>
        <v/>
      </c>
      <c r="S331" s="263" t="str">
        <f t="shared" si="155"/>
        <v/>
      </c>
      <c r="T331" s="5">
        <f t="shared" ref="T331:T394" si="191">IF(Q331&gt;0,IF(AND(S331&lt;&gt;"E",S331&lt;&gt;"M"),NA(),IF(ISERROR(INT(VLOOKUP(T$13&amp;S331,points_Indoor,5,0)*(VLOOKUP(T$13&amp;S331,points_Indoor,6,0)-Q331*86400)^VLOOKUP(T$13&amp;S331,points_Indoor,7,0))),0,INT(VLOOKUP(T$13&amp;S331,points_Indoor,5,0)*(VLOOKUP(T$13&amp;S331,points_Indoor,6,0)-Q331*86400)^VLOOKUP(T$13&amp;S331,points_Indoor,7,0)))),0)</f>
        <v>0</v>
      </c>
      <c r="U331" s="18"/>
      <c r="V331" s="267" t="str">
        <f t="shared" si="157"/>
        <v/>
      </c>
      <c r="W331" s="263" t="str">
        <f t="shared" si="158"/>
        <v/>
      </c>
      <c r="X331" s="5">
        <f t="shared" ref="X331:X394" si="192">IF(U331&gt;0,IF(AND(W331&lt;&gt;"E",W331&lt;&gt;"M"),NA(),IF(ISERROR(INT(VLOOKUP(X$13&amp;W331,points_Indoor,5,0)*(VLOOKUP(X$13&amp;W331,points_Indoor,6,0)-U331*86400)^VLOOKUP(X$13&amp;W331,points_Indoor,7,0))),0,INT(VLOOKUP(X$13&amp;W331,points_Indoor,5,0)*(VLOOKUP(X$13&amp;W331,points_Indoor,6,0)-U331*86400)^VLOOKUP(X$13&amp;W331,points_Indoor,7,0)))),0)</f>
        <v>0</v>
      </c>
      <c r="Y331" s="20"/>
      <c r="Z331" s="267" t="str">
        <f t="shared" si="160"/>
        <v/>
      </c>
      <c r="AA331" s="263" t="str">
        <f t="shared" si="161"/>
        <v/>
      </c>
      <c r="AB331" s="5">
        <f t="shared" ref="AB331:AB394" si="193">IF(Y331&gt;0,IF(AND(AA331&lt;&gt;"E",AA331&lt;&gt;"M"),NA(),IF(ISERROR(INT(VLOOKUP(AB$13&amp;AA331,points_Indoor,5,0)*(VLOOKUP(AB$13&amp;AA331,points_Indoor,6,0)-Y331*86400)^VLOOKUP(AB$13&amp;AA331,points_Indoor,7,0))),0,INT(VLOOKUP(AB$13&amp;AA331,points_Indoor,5,0)*(VLOOKUP(AB$13&amp;AA331,points_Indoor,6,0)-Y331*86400)^VLOOKUP(AB$13&amp;AA331,points_Indoor,7,0)))),0)</f>
        <v>0</v>
      </c>
      <c r="AC331" s="18"/>
      <c r="AD331" s="267" t="str">
        <f t="shared" si="163"/>
        <v/>
      </c>
      <c r="AE331" s="263" t="str">
        <f t="shared" si="164"/>
        <v/>
      </c>
      <c r="AF331" s="5">
        <f t="shared" ref="AF331:AF394" si="194">IF(AC331&gt;0,IF(AND(AE331&lt;&gt;"E",AE331&lt;&gt;"M"),NA(),IF(ISERROR(INT(VLOOKUP(AF$13&amp;AE331,points_Indoor,5,0)*(VLOOKUP(AF$13&amp;AE331,points_Indoor,6,0)-AC331*86400)^VLOOKUP(AF$13&amp;AE331,points_Indoor,7,0))),0,INT(VLOOKUP(AF$13&amp;AE331,points_Indoor,5,0)*(VLOOKUP(AF$13&amp;AE331,points_Indoor,6,0)-AC331*86400)^VLOOKUP(AF$13&amp;AE331,points_Indoor,7,0)))),0)</f>
        <v>0</v>
      </c>
      <c r="AG331" s="18"/>
      <c r="AH331" s="267" t="str">
        <f t="shared" si="166"/>
        <v/>
      </c>
      <c r="AI331" s="263" t="str">
        <f t="shared" si="167"/>
        <v/>
      </c>
      <c r="AJ331" s="29">
        <f t="shared" ref="AJ331:AJ394" si="195">IF(AG331&gt;0,IF(AND(AI331&lt;&gt;"E",AI331&lt;&gt;"M"),NA(),IF(ISERROR(INT(VLOOKUP(AJ$13&amp;AI331,points_Indoor,5,0)*(VLOOKUP(AJ$13&amp;AI331,points_Indoor,6,0)-AG331*86400)^VLOOKUP(AJ$13&amp;AI331,points_Indoor,7,0))),0,INT(VLOOKUP(AJ$13&amp;AI331,points_Indoor,5,0)*(VLOOKUP(AJ$13&amp;AI331,points_Indoor,6,0)-AG331*86400)^VLOOKUP(AJ$13&amp;AI331,points_Indoor,7,0)))),0)</f>
        <v>0</v>
      </c>
      <c r="AK331" s="22"/>
      <c r="AL331" s="5">
        <f t="shared" si="183"/>
        <v>0</v>
      </c>
      <c r="AM331" s="22"/>
      <c r="AN331" s="5">
        <f t="shared" si="184"/>
        <v>0</v>
      </c>
      <c r="AO331" s="826"/>
      <c r="AP331" s="29">
        <f t="shared" si="171"/>
        <v>0</v>
      </c>
      <c r="AQ331" s="436"/>
      <c r="AR331" s="106">
        <f t="shared" si="172"/>
        <v>0</v>
      </c>
      <c r="AS331" s="274">
        <f t="shared" si="186"/>
        <v>0</v>
      </c>
      <c r="AT331" s="275">
        <f t="shared" si="186"/>
        <v>0</v>
      </c>
      <c r="AU331" s="275">
        <f t="shared" si="187"/>
        <v>0</v>
      </c>
      <c r="AV331" s="275">
        <f t="shared" si="187"/>
        <v>0</v>
      </c>
      <c r="AW331" s="275">
        <f t="shared" si="187"/>
        <v>0</v>
      </c>
      <c r="AX331" s="275">
        <f t="shared" si="187"/>
        <v>0</v>
      </c>
      <c r="AY331" s="275">
        <f t="shared" si="187"/>
        <v>0</v>
      </c>
      <c r="AZ331" s="275">
        <f t="shared" si="187"/>
        <v>0</v>
      </c>
      <c r="BA331" s="275">
        <f t="shared" si="187"/>
        <v>0</v>
      </c>
      <c r="BB331" s="275">
        <f t="shared" si="187"/>
        <v>0</v>
      </c>
      <c r="BC331" s="275">
        <f t="shared" si="187"/>
        <v>0</v>
      </c>
      <c r="BD331" s="275">
        <f t="shared" ref="BD331:BD394" si="196">IF(AND(G331&lt;&gt;"",SUM(AS331:BC331)&lt;&gt;1),1,0)</f>
        <v>0</v>
      </c>
      <c r="BE331" s="275">
        <f>IF(AND(A331&lt;&gt;"",AS331&lt;&gt;1,ISNA(VLOOKUP(A331,Indoor!B:B,1,0))),1,0)</f>
        <v>0</v>
      </c>
      <c r="BG331" s="276"/>
      <c r="BH331" s="302"/>
    </row>
    <row r="332" spans="1:60" hidden="1">
      <c r="A332" s="118"/>
      <c r="B332" s="4" t="str">
        <f t="shared" si="188"/>
        <v/>
      </c>
      <c r="C332" s="4" t="str">
        <f t="shared" si="188"/>
        <v/>
      </c>
      <c r="D332" s="5" t="str">
        <f t="shared" si="188"/>
        <v/>
      </c>
      <c r="E332" s="5" t="str">
        <f t="shared" si="188"/>
        <v/>
      </c>
      <c r="F332" s="5" t="str">
        <f t="shared" si="188"/>
        <v/>
      </c>
      <c r="G332" s="17"/>
      <c r="H332" s="27" t="str">
        <f t="shared" si="147"/>
        <v/>
      </c>
      <c r="I332" s="28"/>
      <c r="J332" s="267" t="str">
        <f t="shared" si="148"/>
        <v/>
      </c>
      <c r="K332" s="263" t="str">
        <f t="shared" si="149"/>
        <v/>
      </c>
      <c r="L332" s="5">
        <f t="shared" si="189"/>
        <v>0</v>
      </c>
      <c r="M332" s="18"/>
      <c r="N332" s="267" t="str">
        <f t="shared" si="151"/>
        <v/>
      </c>
      <c r="O332" s="263" t="str">
        <f t="shared" si="152"/>
        <v/>
      </c>
      <c r="P332" s="5">
        <f t="shared" si="190"/>
        <v>0</v>
      </c>
      <c r="Q332" s="18"/>
      <c r="R332" s="267" t="str">
        <f t="shared" si="154"/>
        <v/>
      </c>
      <c r="S332" s="263" t="str">
        <f t="shared" si="155"/>
        <v/>
      </c>
      <c r="T332" s="5">
        <f t="shared" si="191"/>
        <v>0</v>
      </c>
      <c r="U332" s="18"/>
      <c r="V332" s="267" t="str">
        <f t="shared" si="157"/>
        <v/>
      </c>
      <c r="W332" s="263" t="str">
        <f t="shared" si="158"/>
        <v/>
      </c>
      <c r="X332" s="5">
        <f t="shared" si="192"/>
        <v>0</v>
      </c>
      <c r="Y332" s="20"/>
      <c r="Z332" s="267" t="str">
        <f t="shared" si="160"/>
        <v/>
      </c>
      <c r="AA332" s="263" t="str">
        <f t="shared" si="161"/>
        <v/>
      </c>
      <c r="AB332" s="5">
        <f t="shared" si="193"/>
        <v>0</v>
      </c>
      <c r="AC332" s="18"/>
      <c r="AD332" s="267" t="str">
        <f t="shared" si="163"/>
        <v/>
      </c>
      <c r="AE332" s="263" t="str">
        <f t="shared" si="164"/>
        <v/>
      </c>
      <c r="AF332" s="5">
        <f t="shared" si="194"/>
        <v>0</v>
      </c>
      <c r="AG332" s="18"/>
      <c r="AH332" s="267" t="str">
        <f t="shared" si="166"/>
        <v/>
      </c>
      <c r="AI332" s="263" t="str">
        <f t="shared" si="167"/>
        <v/>
      </c>
      <c r="AJ332" s="29">
        <f t="shared" si="195"/>
        <v>0</v>
      </c>
      <c r="AK332" s="22"/>
      <c r="AL332" s="5">
        <f t="shared" si="183"/>
        <v>0</v>
      </c>
      <c r="AM332" s="22"/>
      <c r="AN332" s="5">
        <f t="shared" si="184"/>
        <v>0</v>
      </c>
      <c r="AO332" s="826"/>
      <c r="AP332" s="29">
        <f t="shared" si="171"/>
        <v>0</v>
      </c>
      <c r="AQ332" s="436"/>
      <c r="AR332" s="106">
        <f t="shared" si="172"/>
        <v>0</v>
      </c>
      <c r="AS332" s="274">
        <f t="shared" si="186"/>
        <v>0</v>
      </c>
      <c r="AT332" s="275">
        <f t="shared" si="186"/>
        <v>0</v>
      </c>
      <c r="AU332" s="275">
        <f t="shared" si="187"/>
        <v>0</v>
      </c>
      <c r="AV332" s="275">
        <f t="shared" si="187"/>
        <v>0</v>
      </c>
      <c r="AW332" s="275">
        <f t="shared" si="187"/>
        <v>0</v>
      </c>
      <c r="AX332" s="275">
        <f t="shared" si="187"/>
        <v>0</v>
      </c>
      <c r="AY332" s="275">
        <f t="shared" si="187"/>
        <v>0</v>
      </c>
      <c r="AZ332" s="275">
        <f t="shared" si="187"/>
        <v>0</v>
      </c>
      <c r="BA332" s="275">
        <f t="shared" si="187"/>
        <v>0</v>
      </c>
      <c r="BB332" s="275">
        <f t="shared" si="187"/>
        <v>0</v>
      </c>
      <c r="BC332" s="275">
        <f t="shared" si="187"/>
        <v>0</v>
      </c>
      <c r="BD332" s="275">
        <f t="shared" si="196"/>
        <v>0</v>
      </c>
      <c r="BE332" s="275">
        <f>IF(AND(A332&lt;&gt;"",AS332&lt;&gt;1,ISNA(VLOOKUP(A332,Indoor!B:B,1,0))),1,0)</f>
        <v>0</v>
      </c>
      <c r="BG332" s="276"/>
      <c r="BH332" s="302"/>
    </row>
    <row r="333" spans="1:60" hidden="1">
      <c r="A333" s="118"/>
      <c r="B333" s="4" t="str">
        <f t="shared" si="188"/>
        <v/>
      </c>
      <c r="C333" s="4" t="str">
        <f t="shared" si="188"/>
        <v/>
      </c>
      <c r="D333" s="5" t="str">
        <f t="shared" si="188"/>
        <v/>
      </c>
      <c r="E333" s="5" t="str">
        <f t="shared" si="188"/>
        <v/>
      </c>
      <c r="F333" s="5" t="str">
        <f t="shared" si="188"/>
        <v/>
      </c>
      <c r="G333" s="17"/>
      <c r="H333" s="27" t="str">
        <f t="shared" si="147"/>
        <v/>
      </c>
      <c r="I333" s="28"/>
      <c r="J333" s="267" t="str">
        <f t="shared" si="148"/>
        <v/>
      </c>
      <c r="K333" s="263" t="str">
        <f t="shared" si="149"/>
        <v/>
      </c>
      <c r="L333" s="5">
        <f t="shared" si="189"/>
        <v>0</v>
      </c>
      <c r="M333" s="18"/>
      <c r="N333" s="267" t="str">
        <f t="shared" si="151"/>
        <v/>
      </c>
      <c r="O333" s="263" t="str">
        <f t="shared" si="152"/>
        <v/>
      </c>
      <c r="P333" s="5">
        <f t="shared" si="190"/>
        <v>0</v>
      </c>
      <c r="Q333" s="18"/>
      <c r="R333" s="267" t="str">
        <f t="shared" si="154"/>
        <v/>
      </c>
      <c r="S333" s="263" t="str">
        <f t="shared" si="155"/>
        <v/>
      </c>
      <c r="T333" s="5">
        <f t="shared" si="191"/>
        <v>0</v>
      </c>
      <c r="U333" s="18"/>
      <c r="V333" s="267" t="str">
        <f t="shared" si="157"/>
        <v/>
      </c>
      <c r="W333" s="263" t="str">
        <f t="shared" si="158"/>
        <v/>
      </c>
      <c r="X333" s="5">
        <f t="shared" si="192"/>
        <v>0</v>
      </c>
      <c r="Y333" s="20"/>
      <c r="Z333" s="267" t="str">
        <f t="shared" si="160"/>
        <v/>
      </c>
      <c r="AA333" s="263" t="str">
        <f t="shared" si="161"/>
        <v/>
      </c>
      <c r="AB333" s="5">
        <f t="shared" si="193"/>
        <v>0</v>
      </c>
      <c r="AC333" s="18"/>
      <c r="AD333" s="267" t="str">
        <f t="shared" si="163"/>
        <v/>
      </c>
      <c r="AE333" s="263" t="str">
        <f t="shared" si="164"/>
        <v/>
      </c>
      <c r="AF333" s="5">
        <f t="shared" si="194"/>
        <v>0</v>
      </c>
      <c r="AG333" s="18"/>
      <c r="AH333" s="267" t="str">
        <f t="shared" si="166"/>
        <v/>
      </c>
      <c r="AI333" s="263" t="str">
        <f t="shared" si="167"/>
        <v/>
      </c>
      <c r="AJ333" s="29">
        <f t="shared" si="195"/>
        <v>0</v>
      </c>
      <c r="AK333" s="22"/>
      <c r="AL333" s="5">
        <f t="shared" si="183"/>
        <v>0</v>
      </c>
      <c r="AM333" s="22"/>
      <c r="AN333" s="5">
        <f t="shared" si="184"/>
        <v>0</v>
      </c>
      <c r="AO333" s="826"/>
      <c r="AP333" s="29">
        <f t="shared" si="171"/>
        <v>0</v>
      </c>
      <c r="AQ333" s="436"/>
      <c r="AR333" s="106">
        <f t="shared" si="172"/>
        <v>0</v>
      </c>
      <c r="AS333" s="274">
        <f t="shared" si="186"/>
        <v>0</v>
      </c>
      <c r="AT333" s="275">
        <f t="shared" si="186"/>
        <v>0</v>
      </c>
      <c r="AU333" s="275">
        <f t="shared" si="187"/>
        <v>0</v>
      </c>
      <c r="AV333" s="275">
        <f t="shared" si="187"/>
        <v>0</v>
      </c>
      <c r="AW333" s="275">
        <f t="shared" si="187"/>
        <v>0</v>
      </c>
      <c r="AX333" s="275">
        <f t="shared" si="187"/>
        <v>0</v>
      </c>
      <c r="AY333" s="275">
        <f t="shared" si="187"/>
        <v>0</v>
      </c>
      <c r="AZ333" s="275">
        <f t="shared" si="187"/>
        <v>0</v>
      </c>
      <c r="BA333" s="275">
        <f t="shared" si="187"/>
        <v>0</v>
      </c>
      <c r="BB333" s="275">
        <f t="shared" si="187"/>
        <v>0</v>
      </c>
      <c r="BC333" s="275">
        <f t="shared" si="187"/>
        <v>0</v>
      </c>
      <c r="BD333" s="275">
        <f t="shared" si="196"/>
        <v>0</v>
      </c>
      <c r="BE333" s="275">
        <f>IF(AND(A333&lt;&gt;"",AS333&lt;&gt;1,ISNA(VLOOKUP(A333,Indoor!B:B,1,0))),1,0)</f>
        <v>0</v>
      </c>
      <c r="BG333" s="276"/>
      <c r="BH333" s="302"/>
    </row>
    <row r="334" spans="1:60" hidden="1">
      <c r="A334" s="118"/>
      <c r="B334" s="4" t="str">
        <f t="shared" si="188"/>
        <v/>
      </c>
      <c r="C334" s="4" t="str">
        <f t="shared" si="188"/>
        <v/>
      </c>
      <c r="D334" s="5" t="str">
        <f t="shared" si="188"/>
        <v/>
      </c>
      <c r="E334" s="5" t="str">
        <f t="shared" si="188"/>
        <v/>
      </c>
      <c r="F334" s="5" t="str">
        <f t="shared" si="188"/>
        <v/>
      </c>
      <c r="G334" s="17"/>
      <c r="H334" s="27" t="str">
        <f t="shared" si="147"/>
        <v/>
      </c>
      <c r="I334" s="28"/>
      <c r="J334" s="267" t="str">
        <f t="shared" si="148"/>
        <v/>
      </c>
      <c r="K334" s="263" t="str">
        <f t="shared" ref="K334:K397" si="197">IF($G334="","",VLOOKUP($G334,cal_Indoor,K$5,0))</f>
        <v/>
      </c>
      <c r="L334" s="5">
        <f t="shared" si="189"/>
        <v>0</v>
      </c>
      <c r="M334" s="18"/>
      <c r="N334" s="267" t="str">
        <f t="shared" si="151"/>
        <v/>
      </c>
      <c r="O334" s="263" t="str">
        <f t="shared" ref="O334:O397" si="198">IF($G334="","",VLOOKUP($G334,cal_Indoor,O$5,0))</f>
        <v/>
      </c>
      <c r="P334" s="5">
        <f t="shared" si="190"/>
        <v>0</v>
      </c>
      <c r="Q334" s="18"/>
      <c r="R334" s="267" t="str">
        <f t="shared" si="154"/>
        <v/>
      </c>
      <c r="S334" s="263" t="str">
        <f t="shared" ref="S334:S397" si="199">IF($G334="","",VLOOKUP($G334,cal_Indoor,S$5,0))</f>
        <v/>
      </c>
      <c r="T334" s="5">
        <f t="shared" si="191"/>
        <v>0</v>
      </c>
      <c r="U334" s="18"/>
      <c r="V334" s="267" t="str">
        <f t="shared" si="157"/>
        <v/>
      </c>
      <c r="W334" s="263" t="str">
        <f t="shared" ref="W334:W397" si="200">IF($G334="","",VLOOKUP($G334,cal_Indoor,W$5,0))</f>
        <v/>
      </c>
      <c r="X334" s="5">
        <f t="shared" si="192"/>
        <v>0</v>
      </c>
      <c r="Y334" s="20"/>
      <c r="Z334" s="267" t="str">
        <f t="shared" si="160"/>
        <v/>
      </c>
      <c r="AA334" s="263" t="str">
        <f t="shared" ref="AA334:AA397" si="201">IF($G334="","",VLOOKUP($G334,cal_Indoor,AA$5,0))</f>
        <v/>
      </c>
      <c r="AB334" s="5">
        <f t="shared" si="193"/>
        <v>0</v>
      </c>
      <c r="AC334" s="18"/>
      <c r="AD334" s="267" t="str">
        <f t="shared" si="163"/>
        <v/>
      </c>
      <c r="AE334" s="263" t="str">
        <f t="shared" ref="AE334:AE397" si="202">IF($G334="","",VLOOKUP($G334,cal_Indoor,AE$5,0))</f>
        <v/>
      </c>
      <c r="AF334" s="5">
        <f t="shared" si="194"/>
        <v>0</v>
      </c>
      <c r="AG334" s="18"/>
      <c r="AH334" s="267" t="str">
        <f t="shared" si="166"/>
        <v/>
      </c>
      <c r="AI334" s="263" t="str">
        <f t="shared" ref="AI334:AI397" si="203">IF($G334="","",VLOOKUP($G334,cal_Indoor,AI$5,0))</f>
        <v/>
      </c>
      <c r="AJ334" s="29">
        <f t="shared" si="195"/>
        <v>0</v>
      </c>
      <c r="AK334" s="22"/>
      <c r="AL334" s="5">
        <f t="shared" si="183"/>
        <v>0</v>
      </c>
      <c r="AM334" s="22"/>
      <c r="AN334" s="5">
        <f t="shared" si="184"/>
        <v>0</v>
      </c>
      <c r="AO334" s="826"/>
      <c r="AP334" s="29">
        <f t="shared" si="171"/>
        <v>0</v>
      </c>
      <c r="AQ334" s="436"/>
      <c r="AR334" s="106">
        <f t="shared" si="172"/>
        <v>0</v>
      </c>
      <c r="AS334" s="274">
        <f t="shared" si="186"/>
        <v>0</v>
      </c>
      <c r="AT334" s="275">
        <f t="shared" si="186"/>
        <v>0</v>
      </c>
      <c r="AU334" s="275">
        <f t="shared" si="187"/>
        <v>0</v>
      </c>
      <c r="AV334" s="275">
        <f t="shared" si="187"/>
        <v>0</v>
      </c>
      <c r="AW334" s="275">
        <f t="shared" si="187"/>
        <v>0</v>
      </c>
      <c r="AX334" s="275">
        <f t="shared" si="187"/>
        <v>0</v>
      </c>
      <c r="AY334" s="275">
        <f t="shared" si="187"/>
        <v>0</v>
      </c>
      <c r="AZ334" s="275">
        <f t="shared" si="187"/>
        <v>0</v>
      </c>
      <c r="BA334" s="275">
        <f t="shared" si="187"/>
        <v>0</v>
      </c>
      <c r="BB334" s="275">
        <f t="shared" si="187"/>
        <v>0</v>
      </c>
      <c r="BC334" s="275">
        <f t="shared" si="187"/>
        <v>0</v>
      </c>
      <c r="BD334" s="275">
        <f t="shared" si="196"/>
        <v>0</v>
      </c>
      <c r="BE334" s="275">
        <f>IF(AND(A334&lt;&gt;"",AS334&lt;&gt;1,ISNA(VLOOKUP(A334,Indoor!B:B,1,0))),1,0)</f>
        <v>0</v>
      </c>
      <c r="BG334" s="276"/>
      <c r="BH334" s="302"/>
    </row>
    <row r="335" spans="1:60" hidden="1">
      <c r="A335" s="118"/>
      <c r="B335" s="4" t="str">
        <f t="shared" si="188"/>
        <v/>
      </c>
      <c r="C335" s="4" t="str">
        <f t="shared" si="188"/>
        <v/>
      </c>
      <c r="D335" s="5" t="str">
        <f t="shared" si="188"/>
        <v/>
      </c>
      <c r="E335" s="5" t="str">
        <f t="shared" si="188"/>
        <v/>
      </c>
      <c r="F335" s="5" t="str">
        <f t="shared" si="188"/>
        <v/>
      </c>
      <c r="G335" s="17"/>
      <c r="H335" s="27" t="str">
        <f t="shared" ref="H335:H398" si="204">IF($G335="","",VLOOKUP($G335,cal_Indoor,H$5,0))</f>
        <v/>
      </c>
      <c r="I335" s="28"/>
      <c r="J335" s="267" t="str">
        <f t="shared" ref="J335:J398" si="205">IF(I335="","",I335*1000)</f>
        <v/>
      </c>
      <c r="K335" s="263" t="str">
        <f t="shared" si="197"/>
        <v/>
      </c>
      <c r="L335" s="5">
        <f t="shared" si="189"/>
        <v>0</v>
      </c>
      <c r="M335" s="18"/>
      <c r="N335" s="267" t="str">
        <f t="shared" ref="N335:N398" si="206">IF(M335="","",M335*1000)</f>
        <v/>
      </c>
      <c r="O335" s="263" t="str">
        <f t="shared" si="198"/>
        <v/>
      </c>
      <c r="P335" s="5">
        <f t="shared" si="190"/>
        <v>0</v>
      </c>
      <c r="Q335" s="18"/>
      <c r="R335" s="267" t="str">
        <f t="shared" ref="R335:R398" si="207">IF(Q335="","",Q335*1000)</f>
        <v/>
      </c>
      <c r="S335" s="263" t="str">
        <f t="shared" si="199"/>
        <v/>
      </c>
      <c r="T335" s="5">
        <f t="shared" si="191"/>
        <v>0</v>
      </c>
      <c r="U335" s="18"/>
      <c r="V335" s="267" t="str">
        <f t="shared" ref="V335:V398" si="208">IF(U335="","",U335*1000)</f>
        <v/>
      </c>
      <c r="W335" s="263" t="str">
        <f t="shared" si="200"/>
        <v/>
      </c>
      <c r="X335" s="5">
        <f t="shared" si="192"/>
        <v>0</v>
      </c>
      <c r="Y335" s="20"/>
      <c r="Z335" s="267" t="str">
        <f t="shared" ref="Z335:Z398" si="209">IF(Y335="","",Y335*1000)</f>
        <v/>
      </c>
      <c r="AA335" s="263" t="str">
        <f t="shared" si="201"/>
        <v/>
      </c>
      <c r="AB335" s="5">
        <f t="shared" si="193"/>
        <v>0</v>
      </c>
      <c r="AC335" s="18"/>
      <c r="AD335" s="267" t="str">
        <f t="shared" ref="AD335:AD398" si="210">IF(AC335="","",AC335*1000)</f>
        <v/>
      </c>
      <c r="AE335" s="263" t="str">
        <f t="shared" si="202"/>
        <v/>
      </c>
      <c r="AF335" s="5">
        <f t="shared" si="194"/>
        <v>0</v>
      </c>
      <c r="AG335" s="18"/>
      <c r="AH335" s="267" t="str">
        <f t="shared" ref="AH335:AH398" si="211">IF(AG335="","",AG335*1000)</f>
        <v/>
      </c>
      <c r="AI335" s="263" t="str">
        <f t="shared" si="203"/>
        <v/>
      </c>
      <c r="AJ335" s="29">
        <f t="shared" si="195"/>
        <v>0</v>
      </c>
      <c r="AK335" s="22"/>
      <c r="AL335" s="5">
        <f t="shared" si="183"/>
        <v>0</v>
      </c>
      <c r="AM335" s="22"/>
      <c r="AN335" s="5">
        <f t="shared" si="184"/>
        <v>0</v>
      </c>
      <c r="AO335" s="826"/>
      <c r="AP335" s="29">
        <f t="shared" ref="AP335:AP398" si="212">IF(AO335&gt;0,IF(ISERROR(INT(VLOOKUP(AP$13,points_Indoor,5,0)*(AO335-VLOOKUP(AP$13,points_Indoor,6,0))^VLOOKUP(AP$13,points_Indoor,7,0))),0,INT(VLOOKUP(AP$13,points_Indoor,5,0)*(AO335-VLOOKUP(AP$13,points_Indoor,6,0))^VLOOKUP(AP$13,points_Indoor,7,0))),0)</f>
        <v>0</v>
      </c>
      <c r="AQ335" s="436"/>
      <c r="AR335" s="106">
        <f t="shared" ref="AR335:AR398" si="213">IF(AQ335&gt;0,IF(ISERROR(INT(VLOOKUP(AR$13,points_Indoor,5,0)*(AQ335-VLOOKUP(AR$13,points_Indoor,6,0))^VLOOKUP(AR$13,points_Indoor,7,0))),0,INT(VLOOKUP(AR$13,points_Indoor,5,0)*(AQ335-VLOOKUP(AR$13,points_Indoor,6,0))^VLOOKUP(AR$13,points_Indoor,7,0))),0)</f>
        <v>0</v>
      </c>
      <c r="AS335" s="274">
        <f t="shared" si="186"/>
        <v>0</v>
      </c>
      <c r="AT335" s="275">
        <f t="shared" si="186"/>
        <v>0</v>
      </c>
      <c r="AU335" s="275">
        <f t="shared" si="187"/>
        <v>0</v>
      </c>
      <c r="AV335" s="275">
        <f t="shared" si="187"/>
        <v>0</v>
      </c>
      <c r="AW335" s="275">
        <f t="shared" si="187"/>
        <v>0</v>
      </c>
      <c r="AX335" s="275">
        <f t="shared" si="187"/>
        <v>0</v>
      </c>
      <c r="AY335" s="275">
        <f t="shared" si="187"/>
        <v>0</v>
      </c>
      <c r="AZ335" s="275">
        <f t="shared" si="187"/>
        <v>0</v>
      </c>
      <c r="BA335" s="275">
        <f t="shared" si="187"/>
        <v>0</v>
      </c>
      <c r="BB335" s="275">
        <f t="shared" si="187"/>
        <v>0</v>
      </c>
      <c r="BC335" s="275">
        <f t="shared" si="187"/>
        <v>0</v>
      </c>
      <c r="BD335" s="275">
        <f t="shared" si="196"/>
        <v>0</v>
      </c>
      <c r="BE335" s="275">
        <f>IF(AND(A335&lt;&gt;"",AS335&lt;&gt;1,ISNA(VLOOKUP(A335,Indoor!B:B,1,0))),1,0)</f>
        <v>0</v>
      </c>
      <c r="BG335" s="276"/>
      <c r="BH335" s="302"/>
    </row>
    <row r="336" spans="1:60" hidden="1">
      <c r="A336" s="118"/>
      <c r="B336" s="4" t="str">
        <f t="shared" si="188"/>
        <v/>
      </c>
      <c r="C336" s="4" t="str">
        <f t="shared" si="188"/>
        <v/>
      </c>
      <c r="D336" s="5" t="str">
        <f t="shared" si="188"/>
        <v/>
      </c>
      <c r="E336" s="5" t="str">
        <f t="shared" si="188"/>
        <v/>
      </c>
      <c r="F336" s="5" t="str">
        <f t="shared" si="188"/>
        <v/>
      </c>
      <c r="G336" s="17"/>
      <c r="H336" s="27" t="str">
        <f t="shared" si="204"/>
        <v/>
      </c>
      <c r="I336" s="28"/>
      <c r="J336" s="267" t="str">
        <f t="shared" si="205"/>
        <v/>
      </c>
      <c r="K336" s="263" t="str">
        <f t="shared" si="197"/>
        <v/>
      </c>
      <c r="L336" s="5">
        <f t="shared" si="189"/>
        <v>0</v>
      </c>
      <c r="M336" s="18"/>
      <c r="N336" s="267" t="str">
        <f t="shared" si="206"/>
        <v/>
      </c>
      <c r="O336" s="263" t="str">
        <f t="shared" si="198"/>
        <v/>
      </c>
      <c r="P336" s="5">
        <f t="shared" si="190"/>
        <v>0</v>
      </c>
      <c r="Q336" s="18"/>
      <c r="R336" s="267" t="str">
        <f t="shared" si="207"/>
        <v/>
      </c>
      <c r="S336" s="263" t="str">
        <f t="shared" si="199"/>
        <v/>
      </c>
      <c r="T336" s="5">
        <f t="shared" si="191"/>
        <v>0</v>
      </c>
      <c r="U336" s="18"/>
      <c r="V336" s="267" t="str">
        <f t="shared" si="208"/>
        <v/>
      </c>
      <c r="W336" s="263" t="str">
        <f t="shared" si="200"/>
        <v/>
      </c>
      <c r="X336" s="5">
        <f t="shared" si="192"/>
        <v>0</v>
      </c>
      <c r="Y336" s="20"/>
      <c r="Z336" s="267" t="str">
        <f t="shared" si="209"/>
        <v/>
      </c>
      <c r="AA336" s="263" t="str">
        <f t="shared" si="201"/>
        <v/>
      </c>
      <c r="AB336" s="5">
        <f t="shared" si="193"/>
        <v>0</v>
      </c>
      <c r="AC336" s="18"/>
      <c r="AD336" s="267" t="str">
        <f t="shared" si="210"/>
        <v/>
      </c>
      <c r="AE336" s="263" t="str">
        <f t="shared" si="202"/>
        <v/>
      </c>
      <c r="AF336" s="5">
        <f t="shared" si="194"/>
        <v>0</v>
      </c>
      <c r="AG336" s="18"/>
      <c r="AH336" s="267" t="str">
        <f t="shared" si="211"/>
        <v/>
      </c>
      <c r="AI336" s="263" t="str">
        <f t="shared" si="203"/>
        <v/>
      </c>
      <c r="AJ336" s="29">
        <f t="shared" si="195"/>
        <v>0</v>
      </c>
      <c r="AK336" s="22"/>
      <c r="AL336" s="5">
        <f t="shared" si="183"/>
        <v>0</v>
      </c>
      <c r="AM336" s="22"/>
      <c r="AN336" s="5">
        <f t="shared" si="184"/>
        <v>0</v>
      </c>
      <c r="AO336" s="826"/>
      <c r="AP336" s="29">
        <f t="shared" si="212"/>
        <v>0</v>
      </c>
      <c r="AQ336" s="436"/>
      <c r="AR336" s="106">
        <f t="shared" si="213"/>
        <v>0</v>
      </c>
      <c r="AS336" s="274">
        <f t="shared" si="186"/>
        <v>0</v>
      </c>
      <c r="AT336" s="275">
        <f t="shared" si="186"/>
        <v>0</v>
      </c>
      <c r="AU336" s="275">
        <f t="shared" si="187"/>
        <v>0</v>
      </c>
      <c r="AV336" s="275">
        <f t="shared" si="187"/>
        <v>0</v>
      </c>
      <c r="AW336" s="275">
        <f t="shared" si="187"/>
        <v>0</v>
      </c>
      <c r="AX336" s="275">
        <f t="shared" si="187"/>
        <v>0</v>
      </c>
      <c r="AY336" s="275">
        <f t="shared" si="187"/>
        <v>0</v>
      </c>
      <c r="AZ336" s="275">
        <f t="shared" si="187"/>
        <v>0</v>
      </c>
      <c r="BA336" s="275">
        <f t="shared" si="187"/>
        <v>0</v>
      </c>
      <c r="BB336" s="275">
        <f t="shared" si="187"/>
        <v>0</v>
      </c>
      <c r="BC336" s="275">
        <f t="shared" si="187"/>
        <v>0</v>
      </c>
      <c r="BD336" s="275">
        <f t="shared" si="196"/>
        <v>0</v>
      </c>
      <c r="BE336" s="275">
        <f>IF(AND(A336&lt;&gt;"",AS336&lt;&gt;1,ISNA(VLOOKUP(A336,Indoor!B:B,1,0))),1,0)</f>
        <v>0</v>
      </c>
      <c r="BG336" s="276"/>
      <c r="BH336" s="302"/>
    </row>
    <row r="337" spans="1:60" hidden="1">
      <c r="A337" s="118"/>
      <c r="B337" s="4" t="str">
        <f t="shared" si="188"/>
        <v/>
      </c>
      <c r="C337" s="4" t="str">
        <f t="shared" si="188"/>
        <v/>
      </c>
      <c r="D337" s="5" t="str">
        <f t="shared" si="188"/>
        <v/>
      </c>
      <c r="E337" s="5" t="str">
        <f t="shared" si="188"/>
        <v/>
      </c>
      <c r="F337" s="5" t="str">
        <f t="shared" si="188"/>
        <v/>
      </c>
      <c r="G337" s="17"/>
      <c r="H337" s="27" t="str">
        <f t="shared" si="204"/>
        <v/>
      </c>
      <c r="I337" s="28"/>
      <c r="J337" s="267" t="str">
        <f t="shared" si="205"/>
        <v/>
      </c>
      <c r="K337" s="263" t="str">
        <f t="shared" si="197"/>
        <v/>
      </c>
      <c r="L337" s="5">
        <f t="shared" si="189"/>
        <v>0</v>
      </c>
      <c r="M337" s="18"/>
      <c r="N337" s="267" t="str">
        <f t="shared" si="206"/>
        <v/>
      </c>
      <c r="O337" s="263" t="str">
        <f t="shared" si="198"/>
        <v/>
      </c>
      <c r="P337" s="5">
        <f t="shared" si="190"/>
        <v>0</v>
      </c>
      <c r="Q337" s="18"/>
      <c r="R337" s="267" t="str">
        <f t="shared" si="207"/>
        <v/>
      </c>
      <c r="S337" s="263" t="str">
        <f t="shared" si="199"/>
        <v/>
      </c>
      <c r="T337" s="5">
        <f t="shared" si="191"/>
        <v>0</v>
      </c>
      <c r="U337" s="18"/>
      <c r="V337" s="267" t="str">
        <f t="shared" si="208"/>
        <v/>
      </c>
      <c r="W337" s="263" t="str">
        <f t="shared" si="200"/>
        <v/>
      </c>
      <c r="X337" s="5">
        <f t="shared" si="192"/>
        <v>0</v>
      </c>
      <c r="Y337" s="20"/>
      <c r="Z337" s="267" t="str">
        <f t="shared" si="209"/>
        <v/>
      </c>
      <c r="AA337" s="263" t="str">
        <f t="shared" si="201"/>
        <v/>
      </c>
      <c r="AB337" s="5">
        <f t="shared" si="193"/>
        <v>0</v>
      </c>
      <c r="AC337" s="18"/>
      <c r="AD337" s="267" t="str">
        <f t="shared" si="210"/>
        <v/>
      </c>
      <c r="AE337" s="263" t="str">
        <f t="shared" si="202"/>
        <v/>
      </c>
      <c r="AF337" s="5">
        <f t="shared" si="194"/>
        <v>0</v>
      </c>
      <c r="AG337" s="18"/>
      <c r="AH337" s="267" t="str">
        <f t="shared" si="211"/>
        <v/>
      </c>
      <c r="AI337" s="263" t="str">
        <f t="shared" si="203"/>
        <v/>
      </c>
      <c r="AJ337" s="29">
        <f t="shared" si="195"/>
        <v>0</v>
      </c>
      <c r="AK337" s="22"/>
      <c r="AL337" s="5">
        <f t="shared" si="183"/>
        <v>0</v>
      </c>
      <c r="AM337" s="22"/>
      <c r="AN337" s="5">
        <f t="shared" si="184"/>
        <v>0</v>
      </c>
      <c r="AO337" s="826"/>
      <c r="AP337" s="29">
        <f t="shared" si="212"/>
        <v>0</v>
      </c>
      <c r="AQ337" s="436"/>
      <c r="AR337" s="106">
        <f t="shared" si="213"/>
        <v>0</v>
      </c>
      <c r="AS337" s="274">
        <f t="shared" si="186"/>
        <v>0</v>
      </c>
      <c r="AT337" s="275">
        <f t="shared" si="186"/>
        <v>0</v>
      </c>
      <c r="AU337" s="275">
        <f t="shared" si="187"/>
        <v>0</v>
      </c>
      <c r="AV337" s="275">
        <f t="shared" si="187"/>
        <v>0</v>
      </c>
      <c r="AW337" s="275">
        <f t="shared" si="187"/>
        <v>0</v>
      </c>
      <c r="AX337" s="275">
        <f t="shared" si="187"/>
        <v>0</v>
      </c>
      <c r="AY337" s="275">
        <f t="shared" si="187"/>
        <v>0</v>
      </c>
      <c r="AZ337" s="275">
        <f t="shared" si="187"/>
        <v>0</v>
      </c>
      <c r="BA337" s="275">
        <f t="shared" si="187"/>
        <v>0</v>
      </c>
      <c r="BB337" s="275">
        <f t="shared" si="187"/>
        <v>0</v>
      </c>
      <c r="BC337" s="275">
        <f t="shared" si="187"/>
        <v>0</v>
      </c>
      <c r="BD337" s="275">
        <f t="shared" si="196"/>
        <v>0</v>
      </c>
      <c r="BE337" s="275">
        <f>IF(AND(A337&lt;&gt;"",AS337&lt;&gt;1,ISNA(VLOOKUP(A337,Indoor!B:B,1,0))),1,0)</f>
        <v>0</v>
      </c>
      <c r="BG337" s="276"/>
      <c r="BH337" s="302"/>
    </row>
    <row r="338" spans="1:60" hidden="1">
      <c r="A338" s="118"/>
      <c r="B338" s="4" t="str">
        <f t="shared" si="188"/>
        <v/>
      </c>
      <c r="C338" s="4" t="str">
        <f t="shared" si="188"/>
        <v/>
      </c>
      <c r="D338" s="5" t="str">
        <f t="shared" si="188"/>
        <v/>
      </c>
      <c r="E338" s="5" t="str">
        <f t="shared" si="188"/>
        <v/>
      </c>
      <c r="F338" s="5" t="str">
        <f t="shared" si="188"/>
        <v/>
      </c>
      <c r="G338" s="17"/>
      <c r="H338" s="27" t="str">
        <f t="shared" si="204"/>
        <v/>
      </c>
      <c r="I338" s="28"/>
      <c r="J338" s="267" t="str">
        <f t="shared" si="205"/>
        <v/>
      </c>
      <c r="K338" s="263" t="str">
        <f t="shared" si="197"/>
        <v/>
      </c>
      <c r="L338" s="5">
        <f t="shared" si="189"/>
        <v>0</v>
      </c>
      <c r="M338" s="18"/>
      <c r="N338" s="267" t="str">
        <f t="shared" si="206"/>
        <v/>
      </c>
      <c r="O338" s="263" t="str">
        <f t="shared" si="198"/>
        <v/>
      </c>
      <c r="P338" s="5">
        <f t="shared" si="190"/>
        <v>0</v>
      </c>
      <c r="Q338" s="18"/>
      <c r="R338" s="267" t="str">
        <f t="shared" si="207"/>
        <v/>
      </c>
      <c r="S338" s="263" t="str">
        <f t="shared" si="199"/>
        <v/>
      </c>
      <c r="T338" s="5">
        <f t="shared" si="191"/>
        <v>0</v>
      </c>
      <c r="U338" s="18"/>
      <c r="V338" s="267" t="str">
        <f t="shared" si="208"/>
        <v/>
      </c>
      <c r="W338" s="263" t="str">
        <f t="shared" si="200"/>
        <v/>
      </c>
      <c r="X338" s="5">
        <f t="shared" si="192"/>
        <v>0</v>
      </c>
      <c r="Y338" s="20"/>
      <c r="Z338" s="267" t="str">
        <f t="shared" si="209"/>
        <v/>
      </c>
      <c r="AA338" s="263" t="str">
        <f t="shared" si="201"/>
        <v/>
      </c>
      <c r="AB338" s="5">
        <f t="shared" si="193"/>
        <v>0</v>
      </c>
      <c r="AC338" s="18"/>
      <c r="AD338" s="267" t="str">
        <f t="shared" si="210"/>
        <v/>
      </c>
      <c r="AE338" s="263" t="str">
        <f t="shared" si="202"/>
        <v/>
      </c>
      <c r="AF338" s="5">
        <f t="shared" si="194"/>
        <v>0</v>
      </c>
      <c r="AG338" s="18"/>
      <c r="AH338" s="267" t="str">
        <f t="shared" si="211"/>
        <v/>
      </c>
      <c r="AI338" s="263" t="str">
        <f t="shared" si="203"/>
        <v/>
      </c>
      <c r="AJ338" s="29">
        <f t="shared" si="195"/>
        <v>0</v>
      </c>
      <c r="AK338" s="22"/>
      <c r="AL338" s="5">
        <f t="shared" si="183"/>
        <v>0</v>
      </c>
      <c r="AM338" s="22"/>
      <c r="AN338" s="5">
        <f t="shared" si="184"/>
        <v>0</v>
      </c>
      <c r="AO338" s="826"/>
      <c r="AP338" s="29">
        <f t="shared" si="212"/>
        <v>0</v>
      </c>
      <c r="AQ338" s="436"/>
      <c r="AR338" s="106">
        <f t="shared" si="213"/>
        <v>0</v>
      </c>
      <c r="AS338" s="274">
        <f t="shared" si="186"/>
        <v>0</v>
      </c>
      <c r="AT338" s="275">
        <f t="shared" si="186"/>
        <v>0</v>
      </c>
      <c r="AU338" s="275">
        <f t="shared" si="187"/>
        <v>0</v>
      </c>
      <c r="AV338" s="275">
        <f t="shared" si="187"/>
        <v>0</v>
      </c>
      <c r="AW338" s="275">
        <f t="shared" si="187"/>
        <v>0</v>
      </c>
      <c r="AX338" s="275">
        <f t="shared" si="187"/>
        <v>0</v>
      </c>
      <c r="AY338" s="275">
        <f t="shared" si="187"/>
        <v>0</v>
      </c>
      <c r="AZ338" s="275">
        <f t="shared" si="187"/>
        <v>0</v>
      </c>
      <c r="BA338" s="275">
        <f t="shared" si="187"/>
        <v>0</v>
      </c>
      <c r="BB338" s="275">
        <f t="shared" si="187"/>
        <v>0</v>
      </c>
      <c r="BC338" s="275">
        <f t="shared" si="187"/>
        <v>0</v>
      </c>
      <c r="BD338" s="275">
        <f t="shared" si="196"/>
        <v>0</v>
      </c>
      <c r="BE338" s="275">
        <f>IF(AND(A338&lt;&gt;"",AS338&lt;&gt;1,ISNA(VLOOKUP(A338,Indoor!B:B,1,0))),1,0)</f>
        <v>0</v>
      </c>
      <c r="BG338" s="276"/>
      <c r="BH338" s="302"/>
    </row>
    <row r="339" spans="1:60" hidden="1">
      <c r="A339" s="118"/>
      <c r="B339" s="4" t="str">
        <f t="shared" si="188"/>
        <v/>
      </c>
      <c r="C339" s="4" t="str">
        <f t="shared" si="188"/>
        <v/>
      </c>
      <c r="D339" s="5" t="str">
        <f t="shared" si="188"/>
        <v/>
      </c>
      <c r="E339" s="5" t="str">
        <f t="shared" si="188"/>
        <v/>
      </c>
      <c r="F339" s="5" t="str">
        <f t="shared" si="188"/>
        <v/>
      </c>
      <c r="G339" s="17"/>
      <c r="H339" s="27" t="str">
        <f t="shared" si="204"/>
        <v/>
      </c>
      <c r="I339" s="28"/>
      <c r="J339" s="267" t="str">
        <f t="shared" si="205"/>
        <v/>
      </c>
      <c r="K339" s="263" t="str">
        <f t="shared" si="197"/>
        <v/>
      </c>
      <c r="L339" s="5">
        <f t="shared" si="189"/>
        <v>0</v>
      </c>
      <c r="M339" s="18"/>
      <c r="N339" s="267" t="str">
        <f t="shared" si="206"/>
        <v/>
      </c>
      <c r="O339" s="263" t="str">
        <f t="shared" si="198"/>
        <v/>
      </c>
      <c r="P339" s="5">
        <f t="shared" si="190"/>
        <v>0</v>
      </c>
      <c r="Q339" s="18"/>
      <c r="R339" s="267" t="str">
        <f t="shared" si="207"/>
        <v/>
      </c>
      <c r="S339" s="263" t="str">
        <f t="shared" si="199"/>
        <v/>
      </c>
      <c r="T339" s="5">
        <f t="shared" si="191"/>
        <v>0</v>
      </c>
      <c r="U339" s="18"/>
      <c r="V339" s="267" t="str">
        <f t="shared" si="208"/>
        <v/>
      </c>
      <c r="W339" s="263" t="str">
        <f t="shared" si="200"/>
        <v/>
      </c>
      <c r="X339" s="5">
        <f t="shared" si="192"/>
        <v>0</v>
      </c>
      <c r="Y339" s="20"/>
      <c r="Z339" s="267" t="str">
        <f t="shared" si="209"/>
        <v/>
      </c>
      <c r="AA339" s="263" t="str">
        <f t="shared" si="201"/>
        <v/>
      </c>
      <c r="AB339" s="5">
        <f t="shared" si="193"/>
        <v>0</v>
      </c>
      <c r="AC339" s="18"/>
      <c r="AD339" s="267" t="str">
        <f t="shared" si="210"/>
        <v/>
      </c>
      <c r="AE339" s="263" t="str">
        <f t="shared" si="202"/>
        <v/>
      </c>
      <c r="AF339" s="5">
        <f t="shared" si="194"/>
        <v>0</v>
      </c>
      <c r="AG339" s="18"/>
      <c r="AH339" s="267" t="str">
        <f t="shared" si="211"/>
        <v/>
      </c>
      <c r="AI339" s="263" t="str">
        <f t="shared" si="203"/>
        <v/>
      </c>
      <c r="AJ339" s="29">
        <f t="shared" si="195"/>
        <v>0</v>
      </c>
      <c r="AK339" s="22"/>
      <c r="AL339" s="5">
        <f t="shared" si="183"/>
        <v>0</v>
      </c>
      <c r="AM339" s="22"/>
      <c r="AN339" s="5">
        <f t="shared" si="184"/>
        <v>0</v>
      </c>
      <c r="AO339" s="826"/>
      <c r="AP339" s="29">
        <f t="shared" si="212"/>
        <v>0</v>
      </c>
      <c r="AQ339" s="436"/>
      <c r="AR339" s="106">
        <f t="shared" si="213"/>
        <v>0</v>
      </c>
      <c r="AS339" s="274">
        <f t="shared" si="186"/>
        <v>0</v>
      </c>
      <c r="AT339" s="275">
        <f t="shared" si="186"/>
        <v>0</v>
      </c>
      <c r="AU339" s="275">
        <f t="shared" si="187"/>
        <v>0</v>
      </c>
      <c r="AV339" s="275">
        <f t="shared" si="187"/>
        <v>0</v>
      </c>
      <c r="AW339" s="275">
        <f t="shared" si="187"/>
        <v>0</v>
      </c>
      <c r="AX339" s="275">
        <f t="shared" si="187"/>
        <v>0</v>
      </c>
      <c r="AY339" s="275">
        <f t="shared" si="187"/>
        <v>0</v>
      </c>
      <c r="AZ339" s="275">
        <f t="shared" si="187"/>
        <v>0</v>
      </c>
      <c r="BA339" s="275">
        <f t="shared" si="187"/>
        <v>0</v>
      </c>
      <c r="BB339" s="275">
        <f t="shared" si="187"/>
        <v>0</v>
      </c>
      <c r="BC339" s="275">
        <f t="shared" si="187"/>
        <v>0</v>
      </c>
      <c r="BD339" s="275">
        <f t="shared" si="196"/>
        <v>0</v>
      </c>
      <c r="BE339" s="275">
        <f>IF(AND(A339&lt;&gt;"",AS339&lt;&gt;1,ISNA(VLOOKUP(A339,Indoor!B:B,1,0))),1,0)</f>
        <v>0</v>
      </c>
      <c r="BG339" s="276"/>
      <c r="BH339" s="302"/>
    </row>
    <row r="340" spans="1:60" hidden="1">
      <c r="A340" s="118"/>
      <c r="B340" s="4" t="str">
        <f t="shared" si="188"/>
        <v/>
      </c>
      <c r="C340" s="4" t="str">
        <f t="shared" si="188"/>
        <v/>
      </c>
      <c r="D340" s="5" t="str">
        <f t="shared" si="188"/>
        <v/>
      </c>
      <c r="E340" s="5" t="str">
        <f t="shared" si="188"/>
        <v/>
      </c>
      <c r="F340" s="5" t="str">
        <f t="shared" si="188"/>
        <v/>
      </c>
      <c r="G340" s="17"/>
      <c r="H340" s="27" t="str">
        <f t="shared" si="204"/>
        <v/>
      </c>
      <c r="I340" s="28"/>
      <c r="J340" s="267" t="str">
        <f t="shared" si="205"/>
        <v/>
      </c>
      <c r="K340" s="263" t="str">
        <f t="shared" si="197"/>
        <v/>
      </c>
      <c r="L340" s="5">
        <f t="shared" si="189"/>
        <v>0</v>
      </c>
      <c r="M340" s="18"/>
      <c r="N340" s="267" t="str">
        <f t="shared" si="206"/>
        <v/>
      </c>
      <c r="O340" s="263" t="str">
        <f t="shared" si="198"/>
        <v/>
      </c>
      <c r="P340" s="5">
        <f t="shared" si="190"/>
        <v>0</v>
      </c>
      <c r="Q340" s="18"/>
      <c r="R340" s="267" t="str">
        <f t="shared" si="207"/>
        <v/>
      </c>
      <c r="S340" s="263" t="str">
        <f t="shared" si="199"/>
        <v/>
      </c>
      <c r="T340" s="5">
        <f t="shared" si="191"/>
        <v>0</v>
      </c>
      <c r="U340" s="18"/>
      <c r="V340" s="267" t="str">
        <f t="shared" si="208"/>
        <v/>
      </c>
      <c r="W340" s="263" t="str">
        <f t="shared" si="200"/>
        <v/>
      </c>
      <c r="X340" s="5">
        <f t="shared" si="192"/>
        <v>0</v>
      </c>
      <c r="Y340" s="20"/>
      <c r="Z340" s="267" t="str">
        <f t="shared" si="209"/>
        <v/>
      </c>
      <c r="AA340" s="263" t="str">
        <f t="shared" si="201"/>
        <v/>
      </c>
      <c r="AB340" s="5">
        <f t="shared" si="193"/>
        <v>0</v>
      </c>
      <c r="AC340" s="18"/>
      <c r="AD340" s="267" t="str">
        <f t="shared" si="210"/>
        <v/>
      </c>
      <c r="AE340" s="263" t="str">
        <f t="shared" si="202"/>
        <v/>
      </c>
      <c r="AF340" s="5">
        <f t="shared" si="194"/>
        <v>0</v>
      </c>
      <c r="AG340" s="18"/>
      <c r="AH340" s="267" t="str">
        <f t="shared" si="211"/>
        <v/>
      </c>
      <c r="AI340" s="263" t="str">
        <f t="shared" si="203"/>
        <v/>
      </c>
      <c r="AJ340" s="29">
        <f t="shared" si="195"/>
        <v>0</v>
      </c>
      <c r="AK340" s="22"/>
      <c r="AL340" s="5">
        <f t="shared" si="183"/>
        <v>0</v>
      </c>
      <c r="AM340" s="22"/>
      <c r="AN340" s="5">
        <f t="shared" si="184"/>
        <v>0</v>
      </c>
      <c r="AO340" s="826"/>
      <c r="AP340" s="29">
        <f t="shared" si="212"/>
        <v>0</v>
      </c>
      <c r="AQ340" s="436"/>
      <c r="AR340" s="106">
        <f t="shared" si="213"/>
        <v>0</v>
      </c>
      <c r="AS340" s="274">
        <f t="shared" si="186"/>
        <v>0</v>
      </c>
      <c r="AT340" s="275">
        <f t="shared" si="186"/>
        <v>0</v>
      </c>
      <c r="AU340" s="275">
        <f t="shared" ref="AU340:BC349" si="214">IF($G340=AU$13,1,0)</f>
        <v>0</v>
      </c>
      <c r="AV340" s="275">
        <f t="shared" si="214"/>
        <v>0</v>
      </c>
      <c r="AW340" s="275">
        <f t="shared" si="214"/>
        <v>0</v>
      </c>
      <c r="AX340" s="275">
        <f t="shared" si="214"/>
        <v>0</v>
      </c>
      <c r="AY340" s="275">
        <f t="shared" si="214"/>
        <v>0</v>
      </c>
      <c r="AZ340" s="275">
        <f t="shared" si="214"/>
        <v>0</v>
      </c>
      <c r="BA340" s="275">
        <f t="shared" si="214"/>
        <v>0</v>
      </c>
      <c r="BB340" s="275">
        <f t="shared" si="214"/>
        <v>0</v>
      </c>
      <c r="BC340" s="275">
        <f t="shared" si="214"/>
        <v>0</v>
      </c>
      <c r="BD340" s="275">
        <f t="shared" si="196"/>
        <v>0</v>
      </c>
      <c r="BE340" s="275">
        <f>IF(AND(A340&lt;&gt;"",AS340&lt;&gt;1,ISNA(VLOOKUP(A340,Indoor!B:B,1,0))),1,0)</f>
        <v>0</v>
      </c>
      <c r="BG340" s="276"/>
      <c r="BH340" s="302"/>
    </row>
    <row r="341" spans="1:60" hidden="1">
      <c r="A341" s="118"/>
      <c r="B341" s="4" t="str">
        <f t="shared" si="188"/>
        <v/>
      </c>
      <c r="C341" s="4" t="str">
        <f t="shared" si="188"/>
        <v/>
      </c>
      <c r="D341" s="5" t="str">
        <f t="shared" si="188"/>
        <v/>
      </c>
      <c r="E341" s="5" t="str">
        <f t="shared" si="188"/>
        <v/>
      </c>
      <c r="F341" s="5" t="str">
        <f t="shared" si="188"/>
        <v/>
      </c>
      <c r="G341" s="17"/>
      <c r="H341" s="27" t="str">
        <f t="shared" si="204"/>
        <v/>
      </c>
      <c r="I341" s="28"/>
      <c r="J341" s="267" t="str">
        <f t="shared" si="205"/>
        <v/>
      </c>
      <c r="K341" s="263" t="str">
        <f t="shared" si="197"/>
        <v/>
      </c>
      <c r="L341" s="5">
        <f t="shared" si="189"/>
        <v>0</v>
      </c>
      <c r="M341" s="18"/>
      <c r="N341" s="267" t="str">
        <f t="shared" si="206"/>
        <v/>
      </c>
      <c r="O341" s="263" t="str">
        <f t="shared" si="198"/>
        <v/>
      </c>
      <c r="P341" s="5">
        <f t="shared" si="190"/>
        <v>0</v>
      </c>
      <c r="Q341" s="18"/>
      <c r="R341" s="267" t="str">
        <f t="shared" si="207"/>
        <v/>
      </c>
      <c r="S341" s="263" t="str">
        <f t="shared" si="199"/>
        <v/>
      </c>
      <c r="T341" s="5">
        <f t="shared" si="191"/>
        <v>0</v>
      </c>
      <c r="U341" s="18"/>
      <c r="V341" s="267" t="str">
        <f t="shared" si="208"/>
        <v/>
      </c>
      <c r="W341" s="263" t="str">
        <f t="shared" si="200"/>
        <v/>
      </c>
      <c r="X341" s="5">
        <f t="shared" si="192"/>
        <v>0</v>
      </c>
      <c r="Y341" s="20"/>
      <c r="Z341" s="267" t="str">
        <f t="shared" si="209"/>
        <v/>
      </c>
      <c r="AA341" s="263" t="str">
        <f t="shared" si="201"/>
        <v/>
      </c>
      <c r="AB341" s="5">
        <f t="shared" si="193"/>
        <v>0</v>
      </c>
      <c r="AC341" s="18"/>
      <c r="AD341" s="267" t="str">
        <f t="shared" si="210"/>
        <v/>
      </c>
      <c r="AE341" s="263" t="str">
        <f t="shared" si="202"/>
        <v/>
      </c>
      <c r="AF341" s="5">
        <f t="shared" si="194"/>
        <v>0</v>
      </c>
      <c r="AG341" s="18"/>
      <c r="AH341" s="267" t="str">
        <f t="shared" si="211"/>
        <v/>
      </c>
      <c r="AI341" s="263" t="str">
        <f t="shared" si="203"/>
        <v/>
      </c>
      <c r="AJ341" s="29">
        <f t="shared" si="195"/>
        <v>0</v>
      </c>
      <c r="AK341" s="22"/>
      <c r="AL341" s="5">
        <f t="shared" si="183"/>
        <v>0</v>
      </c>
      <c r="AM341" s="22"/>
      <c r="AN341" s="5">
        <f t="shared" si="184"/>
        <v>0</v>
      </c>
      <c r="AO341" s="826"/>
      <c r="AP341" s="29">
        <f t="shared" si="212"/>
        <v>0</v>
      </c>
      <c r="AQ341" s="436"/>
      <c r="AR341" s="106">
        <f t="shared" si="213"/>
        <v>0</v>
      </c>
      <c r="AS341" s="274">
        <f t="shared" ref="AS341:AT360" si="215">IF($G341=AS$13,1,0)</f>
        <v>0</v>
      </c>
      <c r="AT341" s="275">
        <f t="shared" si="215"/>
        <v>0</v>
      </c>
      <c r="AU341" s="275">
        <f t="shared" si="214"/>
        <v>0</v>
      </c>
      <c r="AV341" s="275">
        <f t="shared" si="214"/>
        <v>0</v>
      </c>
      <c r="AW341" s="275">
        <f t="shared" si="214"/>
        <v>0</v>
      </c>
      <c r="AX341" s="275">
        <f t="shared" si="214"/>
        <v>0</v>
      </c>
      <c r="AY341" s="275">
        <f t="shared" si="214"/>
        <v>0</v>
      </c>
      <c r="AZ341" s="275">
        <f t="shared" si="214"/>
        <v>0</v>
      </c>
      <c r="BA341" s="275">
        <f t="shared" si="214"/>
        <v>0</v>
      </c>
      <c r="BB341" s="275">
        <f t="shared" si="214"/>
        <v>0</v>
      </c>
      <c r="BC341" s="275">
        <f t="shared" si="214"/>
        <v>0</v>
      </c>
      <c r="BD341" s="275">
        <f t="shared" si="196"/>
        <v>0</v>
      </c>
      <c r="BE341" s="275">
        <f>IF(AND(A341&lt;&gt;"",AS341&lt;&gt;1,ISNA(VLOOKUP(A341,Indoor!B:B,1,0))),1,0)</f>
        <v>0</v>
      </c>
      <c r="BG341" s="276"/>
      <c r="BH341" s="302"/>
    </row>
    <row r="342" spans="1:60" hidden="1">
      <c r="A342" s="118"/>
      <c r="B342" s="4" t="str">
        <f t="shared" si="188"/>
        <v/>
      </c>
      <c r="C342" s="4" t="str">
        <f t="shared" si="188"/>
        <v/>
      </c>
      <c r="D342" s="5" t="str">
        <f t="shared" si="188"/>
        <v/>
      </c>
      <c r="E342" s="5" t="str">
        <f t="shared" si="188"/>
        <v/>
      </c>
      <c r="F342" s="5" t="str">
        <f t="shared" si="188"/>
        <v/>
      </c>
      <c r="G342" s="17"/>
      <c r="H342" s="27" t="str">
        <f t="shared" si="204"/>
        <v/>
      </c>
      <c r="I342" s="28"/>
      <c r="J342" s="267" t="str">
        <f t="shared" si="205"/>
        <v/>
      </c>
      <c r="K342" s="263" t="str">
        <f t="shared" si="197"/>
        <v/>
      </c>
      <c r="L342" s="5">
        <f t="shared" si="189"/>
        <v>0</v>
      </c>
      <c r="M342" s="18"/>
      <c r="N342" s="267" t="str">
        <f t="shared" si="206"/>
        <v/>
      </c>
      <c r="O342" s="263" t="str">
        <f t="shared" si="198"/>
        <v/>
      </c>
      <c r="P342" s="5">
        <f t="shared" si="190"/>
        <v>0</v>
      </c>
      <c r="Q342" s="18"/>
      <c r="R342" s="267" t="str">
        <f t="shared" si="207"/>
        <v/>
      </c>
      <c r="S342" s="263" t="str">
        <f t="shared" si="199"/>
        <v/>
      </c>
      <c r="T342" s="5">
        <f t="shared" si="191"/>
        <v>0</v>
      </c>
      <c r="U342" s="18"/>
      <c r="V342" s="267" t="str">
        <f t="shared" si="208"/>
        <v/>
      </c>
      <c r="W342" s="263" t="str">
        <f t="shared" si="200"/>
        <v/>
      </c>
      <c r="X342" s="5">
        <f t="shared" si="192"/>
        <v>0</v>
      </c>
      <c r="Y342" s="20"/>
      <c r="Z342" s="267" t="str">
        <f t="shared" si="209"/>
        <v/>
      </c>
      <c r="AA342" s="263" t="str">
        <f t="shared" si="201"/>
        <v/>
      </c>
      <c r="AB342" s="5">
        <f t="shared" si="193"/>
        <v>0</v>
      </c>
      <c r="AC342" s="18"/>
      <c r="AD342" s="267" t="str">
        <f t="shared" si="210"/>
        <v/>
      </c>
      <c r="AE342" s="263" t="str">
        <f t="shared" si="202"/>
        <v/>
      </c>
      <c r="AF342" s="5">
        <f t="shared" si="194"/>
        <v>0</v>
      </c>
      <c r="AG342" s="18"/>
      <c r="AH342" s="267" t="str">
        <f t="shared" si="211"/>
        <v/>
      </c>
      <c r="AI342" s="263" t="str">
        <f t="shared" si="203"/>
        <v/>
      </c>
      <c r="AJ342" s="29">
        <f t="shared" si="195"/>
        <v>0</v>
      </c>
      <c r="AK342" s="22"/>
      <c r="AL342" s="5">
        <f t="shared" si="183"/>
        <v>0</v>
      </c>
      <c r="AM342" s="22"/>
      <c r="AN342" s="5">
        <f t="shared" si="184"/>
        <v>0</v>
      </c>
      <c r="AO342" s="826"/>
      <c r="AP342" s="29">
        <f t="shared" si="212"/>
        <v>0</v>
      </c>
      <c r="AQ342" s="436"/>
      <c r="AR342" s="106">
        <f t="shared" si="213"/>
        <v>0</v>
      </c>
      <c r="AS342" s="274">
        <f t="shared" si="215"/>
        <v>0</v>
      </c>
      <c r="AT342" s="275">
        <f t="shared" si="215"/>
        <v>0</v>
      </c>
      <c r="AU342" s="275">
        <f t="shared" si="214"/>
        <v>0</v>
      </c>
      <c r="AV342" s="275">
        <f t="shared" si="214"/>
        <v>0</v>
      </c>
      <c r="AW342" s="275">
        <f t="shared" si="214"/>
        <v>0</v>
      </c>
      <c r="AX342" s="275">
        <f t="shared" si="214"/>
        <v>0</v>
      </c>
      <c r="AY342" s="275">
        <f t="shared" si="214"/>
        <v>0</v>
      </c>
      <c r="AZ342" s="275">
        <f t="shared" si="214"/>
        <v>0</v>
      </c>
      <c r="BA342" s="275">
        <f t="shared" si="214"/>
        <v>0</v>
      </c>
      <c r="BB342" s="275">
        <f t="shared" si="214"/>
        <v>0</v>
      </c>
      <c r="BC342" s="275">
        <f t="shared" si="214"/>
        <v>0</v>
      </c>
      <c r="BD342" s="275">
        <f t="shared" si="196"/>
        <v>0</v>
      </c>
      <c r="BE342" s="275">
        <f>IF(AND(A342&lt;&gt;"",AS342&lt;&gt;1,ISNA(VLOOKUP(A342,Indoor!B:B,1,0))),1,0)</f>
        <v>0</v>
      </c>
      <c r="BG342" s="276"/>
      <c r="BH342" s="302"/>
    </row>
    <row r="343" spans="1:60" hidden="1">
      <c r="A343" s="118"/>
      <c r="B343" s="4" t="str">
        <f t="shared" si="188"/>
        <v/>
      </c>
      <c r="C343" s="4" t="str">
        <f t="shared" si="188"/>
        <v/>
      </c>
      <c r="D343" s="5" t="str">
        <f t="shared" si="188"/>
        <v/>
      </c>
      <c r="E343" s="5" t="str">
        <f t="shared" si="188"/>
        <v/>
      </c>
      <c r="F343" s="5" t="str">
        <f t="shared" si="188"/>
        <v/>
      </c>
      <c r="G343" s="17"/>
      <c r="H343" s="27" t="str">
        <f t="shared" si="204"/>
        <v/>
      </c>
      <c r="I343" s="28"/>
      <c r="J343" s="267" t="str">
        <f t="shared" si="205"/>
        <v/>
      </c>
      <c r="K343" s="263" t="str">
        <f t="shared" si="197"/>
        <v/>
      </c>
      <c r="L343" s="5">
        <f t="shared" si="189"/>
        <v>0</v>
      </c>
      <c r="M343" s="18"/>
      <c r="N343" s="267" t="str">
        <f t="shared" si="206"/>
        <v/>
      </c>
      <c r="O343" s="263" t="str">
        <f t="shared" si="198"/>
        <v/>
      </c>
      <c r="P343" s="5">
        <f t="shared" si="190"/>
        <v>0</v>
      </c>
      <c r="Q343" s="18"/>
      <c r="R343" s="267" t="str">
        <f t="shared" si="207"/>
        <v/>
      </c>
      <c r="S343" s="263" t="str">
        <f t="shared" si="199"/>
        <v/>
      </c>
      <c r="T343" s="5">
        <f t="shared" si="191"/>
        <v>0</v>
      </c>
      <c r="U343" s="18"/>
      <c r="V343" s="267" t="str">
        <f t="shared" si="208"/>
        <v/>
      </c>
      <c r="W343" s="263" t="str">
        <f t="shared" si="200"/>
        <v/>
      </c>
      <c r="X343" s="5">
        <f t="shared" si="192"/>
        <v>0</v>
      </c>
      <c r="Y343" s="20"/>
      <c r="Z343" s="267" t="str">
        <f t="shared" si="209"/>
        <v/>
      </c>
      <c r="AA343" s="263" t="str">
        <f t="shared" si="201"/>
        <v/>
      </c>
      <c r="AB343" s="5">
        <f t="shared" si="193"/>
        <v>0</v>
      </c>
      <c r="AC343" s="18"/>
      <c r="AD343" s="267" t="str">
        <f t="shared" si="210"/>
        <v/>
      </c>
      <c r="AE343" s="263" t="str">
        <f t="shared" si="202"/>
        <v/>
      </c>
      <c r="AF343" s="5">
        <f t="shared" si="194"/>
        <v>0</v>
      </c>
      <c r="AG343" s="18"/>
      <c r="AH343" s="267" t="str">
        <f t="shared" si="211"/>
        <v/>
      </c>
      <c r="AI343" s="263" t="str">
        <f t="shared" si="203"/>
        <v/>
      </c>
      <c r="AJ343" s="29">
        <f t="shared" si="195"/>
        <v>0</v>
      </c>
      <c r="AK343" s="22"/>
      <c r="AL343" s="5">
        <f t="shared" si="183"/>
        <v>0</v>
      </c>
      <c r="AM343" s="22"/>
      <c r="AN343" s="5">
        <f t="shared" si="184"/>
        <v>0</v>
      </c>
      <c r="AO343" s="826"/>
      <c r="AP343" s="29">
        <f t="shared" si="212"/>
        <v>0</v>
      </c>
      <c r="AQ343" s="436"/>
      <c r="AR343" s="106">
        <f t="shared" si="213"/>
        <v>0</v>
      </c>
      <c r="AS343" s="274">
        <f t="shared" si="215"/>
        <v>0</v>
      </c>
      <c r="AT343" s="275">
        <f t="shared" si="215"/>
        <v>0</v>
      </c>
      <c r="AU343" s="275">
        <f t="shared" si="214"/>
        <v>0</v>
      </c>
      <c r="AV343" s="275">
        <f t="shared" si="214"/>
        <v>0</v>
      </c>
      <c r="AW343" s="275">
        <f t="shared" si="214"/>
        <v>0</v>
      </c>
      <c r="AX343" s="275">
        <f t="shared" si="214"/>
        <v>0</v>
      </c>
      <c r="AY343" s="275">
        <f t="shared" si="214"/>
        <v>0</v>
      </c>
      <c r="AZ343" s="275">
        <f t="shared" si="214"/>
        <v>0</v>
      </c>
      <c r="BA343" s="275">
        <f t="shared" si="214"/>
        <v>0</v>
      </c>
      <c r="BB343" s="275">
        <f t="shared" si="214"/>
        <v>0</v>
      </c>
      <c r="BC343" s="275">
        <f t="shared" si="214"/>
        <v>0</v>
      </c>
      <c r="BD343" s="275">
        <f t="shared" si="196"/>
        <v>0</v>
      </c>
      <c r="BE343" s="275">
        <f>IF(AND(A343&lt;&gt;"",AS343&lt;&gt;1,ISNA(VLOOKUP(A343,Indoor!B:B,1,0))),1,0)</f>
        <v>0</v>
      </c>
      <c r="BG343" s="276"/>
      <c r="BH343" s="302"/>
    </row>
    <row r="344" spans="1:60" hidden="1">
      <c r="A344" s="118"/>
      <c r="B344" s="4" t="str">
        <f t="shared" si="188"/>
        <v/>
      </c>
      <c r="C344" s="4" t="str">
        <f t="shared" si="188"/>
        <v/>
      </c>
      <c r="D344" s="5" t="str">
        <f t="shared" si="188"/>
        <v/>
      </c>
      <c r="E344" s="5" t="str">
        <f t="shared" si="188"/>
        <v/>
      </c>
      <c r="F344" s="5" t="str">
        <f t="shared" si="188"/>
        <v/>
      </c>
      <c r="G344" s="17"/>
      <c r="H344" s="27" t="str">
        <f t="shared" si="204"/>
        <v/>
      </c>
      <c r="I344" s="28"/>
      <c r="J344" s="267" t="str">
        <f t="shared" si="205"/>
        <v/>
      </c>
      <c r="K344" s="263" t="str">
        <f t="shared" si="197"/>
        <v/>
      </c>
      <c r="L344" s="5">
        <f t="shared" si="189"/>
        <v>0</v>
      </c>
      <c r="M344" s="18"/>
      <c r="N344" s="267" t="str">
        <f t="shared" si="206"/>
        <v/>
      </c>
      <c r="O344" s="263" t="str">
        <f t="shared" si="198"/>
        <v/>
      </c>
      <c r="P344" s="5">
        <f t="shared" si="190"/>
        <v>0</v>
      </c>
      <c r="Q344" s="18"/>
      <c r="R344" s="267" t="str">
        <f t="shared" si="207"/>
        <v/>
      </c>
      <c r="S344" s="263" t="str">
        <f t="shared" si="199"/>
        <v/>
      </c>
      <c r="T344" s="5">
        <f t="shared" si="191"/>
        <v>0</v>
      </c>
      <c r="U344" s="18"/>
      <c r="V344" s="267" t="str">
        <f t="shared" si="208"/>
        <v/>
      </c>
      <c r="W344" s="263" t="str">
        <f t="shared" si="200"/>
        <v/>
      </c>
      <c r="X344" s="5">
        <f t="shared" si="192"/>
        <v>0</v>
      </c>
      <c r="Y344" s="20"/>
      <c r="Z344" s="267" t="str">
        <f t="shared" si="209"/>
        <v/>
      </c>
      <c r="AA344" s="263" t="str">
        <f t="shared" si="201"/>
        <v/>
      </c>
      <c r="AB344" s="5">
        <f t="shared" si="193"/>
        <v>0</v>
      </c>
      <c r="AC344" s="18"/>
      <c r="AD344" s="267" t="str">
        <f t="shared" si="210"/>
        <v/>
      </c>
      <c r="AE344" s="263" t="str">
        <f t="shared" si="202"/>
        <v/>
      </c>
      <c r="AF344" s="5">
        <f t="shared" si="194"/>
        <v>0</v>
      </c>
      <c r="AG344" s="18"/>
      <c r="AH344" s="267" t="str">
        <f t="shared" si="211"/>
        <v/>
      </c>
      <c r="AI344" s="263" t="str">
        <f t="shared" si="203"/>
        <v/>
      </c>
      <c r="AJ344" s="29">
        <f t="shared" si="195"/>
        <v>0</v>
      </c>
      <c r="AK344" s="22"/>
      <c r="AL344" s="5">
        <f t="shared" si="183"/>
        <v>0</v>
      </c>
      <c r="AM344" s="22"/>
      <c r="AN344" s="5">
        <f t="shared" si="184"/>
        <v>0</v>
      </c>
      <c r="AO344" s="826"/>
      <c r="AP344" s="29">
        <f t="shared" si="212"/>
        <v>0</v>
      </c>
      <c r="AQ344" s="436"/>
      <c r="AR344" s="106">
        <f t="shared" si="213"/>
        <v>0</v>
      </c>
      <c r="AS344" s="274">
        <f t="shared" si="215"/>
        <v>0</v>
      </c>
      <c r="AT344" s="275">
        <f t="shared" si="215"/>
        <v>0</v>
      </c>
      <c r="AU344" s="275">
        <f t="shared" si="214"/>
        <v>0</v>
      </c>
      <c r="AV344" s="275">
        <f t="shared" si="214"/>
        <v>0</v>
      </c>
      <c r="AW344" s="275">
        <f t="shared" si="214"/>
        <v>0</v>
      </c>
      <c r="AX344" s="275">
        <f t="shared" si="214"/>
        <v>0</v>
      </c>
      <c r="AY344" s="275">
        <f t="shared" si="214"/>
        <v>0</v>
      </c>
      <c r="AZ344" s="275">
        <f t="shared" si="214"/>
        <v>0</v>
      </c>
      <c r="BA344" s="275">
        <f t="shared" si="214"/>
        <v>0</v>
      </c>
      <c r="BB344" s="275">
        <f t="shared" si="214"/>
        <v>0</v>
      </c>
      <c r="BC344" s="275">
        <f t="shared" si="214"/>
        <v>0</v>
      </c>
      <c r="BD344" s="275">
        <f t="shared" si="196"/>
        <v>0</v>
      </c>
      <c r="BE344" s="275">
        <f>IF(AND(A344&lt;&gt;"",AS344&lt;&gt;1,ISNA(VLOOKUP(A344,Indoor!B:B,1,0))),1,0)</f>
        <v>0</v>
      </c>
      <c r="BG344" s="276"/>
      <c r="BH344" s="302"/>
    </row>
    <row r="345" spans="1:60" hidden="1">
      <c r="A345" s="118"/>
      <c r="B345" s="4" t="str">
        <f t="shared" si="188"/>
        <v/>
      </c>
      <c r="C345" s="4" t="str">
        <f t="shared" si="188"/>
        <v/>
      </c>
      <c r="D345" s="5" t="str">
        <f t="shared" si="188"/>
        <v/>
      </c>
      <c r="E345" s="5" t="str">
        <f t="shared" si="188"/>
        <v/>
      </c>
      <c r="F345" s="5" t="str">
        <f t="shared" si="188"/>
        <v/>
      </c>
      <c r="G345" s="17"/>
      <c r="H345" s="27" t="str">
        <f t="shared" si="204"/>
        <v/>
      </c>
      <c r="I345" s="28"/>
      <c r="J345" s="267" t="str">
        <f t="shared" si="205"/>
        <v/>
      </c>
      <c r="K345" s="263" t="str">
        <f t="shared" si="197"/>
        <v/>
      </c>
      <c r="L345" s="5">
        <f t="shared" si="189"/>
        <v>0</v>
      </c>
      <c r="M345" s="18"/>
      <c r="N345" s="267" t="str">
        <f t="shared" si="206"/>
        <v/>
      </c>
      <c r="O345" s="263" t="str">
        <f t="shared" si="198"/>
        <v/>
      </c>
      <c r="P345" s="5">
        <f t="shared" si="190"/>
        <v>0</v>
      </c>
      <c r="Q345" s="18"/>
      <c r="R345" s="267" t="str">
        <f t="shared" si="207"/>
        <v/>
      </c>
      <c r="S345" s="263" t="str">
        <f t="shared" si="199"/>
        <v/>
      </c>
      <c r="T345" s="5">
        <f t="shared" si="191"/>
        <v>0</v>
      </c>
      <c r="U345" s="18"/>
      <c r="V345" s="267" t="str">
        <f t="shared" si="208"/>
        <v/>
      </c>
      <c r="W345" s="263" t="str">
        <f t="shared" si="200"/>
        <v/>
      </c>
      <c r="X345" s="5">
        <f t="shared" si="192"/>
        <v>0</v>
      </c>
      <c r="Y345" s="20"/>
      <c r="Z345" s="267" t="str">
        <f t="shared" si="209"/>
        <v/>
      </c>
      <c r="AA345" s="263" t="str">
        <f t="shared" si="201"/>
        <v/>
      </c>
      <c r="AB345" s="5">
        <f t="shared" si="193"/>
        <v>0</v>
      </c>
      <c r="AC345" s="18"/>
      <c r="AD345" s="267" t="str">
        <f t="shared" si="210"/>
        <v/>
      </c>
      <c r="AE345" s="263" t="str">
        <f t="shared" si="202"/>
        <v/>
      </c>
      <c r="AF345" s="5">
        <f t="shared" si="194"/>
        <v>0</v>
      </c>
      <c r="AG345" s="18"/>
      <c r="AH345" s="267" t="str">
        <f t="shared" si="211"/>
        <v/>
      </c>
      <c r="AI345" s="263" t="str">
        <f t="shared" si="203"/>
        <v/>
      </c>
      <c r="AJ345" s="29">
        <f t="shared" si="195"/>
        <v>0</v>
      </c>
      <c r="AK345" s="22"/>
      <c r="AL345" s="5">
        <f t="shared" si="183"/>
        <v>0</v>
      </c>
      <c r="AM345" s="22"/>
      <c r="AN345" s="5">
        <f t="shared" si="184"/>
        <v>0</v>
      </c>
      <c r="AO345" s="826"/>
      <c r="AP345" s="29">
        <f t="shared" si="212"/>
        <v>0</v>
      </c>
      <c r="AQ345" s="436"/>
      <c r="AR345" s="106">
        <f t="shared" si="213"/>
        <v>0</v>
      </c>
      <c r="AS345" s="274">
        <f t="shared" si="215"/>
        <v>0</v>
      </c>
      <c r="AT345" s="275">
        <f t="shared" si="215"/>
        <v>0</v>
      </c>
      <c r="AU345" s="275">
        <f t="shared" si="214"/>
        <v>0</v>
      </c>
      <c r="AV345" s="275">
        <f t="shared" si="214"/>
        <v>0</v>
      </c>
      <c r="AW345" s="275">
        <f t="shared" si="214"/>
        <v>0</v>
      </c>
      <c r="AX345" s="275">
        <f t="shared" si="214"/>
        <v>0</v>
      </c>
      <c r="AY345" s="275">
        <f t="shared" si="214"/>
        <v>0</v>
      </c>
      <c r="AZ345" s="275">
        <f t="shared" si="214"/>
        <v>0</v>
      </c>
      <c r="BA345" s="275">
        <f t="shared" si="214"/>
        <v>0</v>
      </c>
      <c r="BB345" s="275">
        <f t="shared" si="214"/>
        <v>0</v>
      </c>
      <c r="BC345" s="275">
        <f t="shared" si="214"/>
        <v>0</v>
      </c>
      <c r="BD345" s="275">
        <f t="shared" si="196"/>
        <v>0</v>
      </c>
      <c r="BE345" s="275">
        <f>IF(AND(A345&lt;&gt;"",AS345&lt;&gt;1,ISNA(VLOOKUP(A345,Indoor!B:B,1,0))),1,0)</f>
        <v>0</v>
      </c>
      <c r="BG345" s="276"/>
      <c r="BH345" s="302"/>
    </row>
    <row r="346" spans="1:60" hidden="1">
      <c r="A346" s="118"/>
      <c r="B346" s="4" t="str">
        <f t="shared" si="188"/>
        <v/>
      </c>
      <c r="C346" s="4" t="str">
        <f t="shared" si="188"/>
        <v/>
      </c>
      <c r="D346" s="5" t="str">
        <f t="shared" si="188"/>
        <v/>
      </c>
      <c r="E346" s="5" t="str">
        <f t="shared" si="188"/>
        <v/>
      </c>
      <c r="F346" s="5" t="str">
        <f t="shared" si="188"/>
        <v/>
      </c>
      <c r="G346" s="17"/>
      <c r="H346" s="27" t="str">
        <f t="shared" si="204"/>
        <v/>
      </c>
      <c r="I346" s="28"/>
      <c r="J346" s="267" t="str">
        <f t="shared" si="205"/>
        <v/>
      </c>
      <c r="K346" s="263" t="str">
        <f t="shared" si="197"/>
        <v/>
      </c>
      <c r="L346" s="5">
        <f t="shared" si="189"/>
        <v>0</v>
      </c>
      <c r="M346" s="18"/>
      <c r="N346" s="267" t="str">
        <f t="shared" si="206"/>
        <v/>
      </c>
      <c r="O346" s="263" t="str">
        <f t="shared" si="198"/>
        <v/>
      </c>
      <c r="P346" s="5">
        <f t="shared" si="190"/>
        <v>0</v>
      </c>
      <c r="Q346" s="18"/>
      <c r="R346" s="267" t="str">
        <f t="shared" si="207"/>
        <v/>
      </c>
      <c r="S346" s="263" t="str">
        <f t="shared" si="199"/>
        <v/>
      </c>
      <c r="T346" s="5">
        <f t="shared" si="191"/>
        <v>0</v>
      </c>
      <c r="U346" s="18"/>
      <c r="V346" s="267" t="str">
        <f t="shared" si="208"/>
        <v/>
      </c>
      <c r="W346" s="263" t="str">
        <f t="shared" si="200"/>
        <v/>
      </c>
      <c r="X346" s="5">
        <f t="shared" si="192"/>
        <v>0</v>
      </c>
      <c r="Y346" s="20"/>
      <c r="Z346" s="267" t="str">
        <f t="shared" si="209"/>
        <v/>
      </c>
      <c r="AA346" s="263" t="str">
        <f t="shared" si="201"/>
        <v/>
      </c>
      <c r="AB346" s="5">
        <f t="shared" si="193"/>
        <v>0</v>
      </c>
      <c r="AC346" s="18"/>
      <c r="AD346" s="267" t="str">
        <f t="shared" si="210"/>
        <v/>
      </c>
      <c r="AE346" s="263" t="str">
        <f t="shared" si="202"/>
        <v/>
      </c>
      <c r="AF346" s="5">
        <f t="shared" si="194"/>
        <v>0</v>
      </c>
      <c r="AG346" s="18"/>
      <c r="AH346" s="267" t="str">
        <f t="shared" si="211"/>
        <v/>
      </c>
      <c r="AI346" s="263" t="str">
        <f t="shared" si="203"/>
        <v/>
      </c>
      <c r="AJ346" s="29">
        <f t="shared" si="195"/>
        <v>0</v>
      </c>
      <c r="AK346" s="22"/>
      <c r="AL346" s="5">
        <f t="shared" si="183"/>
        <v>0</v>
      </c>
      <c r="AM346" s="22"/>
      <c r="AN346" s="5">
        <f t="shared" si="184"/>
        <v>0</v>
      </c>
      <c r="AO346" s="826"/>
      <c r="AP346" s="29">
        <f t="shared" si="212"/>
        <v>0</v>
      </c>
      <c r="AQ346" s="436"/>
      <c r="AR346" s="106">
        <f t="shared" si="213"/>
        <v>0</v>
      </c>
      <c r="AS346" s="274">
        <f t="shared" si="215"/>
        <v>0</v>
      </c>
      <c r="AT346" s="275">
        <f t="shared" si="215"/>
        <v>0</v>
      </c>
      <c r="AU346" s="275">
        <f t="shared" si="214"/>
        <v>0</v>
      </c>
      <c r="AV346" s="275">
        <f t="shared" si="214"/>
        <v>0</v>
      </c>
      <c r="AW346" s="275">
        <f t="shared" si="214"/>
        <v>0</v>
      </c>
      <c r="AX346" s="275">
        <f t="shared" si="214"/>
        <v>0</v>
      </c>
      <c r="AY346" s="275">
        <f t="shared" si="214"/>
        <v>0</v>
      </c>
      <c r="AZ346" s="275">
        <f t="shared" si="214"/>
        <v>0</v>
      </c>
      <c r="BA346" s="275">
        <f t="shared" si="214"/>
        <v>0</v>
      </c>
      <c r="BB346" s="275">
        <f t="shared" si="214"/>
        <v>0</v>
      </c>
      <c r="BC346" s="275">
        <f t="shared" si="214"/>
        <v>0</v>
      </c>
      <c r="BD346" s="275">
        <f t="shared" si="196"/>
        <v>0</v>
      </c>
      <c r="BE346" s="275">
        <f>IF(AND(A346&lt;&gt;"",AS346&lt;&gt;1,ISNA(VLOOKUP(A346,Indoor!B:B,1,0))),1,0)</f>
        <v>0</v>
      </c>
      <c r="BG346" s="276"/>
      <c r="BH346" s="302"/>
    </row>
    <row r="347" spans="1:60" hidden="1">
      <c r="A347" s="118"/>
      <c r="B347" s="4" t="str">
        <f t="shared" si="188"/>
        <v/>
      </c>
      <c r="C347" s="4" t="str">
        <f t="shared" si="188"/>
        <v/>
      </c>
      <c r="D347" s="5" t="str">
        <f t="shared" si="188"/>
        <v/>
      </c>
      <c r="E347" s="5" t="str">
        <f t="shared" si="188"/>
        <v/>
      </c>
      <c r="F347" s="5" t="str">
        <f t="shared" si="188"/>
        <v/>
      </c>
      <c r="G347" s="17"/>
      <c r="H347" s="27" t="str">
        <f t="shared" si="204"/>
        <v/>
      </c>
      <c r="I347" s="28"/>
      <c r="J347" s="267" t="str">
        <f t="shared" si="205"/>
        <v/>
      </c>
      <c r="K347" s="263" t="str">
        <f t="shared" si="197"/>
        <v/>
      </c>
      <c r="L347" s="5">
        <f t="shared" si="189"/>
        <v>0</v>
      </c>
      <c r="M347" s="18"/>
      <c r="N347" s="267" t="str">
        <f t="shared" si="206"/>
        <v/>
      </c>
      <c r="O347" s="263" t="str">
        <f t="shared" si="198"/>
        <v/>
      </c>
      <c r="P347" s="5">
        <f t="shared" si="190"/>
        <v>0</v>
      </c>
      <c r="Q347" s="18"/>
      <c r="R347" s="267" t="str">
        <f t="shared" si="207"/>
        <v/>
      </c>
      <c r="S347" s="263" t="str">
        <f t="shared" si="199"/>
        <v/>
      </c>
      <c r="T347" s="5">
        <f t="shared" si="191"/>
        <v>0</v>
      </c>
      <c r="U347" s="18"/>
      <c r="V347" s="267" t="str">
        <f t="shared" si="208"/>
        <v/>
      </c>
      <c r="W347" s="263" t="str">
        <f t="shared" si="200"/>
        <v/>
      </c>
      <c r="X347" s="5">
        <f t="shared" si="192"/>
        <v>0</v>
      </c>
      <c r="Y347" s="20"/>
      <c r="Z347" s="267" t="str">
        <f t="shared" si="209"/>
        <v/>
      </c>
      <c r="AA347" s="263" t="str">
        <f t="shared" si="201"/>
        <v/>
      </c>
      <c r="AB347" s="5">
        <f t="shared" si="193"/>
        <v>0</v>
      </c>
      <c r="AC347" s="18"/>
      <c r="AD347" s="267" t="str">
        <f t="shared" si="210"/>
        <v/>
      </c>
      <c r="AE347" s="263" t="str">
        <f t="shared" si="202"/>
        <v/>
      </c>
      <c r="AF347" s="5">
        <f t="shared" si="194"/>
        <v>0</v>
      </c>
      <c r="AG347" s="18"/>
      <c r="AH347" s="267" t="str">
        <f t="shared" si="211"/>
        <v/>
      </c>
      <c r="AI347" s="263" t="str">
        <f t="shared" si="203"/>
        <v/>
      </c>
      <c r="AJ347" s="29">
        <f t="shared" si="195"/>
        <v>0</v>
      </c>
      <c r="AK347" s="22"/>
      <c r="AL347" s="5">
        <f t="shared" si="183"/>
        <v>0</v>
      </c>
      <c r="AM347" s="22"/>
      <c r="AN347" s="5">
        <f t="shared" si="184"/>
        <v>0</v>
      </c>
      <c r="AO347" s="826"/>
      <c r="AP347" s="29">
        <f t="shared" si="212"/>
        <v>0</v>
      </c>
      <c r="AQ347" s="436"/>
      <c r="AR347" s="106">
        <f t="shared" si="213"/>
        <v>0</v>
      </c>
      <c r="AS347" s="274">
        <f t="shared" si="215"/>
        <v>0</v>
      </c>
      <c r="AT347" s="275">
        <f t="shared" si="215"/>
        <v>0</v>
      </c>
      <c r="AU347" s="275">
        <f t="shared" si="214"/>
        <v>0</v>
      </c>
      <c r="AV347" s="275">
        <f t="shared" si="214"/>
        <v>0</v>
      </c>
      <c r="AW347" s="275">
        <f t="shared" si="214"/>
        <v>0</v>
      </c>
      <c r="AX347" s="275">
        <f t="shared" si="214"/>
        <v>0</v>
      </c>
      <c r="AY347" s="275">
        <f t="shared" si="214"/>
        <v>0</v>
      </c>
      <c r="AZ347" s="275">
        <f t="shared" si="214"/>
        <v>0</v>
      </c>
      <c r="BA347" s="275">
        <f t="shared" si="214"/>
        <v>0</v>
      </c>
      <c r="BB347" s="275">
        <f t="shared" si="214"/>
        <v>0</v>
      </c>
      <c r="BC347" s="275">
        <f t="shared" si="214"/>
        <v>0</v>
      </c>
      <c r="BD347" s="275">
        <f t="shared" si="196"/>
        <v>0</v>
      </c>
      <c r="BE347" s="275">
        <f>IF(AND(A347&lt;&gt;"",AS347&lt;&gt;1,ISNA(VLOOKUP(A347,Indoor!B:B,1,0))),1,0)</f>
        <v>0</v>
      </c>
      <c r="BG347" s="276"/>
      <c r="BH347" s="302"/>
    </row>
    <row r="348" spans="1:60" hidden="1">
      <c r="A348" s="118"/>
      <c r="B348" s="4" t="str">
        <f t="shared" si="188"/>
        <v/>
      </c>
      <c r="C348" s="4" t="str">
        <f t="shared" si="188"/>
        <v/>
      </c>
      <c r="D348" s="5" t="str">
        <f t="shared" si="188"/>
        <v/>
      </c>
      <c r="E348" s="5" t="str">
        <f t="shared" si="188"/>
        <v/>
      </c>
      <c r="F348" s="5" t="str">
        <f t="shared" si="188"/>
        <v/>
      </c>
      <c r="G348" s="17"/>
      <c r="H348" s="27" t="str">
        <f t="shared" si="204"/>
        <v/>
      </c>
      <c r="I348" s="28"/>
      <c r="J348" s="267" t="str">
        <f t="shared" si="205"/>
        <v/>
      </c>
      <c r="K348" s="263" t="str">
        <f t="shared" si="197"/>
        <v/>
      </c>
      <c r="L348" s="5">
        <f t="shared" si="189"/>
        <v>0</v>
      </c>
      <c r="M348" s="18"/>
      <c r="N348" s="267" t="str">
        <f t="shared" si="206"/>
        <v/>
      </c>
      <c r="O348" s="263" t="str">
        <f t="shared" si="198"/>
        <v/>
      </c>
      <c r="P348" s="5">
        <f t="shared" si="190"/>
        <v>0</v>
      </c>
      <c r="Q348" s="18"/>
      <c r="R348" s="267" t="str">
        <f t="shared" si="207"/>
        <v/>
      </c>
      <c r="S348" s="263" t="str">
        <f t="shared" si="199"/>
        <v/>
      </c>
      <c r="T348" s="5">
        <f t="shared" si="191"/>
        <v>0</v>
      </c>
      <c r="U348" s="18"/>
      <c r="V348" s="267" t="str">
        <f t="shared" si="208"/>
        <v/>
      </c>
      <c r="W348" s="263" t="str">
        <f t="shared" si="200"/>
        <v/>
      </c>
      <c r="X348" s="5">
        <f t="shared" si="192"/>
        <v>0</v>
      </c>
      <c r="Y348" s="20"/>
      <c r="Z348" s="267" t="str">
        <f t="shared" si="209"/>
        <v/>
      </c>
      <c r="AA348" s="263" t="str">
        <f t="shared" si="201"/>
        <v/>
      </c>
      <c r="AB348" s="5">
        <f t="shared" si="193"/>
        <v>0</v>
      </c>
      <c r="AC348" s="18"/>
      <c r="AD348" s="267" t="str">
        <f t="shared" si="210"/>
        <v/>
      </c>
      <c r="AE348" s="263" t="str">
        <f t="shared" si="202"/>
        <v/>
      </c>
      <c r="AF348" s="5">
        <f t="shared" si="194"/>
        <v>0</v>
      </c>
      <c r="AG348" s="18"/>
      <c r="AH348" s="267" t="str">
        <f t="shared" si="211"/>
        <v/>
      </c>
      <c r="AI348" s="263" t="str">
        <f t="shared" si="203"/>
        <v/>
      </c>
      <c r="AJ348" s="29">
        <f t="shared" si="195"/>
        <v>0</v>
      </c>
      <c r="AK348" s="22"/>
      <c r="AL348" s="5">
        <f t="shared" si="183"/>
        <v>0</v>
      </c>
      <c r="AM348" s="22"/>
      <c r="AN348" s="5">
        <f t="shared" si="184"/>
        <v>0</v>
      </c>
      <c r="AO348" s="826"/>
      <c r="AP348" s="29">
        <f t="shared" si="212"/>
        <v>0</v>
      </c>
      <c r="AQ348" s="436"/>
      <c r="AR348" s="106">
        <f t="shared" si="213"/>
        <v>0</v>
      </c>
      <c r="AS348" s="274">
        <f t="shared" si="215"/>
        <v>0</v>
      </c>
      <c r="AT348" s="275">
        <f t="shared" si="215"/>
        <v>0</v>
      </c>
      <c r="AU348" s="275">
        <f t="shared" si="214"/>
        <v>0</v>
      </c>
      <c r="AV348" s="275">
        <f t="shared" si="214"/>
        <v>0</v>
      </c>
      <c r="AW348" s="275">
        <f t="shared" si="214"/>
        <v>0</v>
      </c>
      <c r="AX348" s="275">
        <f t="shared" si="214"/>
        <v>0</v>
      </c>
      <c r="AY348" s="275">
        <f t="shared" si="214"/>
        <v>0</v>
      </c>
      <c r="AZ348" s="275">
        <f t="shared" si="214"/>
        <v>0</v>
      </c>
      <c r="BA348" s="275">
        <f t="shared" si="214"/>
        <v>0</v>
      </c>
      <c r="BB348" s="275">
        <f t="shared" si="214"/>
        <v>0</v>
      </c>
      <c r="BC348" s="275">
        <f t="shared" si="214"/>
        <v>0</v>
      </c>
      <c r="BD348" s="275">
        <f t="shared" si="196"/>
        <v>0</v>
      </c>
      <c r="BE348" s="275">
        <f>IF(AND(A348&lt;&gt;"",AS348&lt;&gt;1,ISNA(VLOOKUP(A348,Indoor!B:B,1,0))),1,0)</f>
        <v>0</v>
      </c>
      <c r="BG348" s="276"/>
      <c r="BH348" s="302"/>
    </row>
    <row r="349" spans="1:60" hidden="1">
      <c r="A349" s="118"/>
      <c r="B349" s="4" t="str">
        <f t="shared" si="188"/>
        <v/>
      </c>
      <c r="C349" s="4" t="str">
        <f t="shared" si="188"/>
        <v/>
      </c>
      <c r="D349" s="5" t="str">
        <f t="shared" si="188"/>
        <v/>
      </c>
      <c r="E349" s="5" t="str">
        <f t="shared" si="188"/>
        <v/>
      </c>
      <c r="F349" s="5" t="str">
        <f t="shared" si="188"/>
        <v/>
      </c>
      <c r="G349" s="17"/>
      <c r="H349" s="27" t="str">
        <f t="shared" si="204"/>
        <v/>
      </c>
      <c r="I349" s="28"/>
      <c r="J349" s="267" t="str">
        <f t="shared" si="205"/>
        <v/>
      </c>
      <c r="K349" s="263" t="str">
        <f t="shared" si="197"/>
        <v/>
      </c>
      <c r="L349" s="5">
        <f t="shared" si="189"/>
        <v>0</v>
      </c>
      <c r="M349" s="18"/>
      <c r="N349" s="267" t="str">
        <f t="shared" si="206"/>
        <v/>
      </c>
      <c r="O349" s="263" t="str">
        <f t="shared" si="198"/>
        <v/>
      </c>
      <c r="P349" s="5">
        <f t="shared" si="190"/>
        <v>0</v>
      </c>
      <c r="Q349" s="18"/>
      <c r="R349" s="267" t="str">
        <f t="shared" si="207"/>
        <v/>
      </c>
      <c r="S349" s="263" t="str">
        <f t="shared" si="199"/>
        <v/>
      </c>
      <c r="T349" s="5">
        <f t="shared" si="191"/>
        <v>0</v>
      </c>
      <c r="U349" s="18"/>
      <c r="V349" s="267" t="str">
        <f t="shared" si="208"/>
        <v/>
      </c>
      <c r="W349" s="263" t="str">
        <f t="shared" si="200"/>
        <v/>
      </c>
      <c r="X349" s="5">
        <f t="shared" si="192"/>
        <v>0</v>
      </c>
      <c r="Y349" s="20"/>
      <c r="Z349" s="267" t="str">
        <f t="shared" si="209"/>
        <v/>
      </c>
      <c r="AA349" s="263" t="str">
        <f t="shared" si="201"/>
        <v/>
      </c>
      <c r="AB349" s="5">
        <f t="shared" si="193"/>
        <v>0</v>
      </c>
      <c r="AC349" s="18"/>
      <c r="AD349" s="267" t="str">
        <f t="shared" si="210"/>
        <v/>
      </c>
      <c r="AE349" s="263" t="str">
        <f t="shared" si="202"/>
        <v/>
      </c>
      <c r="AF349" s="5">
        <f t="shared" si="194"/>
        <v>0</v>
      </c>
      <c r="AG349" s="18"/>
      <c r="AH349" s="267" t="str">
        <f t="shared" si="211"/>
        <v/>
      </c>
      <c r="AI349" s="263" t="str">
        <f t="shared" si="203"/>
        <v/>
      </c>
      <c r="AJ349" s="29">
        <f t="shared" si="195"/>
        <v>0</v>
      </c>
      <c r="AK349" s="22"/>
      <c r="AL349" s="5">
        <f t="shared" si="183"/>
        <v>0</v>
      </c>
      <c r="AM349" s="22"/>
      <c r="AN349" s="5">
        <f t="shared" si="184"/>
        <v>0</v>
      </c>
      <c r="AO349" s="826"/>
      <c r="AP349" s="29">
        <f t="shared" si="212"/>
        <v>0</v>
      </c>
      <c r="AQ349" s="436"/>
      <c r="AR349" s="106">
        <f t="shared" si="213"/>
        <v>0</v>
      </c>
      <c r="AS349" s="274">
        <f t="shared" si="215"/>
        <v>0</v>
      </c>
      <c r="AT349" s="275">
        <f t="shared" si="215"/>
        <v>0</v>
      </c>
      <c r="AU349" s="275">
        <f t="shared" si="214"/>
        <v>0</v>
      </c>
      <c r="AV349" s="275">
        <f t="shared" si="214"/>
        <v>0</v>
      </c>
      <c r="AW349" s="275">
        <f t="shared" si="214"/>
        <v>0</v>
      </c>
      <c r="AX349" s="275">
        <f t="shared" si="214"/>
        <v>0</v>
      </c>
      <c r="AY349" s="275">
        <f t="shared" si="214"/>
        <v>0</v>
      </c>
      <c r="AZ349" s="275">
        <f t="shared" si="214"/>
        <v>0</v>
      </c>
      <c r="BA349" s="275">
        <f t="shared" si="214"/>
        <v>0</v>
      </c>
      <c r="BB349" s="275">
        <f t="shared" si="214"/>
        <v>0</v>
      </c>
      <c r="BC349" s="275">
        <f t="shared" si="214"/>
        <v>0</v>
      </c>
      <c r="BD349" s="275">
        <f t="shared" si="196"/>
        <v>0</v>
      </c>
      <c r="BE349" s="275">
        <f>IF(AND(A349&lt;&gt;"",AS349&lt;&gt;1,ISNA(VLOOKUP(A349,Indoor!B:B,1,0))),1,0)</f>
        <v>0</v>
      </c>
      <c r="BG349" s="276"/>
      <c r="BH349" s="302"/>
    </row>
    <row r="350" spans="1:60" hidden="1">
      <c r="A350" s="118"/>
      <c r="B350" s="4" t="str">
        <f t="shared" si="188"/>
        <v/>
      </c>
      <c r="C350" s="4" t="str">
        <f t="shared" si="188"/>
        <v/>
      </c>
      <c r="D350" s="5" t="str">
        <f t="shared" si="188"/>
        <v/>
      </c>
      <c r="E350" s="5" t="str">
        <f t="shared" si="188"/>
        <v/>
      </c>
      <c r="F350" s="5" t="str">
        <f t="shared" si="188"/>
        <v/>
      </c>
      <c r="G350" s="17"/>
      <c r="H350" s="27" t="str">
        <f t="shared" si="204"/>
        <v/>
      </c>
      <c r="I350" s="28"/>
      <c r="J350" s="267" t="str">
        <f t="shared" si="205"/>
        <v/>
      </c>
      <c r="K350" s="263" t="str">
        <f t="shared" si="197"/>
        <v/>
      </c>
      <c r="L350" s="5">
        <f t="shared" si="189"/>
        <v>0</v>
      </c>
      <c r="M350" s="18"/>
      <c r="N350" s="267" t="str">
        <f t="shared" si="206"/>
        <v/>
      </c>
      <c r="O350" s="263" t="str">
        <f t="shared" si="198"/>
        <v/>
      </c>
      <c r="P350" s="5">
        <f t="shared" si="190"/>
        <v>0</v>
      </c>
      <c r="Q350" s="18"/>
      <c r="R350" s="267" t="str">
        <f t="shared" si="207"/>
        <v/>
      </c>
      <c r="S350" s="263" t="str">
        <f t="shared" si="199"/>
        <v/>
      </c>
      <c r="T350" s="5">
        <f t="shared" si="191"/>
        <v>0</v>
      </c>
      <c r="U350" s="18"/>
      <c r="V350" s="267" t="str">
        <f t="shared" si="208"/>
        <v/>
      </c>
      <c r="W350" s="263" t="str">
        <f t="shared" si="200"/>
        <v/>
      </c>
      <c r="X350" s="5">
        <f t="shared" si="192"/>
        <v>0</v>
      </c>
      <c r="Y350" s="20"/>
      <c r="Z350" s="267" t="str">
        <f t="shared" si="209"/>
        <v/>
      </c>
      <c r="AA350" s="263" t="str">
        <f t="shared" si="201"/>
        <v/>
      </c>
      <c r="AB350" s="5">
        <f t="shared" si="193"/>
        <v>0</v>
      </c>
      <c r="AC350" s="18"/>
      <c r="AD350" s="267" t="str">
        <f t="shared" si="210"/>
        <v/>
      </c>
      <c r="AE350" s="263" t="str">
        <f t="shared" si="202"/>
        <v/>
      </c>
      <c r="AF350" s="5">
        <f t="shared" si="194"/>
        <v>0</v>
      </c>
      <c r="AG350" s="18"/>
      <c r="AH350" s="267" t="str">
        <f t="shared" si="211"/>
        <v/>
      </c>
      <c r="AI350" s="263" t="str">
        <f t="shared" si="203"/>
        <v/>
      </c>
      <c r="AJ350" s="29">
        <f t="shared" si="195"/>
        <v>0</v>
      </c>
      <c r="AK350" s="22"/>
      <c r="AL350" s="5">
        <f t="shared" si="183"/>
        <v>0</v>
      </c>
      <c r="AM350" s="22"/>
      <c r="AN350" s="5">
        <f t="shared" si="184"/>
        <v>0</v>
      </c>
      <c r="AO350" s="826"/>
      <c r="AP350" s="29">
        <f t="shared" si="212"/>
        <v>0</v>
      </c>
      <c r="AQ350" s="436"/>
      <c r="AR350" s="106">
        <f t="shared" si="213"/>
        <v>0</v>
      </c>
      <c r="AS350" s="274">
        <f t="shared" si="215"/>
        <v>0</v>
      </c>
      <c r="AT350" s="275">
        <f t="shared" si="215"/>
        <v>0</v>
      </c>
      <c r="AU350" s="275">
        <f t="shared" ref="AU350:BC359" si="216">IF($G350=AU$13,1,0)</f>
        <v>0</v>
      </c>
      <c r="AV350" s="275">
        <f t="shared" si="216"/>
        <v>0</v>
      </c>
      <c r="AW350" s="275">
        <f t="shared" si="216"/>
        <v>0</v>
      </c>
      <c r="AX350" s="275">
        <f t="shared" si="216"/>
        <v>0</v>
      </c>
      <c r="AY350" s="275">
        <f t="shared" si="216"/>
        <v>0</v>
      </c>
      <c r="AZ350" s="275">
        <f t="shared" si="216"/>
        <v>0</v>
      </c>
      <c r="BA350" s="275">
        <f t="shared" si="216"/>
        <v>0</v>
      </c>
      <c r="BB350" s="275">
        <f t="shared" si="216"/>
        <v>0</v>
      </c>
      <c r="BC350" s="275">
        <f t="shared" si="216"/>
        <v>0</v>
      </c>
      <c r="BD350" s="275">
        <f t="shared" si="196"/>
        <v>0</v>
      </c>
      <c r="BE350" s="275">
        <f>IF(AND(A350&lt;&gt;"",AS350&lt;&gt;1,ISNA(VLOOKUP(A350,Indoor!B:B,1,0))),1,0)</f>
        <v>0</v>
      </c>
      <c r="BG350" s="276"/>
      <c r="BH350" s="302"/>
    </row>
    <row r="351" spans="1:60" hidden="1">
      <c r="A351" s="118"/>
      <c r="B351" s="4" t="str">
        <f t="shared" si="188"/>
        <v/>
      </c>
      <c r="C351" s="4" t="str">
        <f t="shared" si="188"/>
        <v/>
      </c>
      <c r="D351" s="5" t="str">
        <f t="shared" si="188"/>
        <v/>
      </c>
      <c r="E351" s="5" t="str">
        <f t="shared" si="188"/>
        <v/>
      </c>
      <c r="F351" s="5" t="str">
        <f t="shared" si="188"/>
        <v/>
      </c>
      <c r="G351" s="17"/>
      <c r="H351" s="27" t="str">
        <f t="shared" si="204"/>
        <v/>
      </c>
      <c r="I351" s="28"/>
      <c r="J351" s="267" t="str">
        <f t="shared" si="205"/>
        <v/>
      </c>
      <c r="K351" s="263" t="str">
        <f t="shared" si="197"/>
        <v/>
      </c>
      <c r="L351" s="5">
        <f t="shared" si="189"/>
        <v>0</v>
      </c>
      <c r="M351" s="18"/>
      <c r="N351" s="267" t="str">
        <f t="shared" si="206"/>
        <v/>
      </c>
      <c r="O351" s="263" t="str">
        <f t="shared" si="198"/>
        <v/>
      </c>
      <c r="P351" s="5">
        <f t="shared" si="190"/>
        <v>0</v>
      </c>
      <c r="Q351" s="18"/>
      <c r="R351" s="267" t="str">
        <f t="shared" si="207"/>
        <v/>
      </c>
      <c r="S351" s="263" t="str">
        <f t="shared" si="199"/>
        <v/>
      </c>
      <c r="T351" s="5">
        <f t="shared" si="191"/>
        <v>0</v>
      </c>
      <c r="U351" s="18"/>
      <c r="V351" s="267" t="str">
        <f t="shared" si="208"/>
        <v/>
      </c>
      <c r="W351" s="263" t="str">
        <f t="shared" si="200"/>
        <v/>
      </c>
      <c r="X351" s="5">
        <f t="shared" si="192"/>
        <v>0</v>
      </c>
      <c r="Y351" s="20"/>
      <c r="Z351" s="267" t="str">
        <f t="shared" si="209"/>
        <v/>
      </c>
      <c r="AA351" s="263" t="str">
        <f t="shared" si="201"/>
        <v/>
      </c>
      <c r="AB351" s="5">
        <f t="shared" si="193"/>
        <v>0</v>
      </c>
      <c r="AC351" s="18"/>
      <c r="AD351" s="267" t="str">
        <f t="shared" si="210"/>
        <v/>
      </c>
      <c r="AE351" s="263" t="str">
        <f t="shared" si="202"/>
        <v/>
      </c>
      <c r="AF351" s="5">
        <f t="shared" si="194"/>
        <v>0</v>
      </c>
      <c r="AG351" s="18"/>
      <c r="AH351" s="267" t="str">
        <f t="shared" si="211"/>
        <v/>
      </c>
      <c r="AI351" s="263" t="str">
        <f t="shared" si="203"/>
        <v/>
      </c>
      <c r="AJ351" s="29">
        <f t="shared" si="195"/>
        <v>0</v>
      </c>
      <c r="AK351" s="22"/>
      <c r="AL351" s="5">
        <f t="shared" si="183"/>
        <v>0</v>
      </c>
      <c r="AM351" s="22"/>
      <c r="AN351" s="5">
        <f t="shared" si="184"/>
        <v>0</v>
      </c>
      <c r="AO351" s="826"/>
      <c r="AP351" s="29">
        <f t="shared" si="212"/>
        <v>0</v>
      </c>
      <c r="AQ351" s="436"/>
      <c r="AR351" s="106">
        <f t="shared" si="213"/>
        <v>0</v>
      </c>
      <c r="AS351" s="274">
        <f t="shared" si="215"/>
        <v>0</v>
      </c>
      <c r="AT351" s="275">
        <f t="shared" si="215"/>
        <v>0</v>
      </c>
      <c r="AU351" s="275">
        <f t="shared" si="216"/>
        <v>0</v>
      </c>
      <c r="AV351" s="275">
        <f t="shared" si="216"/>
        <v>0</v>
      </c>
      <c r="AW351" s="275">
        <f t="shared" si="216"/>
        <v>0</v>
      </c>
      <c r="AX351" s="275">
        <f t="shared" si="216"/>
        <v>0</v>
      </c>
      <c r="AY351" s="275">
        <f t="shared" si="216"/>
        <v>0</v>
      </c>
      <c r="AZ351" s="275">
        <f t="shared" si="216"/>
        <v>0</v>
      </c>
      <c r="BA351" s="275">
        <f t="shared" si="216"/>
        <v>0</v>
      </c>
      <c r="BB351" s="275">
        <f t="shared" si="216"/>
        <v>0</v>
      </c>
      <c r="BC351" s="275">
        <f t="shared" si="216"/>
        <v>0</v>
      </c>
      <c r="BD351" s="275">
        <f t="shared" si="196"/>
        <v>0</v>
      </c>
      <c r="BE351" s="275">
        <f>IF(AND(A351&lt;&gt;"",AS351&lt;&gt;1,ISNA(VLOOKUP(A351,Indoor!B:B,1,0))),1,0)</f>
        <v>0</v>
      </c>
      <c r="BG351" s="276"/>
      <c r="BH351" s="302"/>
    </row>
    <row r="352" spans="1:60" hidden="1">
      <c r="A352" s="118"/>
      <c r="B352" s="4" t="str">
        <f t="shared" si="188"/>
        <v/>
      </c>
      <c r="C352" s="4" t="str">
        <f t="shared" si="188"/>
        <v/>
      </c>
      <c r="D352" s="5" t="str">
        <f t="shared" si="188"/>
        <v/>
      </c>
      <c r="E352" s="5" t="str">
        <f t="shared" si="188"/>
        <v/>
      </c>
      <c r="F352" s="5" t="str">
        <f t="shared" si="188"/>
        <v/>
      </c>
      <c r="G352" s="17"/>
      <c r="H352" s="27" t="str">
        <f t="shared" si="204"/>
        <v/>
      </c>
      <c r="I352" s="28"/>
      <c r="J352" s="267" t="str">
        <f t="shared" si="205"/>
        <v/>
      </c>
      <c r="K352" s="263" t="str">
        <f t="shared" si="197"/>
        <v/>
      </c>
      <c r="L352" s="5">
        <f t="shared" si="189"/>
        <v>0</v>
      </c>
      <c r="M352" s="18"/>
      <c r="N352" s="267" t="str">
        <f t="shared" si="206"/>
        <v/>
      </c>
      <c r="O352" s="263" t="str">
        <f t="shared" si="198"/>
        <v/>
      </c>
      <c r="P352" s="5">
        <f t="shared" si="190"/>
        <v>0</v>
      </c>
      <c r="Q352" s="18"/>
      <c r="R352" s="267" t="str">
        <f t="shared" si="207"/>
        <v/>
      </c>
      <c r="S352" s="263" t="str">
        <f t="shared" si="199"/>
        <v/>
      </c>
      <c r="T352" s="5">
        <f t="shared" si="191"/>
        <v>0</v>
      </c>
      <c r="U352" s="18"/>
      <c r="V352" s="267" t="str">
        <f t="shared" si="208"/>
        <v/>
      </c>
      <c r="W352" s="263" t="str">
        <f t="shared" si="200"/>
        <v/>
      </c>
      <c r="X352" s="5">
        <f t="shared" si="192"/>
        <v>0</v>
      </c>
      <c r="Y352" s="20"/>
      <c r="Z352" s="267" t="str">
        <f t="shared" si="209"/>
        <v/>
      </c>
      <c r="AA352" s="263" t="str">
        <f t="shared" si="201"/>
        <v/>
      </c>
      <c r="AB352" s="5">
        <f t="shared" si="193"/>
        <v>0</v>
      </c>
      <c r="AC352" s="18"/>
      <c r="AD352" s="267" t="str">
        <f t="shared" si="210"/>
        <v/>
      </c>
      <c r="AE352" s="263" t="str">
        <f t="shared" si="202"/>
        <v/>
      </c>
      <c r="AF352" s="5">
        <f t="shared" si="194"/>
        <v>0</v>
      </c>
      <c r="AG352" s="18"/>
      <c r="AH352" s="267" t="str">
        <f t="shared" si="211"/>
        <v/>
      </c>
      <c r="AI352" s="263" t="str">
        <f t="shared" si="203"/>
        <v/>
      </c>
      <c r="AJ352" s="29">
        <f t="shared" si="195"/>
        <v>0</v>
      </c>
      <c r="AK352" s="22"/>
      <c r="AL352" s="5">
        <f t="shared" si="183"/>
        <v>0</v>
      </c>
      <c r="AM352" s="22"/>
      <c r="AN352" s="5">
        <f t="shared" si="184"/>
        <v>0</v>
      </c>
      <c r="AO352" s="826"/>
      <c r="AP352" s="29">
        <f t="shared" si="212"/>
        <v>0</v>
      </c>
      <c r="AQ352" s="436"/>
      <c r="AR352" s="106">
        <f t="shared" si="213"/>
        <v>0</v>
      </c>
      <c r="AS352" s="274">
        <f t="shared" si="215"/>
        <v>0</v>
      </c>
      <c r="AT352" s="275">
        <f t="shared" si="215"/>
        <v>0</v>
      </c>
      <c r="AU352" s="275">
        <f t="shared" si="216"/>
        <v>0</v>
      </c>
      <c r="AV352" s="275">
        <f t="shared" si="216"/>
        <v>0</v>
      </c>
      <c r="AW352" s="275">
        <f t="shared" si="216"/>
        <v>0</v>
      </c>
      <c r="AX352" s="275">
        <f t="shared" si="216"/>
        <v>0</v>
      </c>
      <c r="AY352" s="275">
        <f t="shared" si="216"/>
        <v>0</v>
      </c>
      <c r="AZ352" s="275">
        <f t="shared" si="216"/>
        <v>0</v>
      </c>
      <c r="BA352" s="275">
        <f t="shared" si="216"/>
        <v>0</v>
      </c>
      <c r="BB352" s="275">
        <f t="shared" si="216"/>
        <v>0</v>
      </c>
      <c r="BC352" s="275">
        <f t="shared" si="216"/>
        <v>0</v>
      </c>
      <c r="BD352" s="275">
        <f t="shared" si="196"/>
        <v>0</v>
      </c>
      <c r="BE352" s="275">
        <f>IF(AND(A352&lt;&gt;"",AS352&lt;&gt;1,ISNA(VLOOKUP(A352,Indoor!B:B,1,0))),1,0)</f>
        <v>0</v>
      </c>
      <c r="BG352" s="276"/>
      <c r="BH352" s="302"/>
    </row>
    <row r="353" spans="1:60" hidden="1">
      <c r="A353" s="118"/>
      <c r="B353" s="4" t="str">
        <f t="shared" si="188"/>
        <v/>
      </c>
      <c r="C353" s="4" t="str">
        <f t="shared" si="188"/>
        <v/>
      </c>
      <c r="D353" s="5" t="str">
        <f t="shared" si="188"/>
        <v/>
      </c>
      <c r="E353" s="5" t="str">
        <f t="shared" si="188"/>
        <v/>
      </c>
      <c r="F353" s="5" t="str">
        <f t="shared" si="188"/>
        <v/>
      </c>
      <c r="G353" s="17"/>
      <c r="H353" s="27" t="str">
        <f t="shared" si="204"/>
        <v/>
      </c>
      <c r="I353" s="28"/>
      <c r="J353" s="267" t="str">
        <f t="shared" si="205"/>
        <v/>
      </c>
      <c r="K353" s="263" t="str">
        <f t="shared" si="197"/>
        <v/>
      </c>
      <c r="L353" s="5">
        <f t="shared" si="189"/>
        <v>0</v>
      </c>
      <c r="M353" s="18"/>
      <c r="N353" s="267" t="str">
        <f t="shared" si="206"/>
        <v/>
      </c>
      <c r="O353" s="263" t="str">
        <f t="shared" si="198"/>
        <v/>
      </c>
      <c r="P353" s="5">
        <f t="shared" si="190"/>
        <v>0</v>
      </c>
      <c r="Q353" s="18"/>
      <c r="R353" s="267" t="str">
        <f t="shared" si="207"/>
        <v/>
      </c>
      <c r="S353" s="263" t="str">
        <f t="shared" si="199"/>
        <v/>
      </c>
      <c r="T353" s="5">
        <f t="shared" si="191"/>
        <v>0</v>
      </c>
      <c r="U353" s="18"/>
      <c r="V353" s="267" t="str">
        <f t="shared" si="208"/>
        <v/>
      </c>
      <c r="W353" s="263" t="str">
        <f t="shared" si="200"/>
        <v/>
      </c>
      <c r="X353" s="5">
        <f t="shared" si="192"/>
        <v>0</v>
      </c>
      <c r="Y353" s="20"/>
      <c r="Z353" s="267" t="str">
        <f t="shared" si="209"/>
        <v/>
      </c>
      <c r="AA353" s="263" t="str">
        <f t="shared" si="201"/>
        <v/>
      </c>
      <c r="AB353" s="5">
        <f t="shared" si="193"/>
        <v>0</v>
      </c>
      <c r="AC353" s="18"/>
      <c r="AD353" s="267" t="str">
        <f t="shared" si="210"/>
        <v/>
      </c>
      <c r="AE353" s="263" t="str">
        <f t="shared" si="202"/>
        <v/>
      </c>
      <c r="AF353" s="5">
        <f t="shared" si="194"/>
        <v>0</v>
      </c>
      <c r="AG353" s="18"/>
      <c r="AH353" s="267" t="str">
        <f t="shared" si="211"/>
        <v/>
      </c>
      <c r="AI353" s="263" t="str">
        <f t="shared" si="203"/>
        <v/>
      </c>
      <c r="AJ353" s="29">
        <f t="shared" si="195"/>
        <v>0</v>
      </c>
      <c r="AK353" s="22"/>
      <c r="AL353" s="5">
        <f t="shared" si="183"/>
        <v>0</v>
      </c>
      <c r="AM353" s="22"/>
      <c r="AN353" s="5">
        <f t="shared" si="184"/>
        <v>0</v>
      </c>
      <c r="AO353" s="826"/>
      <c r="AP353" s="29">
        <f t="shared" si="212"/>
        <v>0</v>
      </c>
      <c r="AQ353" s="436"/>
      <c r="AR353" s="106">
        <f t="shared" si="213"/>
        <v>0</v>
      </c>
      <c r="AS353" s="274">
        <f t="shared" si="215"/>
        <v>0</v>
      </c>
      <c r="AT353" s="275">
        <f t="shared" si="215"/>
        <v>0</v>
      </c>
      <c r="AU353" s="275">
        <f t="shared" si="216"/>
        <v>0</v>
      </c>
      <c r="AV353" s="275">
        <f t="shared" si="216"/>
        <v>0</v>
      </c>
      <c r="AW353" s="275">
        <f t="shared" si="216"/>
        <v>0</v>
      </c>
      <c r="AX353" s="275">
        <f t="shared" si="216"/>
        <v>0</v>
      </c>
      <c r="AY353" s="275">
        <f t="shared" si="216"/>
        <v>0</v>
      </c>
      <c r="AZ353" s="275">
        <f t="shared" si="216"/>
        <v>0</v>
      </c>
      <c r="BA353" s="275">
        <f t="shared" si="216"/>
        <v>0</v>
      </c>
      <c r="BB353" s="275">
        <f t="shared" si="216"/>
        <v>0</v>
      </c>
      <c r="BC353" s="275">
        <f t="shared" si="216"/>
        <v>0</v>
      </c>
      <c r="BD353" s="275">
        <f t="shared" si="196"/>
        <v>0</v>
      </c>
      <c r="BE353" s="275">
        <f>IF(AND(A353&lt;&gt;"",AS353&lt;&gt;1,ISNA(VLOOKUP(A353,Indoor!B:B,1,0))),1,0)</f>
        <v>0</v>
      </c>
      <c r="BG353" s="276"/>
      <c r="BH353" s="302"/>
    </row>
    <row r="354" spans="1:60" hidden="1">
      <c r="A354" s="118"/>
      <c r="B354" s="4" t="str">
        <f t="shared" si="188"/>
        <v/>
      </c>
      <c r="C354" s="4" t="str">
        <f t="shared" si="188"/>
        <v/>
      </c>
      <c r="D354" s="5" t="str">
        <f t="shared" si="188"/>
        <v/>
      </c>
      <c r="E354" s="5" t="str">
        <f t="shared" si="188"/>
        <v/>
      </c>
      <c r="F354" s="5" t="str">
        <f t="shared" si="188"/>
        <v/>
      </c>
      <c r="G354" s="17"/>
      <c r="H354" s="27" t="str">
        <f t="shared" si="204"/>
        <v/>
      </c>
      <c r="I354" s="28"/>
      <c r="J354" s="267" t="str">
        <f t="shared" si="205"/>
        <v/>
      </c>
      <c r="K354" s="263" t="str">
        <f t="shared" si="197"/>
        <v/>
      </c>
      <c r="L354" s="5">
        <f t="shared" si="189"/>
        <v>0</v>
      </c>
      <c r="M354" s="18"/>
      <c r="N354" s="267" t="str">
        <f t="shared" si="206"/>
        <v/>
      </c>
      <c r="O354" s="263" t="str">
        <f t="shared" si="198"/>
        <v/>
      </c>
      <c r="P354" s="5">
        <f t="shared" si="190"/>
        <v>0</v>
      </c>
      <c r="Q354" s="18"/>
      <c r="R354" s="267" t="str">
        <f t="shared" si="207"/>
        <v/>
      </c>
      <c r="S354" s="263" t="str">
        <f t="shared" si="199"/>
        <v/>
      </c>
      <c r="T354" s="5">
        <f t="shared" si="191"/>
        <v>0</v>
      </c>
      <c r="U354" s="18"/>
      <c r="V354" s="267" t="str">
        <f t="shared" si="208"/>
        <v/>
      </c>
      <c r="W354" s="263" t="str">
        <f t="shared" si="200"/>
        <v/>
      </c>
      <c r="X354" s="5">
        <f t="shared" si="192"/>
        <v>0</v>
      </c>
      <c r="Y354" s="20"/>
      <c r="Z354" s="267" t="str">
        <f t="shared" si="209"/>
        <v/>
      </c>
      <c r="AA354" s="263" t="str">
        <f t="shared" si="201"/>
        <v/>
      </c>
      <c r="AB354" s="5">
        <f t="shared" si="193"/>
        <v>0</v>
      </c>
      <c r="AC354" s="18"/>
      <c r="AD354" s="267" t="str">
        <f t="shared" si="210"/>
        <v/>
      </c>
      <c r="AE354" s="263" t="str">
        <f t="shared" si="202"/>
        <v/>
      </c>
      <c r="AF354" s="5">
        <f t="shared" si="194"/>
        <v>0</v>
      </c>
      <c r="AG354" s="18"/>
      <c r="AH354" s="267" t="str">
        <f t="shared" si="211"/>
        <v/>
      </c>
      <c r="AI354" s="263" t="str">
        <f t="shared" si="203"/>
        <v/>
      </c>
      <c r="AJ354" s="29">
        <f t="shared" si="195"/>
        <v>0</v>
      </c>
      <c r="AK354" s="22"/>
      <c r="AL354" s="5">
        <f t="shared" si="183"/>
        <v>0</v>
      </c>
      <c r="AM354" s="22"/>
      <c r="AN354" s="5">
        <f t="shared" si="184"/>
        <v>0</v>
      </c>
      <c r="AO354" s="826"/>
      <c r="AP354" s="29">
        <f t="shared" si="212"/>
        <v>0</v>
      </c>
      <c r="AQ354" s="436"/>
      <c r="AR354" s="106">
        <f t="shared" si="213"/>
        <v>0</v>
      </c>
      <c r="AS354" s="274">
        <f t="shared" si="215"/>
        <v>0</v>
      </c>
      <c r="AT354" s="275">
        <f t="shared" si="215"/>
        <v>0</v>
      </c>
      <c r="AU354" s="275">
        <f t="shared" si="216"/>
        <v>0</v>
      </c>
      <c r="AV354" s="275">
        <f t="shared" si="216"/>
        <v>0</v>
      </c>
      <c r="AW354" s="275">
        <f t="shared" si="216"/>
        <v>0</v>
      </c>
      <c r="AX354" s="275">
        <f t="shared" si="216"/>
        <v>0</v>
      </c>
      <c r="AY354" s="275">
        <f t="shared" si="216"/>
        <v>0</v>
      </c>
      <c r="AZ354" s="275">
        <f t="shared" si="216"/>
        <v>0</v>
      </c>
      <c r="BA354" s="275">
        <f t="shared" si="216"/>
        <v>0</v>
      </c>
      <c r="BB354" s="275">
        <f t="shared" si="216"/>
        <v>0</v>
      </c>
      <c r="BC354" s="275">
        <f t="shared" si="216"/>
        <v>0</v>
      </c>
      <c r="BD354" s="275">
        <f t="shared" si="196"/>
        <v>0</v>
      </c>
      <c r="BE354" s="275">
        <f>IF(AND(A354&lt;&gt;"",AS354&lt;&gt;1,ISNA(VLOOKUP(A354,Indoor!B:B,1,0))),1,0)</f>
        <v>0</v>
      </c>
      <c r="BG354" s="276"/>
      <c r="BH354" s="302"/>
    </row>
    <row r="355" spans="1:60" hidden="1">
      <c r="A355" s="118"/>
      <c r="B355" s="4" t="str">
        <f t="shared" si="188"/>
        <v/>
      </c>
      <c r="C355" s="4" t="str">
        <f t="shared" si="188"/>
        <v/>
      </c>
      <c r="D355" s="5" t="str">
        <f t="shared" si="188"/>
        <v/>
      </c>
      <c r="E355" s="5" t="str">
        <f t="shared" si="188"/>
        <v/>
      </c>
      <c r="F355" s="5" t="str">
        <f t="shared" si="188"/>
        <v/>
      </c>
      <c r="G355" s="17"/>
      <c r="H355" s="27" t="str">
        <f t="shared" si="204"/>
        <v/>
      </c>
      <c r="I355" s="28"/>
      <c r="J355" s="267" t="str">
        <f t="shared" si="205"/>
        <v/>
      </c>
      <c r="K355" s="263" t="str">
        <f t="shared" si="197"/>
        <v/>
      </c>
      <c r="L355" s="5">
        <f t="shared" si="189"/>
        <v>0</v>
      </c>
      <c r="M355" s="18"/>
      <c r="N355" s="267" t="str">
        <f t="shared" si="206"/>
        <v/>
      </c>
      <c r="O355" s="263" t="str">
        <f t="shared" si="198"/>
        <v/>
      </c>
      <c r="P355" s="5">
        <f t="shared" si="190"/>
        <v>0</v>
      </c>
      <c r="Q355" s="18"/>
      <c r="R355" s="267" t="str">
        <f t="shared" si="207"/>
        <v/>
      </c>
      <c r="S355" s="263" t="str">
        <f t="shared" si="199"/>
        <v/>
      </c>
      <c r="T355" s="5">
        <f t="shared" si="191"/>
        <v>0</v>
      </c>
      <c r="U355" s="18"/>
      <c r="V355" s="267" t="str">
        <f t="shared" si="208"/>
        <v/>
      </c>
      <c r="W355" s="263" t="str">
        <f t="shared" si="200"/>
        <v/>
      </c>
      <c r="X355" s="5">
        <f t="shared" si="192"/>
        <v>0</v>
      </c>
      <c r="Y355" s="20"/>
      <c r="Z355" s="267" t="str">
        <f t="shared" si="209"/>
        <v/>
      </c>
      <c r="AA355" s="263" t="str">
        <f t="shared" si="201"/>
        <v/>
      </c>
      <c r="AB355" s="5">
        <f t="shared" si="193"/>
        <v>0</v>
      </c>
      <c r="AC355" s="18"/>
      <c r="AD355" s="267" t="str">
        <f t="shared" si="210"/>
        <v/>
      </c>
      <c r="AE355" s="263" t="str">
        <f t="shared" si="202"/>
        <v/>
      </c>
      <c r="AF355" s="5">
        <f t="shared" si="194"/>
        <v>0</v>
      </c>
      <c r="AG355" s="18"/>
      <c r="AH355" s="267" t="str">
        <f t="shared" si="211"/>
        <v/>
      </c>
      <c r="AI355" s="263" t="str">
        <f t="shared" si="203"/>
        <v/>
      </c>
      <c r="AJ355" s="29">
        <f t="shared" si="195"/>
        <v>0</v>
      </c>
      <c r="AK355" s="22"/>
      <c r="AL355" s="5">
        <f t="shared" si="183"/>
        <v>0</v>
      </c>
      <c r="AM355" s="22"/>
      <c r="AN355" s="5">
        <f t="shared" si="184"/>
        <v>0</v>
      </c>
      <c r="AO355" s="826"/>
      <c r="AP355" s="29">
        <f t="shared" si="212"/>
        <v>0</v>
      </c>
      <c r="AQ355" s="436"/>
      <c r="AR355" s="106">
        <f t="shared" si="213"/>
        <v>0</v>
      </c>
      <c r="AS355" s="274">
        <f t="shared" si="215"/>
        <v>0</v>
      </c>
      <c r="AT355" s="275">
        <f t="shared" si="215"/>
        <v>0</v>
      </c>
      <c r="AU355" s="275">
        <f t="shared" si="216"/>
        <v>0</v>
      </c>
      <c r="AV355" s="275">
        <f t="shared" si="216"/>
        <v>0</v>
      </c>
      <c r="AW355" s="275">
        <f t="shared" si="216"/>
        <v>0</v>
      </c>
      <c r="AX355" s="275">
        <f t="shared" si="216"/>
        <v>0</v>
      </c>
      <c r="AY355" s="275">
        <f t="shared" si="216"/>
        <v>0</v>
      </c>
      <c r="AZ355" s="275">
        <f t="shared" si="216"/>
        <v>0</v>
      </c>
      <c r="BA355" s="275">
        <f t="shared" si="216"/>
        <v>0</v>
      </c>
      <c r="BB355" s="275">
        <f t="shared" si="216"/>
        <v>0</v>
      </c>
      <c r="BC355" s="275">
        <f t="shared" si="216"/>
        <v>0</v>
      </c>
      <c r="BD355" s="275">
        <f t="shared" si="196"/>
        <v>0</v>
      </c>
      <c r="BE355" s="275">
        <f>IF(AND(A355&lt;&gt;"",AS355&lt;&gt;1,ISNA(VLOOKUP(A355,Indoor!B:B,1,0))),1,0)</f>
        <v>0</v>
      </c>
      <c r="BG355" s="276"/>
      <c r="BH355" s="302"/>
    </row>
    <row r="356" spans="1:60" hidden="1">
      <c r="A356" s="118"/>
      <c r="B356" s="4" t="str">
        <f t="shared" si="188"/>
        <v/>
      </c>
      <c r="C356" s="4" t="str">
        <f t="shared" si="188"/>
        <v/>
      </c>
      <c r="D356" s="5" t="str">
        <f t="shared" si="188"/>
        <v/>
      </c>
      <c r="E356" s="5" t="str">
        <f t="shared" si="188"/>
        <v/>
      </c>
      <c r="F356" s="5" t="str">
        <f t="shared" si="188"/>
        <v/>
      </c>
      <c r="G356" s="17"/>
      <c r="H356" s="27" t="str">
        <f t="shared" si="204"/>
        <v/>
      </c>
      <c r="I356" s="28"/>
      <c r="J356" s="267" t="str">
        <f t="shared" si="205"/>
        <v/>
      </c>
      <c r="K356" s="263" t="str">
        <f t="shared" si="197"/>
        <v/>
      </c>
      <c r="L356" s="5">
        <f t="shared" si="189"/>
        <v>0</v>
      </c>
      <c r="M356" s="18"/>
      <c r="N356" s="267" t="str">
        <f t="shared" si="206"/>
        <v/>
      </c>
      <c r="O356" s="263" t="str">
        <f t="shared" si="198"/>
        <v/>
      </c>
      <c r="P356" s="5">
        <f t="shared" si="190"/>
        <v>0</v>
      </c>
      <c r="Q356" s="18"/>
      <c r="R356" s="267" t="str">
        <f t="shared" si="207"/>
        <v/>
      </c>
      <c r="S356" s="263" t="str">
        <f t="shared" si="199"/>
        <v/>
      </c>
      <c r="T356" s="5">
        <f t="shared" si="191"/>
        <v>0</v>
      </c>
      <c r="U356" s="18"/>
      <c r="V356" s="267" t="str">
        <f t="shared" si="208"/>
        <v/>
      </c>
      <c r="W356" s="263" t="str">
        <f t="shared" si="200"/>
        <v/>
      </c>
      <c r="X356" s="5">
        <f t="shared" si="192"/>
        <v>0</v>
      </c>
      <c r="Y356" s="20"/>
      <c r="Z356" s="267" t="str">
        <f t="shared" si="209"/>
        <v/>
      </c>
      <c r="AA356" s="263" t="str">
        <f t="shared" si="201"/>
        <v/>
      </c>
      <c r="AB356" s="5">
        <f t="shared" si="193"/>
        <v>0</v>
      </c>
      <c r="AC356" s="18"/>
      <c r="AD356" s="267" t="str">
        <f t="shared" si="210"/>
        <v/>
      </c>
      <c r="AE356" s="263" t="str">
        <f t="shared" si="202"/>
        <v/>
      </c>
      <c r="AF356" s="5">
        <f t="shared" si="194"/>
        <v>0</v>
      </c>
      <c r="AG356" s="18"/>
      <c r="AH356" s="267" t="str">
        <f t="shared" si="211"/>
        <v/>
      </c>
      <c r="AI356" s="263" t="str">
        <f t="shared" si="203"/>
        <v/>
      </c>
      <c r="AJ356" s="29">
        <f t="shared" si="195"/>
        <v>0</v>
      </c>
      <c r="AK356" s="22"/>
      <c r="AL356" s="5">
        <f t="shared" si="183"/>
        <v>0</v>
      </c>
      <c r="AM356" s="22"/>
      <c r="AN356" s="5">
        <f t="shared" si="184"/>
        <v>0</v>
      </c>
      <c r="AO356" s="826"/>
      <c r="AP356" s="29">
        <f t="shared" si="212"/>
        <v>0</v>
      </c>
      <c r="AQ356" s="436"/>
      <c r="AR356" s="106">
        <f t="shared" si="213"/>
        <v>0</v>
      </c>
      <c r="AS356" s="274">
        <f t="shared" si="215"/>
        <v>0</v>
      </c>
      <c r="AT356" s="275">
        <f t="shared" si="215"/>
        <v>0</v>
      </c>
      <c r="AU356" s="275">
        <f t="shared" si="216"/>
        <v>0</v>
      </c>
      <c r="AV356" s="275">
        <f t="shared" si="216"/>
        <v>0</v>
      </c>
      <c r="AW356" s="275">
        <f t="shared" si="216"/>
        <v>0</v>
      </c>
      <c r="AX356" s="275">
        <f t="shared" si="216"/>
        <v>0</v>
      </c>
      <c r="AY356" s="275">
        <f t="shared" si="216"/>
        <v>0</v>
      </c>
      <c r="AZ356" s="275">
        <f t="shared" si="216"/>
        <v>0</v>
      </c>
      <c r="BA356" s="275">
        <f t="shared" si="216"/>
        <v>0</v>
      </c>
      <c r="BB356" s="275">
        <f t="shared" si="216"/>
        <v>0</v>
      </c>
      <c r="BC356" s="275">
        <f t="shared" si="216"/>
        <v>0</v>
      </c>
      <c r="BD356" s="275">
        <f t="shared" si="196"/>
        <v>0</v>
      </c>
      <c r="BE356" s="275">
        <f>IF(AND(A356&lt;&gt;"",AS356&lt;&gt;1,ISNA(VLOOKUP(A356,Indoor!B:B,1,0))),1,0)</f>
        <v>0</v>
      </c>
      <c r="BG356" s="276"/>
      <c r="BH356" s="302"/>
    </row>
    <row r="357" spans="1:60" hidden="1">
      <c r="A357" s="118"/>
      <c r="B357" s="4" t="str">
        <f t="shared" si="188"/>
        <v/>
      </c>
      <c r="C357" s="4" t="str">
        <f t="shared" si="188"/>
        <v/>
      </c>
      <c r="D357" s="5" t="str">
        <f t="shared" si="188"/>
        <v/>
      </c>
      <c r="E357" s="5" t="str">
        <f t="shared" si="188"/>
        <v/>
      </c>
      <c r="F357" s="5" t="str">
        <f t="shared" si="188"/>
        <v/>
      </c>
      <c r="G357" s="17"/>
      <c r="H357" s="27" t="str">
        <f t="shared" si="204"/>
        <v/>
      </c>
      <c r="I357" s="28"/>
      <c r="J357" s="267" t="str">
        <f t="shared" si="205"/>
        <v/>
      </c>
      <c r="K357" s="263" t="str">
        <f t="shared" si="197"/>
        <v/>
      </c>
      <c r="L357" s="5">
        <f t="shared" si="189"/>
        <v>0</v>
      </c>
      <c r="M357" s="18"/>
      <c r="N357" s="267" t="str">
        <f t="shared" si="206"/>
        <v/>
      </c>
      <c r="O357" s="263" t="str">
        <f t="shared" si="198"/>
        <v/>
      </c>
      <c r="P357" s="5">
        <f t="shared" si="190"/>
        <v>0</v>
      </c>
      <c r="Q357" s="18"/>
      <c r="R357" s="267" t="str">
        <f t="shared" si="207"/>
        <v/>
      </c>
      <c r="S357" s="263" t="str">
        <f t="shared" si="199"/>
        <v/>
      </c>
      <c r="T357" s="5">
        <f t="shared" si="191"/>
        <v>0</v>
      </c>
      <c r="U357" s="18"/>
      <c r="V357" s="267" t="str">
        <f t="shared" si="208"/>
        <v/>
      </c>
      <c r="W357" s="263" t="str">
        <f t="shared" si="200"/>
        <v/>
      </c>
      <c r="X357" s="5">
        <f t="shared" si="192"/>
        <v>0</v>
      </c>
      <c r="Y357" s="20"/>
      <c r="Z357" s="267" t="str">
        <f t="shared" si="209"/>
        <v/>
      </c>
      <c r="AA357" s="263" t="str">
        <f t="shared" si="201"/>
        <v/>
      </c>
      <c r="AB357" s="5">
        <f t="shared" si="193"/>
        <v>0</v>
      </c>
      <c r="AC357" s="18"/>
      <c r="AD357" s="267" t="str">
        <f t="shared" si="210"/>
        <v/>
      </c>
      <c r="AE357" s="263" t="str">
        <f t="shared" si="202"/>
        <v/>
      </c>
      <c r="AF357" s="5">
        <f t="shared" si="194"/>
        <v>0</v>
      </c>
      <c r="AG357" s="18"/>
      <c r="AH357" s="267" t="str">
        <f t="shared" si="211"/>
        <v/>
      </c>
      <c r="AI357" s="263" t="str">
        <f t="shared" si="203"/>
        <v/>
      </c>
      <c r="AJ357" s="29">
        <f t="shared" si="195"/>
        <v>0</v>
      </c>
      <c r="AK357" s="22"/>
      <c r="AL357" s="5">
        <f t="shared" si="183"/>
        <v>0</v>
      </c>
      <c r="AM357" s="22"/>
      <c r="AN357" s="5">
        <f t="shared" si="184"/>
        <v>0</v>
      </c>
      <c r="AO357" s="826"/>
      <c r="AP357" s="29">
        <f t="shared" si="212"/>
        <v>0</v>
      </c>
      <c r="AQ357" s="436"/>
      <c r="AR357" s="106">
        <f t="shared" si="213"/>
        <v>0</v>
      </c>
      <c r="AS357" s="274">
        <f t="shared" si="215"/>
        <v>0</v>
      </c>
      <c r="AT357" s="275">
        <f t="shared" si="215"/>
        <v>0</v>
      </c>
      <c r="AU357" s="275">
        <f t="shared" si="216"/>
        <v>0</v>
      </c>
      <c r="AV357" s="275">
        <f t="shared" si="216"/>
        <v>0</v>
      </c>
      <c r="AW357" s="275">
        <f t="shared" si="216"/>
        <v>0</v>
      </c>
      <c r="AX357" s="275">
        <f t="shared" si="216"/>
        <v>0</v>
      </c>
      <c r="AY357" s="275">
        <f t="shared" si="216"/>
        <v>0</v>
      </c>
      <c r="AZ357" s="275">
        <f t="shared" si="216"/>
        <v>0</v>
      </c>
      <c r="BA357" s="275">
        <f t="shared" si="216"/>
        <v>0</v>
      </c>
      <c r="BB357" s="275">
        <f t="shared" si="216"/>
        <v>0</v>
      </c>
      <c r="BC357" s="275">
        <f t="shared" si="216"/>
        <v>0</v>
      </c>
      <c r="BD357" s="275">
        <f t="shared" si="196"/>
        <v>0</v>
      </c>
      <c r="BE357" s="275">
        <f>IF(AND(A357&lt;&gt;"",AS357&lt;&gt;1,ISNA(VLOOKUP(A357,Indoor!B:B,1,0))),1,0)</f>
        <v>0</v>
      </c>
      <c r="BG357" s="276"/>
      <c r="BH357" s="302"/>
    </row>
    <row r="358" spans="1:60" hidden="1">
      <c r="A358" s="118"/>
      <c r="B358" s="4" t="str">
        <f t="shared" si="188"/>
        <v/>
      </c>
      <c r="C358" s="4" t="str">
        <f t="shared" si="188"/>
        <v/>
      </c>
      <c r="D358" s="5" t="str">
        <f t="shared" si="188"/>
        <v/>
      </c>
      <c r="E358" s="5" t="str">
        <f t="shared" si="188"/>
        <v/>
      </c>
      <c r="F358" s="5" t="str">
        <f t="shared" si="188"/>
        <v/>
      </c>
      <c r="G358" s="17"/>
      <c r="H358" s="27" t="str">
        <f t="shared" si="204"/>
        <v/>
      </c>
      <c r="I358" s="28"/>
      <c r="J358" s="267" t="str">
        <f t="shared" si="205"/>
        <v/>
      </c>
      <c r="K358" s="263" t="str">
        <f t="shared" si="197"/>
        <v/>
      </c>
      <c r="L358" s="5">
        <f t="shared" si="189"/>
        <v>0</v>
      </c>
      <c r="M358" s="18"/>
      <c r="N358" s="267" t="str">
        <f t="shared" si="206"/>
        <v/>
      </c>
      <c r="O358" s="263" t="str">
        <f t="shared" si="198"/>
        <v/>
      </c>
      <c r="P358" s="5">
        <f t="shared" si="190"/>
        <v>0</v>
      </c>
      <c r="Q358" s="18"/>
      <c r="R358" s="267" t="str">
        <f t="shared" si="207"/>
        <v/>
      </c>
      <c r="S358" s="263" t="str">
        <f t="shared" si="199"/>
        <v/>
      </c>
      <c r="T358" s="5">
        <f t="shared" si="191"/>
        <v>0</v>
      </c>
      <c r="U358" s="18"/>
      <c r="V358" s="267" t="str">
        <f t="shared" si="208"/>
        <v/>
      </c>
      <c r="W358" s="263" t="str">
        <f t="shared" si="200"/>
        <v/>
      </c>
      <c r="X358" s="5">
        <f t="shared" si="192"/>
        <v>0</v>
      </c>
      <c r="Y358" s="20"/>
      <c r="Z358" s="267" t="str">
        <f t="shared" si="209"/>
        <v/>
      </c>
      <c r="AA358" s="263" t="str">
        <f t="shared" si="201"/>
        <v/>
      </c>
      <c r="AB358" s="5">
        <f t="shared" si="193"/>
        <v>0</v>
      </c>
      <c r="AC358" s="18"/>
      <c r="AD358" s="267" t="str">
        <f t="shared" si="210"/>
        <v/>
      </c>
      <c r="AE358" s="263" t="str">
        <f t="shared" si="202"/>
        <v/>
      </c>
      <c r="AF358" s="5">
        <f t="shared" si="194"/>
        <v>0</v>
      </c>
      <c r="AG358" s="18"/>
      <c r="AH358" s="267" t="str">
        <f t="shared" si="211"/>
        <v/>
      </c>
      <c r="AI358" s="263" t="str">
        <f t="shared" si="203"/>
        <v/>
      </c>
      <c r="AJ358" s="29">
        <f t="shared" si="195"/>
        <v>0</v>
      </c>
      <c r="AK358" s="22"/>
      <c r="AL358" s="5">
        <f t="shared" si="183"/>
        <v>0</v>
      </c>
      <c r="AM358" s="22"/>
      <c r="AN358" s="5">
        <f t="shared" si="184"/>
        <v>0</v>
      </c>
      <c r="AO358" s="826"/>
      <c r="AP358" s="29">
        <f t="shared" si="212"/>
        <v>0</v>
      </c>
      <c r="AQ358" s="436"/>
      <c r="AR358" s="106">
        <f t="shared" si="213"/>
        <v>0</v>
      </c>
      <c r="AS358" s="274">
        <f t="shared" si="215"/>
        <v>0</v>
      </c>
      <c r="AT358" s="275">
        <f t="shared" si="215"/>
        <v>0</v>
      </c>
      <c r="AU358" s="275">
        <f t="shared" si="216"/>
        <v>0</v>
      </c>
      <c r="AV358" s="275">
        <f t="shared" si="216"/>
        <v>0</v>
      </c>
      <c r="AW358" s="275">
        <f t="shared" si="216"/>
        <v>0</v>
      </c>
      <c r="AX358" s="275">
        <f t="shared" si="216"/>
        <v>0</v>
      </c>
      <c r="AY358" s="275">
        <f t="shared" si="216"/>
        <v>0</v>
      </c>
      <c r="AZ358" s="275">
        <f t="shared" si="216"/>
        <v>0</v>
      </c>
      <c r="BA358" s="275">
        <f t="shared" si="216"/>
        <v>0</v>
      </c>
      <c r="BB358" s="275">
        <f t="shared" si="216"/>
        <v>0</v>
      </c>
      <c r="BC358" s="275">
        <f t="shared" si="216"/>
        <v>0</v>
      </c>
      <c r="BD358" s="275">
        <f t="shared" si="196"/>
        <v>0</v>
      </c>
      <c r="BE358" s="275">
        <f>IF(AND(A358&lt;&gt;"",AS358&lt;&gt;1,ISNA(VLOOKUP(A358,Indoor!B:B,1,0))),1,0)</f>
        <v>0</v>
      </c>
      <c r="BG358" s="276"/>
      <c r="BH358" s="302"/>
    </row>
    <row r="359" spans="1:60" hidden="1">
      <c r="A359" s="118"/>
      <c r="B359" s="4" t="str">
        <f t="shared" si="188"/>
        <v/>
      </c>
      <c r="C359" s="4" t="str">
        <f t="shared" si="188"/>
        <v/>
      </c>
      <c r="D359" s="5" t="str">
        <f t="shared" si="188"/>
        <v/>
      </c>
      <c r="E359" s="5" t="str">
        <f t="shared" si="188"/>
        <v/>
      </c>
      <c r="F359" s="5" t="str">
        <f t="shared" si="188"/>
        <v/>
      </c>
      <c r="G359" s="17"/>
      <c r="H359" s="27" t="str">
        <f t="shared" si="204"/>
        <v/>
      </c>
      <c r="I359" s="28"/>
      <c r="J359" s="267" t="str">
        <f t="shared" si="205"/>
        <v/>
      </c>
      <c r="K359" s="263" t="str">
        <f t="shared" si="197"/>
        <v/>
      </c>
      <c r="L359" s="5">
        <f t="shared" si="189"/>
        <v>0</v>
      </c>
      <c r="M359" s="18"/>
      <c r="N359" s="267" t="str">
        <f t="shared" si="206"/>
        <v/>
      </c>
      <c r="O359" s="263" t="str">
        <f t="shared" si="198"/>
        <v/>
      </c>
      <c r="P359" s="5">
        <f t="shared" si="190"/>
        <v>0</v>
      </c>
      <c r="Q359" s="18"/>
      <c r="R359" s="267" t="str">
        <f t="shared" si="207"/>
        <v/>
      </c>
      <c r="S359" s="263" t="str">
        <f t="shared" si="199"/>
        <v/>
      </c>
      <c r="T359" s="5">
        <f t="shared" si="191"/>
        <v>0</v>
      </c>
      <c r="U359" s="18"/>
      <c r="V359" s="267" t="str">
        <f t="shared" si="208"/>
        <v/>
      </c>
      <c r="W359" s="263" t="str">
        <f t="shared" si="200"/>
        <v/>
      </c>
      <c r="X359" s="5">
        <f t="shared" si="192"/>
        <v>0</v>
      </c>
      <c r="Y359" s="20"/>
      <c r="Z359" s="267" t="str">
        <f t="shared" si="209"/>
        <v/>
      </c>
      <c r="AA359" s="263" t="str">
        <f t="shared" si="201"/>
        <v/>
      </c>
      <c r="AB359" s="5">
        <f t="shared" si="193"/>
        <v>0</v>
      </c>
      <c r="AC359" s="18"/>
      <c r="AD359" s="267" t="str">
        <f t="shared" si="210"/>
        <v/>
      </c>
      <c r="AE359" s="263" t="str">
        <f t="shared" si="202"/>
        <v/>
      </c>
      <c r="AF359" s="5">
        <f t="shared" si="194"/>
        <v>0</v>
      </c>
      <c r="AG359" s="18"/>
      <c r="AH359" s="267" t="str">
        <f t="shared" si="211"/>
        <v/>
      </c>
      <c r="AI359" s="263" t="str">
        <f t="shared" si="203"/>
        <v/>
      </c>
      <c r="AJ359" s="29">
        <f t="shared" si="195"/>
        <v>0</v>
      </c>
      <c r="AK359" s="22"/>
      <c r="AL359" s="5">
        <f t="shared" si="183"/>
        <v>0</v>
      </c>
      <c r="AM359" s="22"/>
      <c r="AN359" s="5">
        <f t="shared" si="184"/>
        <v>0</v>
      </c>
      <c r="AO359" s="826"/>
      <c r="AP359" s="29">
        <f t="shared" si="212"/>
        <v>0</v>
      </c>
      <c r="AQ359" s="436"/>
      <c r="AR359" s="106">
        <f t="shared" si="213"/>
        <v>0</v>
      </c>
      <c r="AS359" s="274">
        <f t="shared" si="215"/>
        <v>0</v>
      </c>
      <c r="AT359" s="275">
        <f t="shared" si="215"/>
        <v>0</v>
      </c>
      <c r="AU359" s="275">
        <f t="shared" si="216"/>
        <v>0</v>
      </c>
      <c r="AV359" s="275">
        <f t="shared" si="216"/>
        <v>0</v>
      </c>
      <c r="AW359" s="275">
        <f t="shared" si="216"/>
        <v>0</v>
      </c>
      <c r="AX359" s="275">
        <f t="shared" si="216"/>
        <v>0</v>
      </c>
      <c r="AY359" s="275">
        <f t="shared" si="216"/>
        <v>0</v>
      </c>
      <c r="AZ359" s="275">
        <f t="shared" si="216"/>
        <v>0</v>
      </c>
      <c r="BA359" s="275">
        <f t="shared" si="216"/>
        <v>0</v>
      </c>
      <c r="BB359" s="275">
        <f t="shared" si="216"/>
        <v>0</v>
      </c>
      <c r="BC359" s="275">
        <f t="shared" si="216"/>
        <v>0</v>
      </c>
      <c r="BD359" s="275">
        <f t="shared" si="196"/>
        <v>0</v>
      </c>
      <c r="BE359" s="275">
        <f>IF(AND(A359&lt;&gt;"",AS359&lt;&gt;1,ISNA(VLOOKUP(A359,Indoor!B:B,1,0))),1,0)</f>
        <v>0</v>
      </c>
      <c r="BG359" s="276"/>
      <c r="BH359" s="302"/>
    </row>
    <row r="360" spans="1:60" hidden="1">
      <c r="A360" s="118"/>
      <c r="B360" s="4" t="str">
        <f t="shared" si="188"/>
        <v/>
      </c>
      <c r="C360" s="4" t="str">
        <f t="shared" si="188"/>
        <v/>
      </c>
      <c r="D360" s="5" t="str">
        <f t="shared" si="188"/>
        <v/>
      </c>
      <c r="E360" s="5" t="str">
        <f t="shared" si="188"/>
        <v/>
      </c>
      <c r="F360" s="5" t="str">
        <f t="shared" si="188"/>
        <v/>
      </c>
      <c r="G360" s="17"/>
      <c r="H360" s="27" t="str">
        <f t="shared" si="204"/>
        <v/>
      </c>
      <c r="I360" s="28"/>
      <c r="J360" s="267" t="str">
        <f t="shared" si="205"/>
        <v/>
      </c>
      <c r="K360" s="263" t="str">
        <f t="shared" si="197"/>
        <v/>
      </c>
      <c r="L360" s="5">
        <f t="shared" si="189"/>
        <v>0</v>
      </c>
      <c r="M360" s="18"/>
      <c r="N360" s="267" t="str">
        <f t="shared" si="206"/>
        <v/>
      </c>
      <c r="O360" s="263" t="str">
        <f t="shared" si="198"/>
        <v/>
      </c>
      <c r="P360" s="5">
        <f t="shared" si="190"/>
        <v>0</v>
      </c>
      <c r="Q360" s="18"/>
      <c r="R360" s="267" t="str">
        <f t="shared" si="207"/>
        <v/>
      </c>
      <c r="S360" s="263" t="str">
        <f t="shared" si="199"/>
        <v/>
      </c>
      <c r="T360" s="5">
        <f t="shared" si="191"/>
        <v>0</v>
      </c>
      <c r="U360" s="18"/>
      <c r="V360" s="267" t="str">
        <f t="shared" si="208"/>
        <v/>
      </c>
      <c r="W360" s="263" t="str">
        <f t="shared" si="200"/>
        <v/>
      </c>
      <c r="X360" s="5">
        <f t="shared" si="192"/>
        <v>0</v>
      </c>
      <c r="Y360" s="20"/>
      <c r="Z360" s="267" t="str">
        <f t="shared" si="209"/>
        <v/>
      </c>
      <c r="AA360" s="263" t="str">
        <f t="shared" si="201"/>
        <v/>
      </c>
      <c r="AB360" s="5">
        <f t="shared" si="193"/>
        <v>0</v>
      </c>
      <c r="AC360" s="18"/>
      <c r="AD360" s="267" t="str">
        <f t="shared" si="210"/>
        <v/>
      </c>
      <c r="AE360" s="263" t="str">
        <f t="shared" si="202"/>
        <v/>
      </c>
      <c r="AF360" s="5">
        <f t="shared" si="194"/>
        <v>0</v>
      </c>
      <c r="AG360" s="18"/>
      <c r="AH360" s="267" t="str">
        <f t="shared" si="211"/>
        <v/>
      </c>
      <c r="AI360" s="263" t="str">
        <f t="shared" si="203"/>
        <v/>
      </c>
      <c r="AJ360" s="29">
        <f t="shared" si="195"/>
        <v>0</v>
      </c>
      <c r="AK360" s="22"/>
      <c r="AL360" s="5">
        <f t="shared" si="183"/>
        <v>0</v>
      </c>
      <c r="AM360" s="22"/>
      <c r="AN360" s="5">
        <f t="shared" si="184"/>
        <v>0</v>
      </c>
      <c r="AO360" s="826"/>
      <c r="AP360" s="29">
        <f t="shared" si="212"/>
        <v>0</v>
      </c>
      <c r="AQ360" s="436"/>
      <c r="AR360" s="106">
        <f t="shared" si="213"/>
        <v>0</v>
      </c>
      <c r="AS360" s="274">
        <f t="shared" si="215"/>
        <v>0</v>
      </c>
      <c r="AT360" s="275">
        <f t="shared" si="215"/>
        <v>0</v>
      </c>
      <c r="AU360" s="275">
        <f t="shared" ref="AU360:BC369" si="217">IF($G360=AU$13,1,0)</f>
        <v>0</v>
      </c>
      <c r="AV360" s="275">
        <f t="shared" si="217"/>
        <v>0</v>
      </c>
      <c r="AW360" s="275">
        <f t="shared" si="217"/>
        <v>0</v>
      </c>
      <c r="AX360" s="275">
        <f t="shared" si="217"/>
        <v>0</v>
      </c>
      <c r="AY360" s="275">
        <f t="shared" si="217"/>
        <v>0</v>
      </c>
      <c r="AZ360" s="275">
        <f t="shared" si="217"/>
        <v>0</v>
      </c>
      <c r="BA360" s="275">
        <f t="shared" si="217"/>
        <v>0</v>
      </c>
      <c r="BB360" s="275">
        <f t="shared" si="217"/>
        <v>0</v>
      </c>
      <c r="BC360" s="275">
        <f t="shared" si="217"/>
        <v>0</v>
      </c>
      <c r="BD360" s="275">
        <f t="shared" si="196"/>
        <v>0</v>
      </c>
      <c r="BE360" s="275">
        <f>IF(AND(A360&lt;&gt;"",AS360&lt;&gt;1,ISNA(VLOOKUP(A360,Indoor!B:B,1,0))),1,0)</f>
        <v>0</v>
      </c>
      <c r="BG360" s="276"/>
      <c r="BH360" s="302"/>
    </row>
    <row r="361" spans="1:60" hidden="1">
      <c r="A361" s="118"/>
      <c r="B361" s="4" t="str">
        <f t="shared" si="188"/>
        <v/>
      </c>
      <c r="C361" s="4" t="str">
        <f t="shared" si="188"/>
        <v/>
      </c>
      <c r="D361" s="5" t="str">
        <f t="shared" si="188"/>
        <v/>
      </c>
      <c r="E361" s="5" t="str">
        <f t="shared" si="188"/>
        <v/>
      </c>
      <c r="F361" s="5" t="str">
        <f t="shared" si="188"/>
        <v/>
      </c>
      <c r="G361" s="17"/>
      <c r="H361" s="27" t="str">
        <f t="shared" si="204"/>
        <v/>
      </c>
      <c r="I361" s="28"/>
      <c r="J361" s="267" t="str">
        <f t="shared" si="205"/>
        <v/>
      </c>
      <c r="K361" s="263" t="str">
        <f t="shared" si="197"/>
        <v/>
      </c>
      <c r="L361" s="5">
        <f t="shared" si="189"/>
        <v>0</v>
      </c>
      <c r="M361" s="18"/>
      <c r="N361" s="267" t="str">
        <f t="shared" si="206"/>
        <v/>
      </c>
      <c r="O361" s="263" t="str">
        <f t="shared" si="198"/>
        <v/>
      </c>
      <c r="P361" s="5">
        <f t="shared" si="190"/>
        <v>0</v>
      </c>
      <c r="Q361" s="18"/>
      <c r="R361" s="267" t="str">
        <f t="shared" si="207"/>
        <v/>
      </c>
      <c r="S361" s="263" t="str">
        <f t="shared" si="199"/>
        <v/>
      </c>
      <c r="T361" s="5">
        <f t="shared" si="191"/>
        <v>0</v>
      </c>
      <c r="U361" s="18"/>
      <c r="V361" s="267" t="str">
        <f t="shared" si="208"/>
        <v/>
      </c>
      <c r="W361" s="263" t="str">
        <f t="shared" si="200"/>
        <v/>
      </c>
      <c r="X361" s="5">
        <f t="shared" si="192"/>
        <v>0</v>
      </c>
      <c r="Y361" s="20"/>
      <c r="Z361" s="267" t="str">
        <f t="shared" si="209"/>
        <v/>
      </c>
      <c r="AA361" s="263" t="str">
        <f t="shared" si="201"/>
        <v/>
      </c>
      <c r="AB361" s="5">
        <f t="shared" si="193"/>
        <v>0</v>
      </c>
      <c r="AC361" s="18"/>
      <c r="AD361" s="267" t="str">
        <f t="shared" si="210"/>
        <v/>
      </c>
      <c r="AE361" s="263" t="str">
        <f t="shared" si="202"/>
        <v/>
      </c>
      <c r="AF361" s="5">
        <f t="shared" si="194"/>
        <v>0</v>
      </c>
      <c r="AG361" s="18"/>
      <c r="AH361" s="267" t="str">
        <f t="shared" si="211"/>
        <v/>
      </c>
      <c r="AI361" s="263" t="str">
        <f t="shared" si="203"/>
        <v/>
      </c>
      <c r="AJ361" s="29">
        <f t="shared" si="195"/>
        <v>0</v>
      </c>
      <c r="AK361" s="22"/>
      <c r="AL361" s="5">
        <f t="shared" si="183"/>
        <v>0</v>
      </c>
      <c r="AM361" s="22"/>
      <c r="AN361" s="5">
        <f t="shared" si="184"/>
        <v>0</v>
      </c>
      <c r="AO361" s="826"/>
      <c r="AP361" s="29">
        <f t="shared" si="212"/>
        <v>0</v>
      </c>
      <c r="AQ361" s="436"/>
      <c r="AR361" s="106">
        <f t="shared" si="213"/>
        <v>0</v>
      </c>
      <c r="AS361" s="274">
        <f t="shared" ref="AS361:AT380" si="218">IF($G361=AS$13,1,0)</f>
        <v>0</v>
      </c>
      <c r="AT361" s="275">
        <f t="shared" si="218"/>
        <v>0</v>
      </c>
      <c r="AU361" s="275">
        <f t="shared" si="217"/>
        <v>0</v>
      </c>
      <c r="AV361" s="275">
        <f t="shared" si="217"/>
        <v>0</v>
      </c>
      <c r="AW361" s="275">
        <f t="shared" si="217"/>
        <v>0</v>
      </c>
      <c r="AX361" s="275">
        <f t="shared" si="217"/>
        <v>0</v>
      </c>
      <c r="AY361" s="275">
        <f t="shared" si="217"/>
        <v>0</v>
      </c>
      <c r="AZ361" s="275">
        <f t="shared" si="217"/>
        <v>0</v>
      </c>
      <c r="BA361" s="275">
        <f t="shared" si="217"/>
        <v>0</v>
      </c>
      <c r="BB361" s="275">
        <f t="shared" si="217"/>
        <v>0</v>
      </c>
      <c r="BC361" s="275">
        <f t="shared" si="217"/>
        <v>0</v>
      </c>
      <c r="BD361" s="275">
        <f t="shared" si="196"/>
        <v>0</v>
      </c>
      <c r="BE361" s="275">
        <f>IF(AND(A361&lt;&gt;"",AS361&lt;&gt;1,ISNA(VLOOKUP(A361,Indoor!B:B,1,0))),1,0)</f>
        <v>0</v>
      </c>
      <c r="BG361" s="276"/>
      <c r="BH361" s="302"/>
    </row>
    <row r="362" spans="1:60" hidden="1">
      <c r="A362" s="118"/>
      <c r="B362" s="4" t="str">
        <f t="shared" si="188"/>
        <v/>
      </c>
      <c r="C362" s="4" t="str">
        <f t="shared" si="188"/>
        <v/>
      </c>
      <c r="D362" s="5" t="str">
        <f t="shared" si="188"/>
        <v/>
      </c>
      <c r="E362" s="5" t="str">
        <f t="shared" si="188"/>
        <v/>
      </c>
      <c r="F362" s="5" t="str">
        <f t="shared" si="188"/>
        <v/>
      </c>
      <c r="G362" s="17"/>
      <c r="H362" s="27" t="str">
        <f t="shared" si="204"/>
        <v/>
      </c>
      <c r="I362" s="28"/>
      <c r="J362" s="267" t="str">
        <f t="shared" si="205"/>
        <v/>
      </c>
      <c r="K362" s="263" t="str">
        <f t="shared" si="197"/>
        <v/>
      </c>
      <c r="L362" s="5">
        <f t="shared" si="189"/>
        <v>0</v>
      </c>
      <c r="M362" s="18"/>
      <c r="N362" s="267" t="str">
        <f t="shared" si="206"/>
        <v/>
      </c>
      <c r="O362" s="263" t="str">
        <f t="shared" si="198"/>
        <v/>
      </c>
      <c r="P362" s="5">
        <f t="shared" si="190"/>
        <v>0</v>
      </c>
      <c r="Q362" s="18"/>
      <c r="R362" s="267" t="str">
        <f t="shared" si="207"/>
        <v/>
      </c>
      <c r="S362" s="263" t="str">
        <f t="shared" si="199"/>
        <v/>
      </c>
      <c r="T362" s="5">
        <f t="shared" si="191"/>
        <v>0</v>
      </c>
      <c r="U362" s="18"/>
      <c r="V362" s="267" t="str">
        <f t="shared" si="208"/>
        <v/>
      </c>
      <c r="W362" s="263" t="str">
        <f t="shared" si="200"/>
        <v/>
      </c>
      <c r="X362" s="5">
        <f t="shared" si="192"/>
        <v>0</v>
      </c>
      <c r="Y362" s="20"/>
      <c r="Z362" s="267" t="str">
        <f t="shared" si="209"/>
        <v/>
      </c>
      <c r="AA362" s="263" t="str">
        <f t="shared" si="201"/>
        <v/>
      </c>
      <c r="AB362" s="5">
        <f t="shared" si="193"/>
        <v>0</v>
      </c>
      <c r="AC362" s="18"/>
      <c r="AD362" s="267" t="str">
        <f t="shared" si="210"/>
        <v/>
      </c>
      <c r="AE362" s="263" t="str">
        <f t="shared" si="202"/>
        <v/>
      </c>
      <c r="AF362" s="5">
        <f t="shared" si="194"/>
        <v>0</v>
      </c>
      <c r="AG362" s="18"/>
      <c r="AH362" s="267" t="str">
        <f t="shared" si="211"/>
        <v/>
      </c>
      <c r="AI362" s="263" t="str">
        <f t="shared" si="203"/>
        <v/>
      </c>
      <c r="AJ362" s="29">
        <f t="shared" si="195"/>
        <v>0</v>
      </c>
      <c r="AK362" s="22"/>
      <c r="AL362" s="5">
        <f t="shared" si="183"/>
        <v>0</v>
      </c>
      <c r="AM362" s="22"/>
      <c r="AN362" s="5">
        <f t="shared" si="184"/>
        <v>0</v>
      </c>
      <c r="AO362" s="826"/>
      <c r="AP362" s="29">
        <f t="shared" si="212"/>
        <v>0</v>
      </c>
      <c r="AQ362" s="436"/>
      <c r="AR362" s="106">
        <f t="shared" si="213"/>
        <v>0</v>
      </c>
      <c r="AS362" s="274">
        <f t="shared" si="218"/>
        <v>0</v>
      </c>
      <c r="AT362" s="275">
        <f t="shared" si="218"/>
        <v>0</v>
      </c>
      <c r="AU362" s="275">
        <f t="shared" si="217"/>
        <v>0</v>
      </c>
      <c r="AV362" s="275">
        <f t="shared" si="217"/>
        <v>0</v>
      </c>
      <c r="AW362" s="275">
        <f t="shared" si="217"/>
        <v>0</v>
      </c>
      <c r="AX362" s="275">
        <f t="shared" si="217"/>
        <v>0</v>
      </c>
      <c r="AY362" s="275">
        <f t="shared" si="217"/>
        <v>0</v>
      </c>
      <c r="AZ362" s="275">
        <f t="shared" si="217"/>
        <v>0</v>
      </c>
      <c r="BA362" s="275">
        <f t="shared" si="217"/>
        <v>0</v>
      </c>
      <c r="BB362" s="275">
        <f t="shared" si="217"/>
        <v>0</v>
      </c>
      <c r="BC362" s="275">
        <f t="shared" si="217"/>
        <v>0</v>
      </c>
      <c r="BD362" s="275">
        <f t="shared" si="196"/>
        <v>0</v>
      </c>
      <c r="BE362" s="275">
        <f>IF(AND(A362&lt;&gt;"",AS362&lt;&gt;1,ISNA(VLOOKUP(A362,Indoor!B:B,1,0))),1,0)</f>
        <v>0</v>
      </c>
      <c r="BG362" s="276"/>
      <c r="BH362" s="302"/>
    </row>
    <row r="363" spans="1:60" hidden="1">
      <c r="A363" s="118"/>
      <c r="B363" s="4" t="str">
        <f t="shared" si="188"/>
        <v/>
      </c>
      <c r="C363" s="4" t="str">
        <f t="shared" si="188"/>
        <v/>
      </c>
      <c r="D363" s="5" t="str">
        <f t="shared" si="188"/>
        <v/>
      </c>
      <c r="E363" s="5" t="str">
        <f t="shared" si="188"/>
        <v/>
      </c>
      <c r="F363" s="5" t="str">
        <f t="shared" si="188"/>
        <v/>
      </c>
      <c r="G363" s="17"/>
      <c r="H363" s="27" t="str">
        <f t="shared" si="204"/>
        <v/>
      </c>
      <c r="I363" s="28"/>
      <c r="J363" s="267" t="str">
        <f t="shared" si="205"/>
        <v/>
      </c>
      <c r="K363" s="263" t="str">
        <f t="shared" si="197"/>
        <v/>
      </c>
      <c r="L363" s="5">
        <f t="shared" si="189"/>
        <v>0</v>
      </c>
      <c r="M363" s="18"/>
      <c r="N363" s="267" t="str">
        <f t="shared" si="206"/>
        <v/>
      </c>
      <c r="O363" s="263" t="str">
        <f t="shared" si="198"/>
        <v/>
      </c>
      <c r="P363" s="5">
        <f t="shared" si="190"/>
        <v>0</v>
      </c>
      <c r="Q363" s="18"/>
      <c r="R363" s="267" t="str">
        <f t="shared" si="207"/>
        <v/>
      </c>
      <c r="S363" s="263" t="str">
        <f t="shared" si="199"/>
        <v/>
      </c>
      <c r="T363" s="5">
        <f t="shared" si="191"/>
        <v>0</v>
      </c>
      <c r="U363" s="18"/>
      <c r="V363" s="267" t="str">
        <f t="shared" si="208"/>
        <v/>
      </c>
      <c r="W363" s="263" t="str">
        <f t="shared" si="200"/>
        <v/>
      </c>
      <c r="X363" s="5">
        <f t="shared" si="192"/>
        <v>0</v>
      </c>
      <c r="Y363" s="20"/>
      <c r="Z363" s="267" t="str">
        <f t="shared" si="209"/>
        <v/>
      </c>
      <c r="AA363" s="263" t="str">
        <f t="shared" si="201"/>
        <v/>
      </c>
      <c r="AB363" s="5">
        <f t="shared" si="193"/>
        <v>0</v>
      </c>
      <c r="AC363" s="18"/>
      <c r="AD363" s="267" t="str">
        <f t="shared" si="210"/>
        <v/>
      </c>
      <c r="AE363" s="263" t="str">
        <f t="shared" si="202"/>
        <v/>
      </c>
      <c r="AF363" s="5">
        <f t="shared" si="194"/>
        <v>0</v>
      </c>
      <c r="AG363" s="18"/>
      <c r="AH363" s="267" t="str">
        <f t="shared" si="211"/>
        <v/>
      </c>
      <c r="AI363" s="263" t="str">
        <f t="shared" si="203"/>
        <v/>
      </c>
      <c r="AJ363" s="29">
        <f t="shared" si="195"/>
        <v>0</v>
      </c>
      <c r="AK363" s="22"/>
      <c r="AL363" s="5">
        <f t="shared" si="183"/>
        <v>0</v>
      </c>
      <c r="AM363" s="22"/>
      <c r="AN363" s="5">
        <f t="shared" si="184"/>
        <v>0</v>
      </c>
      <c r="AO363" s="826"/>
      <c r="AP363" s="29">
        <f t="shared" si="212"/>
        <v>0</v>
      </c>
      <c r="AQ363" s="436"/>
      <c r="AR363" s="106">
        <f t="shared" si="213"/>
        <v>0</v>
      </c>
      <c r="AS363" s="274">
        <f t="shared" si="218"/>
        <v>0</v>
      </c>
      <c r="AT363" s="275">
        <f t="shared" si="218"/>
        <v>0</v>
      </c>
      <c r="AU363" s="275">
        <f t="shared" si="217"/>
        <v>0</v>
      </c>
      <c r="AV363" s="275">
        <f t="shared" si="217"/>
        <v>0</v>
      </c>
      <c r="AW363" s="275">
        <f t="shared" si="217"/>
        <v>0</v>
      </c>
      <c r="AX363" s="275">
        <f t="shared" si="217"/>
        <v>0</v>
      </c>
      <c r="AY363" s="275">
        <f t="shared" si="217"/>
        <v>0</v>
      </c>
      <c r="AZ363" s="275">
        <f t="shared" si="217"/>
        <v>0</v>
      </c>
      <c r="BA363" s="275">
        <f t="shared" si="217"/>
        <v>0</v>
      </c>
      <c r="BB363" s="275">
        <f t="shared" si="217"/>
        <v>0</v>
      </c>
      <c r="BC363" s="275">
        <f t="shared" si="217"/>
        <v>0</v>
      </c>
      <c r="BD363" s="275">
        <f t="shared" si="196"/>
        <v>0</v>
      </c>
      <c r="BE363" s="275">
        <f>IF(AND(A363&lt;&gt;"",AS363&lt;&gt;1,ISNA(VLOOKUP(A363,Indoor!B:B,1,0))),1,0)</f>
        <v>0</v>
      </c>
      <c r="BG363" s="276"/>
      <c r="BH363" s="302"/>
    </row>
    <row r="364" spans="1:60" hidden="1">
      <c r="A364" s="118"/>
      <c r="B364" s="4" t="str">
        <f t="shared" si="188"/>
        <v/>
      </c>
      <c r="C364" s="4" t="str">
        <f t="shared" si="188"/>
        <v/>
      </c>
      <c r="D364" s="5" t="str">
        <f t="shared" si="188"/>
        <v/>
      </c>
      <c r="E364" s="5" t="str">
        <f t="shared" si="188"/>
        <v/>
      </c>
      <c r="F364" s="5" t="str">
        <f t="shared" si="188"/>
        <v/>
      </c>
      <c r="G364" s="17"/>
      <c r="H364" s="27" t="str">
        <f t="shared" si="204"/>
        <v/>
      </c>
      <c r="I364" s="28"/>
      <c r="J364" s="267" t="str">
        <f t="shared" si="205"/>
        <v/>
      </c>
      <c r="K364" s="263" t="str">
        <f t="shared" si="197"/>
        <v/>
      </c>
      <c r="L364" s="5">
        <f t="shared" si="189"/>
        <v>0</v>
      </c>
      <c r="M364" s="18"/>
      <c r="N364" s="267" t="str">
        <f t="shared" si="206"/>
        <v/>
      </c>
      <c r="O364" s="263" t="str">
        <f t="shared" si="198"/>
        <v/>
      </c>
      <c r="P364" s="5">
        <f t="shared" si="190"/>
        <v>0</v>
      </c>
      <c r="Q364" s="18"/>
      <c r="R364" s="267" t="str">
        <f t="shared" si="207"/>
        <v/>
      </c>
      <c r="S364" s="263" t="str">
        <f t="shared" si="199"/>
        <v/>
      </c>
      <c r="T364" s="5">
        <f t="shared" si="191"/>
        <v>0</v>
      </c>
      <c r="U364" s="18"/>
      <c r="V364" s="267" t="str">
        <f t="shared" si="208"/>
        <v/>
      </c>
      <c r="W364" s="263" t="str">
        <f t="shared" si="200"/>
        <v/>
      </c>
      <c r="X364" s="5">
        <f t="shared" si="192"/>
        <v>0</v>
      </c>
      <c r="Y364" s="20"/>
      <c r="Z364" s="267" t="str">
        <f t="shared" si="209"/>
        <v/>
      </c>
      <c r="AA364" s="263" t="str">
        <f t="shared" si="201"/>
        <v/>
      </c>
      <c r="AB364" s="5">
        <f t="shared" si="193"/>
        <v>0</v>
      </c>
      <c r="AC364" s="18"/>
      <c r="AD364" s="267" t="str">
        <f t="shared" si="210"/>
        <v/>
      </c>
      <c r="AE364" s="263" t="str">
        <f t="shared" si="202"/>
        <v/>
      </c>
      <c r="AF364" s="5">
        <f t="shared" si="194"/>
        <v>0</v>
      </c>
      <c r="AG364" s="18"/>
      <c r="AH364" s="267" t="str">
        <f t="shared" si="211"/>
        <v/>
      </c>
      <c r="AI364" s="263" t="str">
        <f t="shared" si="203"/>
        <v/>
      </c>
      <c r="AJ364" s="29">
        <f t="shared" si="195"/>
        <v>0</v>
      </c>
      <c r="AK364" s="22"/>
      <c r="AL364" s="5">
        <f t="shared" si="183"/>
        <v>0</v>
      </c>
      <c r="AM364" s="22"/>
      <c r="AN364" s="5">
        <f t="shared" si="184"/>
        <v>0</v>
      </c>
      <c r="AO364" s="826"/>
      <c r="AP364" s="29">
        <f t="shared" si="212"/>
        <v>0</v>
      </c>
      <c r="AQ364" s="436"/>
      <c r="AR364" s="106">
        <f t="shared" si="213"/>
        <v>0</v>
      </c>
      <c r="AS364" s="274">
        <f t="shared" si="218"/>
        <v>0</v>
      </c>
      <c r="AT364" s="275">
        <f t="shared" si="218"/>
        <v>0</v>
      </c>
      <c r="AU364" s="275">
        <f t="shared" si="217"/>
        <v>0</v>
      </c>
      <c r="AV364" s="275">
        <f t="shared" si="217"/>
        <v>0</v>
      </c>
      <c r="AW364" s="275">
        <f t="shared" si="217"/>
        <v>0</v>
      </c>
      <c r="AX364" s="275">
        <f t="shared" si="217"/>
        <v>0</v>
      </c>
      <c r="AY364" s="275">
        <f t="shared" si="217"/>
        <v>0</v>
      </c>
      <c r="AZ364" s="275">
        <f t="shared" si="217"/>
        <v>0</v>
      </c>
      <c r="BA364" s="275">
        <f t="shared" si="217"/>
        <v>0</v>
      </c>
      <c r="BB364" s="275">
        <f t="shared" si="217"/>
        <v>0</v>
      </c>
      <c r="BC364" s="275">
        <f t="shared" si="217"/>
        <v>0</v>
      </c>
      <c r="BD364" s="275">
        <f t="shared" si="196"/>
        <v>0</v>
      </c>
      <c r="BE364" s="275">
        <f>IF(AND(A364&lt;&gt;"",AS364&lt;&gt;1,ISNA(VLOOKUP(A364,Indoor!B:B,1,0))),1,0)</f>
        <v>0</v>
      </c>
      <c r="BG364" s="276"/>
      <c r="BH364" s="302"/>
    </row>
    <row r="365" spans="1:60" hidden="1">
      <c r="A365" s="118"/>
      <c r="B365" s="4" t="str">
        <f t="shared" si="188"/>
        <v/>
      </c>
      <c r="C365" s="4" t="str">
        <f t="shared" si="188"/>
        <v/>
      </c>
      <c r="D365" s="5" t="str">
        <f t="shared" si="188"/>
        <v/>
      </c>
      <c r="E365" s="5" t="str">
        <f t="shared" si="188"/>
        <v/>
      </c>
      <c r="F365" s="5" t="str">
        <f t="shared" si="188"/>
        <v/>
      </c>
      <c r="G365" s="17"/>
      <c r="H365" s="27" t="str">
        <f t="shared" si="204"/>
        <v/>
      </c>
      <c r="I365" s="28"/>
      <c r="J365" s="267" t="str">
        <f t="shared" si="205"/>
        <v/>
      </c>
      <c r="K365" s="263" t="str">
        <f t="shared" si="197"/>
        <v/>
      </c>
      <c r="L365" s="5">
        <f t="shared" si="189"/>
        <v>0</v>
      </c>
      <c r="M365" s="18"/>
      <c r="N365" s="267" t="str">
        <f t="shared" si="206"/>
        <v/>
      </c>
      <c r="O365" s="263" t="str">
        <f t="shared" si="198"/>
        <v/>
      </c>
      <c r="P365" s="5">
        <f t="shared" si="190"/>
        <v>0</v>
      </c>
      <c r="Q365" s="18"/>
      <c r="R365" s="267" t="str">
        <f t="shared" si="207"/>
        <v/>
      </c>
      <c r="S365" s="263" t="str">
        <f t="shared" si="199"/>
        <v/>
      </c>
      <c r="T365" s="5">
        <f t="shared" si="191"/>
        <v>0</v>
      </c>
      <c r="U365" s="18"/>
      <c r="V365" s="267" t="str">
        <f t="shared" si="208"/>
        <v/>
      </c>
      <c r="W365" s="263" t="str">
        <f t="shared" si="200"/>
        <v/>
      </c>
      <c r="X365" s="5">
        <f t="shared" si="192"/>
        <v>0</v>
      </c>
      <c r="Y365" s="20"/>
      <c r="Z365" s="267" t="str">
        <f t="shared" si="209"/>
        <v/>
      </c>
      <c r="AA365" s="263" t="str">
        <f t="shared" si="201"/>
        <v/>
      </c>
      <c r="AB365" s="5">
        <f t="shared" si="193"/>
        <v>0</v>
      </c>
      <c r="AC365" s="18"/>
      <c r="AD365" s="267" t="str">
        <f t="shared" si="210"/>
        <v/>
      </c>
      <c r="AE365" s="263" t="str">
        <f t="shared" si="202"/>
        <v/>
      </c>
      <c r="AF365" s="5">
        <f t="shared" si="194"/>
        <v>0</v>
      </c>
      <c r="AG365" s="18"/>
      <c r="AH365" s="267" t="str">
        <f t="shared" si="211"/>
        <v/>
      </c>
      <c r="AI365" s="263" t="str">
        <f t="shared" si="203"/>
        <v/>
      </c>
      <c r="AJ365" s="29">
        <f t="shared" si="195"/>
        <v>0</v>
      </c>
      <c r="AK365" s="22"/>
      <c r="AL365" s="5">
        <f t="shared" si="183"/>
        <v>0</v>
      </c>
      <c r="AM365" s="22"/>
      <c r="AN365" s="5">
        <f t="shared" si="184"/>
        <v>0</v>
      </c>
      <c r="AO365" s="826"/>
      <c r="AP365" s="29">
        <f t="shared" si="212"/>
        <v>0</v>
      </c>
      <c r="AQ365" s="436"/>
      <c r="AR365" s="106">
        <f t="shared" si="213"/>
        <v>0</v>
      </c>
      <c r="AS365" s="274">
        <f t="shared" si="218"/>
        <v>0</v>
      </c>
      <c r="AT365" s="275">
        <f t="shared" si="218"/>
        <v>0</v>
      </c>
      <c r="AU365" s="275">
        <f t="shared" si="217"/>
        <v>0</v>
      </c>
      <c r="AV365" s="275">
        <f t="shared" si="217"/>
        <v>0</v>
      </c>
      <c r="AW365" s="275">
        <f t="shared" si="217"/>
        <v>0</v>
      </c>
      <c r="AX365" s="275">
        <f t="shared" si="217"/>
        <v>0</v>
      </c>
      <c r="AY365" s="275">
        <f t="shared" si="217"/>
        <v>0</v>
      </c>
      <c r="AZ365" s="275">
        <f t="shared" si="217"/>
        <v>0</v>
      </c>
      <c r="BA365" s="275">
        <f t="shared" si="217"/>
        <v>0</v>
      </c>
      <c r="BB365" s="275">
        <f t="shared" si="217"/>
        <v>0</v>
      </c>
      <c r="BC365" s="275">
        <f t="shared" si="217"/>
        <v>0</v>
      </c>
      <c r="BD365" s="275">
        <f t="shared" si="196"/>
        <v>0</v>
      </c>
      <c r="BE365" s="275">
        <f>IF(AND(A365&lt;&gt;"",AS365&lt;&gt;1,ISNA(VLOOKUP(A365,Indoor!B:B,1,0))),1,0)</f>
        <v>0</v>
      </c>
      <c r="BG365" s="276"/>
      <c r="BH365" s="302"/>
    </row>
    <row r="366" spans="1:60" hidden="1">
      <c r="A366" s="118"/>
      <c r="B366" s="4" t="str">
        <f t="shared" si="188"/>
        <v/>
      </c>
      <c r="C366" s="4" t="str">
        <f t="shared" si="188"/>
        <v/>
      </c>
      <c r="D366" s="5" t="str">
        <f t="shared" si="188"/>
        <v/>
      </c>
      <c r="E366" s="5" t="str">
        <f t="shared" si="188"/>
        <v/>
      </c>
      <c r="F366" s="5" t="str">
        <f t="shared" si="188"/>
        <v/>
      </c>
      <c r="G366" s="17"/>
      <c r="H366" s="27" t="str">
        <f t="shared" si="204"/>
        <v/>
      </c>
      <c r="I366" s="28"/>
      <c r="J366" s="267" t="str">
        <f t="shared" si="205"/>
        <v/>
      </c>
      <c r="K366" s="263" t="str">
        <f t="shared" si="197"/>
        <v/>
      </c>
      <c r="L366" s="5">
        <f t="shared" si="189"/>
        <v>0</v>
      </c>
      <c r="M366" s="18"/>
      <c r="N366" s="267" t="str">
        <f t="shared" si="206"/>
        <v/>
      </c>
      <c r="O366" s="263" t="str">
        <f t="shared" si="198"/>
        <v/>
      </c>
      <c r="P366" s="5">
        <f t="shared" si="190"/>
        <v>0</v>
      </c>
      <c r="Q366" s="18"/>
      <c r="R366" s="267" t="str">
        <f t="shared" si="207"/>
        <v/>
      </c>
      <c r="S366" s="263" t="str">
        <f t="shared" si="199"/>
        <v/>
      </c>
      <c r="T366" s="5">
        <f t="shared" si="191"/>
        <v>0</v>
      </c>
      <c r="U366" s="18"/>
      <c r="V366" s="267" t="str">
        <f t="shared" si="208"/>
        <v/>
      </c>
      <c r="W366" s="263" t="str">
        <f t="shared" si="200"/>
        <v/>
      </c>
      <c r="X366" s="5">
        <f t="shared" si="192"/>
        <v>0</v>
      </c>
      <c r="Y366" s="20"/>
      <c r="Z366" s="267" t="str">
        <f t="shared" si="209"/>
        <v/>
      </c>
      <c r="AA366" s="263" t="str">
        <f t="shared" si="201"/>
        <v/>
      </c>
      <c r="AB366" s="5">
        <f t="shared" si="193"/>
        <v>0</v>
      </c>
      <c r="AC366" s="18"/>
      <c r="AD366" s="267" t="str">
        <f t="shared" si="210"/>
        <v/>
      </c>
      <c r="AE366" s="263" t="str">
        <f t="shared" si="202"/>
        <v/>
      </c>
      <c r="AF366" s="5">
        <f t="shared" si="194"/>
        <v>0</v>
      </c>
      <c r="AG366" s="18"/>
      <c r="AH366" s="267" t="str">
        <f t="shared" si="211"/>
        <v/>
      </c>
      <c r="AI366" s="263" t="str">
        <f t="shared" si="203"/>
        <v/>
      </c>
      <c r="AJ366" s="29">
        <f t="shared" si="195"/>
        <v>0</v>
      </c>
      <c r="AK366" s="22"/>
      <c r="AL366" s="5">
        <f t="shared" si="183"/>
        <v>0</v>
      </c>
      <c r="AM366" s="22"/>
      <c r="AN366" s="5">
        <f t="shared" si="184"/>
        <v>0</v>
      </c>
      <c r="AO366" s="826"/>
      <c r="AP366" s="29">
        <f t="shared" si="212"/>
        <v>0</v>
      </c>
      <c r="AQ366" s="436"/>
      <c r="AR366" s="106">
        <f t="shared" si="213"/>
        <v>0</v>
      </c>
      <c r="AS366" s="274">
        <f t="shared" si="218"/>
        <v>0</v>
      </c>
      <c r="AT366" s="275">
        <f t="shared" si="218"/>
        <v>0</v>
      </c>
      <c r="AU366" s="275">
        <f t="shared" si="217"/>
        <v>0</v>
      </c>
      <c r="AV366" s="275">
        <f t="shared" si="217"/>
        <v>0</v>
      </c>
      <c r="AW366" s="275">
        <f t="shared" si="217"/>
        <v>0</v>
      </c>
      <c r="AX366" s="275">
        <f t="shared" si="217"/>
        <v>0</v>
      </c>
      <c r="AY366" s="275">
        <f t="shared" si="217"/>
        <v>0</v>
      </c>
      <c r="AZ366" s="275">
        <f t="shared" si="217"/>
        <v>0</v>
      </c>
      <c r="BA366" s="275">
        <f t="shared" si="217"/>
        <v>0</v>
      </c>
      <c r="BB366" s="275">
        <f t="shared" si="217"/>
        <v>0</v>
      </c>
      <c r="BC366" s="275">
        <f t="shared" si="217"/>
        <v>0</v>
      </c>
      <c r="BD366" s="275">
        <f t="shared" si="196"/>
        <v>0</v>
      </c>
      <c r="BE366" s="275">
        <f>IF(AND(A366&lt;&gt;"",AS366&lt;&gt;1,ISNA(VLOOKUP(A366,Indoor!B:B,1,0))),1,0)</f>
        <v>0</v>
      </c>
      <c r="BG366" s="276"/>
      <c r="BH366" s="302"/>
    </row>
    <row r="367" spans="1:60" hidden="1">
      <c r="A367" s="118"/>
      <c r="B367" s="4" t="str">
        <f t="shared" si="188"/>
        <v/>
      </c>
      <c r="C367" s="4" t="str">
        <f t="shared" si="188"/>
        <v/>
      </c>
      <c r="D367" s="5" t="str">
        <f t="shared" si="188"/>
        <v/>
      </c>
      <c r="E367" s="5" t="str">
        <f t="shared" si="188"/>
        <v/>
      </c>
      <c r="F367" s="5" t="str">
        <f t="shared" si="188"/>
        <v/>
      </c>
      <c r="G367" s="17"/>
      <c r="H367" s="27" t="str">
        <f t="shared" si="204"/>
        <v/>
      </c>
      <c r="I367" s="28"/>
      <c r="J367" s="267" t="str">
        <f t="shared" si="205"/>
        <v/>
      </c>
      <c r="K367" s="263" t="str">
        <f t="shared" si="197"/>
        <v/>
      </c>
      <c r="L367" s="5">
        <f t="shared" si="189"/>
        <v>0</v>
      </c>
      <c r="M367" s="18"/>
      <c r="N367" s="267" t="str">
        <f t="shared" si="206"/>
        <v/>
      </c>
      <c r="O367" s="263" t="str">
        <f t="shared" si="198"/>
        <v/>
      </c>
      <c r="P367" s="5">
        <f t="shared" si="190"/>
        <v>0</v>
      </c>
      <c r="Q367" s="18"/>
      <c r="R367" s="267" t="str">
        <f t="shared" si="207"/>
        <v/>
      </c>
      <c r="S367" s="263" t="str">
        <f t="shared" si="199"/>
        <v/>
      </c>
      <c r="T367" s="5">
        <f t="shared" si="191"/>
        <v>0</v>
      </c>
      <c r="U367" s="18"/>
      <c r="V367" s="267" t="str">
        <f t="shared" si="208"/>
        <v/>
      </c>
      <c r="W367" s="263" t="str">
        <f t="shared" si="200"/>
        <v/>
      </c>
      <c r="X367" s="5">
        <f t="shared" si="192"/>
        <v>0</v>
      </c>
      <c r="Y367" s="20"/>
      <c r="Z367" s="267" t="str">
        <f t="shared" si="209"/>
        <v/>
      </c>
      <c r="AA367" s="263" t="str">
        <f t="shared" si="201"/>
        <v/>
      </c>
      <c r="AB367" s="5">
        <f t="shared" si="193"/>
        <v>0</v>
      </c>
      <c r="AC367" s="18"/>
      <c r="AD367" s="267" t="str">
        <f t="shared" si="210"/>
        <v/>
      </c>
      <c r="AE367" s="263" t="str">
        <f t="shared" si="202"/>
        <v/>
      </c>
      <c r="AF367" s="5">
        <f t="shared" si="194"/>
        <v>0</v>
      </c>
      <c r="AG367" s="18"/>
      <c r="AH367" s="267" t="str">
        <f t="shared" si="211"/>
        <v/>
      </c>
      <c r="AI367" s="263" t="str">
        <f t="shared" si="203"/>
        <v/>
      </c>
      <c r="AJ367" s="29">
        <f t="shared" si="195"/>
        <v>0</v>
      </c>
      <c r="AK367" s="22"/>
      <c r="AL367" s="5">
        <f t="shared" si="183"/>
        <v>0</v>
      </c>
      <c r="AM367" s="22"/>
      <c r="AN367" s="5">
        <f t="shared" si="184"/>
        <v>0</v>
      </c>
      <c r="AO367" s="826"/>
      <c r="AP367" s="29">
        <f t="shared" si="212"/>
        <v>0</v>
      </c>
      <c r="AQ367" s="436"/>
      <c r="AR367" s="106">
        <f t="shared" si="213"/>
        <v>0</v>
      </c>
      <c r="AS367" s="274">
        <f t="shared" si="218"/>
        <v>0</v>
      </c>
      <c r="AT367" s="275">
        <f t="shared" si="218"/>
        <v>0</v>
      </c>
      <c r="AU367" s="275">
        <f t="shared" si="217"/>
        <v>0</v>
      </c>
      <c r="AV367" s="275">
        <f t="shared" si="217"/>
        <v>0</v>
      </c>
      <c r="AW367" s="275">
        <f t="shared" si="217"/>
        <v>0</v>
      </c>
      <c r="AX367" s="275">
        <f t="shared" si="217"/>
        <v>0</v>
      </c>
      <c r="AY367" s="275">
        <f t="shared" si="217"/>
        <v>0</v>
      </c>
      <c r="AZ367" s="275">
        <f t="shared" si="217"/>
        <v>0</v>
      </c>
      <c r="BA367" s="275">
        <f t="shared" si="217"/>
        <v>0</v>
      </c>
      <c r="BB367" s="275">
        <f t="shared" si="217"/>
        <v>0</v>
      </c>
      <c r="BC367" s="275">
        <f t="shared" si="217"/>
        <v>0</v>
      </c>
      <c r="BD367" s="275">
        <f t="shared" si="196"/>
        <v>0</v>
      </c>
      <c r="BE367" s="275">
        <f>IF(AND(A367&lt;&gt;"",AS367&lt;&gt;1,ISNA(VLOOKUP(A367,Indoor!B:B,1,0))),1,0)</f>
        <v>0</v>
      </c>
      <c r="BG367" s="276"/>
      <c r="BH367" s="302"/>
    </row>
    <row r="368" spans="1:60" hidden="1">
      <c r="A368" s="118"/>
      <c r="B368" s="4" t="str">
        <f t="shared" si="188"/>
        <v/>
      </c>
      <c r="C368" s="4" t="str">
        <f t="shared" si="188"/>
        <v/>
      </c>
      <c r="D368" s="5" t="str">
        <f t="shared" si="188"/>
        <v/>
      </c>
      <c r="E368" s="5" t="str">
        <f t="shared" si="188"/>
        <v/>
      </c>
      <c r="F368" s="5" t="str">
        <f t="shared" si="188"/>
        <v/>
      </c>
      <c r="G368" s="17"/>
      <c r="H368" s="27" t="str">
        <f t="shared" si="204"/>
        <v/>
      </c>
      <c r="I368" s="28"/>
      <c r="J368" s="267" t="str">
        <f t="shared" si="205"/>
        <v/>
      </c>
      <c r="K368" s="263" t="str">
        <f t="shared" si="197"/>
        <v/>
      </c>
      <c r="L368" s="5">
        <f t="shared" si="189"/>
        <v>0</v>
      </c>
      <c r="M368" s="18"/>
      <c r="N368" s="267" t="str">
        <f t="shared" si="206"/>
        <v/>
      </c>
      <c r="O368" s="263" t="str">
        <f t="shared" si="198"/>
        <v/>
      </c>
      <c r="P368" s="5">
        <f t="shared" si="190"/>
        <v>0</v>
      </c>
      <c r="Q368" s="18"/>
      <c r="R368" s="267" t="str">
        <f t="shared" si="207"/>
        <v/>
      </c>
      <c r="S368" s="263" t="str">
        <f t="shared" si="199"/>
        <v/>
      </c>
      <c r="T368" s="5">
        <f t="shared" si="191"/>
        <v>0</v>
      </c>
      <c r="U368" s="18"/>
      <c r="V368" s="267" t="str">
        <f t="shared" si="208"/>
        <v/>
      </c>
      <c r="W368" s="263" t="str">
        <f t="shared" si="200"/>
        <v/>
      </c>
      <c r="X368" s="5">
        <f t="shared" si="192"/>
        <v>0</v>
      </c>
      <c r="Y368" s="20"/>
      <c r="Z368" s="267" t="str">
        <f t="shared" si="209"/>
        <v/>
      </c>
      <c r="AA368" s="263" t="str">
        <f t="shared" si="201"/>
        <v/>
      </c>
      <c r="AB368" s="5">
        <f t="shared" si="193"/>
        <v>0</v>
      </c>
      <c r="AC368" s="18"/>
      <c r="AD368" s="267" t="str">
        <f t="shared" si="210"/>
        <v/>
      </c>
      <c r="AE368" s="263" t="str">
        <f t="shared" si="202"/>
        <v/>
      </c>
      <c r="AF368" s="5">
        <f t="shared" si="194"/>
        <v>0</v>
      </c>
      <c r="AG368" s="18"/>
      <c r="AH368" s="267" t="str">
        <f t="shared" si="211"/>
        <v/>
      </c>
      <c r="AI368" s="263" t="str">
        <f t="shared" si="203"/>
        <v/>
      </c>
      <c r="AJ368" s="29">
        <f t="shared" si="195"/>
        <v>0</v>
      </c>
      <c r="AK368" s="22"/>
      <c r="AL368" s="5">
        <f t="shared" si="183"/>
        <v>0</v>
      </c>
      <c r="AM368" s="22"/>
      <c r="AN368" s="5">
        <f t="shared" si="184"/>
        <v>0</v>
      </c>
      <c r="AO368" s="826"/>
      <c r="AP368" s="29">
        <f t="shared" si="212"/>
        <v>0</v>
      </c>
      <c r="AQ368" s="436"/>
      <c r="AR368" s="106">
        <f t="shared" si="213"/>
        <v>0</v>
      </c>
      <c r="AS368" s="274">
        <f t="shared" si="218"/>
        <v>0</v>
      </c>
      <c r="AT368" s="275">
        <f t="shared" si="218"/>
        <v>0</v>
      </c>
      <c r="AU368" s="275">
        <f t="shared" si="217"/>
        <v>0</v>
      </c>
      <c r="AV368" s="275">
        <f t="shared" si="217"/>
        <v>0</v>
      </c>
      <c r="AW368" s="275">
        <f t="shared" si="217"/>
        <v>0</v>
      </c>
      <c r="AX368" s="275">
        <f t="shared" si="217"/>
        <v>0</v>
      </c>
      <c r="AY368" s="275">
        <f t="shared" si="217"/>
        <v>0</v>
      </c>
      <c r="AZ368" s="275">
        <f t="shared" si="217"/>
        <v>0</v>
      </c>
      <c r="BA368" s="275">
        <f t="shared" si="217"/>
        <v>0</v>
      </c>
      <c r="BB368" s="275">
        <f t="shared" si="217"/>
        <v>0</v>
      </c>
      <c r="BC368" s="275">
        <f t="shared" si="217"/>
        <v>0</v>
      </c>
      <c r="BD368" s="275">
        <f t="shared" si="196"/>
        <v>0</v>
      </c>
      <c r="BE368" s="275">
        <f>IF(AND(A368&lt;&gt;"",AS368&lt;&gt;1,ISNA(VLOOKUP(A368,Indoor!B:B,1,0))),1,0)</f>
        <v>0</v>
      </c>
      <c r="BG368" s="276"/>
      <c r="BH368" s="302"/>
    </row>
    <row r="369" spans="1:60" hidden="1">
      <c r="A369" s="118"/>
      <c r="B369" s="4" t="str">
        <f t="shared" si="188"/>
        <v/>
      </c>
      <c r="C369" s="4" t="str">
        <f t="shared" si="188"/>
        <v/>
      </c>
      <c r="D369" s="5" t="str">
        <f t="shared" si="188"/>
        <v/>
      </c>
      <c r="E369" s="5" t="str">
        <f t="shared" si="188"/>
        <v/>
      </c>
      <c r="F369" s="5" t="str">
        <f t="shared" si="188"/>
        <v/>
      </c>
      <c r="G369" s="17"/>
      <c r="H369" s="27" t="str">
        <f t="shared" si="204"/>
        <v/>
      </c>
      <c r="I369" s="28"/>
      <c r="J369" s="267" t="str">
        <f t="shared" si="205"/>
        <v/>
      </c>
      <c r="K369" s="263" t="str">
        <f t="shared" si="197"/>
        <v/>
      </c>
      <c r="L369" s="5">
        <f t="shared" si="189"/>
        <v>0</v>
      </c>
      <c r="M369" s="18"/>
      <c r="N369" s="267" t="str">
        <f t="shared" si="206"/>
        <v/>
      </c>
      <c r="O369" s="263" t="str">
        <f t="shared" si="198"/>
        <v/>
      </c>
      <c r="P369" s="5">
        <f t="shared" si="190"/>
        <v>0</v>
      </c>
      <c r="Q369" s="18"/>
      <c r="R369" s="267" t="str">
        <f t="shared" si="207"/>
        <v/>
      </c>
      <c r="S369" s="263" t="str">
        <f t="shared" si="199"/>
        <v/>
      </c>
      <c r="T369" s="5">
        <f t="shared" si="191"/>
        <v>0</v>
      </c>
      <c r="U369" s="18"/>
      <c r="V369" s="267" t="str">
        <f t="shared" si="208"/>
        <v/>
      </c>
      <c r="W369" s="263" t="str">
        <f t="shared" si="200"/>
        <v/>
      </c>
      <c r="X369" s="5">
        <f t="shared" si="192"/>
        <v>0</v>
      </c>
      <c r="Y369" s="20"/>
      <c r="Z369" s="267" t="str">
        <f t="shared" si="209"/>
        <v/>
      </c>
      <c r="AA369" s="263" t="str">
        <f t="shared" si="201"/>
        <v/>
      </c>
      <c r="AB369" s="5">
        <f t="shared" si="193"/>
        <v>0</v>
      </c>
      <c r="AC369" s="18"/>
      <c r="AD369" s="267" t="str">
        <f t="shared" si="210"/>
        <v/>
      </c>
      <c r="AE369" s="263" t="str">
        <f t="shared" si="202"/>
        <v/>
      </c>
      <c r="AF369" s="5">
        <f t="shared" si="194"/>
        <v>0</v>
      </c>
      <c r="AG369" s="18"/>
      <c r="AH369" s="267" t="str">
        <f t="shared" si="211"/>
        <v/>
      </c>
      <c r="AI369" s="263" t="str">
        <f t="shared" si="203"/>
        <v/>
      </c>
      <c r="AJ369" s="29">
        <f t="shared" si="195"/>
        <v>0</v>
      </c>
      <c r="AK369" s="22"/>
      <c r="AL369" s="5">
        <f t="shared" si="183"/>
        <v>0</v>
      </c>
      <c r="AM369" s="22"/>
      <c r="AN369" s="5">
        <f t="shared" si="184"/>
        <v>0</v>
      </c>
      <c r="AO369" s="826"/>
      <c r="AP369" s="29">
        <f t="shared" si="212"/>
        <v>0</v>
      </c>
      <c r="AQ369" s="436"/>
      <c r="AR369" s="106">
        <f t="shared" si="213"/>
        <v>0</v>
      </c>
      <c r="AS369" s="274">
        <f t="shared" si="218"/>
        <v>0</v>
      </c>
      <c r="AT369" s="275">
        <f t="shared" si="218"/>
        <v>0</v>
      </c>
      <c r="AU369" s="275">
        <f t="shared" si="217"/>
        <v>0</v>
      </c>
      <c r="AV369" s="275">
        <f t="shared" si="217"/>
        <v>0</v>
      </c>
      <c r="AW369" s="275">
        <f t="shared" si="217"/>
        <v>0</v>
      </c>
      <c r="AX369" s="275">
        <f t="shared" si="217"/>
        <v>0</v>
      </c>
      <c r="AY369" s="275">
        <f t="shared" si="217"/>
        <v>0</v>
      </c>
      <c r="AZ369" s="275">
        <f t="shared" si="217"/>
        <v>0</v>
      </c>
      <c r="BA369" s="275">
        <f t="shared" si="217"/>
        <v>0</v>
      </c>
      <c r="BB369" s="275">
        <f t="shared" si="217"/>
        <v>0</v>
      </c>
      <c r="BC369" s="275">
        <f t="shared" si="217"/>
        <v>0</v>
      </c>
      <c r="BD369" s="275">
        <f t="shared" si="196"/>
        <v>0</v>
      </c>
      <c r="BE369" s="275">
        <f>IF(AND(A369&lt;&gt;"",AS369&lt;&gt;1,ISNA(VLOOKUP(A369,Indoor!B:B,1,0))),1,0)</f>
        <v>0</v>
      </c>
      <c r="BG369" s="276"/>
      <c r="BH369" s="302"/>
    </row>
    <row r="370" spans="1:60" hidden="1">
      <c r="A370" s="118"/>
      <c r="B370" s="4" t="str">
        <f t="shared" si="188"/>
        <v/>
      </c>
      <c r="C370" s="4" t="str">
        <f t="shared" si="188"/>
        <v/>
      </c>
      <c r="D370" s="5" t="str">
        <f t="shared" si="188"/>
        <v/>
      </c>
      <c r="E370" s="5" t="str">
        <f t="shared" si="188"/>
        <v/>
      </c>
      <c r="F370" s="5" t="str">
        <f t="shared" si="188"/>
        <v/>
      </c>
      <c r="G370" s="17"/>
      <c r="H370" s="27" t="str">
        <f t="shared" si="204"/>
        <v/>
      </c>
      <c r="I370" s="28"/>
      <c r="J370" s="267" t="str">
        <f t="shared" si="205"/>
        <v/>
      </c>
      <c r="K370" s="263" t="str">
        <f t="shared" si="197"/>
        <v/>
      </c>
      <c r="L370" s="5">
        <f t="shared" si="189"/>
        <v>0</v>
      </c>
      <c r="M370" s="18"/>
      <c r="N370" s="267" t="str">
        <f t="shared" si="206"/>
        <v/>
      </c>
      <c r="O370" s="263" t="str">
        <f t="shared" si="198"/>
        <v/>
      </c>
      <c r="P370" s="5">
        <f t="shared" si="190"/>
        <v>0</v>
      </c>
      <c r="Q370" s="18"/>
      <c r="R370" s="267" t="str">
        <f t="shared" si="207"/>
        <v/>
      </c>
      <c r="S370" s="263" t="str">
        <f t="shared" si="199"/>
        <v/>
      </c>
      <c r="T370" s="5">
        <f t="shared" si="191"/>
        <v>0</v>
      </c>
      <c r="U370" s="18"/>
      <c r="V370" s="267" t="str">
        <f t="shared" si="208"/>
        <v/>
      </c>
      <c r="W370" s="263" t="str">
        <f t="shared" si="200"/>
        <v/>
      </c>
      <c r="X370" s="5">
        <f t="shared" si="192"/>
        <v>0</v>
      </c>
      <c r="Y370" s="20"/>
      <c r="Z370" s="267" t="str">
        <f t="shared" si="209"/>
        <v/>
      </c>
      <c r="AA370" s="263" t="str">
        <f t="shared" si="201"/>
        <v/>
      </c>
      <c r="AB370" s="5">
        <f t="shared" si="193"/>
        <v>0</v>
      </c>
      <c r="AC370" s="18"/>
      <c r="AD370" s="267" t="str">
        <f t="shared" si="210"/>
        <v/>
      </c>
      <c r="AE370" s="263" t="str">
        <f t="shared" si="202"/>
        <v/>
      </c>
      <c r="AF370" s="5">
        <f t="shared" si="194"/>
        <v>0</v>
      </c>
      <c r="AG370" s="18"/>
      <c r="AH370" s="267" t="str">
        <f t="shared" si="211"/>
        <v/>
      </c>
      <c r="AI370" s="263" t="str">
        <f t="shared" si="203"/>
        <v/>
      </c>
      <c r="AJ370" s="29">
        <f t="shared" si="195"/>
        <v>0</v>
      </c>
      <c r="AK370" s="22"/>
      <c r="AL370" s="5">
        <f t="shared" si="183"/>
        <v>0</v>
      </c>
      <c r="AM370" s="22"/>
      <c r="AN370" s="5">
        <f t="shared" si="184"/>
        <v>0</v>
      </c>
      <c r="AO370" s="826"/>
      <c r="AP370" s="29">
        <f t="shared" si="212"/>
        <v>0</v>
      </c>
      <c r="AQ370" s="436"/>
      <c r="AR370" s="106">
        <f t="shared" si="213"/>
        <v>0</v>
      </c>
      <c r="AS370" s="274">
        <f t="shared" si="218"/>
        <v>0</v>
      </c>
      <c r="AT370" s="275">
        <f t="shared" si="218"/>
        <v>0</v>
      </c>
      <c r="AU370" s="275">
        <f t="shared" ref="AU370:BC379" si="219">IF($G370=AU$13,1,0)</f>
        <v>0</v>
      </c>
      <c r="AV370" s="275">
        <f t="shared" si="219"/>
        <v>0</v>
      </c>
      <c r="AW370" s="275">
        <f t="shared" si="219"/>
        <v>0</v>
      </c>
      <c r="AX370" s="275">
        <f t="shared" si="219"/>
        <v>0</v>
      </c>
      <c r="AY370" s="275">
        <f t="shared" si="219"/>
        <v>0</v>
      </c>
      <c r="AZ370" s="275">
        <f t="shared" si="219"/>
        <v>0</v>
      </c>
      <c r="BA370" s="275">
        <f t="shared" si="219"/>
        <v>0</v>
      </c>
      <c r="BB370" s="275">
        <f t="shared" si="219"/>
        <v>0</v>
      </c>
      <c r="BC370" s="275">
        <f t="shared" si="219"/>
        <v>0</v>
      </c>
      <c r="BD370" s="275">
        <f t="shared" si="196"/>
        <v>0</v>
      </c>
      <c r="BE370" s="275">
        <f>IF(AND(A370&lt;&gt;"",AS370&lt;&gt;1,ISNA(VLOOKUP(A370,Indoor!B:B,1,0))),1,0)</f>
        <v>0</v>
      </c>
      <c r="BG370" s="276"/>
      <c r="BH370" s="302"/>
    </row>
    <row r="371" spans="1:60" hidden="1">
      <c r="A371" s="118"/>
      <c r="B371" s="4" t="str">
        <f t="shared" si="188"/>
        <v/>
      </c>
      <c r="C371" s="4" t="str">
        <f t="shared" si="188"/>
        <v/>
      </c>
      <c r="D371" s="5" t="str">
        <f t="shared" si="188"/>
        <v/>
      </c>
      <c r="E371" s="5" t="str">
        <f t="shared" si="188"/>
        <v/>
      </c>
      <c r="F371" s="5" t="str">
        <f t="shared" si="188"/>
        <v/>
      </c>
      <c r="G371" s="17"/>
      <c r="H371" s="27" t="str">
        <f t="shared" si="204"/>
        <v/>
      </c>
      <c r="I371" s="28"/>
      <c r="J371" s="267" t="str">
        <f t="shared" si="205"/>
        <v/>
      </c>
      <c r="K371" s="263" t="str">
        <f t="shared" si="197"/>
        <v/>
      </c>
      <c r="L371" s="5">
        <f t="shared" si="189"/>
        <v>0</v>
      </c>
      <c r="M371" s="18"/>
      <c r="N371" s="267" t="str">
        <f t="shared" si="206"/>
        <v/>
      </c>
      <c r="O371" s="263" t="str">
        <f t="shared" si="198"/>
        <v/>
      </c>
      <c r="P371" s="5">
        <f t="shared" si="190"/>
        <v>0</v>
      </c>
      <c r="Q371" s="18"/>
      <c r="R371" s="267" t="str">
        <f t="shared" si="207"/>
        <v/>
      </c>
      <c r="S371" s="263" t="str">
        <f t="shared" si="199"/>
        <v/>
      </c>
      <c r="T371" s="5">
        <f t="shared" si="191"/>
        <v>0</v>
      </c>
      <c r="U371" s="18"/>
      <c r="V371" s="267" t="str">
        <f t="shared" si="208"/>
        <v/>
      </c>
      <c r="W371" s="263" t="str">
        <f t="shared" si="200"/>
        <v/>
      </c>
      <c r="X371" s="5">
        <f t="shared" si="192"/>
        <v>0</v>
      </c>
      <c r="Y371" s="20"/>
      <c r="Z371" s="267" t="str">
        <f t="shared" si="209"/>
        <v/>
      </c>
      <c r="AA371" s="263" t="str">
        <f t="shared" si="201"/>
        <v/>
      </c>
      <c r="AB371" s="5">
        <f t="shared" si="193"/>
        <v>0</v>
      </c>
      <c r="AC371" s="18"/>
      <c r="AD371" s="267" t="str">
        <f t="shared" si="210"/>
        <v/>
      </c>
      <c r="AE371" s="263" t="str">
        <f t="shared" si="202"/>
        <v/>
      </c>
      <c r="AF371" s="5">
        <f t="shared" si="194"/>
        <v>0</v>
      </c>
      <c r="AG371" s="18"/>
      <c r="AH371" s="267" t="str">
        <f t="shared" si="211"/>
        <v/>
      </c>
      <c r="AI371" s="263" t="str">
        <f t="shared" si="203"/>
        <v/>
      </c>
      <c r="AJ371" s="29">
        <f t="shared" si="195"/>
        <v>0</v>
      </c>
      <c r="AK371" s="22"/>
      <c r="AL371" s="5">
        <f t="shared" si="183"/>
        <v>0</v>
      </c>
      <c r="AM371" s="22"/>
      <c r="AN371" s="5">
        <f t="shared" si="184"/>
        <v>0</v>
      </c>
      <c r="AO371" s="826"/>
      <c r="AP371" s="29">
        <f t="shared" si="212"/>
        <v>0</v>
      </c>
      <c r="AQ371" s="436"/>
      <c r="AR371" s="106">
        <f t="shared" si="213"/>
        <v>0</v>
      </c>
      <c r="AS371" s="274">
        <f t="shared" si="218"/>
        <v>0</v>
      </c>
      <c r="AT371" s="275">
        <f t="shared" si="218"/>
        <v>0</v>
      </c>
      <c r="AU371" s="275">
        <f t="shared" si="219"/>
        <v>0</v>
      </c>
      <c r="AV371" s="275">
        <f t="shared" si="219"/>
        <v>0</v>
      </c>
      <c r="AW371" s="275">
        <f t="shared" si="219"/>
        <v>0</v>
      </c>
      <c r="AX371" s="275">
        <f t="shared" si="219"/>
        <v>0</v>
      </c>
      <c r="AY371" s="275">
        <f t="shared" si="219"/>
        <v>0</v>
      </c>
      <c r="AZ371" s="275">
        <f t="shared" si="219"/>
        <v>0</v>
      </c>
      <c r="BA371" s="275">
        <f t="shared" si="219"/>
        <v>0</v>
      </c>
      <c r="BB371" s="275">
        <f t="shared" si="219"/>
        <v>0</v>
      </c>
      <c r="BC371" s="275">
        <f t="shared" si="219"/>
        <v>0</v>
      </c>
      <c r="BD371" s="275">
        <f t="shared" si="196"/>
        <v>0</v>
      </c>
      <c r="BE371" s="275">
        <f>IF(AND(A371&lt;&gt;"",AS371&lt;&gt;1,ISNA(VLOOKUP(A371,Indoor!B:B,1,0))),1,0)</f>
        <v>0</v>
      </c>
      <c r="BG371" s="276"/>
      <c r="BH371" s="302"/>
    </row>
    <row r="372" spans="1:60" hidden="1">
      <c r="A372" s="118"/>
      <c r="B372" s="4" t="str">
        <f t="shared" si="188"/>
        <v/>
      </c>
      <c r="C372" s="4" t="str">
        <f t="shared" si="188"/>
        <v/>
      </c>
      <c r="D372" s="5" t="str">
        <f t="shared" si="188"/>
        <v/>
      </c>
      <c r="E372" s="5" t="str">
        <f t="shared" si="188"/>
        <v/>
      </c>
      <c r="F372" s="5" t="str">
        <f t="shared" si="188"/>
        <v/>
      </c>
      <c r="G372" s="17"/>
      <c r="H372" s="27" t="str">
        <f t="shared" si="204"/>
        <v/>
      </c>
      <c r="I372" s="28"/>
      <c r="J372" s="267" t="str">
        <f t="shared" si="205"/>
        <v/>
      </c>
      <c r="K372" s="263" t="str">
        <f t="shared" si="197"/>
        <v/>
      </c>
      <c r="L372" s="5">
        <f t="shared" si="189"/>
        <v>0</v>
      </c>
      <c r="M372" s="18"/>
      <c r="N372" s="267" t="str">
        <f t="shared" si="206"/>
        <v/>
      </c>
      <c r="O372" s="263" t="str">
        <f t="shared" si="198"/>
        <v/>
      </c>
      <c r="P372" s="5">
        <f t="shared" si="190"/>
        <v>0</v>
      </c>
      <c r="Q372" s="18"/>
      <c r="R372" s="267" t="str">
        <f t="shared" si="207"/>
        <v/>
      </c>
      <c r="S372" s="263" t="str">
        <f t="shared" si="199"/>
        <v/>
      </c>
      <c r="T372" s="5">
        <f t="shared" si="191"/>
        <v>0</v>
      </c>
      <c r="U372" s="18"/>
      <c r="V372" s="267" t="str">
        <f t="shared" si="208"/>
        <v/>
      </c>
      <c r="W372" s="263" t="str">
        <f t="shared" si="200"/>
        <v/>
      </c>
      <c r="X372" s="5">
        <f t="shared" si="192"/>
        <v>0</v>
      </c>
      <c r="Y372" s="20"/>
      <c r="Z372" s="267" t="str">
        <f t="shared" si="209"/>
        <v/>
      </c>
      <c r="AA372" s="263" t="str">
        <f t="shared" si="201"/>
        <v/>
      </c>
      <c r="AB372" s="5">
        <f t="shared" si="193"/>
        <v>0</v>
      </c>
      <c r="AC372" s="18"/>
      <c r="AD372" s="267" t="str">
        <f t="shared" si="210"/>
        <v/>
      </c>
      <c r="AE372" s="263" t="str">
        <f t="shared" si="202"/>
        <v/>
      </c>
      <c r="AF372" s="5">
        <f t="shared" si="194"/>
        <v>0</v>
      </c>
      <c r="AG372" s="18"/>
      <c r="AH372" s="267" t="str">
        <f t="shared" si="211"/>
        <v/>
      </c>
      <c r="AI372" s="263" t="str">
        <f t="shared" si="203"/>
        <v/>
      </c>
      <c r="AJ372" s="29">
        <f t="shared" si="195"/>
        <v>0</v>
      </c>
      <c r="AK372" s="22"/>
      <c r="AL372" s="5">
        <f t="shared" si="183"/>
        <v>0</v>
      </c>
      <c r="AM372" s="22"/>
      <c r="AN372" s="5">
        <f t="shared" si="184"/>
        <v>0</v>
      </c>
      <c r="AO372" s="826"/>
      <c r="AP372" s="29">
        <f t="shared" si="212"/>
        <v>0</v>
      </c>
      <c r="AQ372" s="436"/>
      <c r="AR372" s="106">
        <f t="shared" si="213"/>
        <v>0</v>
      </c>
      <c r="AS372" s="274">
        <f t="shared" si="218"/>
        <v>0</v>
      </c>
      <c r="AT372" s="275">
        <f t="shared" si="218"/>
        <v>0</v>
      </c>
      <c r="AU372" s="275">
        <f t="shared" si="219"/>
        <v>0</v>
      </c>
      <c r="AV372" s="275">
        <f t="shared" si="219"/>
        <v>0</v>
      </c>
      <c r="AW372" s="275">
        <f t="shared" si="219"/>
        <v>0</v>
      </c>
      <c r="AX372" s="275">
        <f t="shared" si="219"/>
        <v>0</v>
      </c>
      <c r="AY372" s="275">
        <f t="shared" si="219"/>
        <v>0</v>
      </c>
      <c r="AZ372" s="275">
        <f t="shared" si="219"/>
        <v>0</v>
      </c>
      <c r="BA372" s="275">
        <f t="shared" si="219"/>
        <v>0</v>
      </c>
      <c r="BB372" s="275">
        <f t="shared" si="219"/>
        <v>0</v>
      </c>
      <c r="BC372" s="275">
        <f t="shared" si="219"/>
        <v>0</v>
      </c>
      <c r="BD372" s="275">
        <f t="shared" si="196"/>
        <v>0</v>
      </c>
      <c r="BE372" s="275">
        <f>IF(AND(A372&lt;&gt;"",AS372&lt;&gt;1,ISNA(VLOOKUP(A372,Indoor!B:B,1,0))),1,0)</f>
        <v>0</v>
      </c>
      <c r="BG372" s="276"/>
      <c r="BH372" s="302"/>
    </row>
    <row r="373" spans="1:60" hidden="1">
      <c r="A373" s="118"/>
      <c r="B373" s="4" t="str">
        <f t="shared" si="188"/>
        <v/>
      </c>
      <c r="C373" s="4" t="str">
        <f t="shared" si="188"/>
        <v/>
      </c>
      <c r="D373" s="5" t="str">
        <f t="shared" si="188"/>
        <v/>
      </c>
      <c r="E373" s="5" t="str">
        <f t="shared" si="188"/>
        <v/>
      </c>
      <c r="F373" s="5" t="str">
        <f t="shared" si="188"/>
        <v/>
      </c>
      <c r="G373" s="17"/>
      <c r="H373" s="27" t="str">
        <f t="shared" si="204"/>
        <v/>
      </c>
      <c r="I373" s="28"/>
      <c r="J373" s="267" t="str">
        <f t="shared" si="205"/>
        <v/>
      </c>
      <c r="K373" s="263" t="str">
        <f t="shared" si="197"/>
        <v/>
      </c>
      <c r="L373" s="5">
        <f t="shared" si="189"/>
        <v>0</v>
      </c>
      <c r="M373" s="18"/>
      <c r="N373" s="267" t="str">
        <f t="shared" si="206"/>
        <v/>
      </c>
      <c r="O373" s="263" t="str">
        <f t="shared" si="198"/>
        <v/>
      </c>
      <c r="P373" s="5">
        <f t="shared" si="190"/>
        <v>0</v>
      </c>
      <c r="Q373" s="18"/>
      <c r="R373" s="267" t="str">
        <f t="shared" si="207"/>
        <v/>
      </c>
      <c r="S373" s="263" t="str">
        <f t="shared" si="199"/>
        <v/>
      </c>
      <c r="T373" s="5">
        <f t="shared" si="191"/>
        <v>0</v>
      </c>
      <c r="U373" s="18"/>
      <c r="V373" s="267" t="str">
        <f t="shared" si="208"/>
        <v/>
      </c>
      <c r="W373" s="263" t="str">
        <f t="shared" si="200"/>
        <v/>
      </c>
      <c r="X373" s="5">
        <f t="shared" si="192"/>
        <v>0</v>
      </c>
      <c r="Y373" s="20"/>
      <c r="Z373" s="267" t="str">
        <f t="shared" si="209"/>
        <v/>
      </c>
      <c r="AA373" s="263" t="str">
        <f t="shared" si="201"/>
        <v/>
      </c>
      <c r="AB373" s="5">
        <f t="shared" si="193"/>
        <v>0</v>
      </c>
      <c r="AC373" s="18"/>
      <c r="AD373" s="267" t="str">
        <f t="shared" si="210"/>
        <v/>
      </c>
      <c r="AE373" s="263" t="str">
        <f t="shared" si="202"/>
        <v/>
      </c>
      <c r="AF373" s="5">
        <f t="shared" si="194"/>
        <v>0</v>
      </c>
      <c r="AG373" s="18"/>
      <c r="AH373" s="267" t="str">
        <f t="shared" si="211"/>
        <v/>
      </c>
      <c r="AI373" s="263" t="str">
        <f t="shared" si="203"/>
        <v/>
      </c>
      <c r="AJ373" s="29">
        <f t="shared" si="195"/>
        <v>0</v>
      </c>
      <c r="AK373" s="22"/>
      <c r="AL373" s="5">
        <f t="shared" si="183"/>
        <v>0</v>
      </c>
      <c r="AM373" s="22"/>
      <c r="AN373" s="5">
        <f t="shared" si="184"/>
        <v>0</v>
      </c>
      <c r="AO373" s="826"/>
      <c r="AP373" s="29">
        <f t="shared" si="212"/>
        <v>0</v>
      </c>
      <c r="AQ373" s="436"/>
      <c r="AR373" s="106">
        <f t="shared" si="213"/>
        <v>0</v>
      </c>
      <c r="AS373" s="274">
        <f t="shared" si="218"/>
        <v>0</v>
      </c>
      <c r="AT373" s="275">
        <f t="shared" si="218"/>
        <v>0</v>
      </c>
      <c r="AU373" s="275">
        <f t="shared" si="219"/>
        <v>0</v>
      </c>
      <c r="AV373" s="275">
        <f t="shared" si="219"/>
        <v>0</v>
      </c>
      <c r="AW373" s="275">
        <f t="shared" si="219"/>
        <v>0</v>
      </c>
      <c r="AX373" s="275">
        <f t="shared" si="219"/>
        <v>0</v>
      </c>
      <c r="AY373" s="275">
        <f t="shared" si="219"/>
        <v>0</v>
      </c>
      <c r="AZ373" s="275">
        <f t="shared" si="219"/>
        <v>0</v>
      </c>
      <c r="BA373" s="275">
        <f t="shared" si="219"/>
        <v>0</v>
      </c>
      <c r="BB373" s="275">
        <f t="shared" si="219"/>
        <v>0</v>
      </c>
      <c r="BC373" s="275">
        <f t="shared" si="219"/>
        <v>0</v>
      </c>
      <c r="BD373" s="275">
        <f t="shared" si="196"/>
        <v>0</v>
      </c>
      <c r="BE373" s="275">
        <f>IF(AND(A373&lt;&gt;"",AS373&lt;&gt;1,ISNA(VLOOKUP(A373,Indoor!B:B,1,0))),1,0)</f>
        <v>0</v>
      </c>
      <c r="BG373" s="276"/>
      <c r="BH373" s="302"/>
    </row>
    <row r="374" spans="1:60" hidden="1">
      <c r="A374" s="118"/>
      <c r="B374" s="4" t="str">
        <f t="shared" si="188"/>
        <v/>
      </c>
      <c r="C374" s="4" t="str">
        <f t="shared" si="188"/>
        <v/>
      </c>
      <c r="D374" s="5" t="str">
        <f t="shared" si="188"/>
        <v/>
      </c>
      <c r="E374" s="5" t="str">
        <f t="shared" si="188"/>
        <v/>
      </c>
      <c r="F374" s="5" t="str">
        <f t="shared" si="188"/>
        <v/>
      </c>
      <c r="G374" s="17"/>
      <c r="H374" s="27" t="str">
        <f t="shared" si="204"/>
        <v/>
      </c>
      <c r="I374" s="28"/>
      <c r="J374" s="267" t="str">
        <f t="shared" si="205"/>
        <v/>
      </c>
      <c r="K374" s="263" t="str">
        <f t="shared" si="197"/>
        <v/>
      </c>
      <c r="L374" s="5">
        <f t="shared" si="189"/>
        <v>0</v>
      </c>
      <c r="M374" s="18"/>
      <c r="N374" s="267" t="str">
        <f t="shared" si="206"/>
        <v/>
      </c>
      <c r="O374" s="263" t="str">
        <f t="shared" si="198"/>
        <v/>
      </c>
      <c r="P374" s="5">
        <f t="shared" si="190"/>
        <v>0</v>
      </c>
      <c r="Q374" s="18"/>
      <c r="R374" s="267" t="str">
        <f t="shared" si="207"/>
        <v/>
      </c>
      <c r="S374" s="263" t="str">
        <f t="shared" si="199"/>
        <v/>
      </c>
      <c r="T374" s="5">
        <f t="shared" si="191"/>
        <v>0</v>
      </c>
      <c r="U374" s="18"/>
      <c r="V374" s="267" t="str">
        <f t="shared" si="208"/>
        <v/>
      </c>
      <c r="W374" s="263" t="str">
        <f t="shared" si="200"/>
        <v/>
      </c>
      <c r="X374" s="5">
        <f t="shared" si="192"/>
        <v>0</v>
      </c>
      <c r="Y374" s="20"/>
      <c r="Z374" s="267" t="str">
        <f t="shared" si="209"/>
        <v/>
      </c>
      <c r="AA374" s="263" t="str">
        <f t="shared" si="201"/>
        <v/>
      </c>
      <c r="AB374" s="5">
        <f t="shared" si="193"/>
        <v>0</v>
      </c>
      <c r="AC374" s="18"/>
      <c r="AD374" s="267" t="str">
        <f t="shared" si="210"/>
        <v/>
      </c>
      <c r="AE374" s="263" t="str">
        <f t="shared" si="202"/>
        <v/>
      </c>
      <c r="AF374" s="5">
        <f t="shared" si="194"/>
        <v>0</v>
      </c>
      <c r="AG374" s="18"/>
      <c r="AH374" s="267" t="str">
        <f t="shared" si="211"/>
        <v/>
      </c>
      <c r="AI374" s="263" t="str">
        <f t="shared" si="203"/>
        <v/>
      </c>
      <c r="AJ374" s="29">
        <f t="shared" si="195"/>
        <v>0</v>
      </c>
      <c r="AK374" s="22"/>
      <c r="AL374" s="5">
        <f t="shared" si="183"/>
        <v>0</v>
      </c>
      <c r="AM374" s="22"/>
      <c r="AN374" s="5">
        <f t="shared" si="184"/>
        <v>0</v>
      </c>
      <c r="AO374" s="826"/>
      <c r="AP374" s="29">
        <f t="shared" si="212"/>
        <v>0</v>
      </c>
      <c r="AQ374" s="436"/>
      <c r="AR374" s="106">
        <f t="shared" si="213"/>
        <v>0</v>
      </c>
      <c r="AS374" s="274">
        <f t="shared" si="218"/>
        <v>0</v>
      </c>
      <c r="AT374" s="275">
        <f t="shared" si="218"/>
        <v>0</v>
      </c>
      <c r="AU374" s="275">
        <f t="shared" si="219"/>
        <v>0</v>
      </c>
      <c r="AV374" s="275">
        <f t="shared" si="219"/>
        <v>0</v>
      </c>
      <c r="AW374" s="275">
        <f t="shared" si="219"/>
        <v>0</v>
      </c>
      <c r="AX374" s="275">
        <f t="shared" si="219"/>
        <v>0</v>
      </c>
      <c r="AY374" s="275">
        <f t="shared" si="219"/>
        <v>0</v>
      </c>
      <c r="AZ374" s="275">
        <f t="shared" si="219"/>
        <v>0</v>
      </c>
      <c r="BA374" s="275">
        <f t="shared" si="219"/>
        <v>0</v>
      </c>
      <c r="BB374" s="275">
        <f t="shared" si="219"/>
        <v>0</v>
      </c>
      <c r="BC374" s="275">
        <f t="shared" si="219"/>
        <v>0</v>
      </c>
      <c r="BD374" s="275">
        <f t="shared" si="196"/>
        <v>0</v>
      </c>
      <c r="BE374" s="275">
        <f>IF(AND(A374&lt;&gt;"",AS374&lt;&gt;1,ISNA(VLOOKUP(A374,Indoor!B:B,1,0))),1,0)</f>
        <v>0</v>
      </c>
      <c r="BG374" s="276"/>
      <c r="BH374" s="302"/>
    </row>
    <row r="375" spans="1:60" hidden="1">
      <c r="A375" s="118"/>
      <c r="B375" s="4" t="str">
        <f t="shared" si="188"/>
        <v/>
      </c>
      <c r="C375" s="4" t="str">
        <f t="shared" si="188"/>
        <v/>
      </c>
      <c r="D375" s="5" t="str">
        <f t="shared" si="188"/>
        <v/>
      </c>
      <c r="E375" s="5" t="str">
        <f t="shared" si="188"/>
        <v/>
      </c>
      <c r="F375" s="5" t="str">
        <f t="shared" si="188"/>
        <v/>
      </c>
      <c r="G375" s="17"/>
      <c r="H375" s="27" t="str">
        <f t="shared" si="204"/>
        <v/>
      </c>
      <c r="I375" s="28"/>
      <c r="J375" s="267" t="str">
        <f t="shared" si="205"/>
        <v/>
      </c>
      <c r="K375" s="263" t="str">
        <f t="shared" si="197"/>
        <v/>
      </c>
      <c r="L375" s="5">
        <f t="shared" si="189"/>
        <v>0</v>
      </c>
      <c r="M375" s="18"/>
      <c r="N375" s="267" t="str">
        <f t="shared" si="206"/>
        <v/>
      </c>
      <c r="O375" s="263" t="str">
        <f t="shared" si="198"/>
        <v/>
      </c>
      <c r="P375" s="5">
        <f t="shared" si="190"/>
        <v>0</v>
      </c>
      <c r="Q375" s="18"/>
      <c r="R375" s="267" t="str">
        <f t="shared" si="207"/>
        <v/>
      </c>
      <c r="S375" s="263" t="str">
        <f t="shared" si="199"/>
        <v/>
      </c>
      <c r="T375" s="5">
        <f t="shared" si="191"/>
        <v>0</v>
      </c>
      <c r="U375" s="18"/>
      <c r="V375" s="267" t="str">
        <f t="shared" si="208"/>
        <v/>
      </c>
      <c r="W375" s="263" t="str">
        <f t="shared" si="200"/>
        <v/>
      </c>
      <c r="X375" s="5">
        <f t="shared" si="192"/>
        <v>0</v>
      </c>
      <c r="Y375" s="20"/>
      <c r="Z375" s="267" t="str">
        <f t="shared" si="209"/>
        <v/>
      </c>
      <c r="AA375" s="263" t="str">
        <f t="shared" si="201"/>
        <v/>
      </c>
      <c r="AB375" s="5">
        <f t="shared" si="193"/>
        <v>0</v>
      </c>
      <c r="AC375" s="18"/>
      <c r="AD375" s="267" t="str">
        <f t="shared" si="210"/>
        <v/>
      </c>
      <c r="AE375" s="263" t="str">
        <f t="shared" si="202"/>
        <v/>
      </c>
      <c r="AF375" s="5">
        <f t="shared" si="194"/>
        <v>0</v>
      </c>
      <c r="AG375" s="18"/>
      <c r="AH375" s="267" t="str">
        <f t="shared" si="211"/>
        <v/>
      </c>
      <c r="AI375" s="263" t="str">
        <f t="shared" si="203"/>
        <v/>
      </c>
      <c r="AJ375" s="29">
        <f t="shared" si="195"/>
        <v>0</v>
      </c>
      <c r="AK375" s="22"/>
      <c r="AL375" s="5">
        <f t="shared" si="183"/>
        <v>0</v>
      </c>
      <c r="AM375" s="22"/>
      <c r="AN375" s="5">
        <f t="shared" si="184"/>
        <v>0</v>
      </c>
      <c r="AO375" s="826"/>
      <c r="AP375" s="29">
        <f t="shared" si="212"/>
        <v>0</v>
      </c>
      <c r="AQ375" s="436"/>
      <c r="AR375" s="106">
        <f t="shared" si="213"/>
        <v>0</v>
      </c>
      <c r="AS375" s="274">
        <f t="shared" si="218"/>
        <v>0</v>
      </c>
      <c r="AT375" s="275">
        <f t="shared" si="218"/>
        <v>0</v>
      </c>
      <c r="AU375" s="275">
        <f t="shared" si="219"/>
        <v>0</v>
      </c>
      <c r="AV375" s="275">
        <f t="shared" si="219"/>
        <v>0</v>
      </c>
      <c r="AW375" s="275">
        <f t="shared" si="219"/>
        <v>0</v>
      </c>
      <c r="AX375" s="275">
        <f t="shared" si="219"/>
        <v>0</v>
      </c>
      <c r="AY375" s="275">
        <f t="shared" si="219"/>
        <v>0</v>
      </c>
      <c r="AZ375" s="275">
        <f t="shared" si="219"/>
        <v>0</v>
      </c>
      <c r="BA375" s="275">
        <f t="shared" si="219"/>
        <v>0</v>
      </c>
      <c r="BB375" s="275">
        <f t="shared" si="219"/>
        <v>0</v>
      </c>
      <c r="BC375" s="275">
        <f t="shared" si="219"/>
        <v>0</v>
      </c>
      <c r="BD375" s="275">
        <f t="shared" si="196"/>
        <v>0</v>
      </c>
      <c r="BE375" s="275">
        <f>IF(AND(A375&lt;&gt;"",AS375&lt;&gt;1,ISNA(VLOOKUP(A375,Indoor!B:B,1,0))),1,0)</f>
        <v>0</v>
      </c>
      <c r="BG375" s="276"/>
      <c r="BH375" s="302"/>
    </row>
    <row r="376" spans="1:60" hidden="1">
      <c r="A376" s="118"/>
      <c r="B376" s="4" t="str">
        <f t="shared" si="188"/>
        <v/>
      </c>
      <c r="C376" s="4" t="str">
        <f t="shared" si="188"/>
        <v/>
      </c>
      <c r="D376" s="5" t="str">
        <f t="shared" si="188"/>
        <v/>
      </c>
      <c r="E376" s="5" t="str">
        <f t="shared" si="188"/>
        <v/>
      </c>
      <c r="F376" s="5" t="str">
        <f t="shared" si="188"/>
        <v/>
      </c>
      <c r="G376" s="17"/>
      <c r="H376" s="27" t="str">
        <f t="shared" si="204"/>
        <v/>
      </c>
      <c r="I376" s="28"/>
      <c r="J376" s="267" t="str">
        <f t="shared" si="205"/>
        <v/>
      </c>
      <c r="K376" s="263" t="str">
        <f t="shared" si="197"/>
        <v/>
      </c>
      <c r="L376" s="5">
        <f t="shared" si="189"/>
        <v>0</v>
      </c>
      <c r="M376" s="18"/>
      <c r="N376" s="267" t="str">
        <f t="shared" si="206"/>
        <v/>
      </c>
      <c r="O376" s="263" t="str">
        <f t="shared" si="198"/>
        <v/>
      </c>
      <c r="P376" s="5">
        <f t="shared" si="190"/>
        <v>0</v>
      </c>
      <c r="Q376" s="18"/>
      <c r="R376" s="267" t="str">
        <f t="shared" si="207"/>
        <v/>
      </c>
      <c r="S376" s="263" t="str">
        <f t="shared" si="199"/>
        <v/>
      </c>
      <c r="T376" s="5">
        <f t="shared" si="191"/>
        <v>0</v>
      </c>
      <c r="U376" s="18"/>
      <c r="V376" s="267" t="str">
        <f t="shared" si="208"/>
        <v/>
      </c>
      <c r="W376" s="263" t="str">
        <f t="shared" si="200"/>
        <v/>
      </c>
      <c r="X376" s="5">
        <f t="shared" si="192"/>
        <v>0</v>
      </c>
      <c r="Y376" s="20"/>
      <c r="Z376" s="267" t="str">
        <f t="shared" si="209"/>
        <v/>
      </c>
      <c r="AA376" s="263" t="str">
        <f t="shared" si="201"/>
        <v/>
      </c>
      <c r="AB376" s="5">
        <f t="shared" si="193"/>
        <v>0</v>
      </c>
      <c r="AC376" s="18"/>
      <c r="AD376" s="267" t="str">
        <f t="shared" si="210"/>
        <v/>
      </c>
      <c r="AE376" s="263" t="str">
        <f t="shared" si="202"/>
        <v/>
      </c>
      <c r="AF376" s="5">
        <f t="shared" si="194"/>
        <v>0</v>
      </c>
      <c r="AG376" s="18"/>
      <c r="AH376" s="267" t="str">
        <f t="shared" si="211"/>
        <v/>
      </c>
      <c r="AI376" s="263" t="str">
        <f t="shared" si="203"/>
        <v/>
      </c>
      <c r="AJ376" s="29">
        <f t="shared" si="195"/>
        <v>0</v>
      </c>
      <c r="AK376" s="22"/>
      <c r="AL376" s="5">
        <f t="shared" si="183"/>
        <v>0</v>
      </c>
      <c r="AM376" s="22"/>
      <c r="AN376" s="5">
        <f t="shared" si="184"/>
        <v>0</v>
      </c>
      <c r="AO376" s="826"/>
      <c r="AP376" s="29">
        <f t="shared" si="212"/>
        <v>0</v>
      </c>
      <c r="AQ376" s="436"/>
      <c r="AR376" s="106">
        <f t="shared" si="213"/>
        <v>0</v>
      </c>
      <c r="AS376" s="274">
        <f t="shared" si="218"/>
        <v>0</v>
      </c>
      <c r="AT376" s="275">
        <f t="shared" si="218"/>
        <v>0</v>
      </c>
      <c r="AU376" s="275">
        <f t="shared" si="219"/>
        <v>0</v>
      </c>
      <c r="AV376" s="275">
        <f t="shared" si="219"/>
        <v>0</v>
      </c>
      <c r="AW376" s="275">
        <f t="shared" si="219"/>
        <v>0</v>
      </c>
      <c r="AX376" s="275">
        <f t="shared" si="219"/>
        <v>0</v>
      </c>
      <c r="AY376" s="275">
        <f t="shared" si="219"/>
        <v>0</v>
      </c>
      <c r="AZ376" s="275">
        <f t="shared" si="219"/>
        <v>0</v>
      </c>
      <c r="BA376" s="275">
        <f t="shared" si="219"/>
        <v>0</v>
      </c>
      <c r="BB376" s="275">
        <f t="shared" si="219"/>
        <v>0</v>
      </c>
      <c r="BC376" s="275">
        <f t="shared" si="219"/>
        <v>0</v>
      </c>
      <c r="BD376" s="275">
        <f t="shared" si="196"/>
        <v>0</v>
      </c>
      <c r="BE376" s="275">
        <f>IF(AND(A376&lt;&gt;"",AS376&lt;&gt;1,ISNA(VLOOKUP(A376,Indoor!B:B,1,0))),1,0)</f>
        <v>0</v>
      </c>
      <c r="BG376" s="276"/>
      <c r="BH376" s="302"/>
    </row>
    <row r="377" spans="1:60" hidden="1">
      <c r="A377" s="118"/>
      <c r="B377" s="4" t="str">
        <f t="shared" si="188"/>
        <v/>
      </c>
      <c r="C377" s="4" t="str">
        <f t="shared" si="188"/>
        <v/>
      </c>
      <c r="D377" s="5" t="str">
        <f t="shared" si="188"/>
        <v/>
      </c>
      <c r="E377" s="5" t="str">
        <f t="shared" si="188"/>
        <v/>
      </c>
      <c r="F377" s="5" t="str">
        <f t="shared" si="188"/>
        <v/>
      </c>
      <c r="G377" s="17"/>
      <c r="H377" s="27" t="str">
        <f t="shared" si="204"/>
        <v/>
      </c>
      <c r="I377" s="28"/>
      <c r="J377" s="267" t="str">
        <f t="shared" si="205"/>
        <v/>
      </c>
      <c r="K377" s="263" t="str">
        <f t="shared" si="197"/>
        <v/>
      </c>
      <c r="L377" s="5">
        <f t="shared" si="189"/>
        <v>0</v>
      </c>
      <c r="M377" s="18"/>
      <c r="N377" s="267" t="str">
        <f t="shared" si="206"/>
        <v/>
      </c>
      <c r="O377" s="263" t="str">
        <f t="shared" si="198"/>
        <v/>
      </c>
      <c r="P377" s="5">
        <f t="shared" si="190"/>
        <v>0</v>
      </c>
      <c r="Q377" s="18"/>
      <c r="R377" s="267" t="str">
        <f t="shared" si="207"/>
        <v/>
      </c>
      <c r="S377" s="263" t="str">
        <f t="shared" si="199"/>
        <v/>
      </c>
      <c r="T377" s="5">
        <f t="shared" si="191"/>
        <v>0</v>
      </c>
      <c r="U377" s="18"/>
      <c r="V377" s="267" t="str">
        <f t="shared" si="208"/>
        <v/>
      </c>
      <c r="W377" s="263" t="str">
        <f t="shared" si="200"/>
        <v/>
      </c>
      <c r="X377" s="5">
        <f t="shared" si="192"/>
        <v>0</v>
      </c>
      <c r="Y377" s="20"/>
      <c r="Z377" s="267" t="str">
        <f t="shared" si="209"/>
        <v/>
      </c>
      <c r="AA377" s="263" t="str">
        <f t="shared" si="201"/>
        <v/>
      </c>
      <c r="AB377" s="5">
        <f t="shared" si="193"/>
        <v>0</v>
      </c>
      <c r="AC377" s="18"/>
      <c r="AD377" s="267" t="str">
        <f t="shared" si="210"/>
        <v/>
      </c>
      <c r="AE377" s="263" t="str">
        <f t="shared" si="202"/>
        <v/>
      </c>
      <c r="AF377" s="5">
        <f t="shared" si="194"/>
        <v>0</v>
      </c>
      <c r="AG377" s="18"/>
      <c r="AH377" s="267" t="str">
        <f t="shared" si="211"/>
        <v/>
      </c>
      <c r="AI377" s="263" t="str">
        <f t="shared" si="203"/>
        <v/>
      </c>
      <c r="AJ377" s="29">
        <f t="shared" si="195"/>
        <v>0</v>
      </c>
      <c r="AK377" s="22"/>
      <c r="AL377" s="5">
        <f t="shared" si="183"/>
        <v>0</v>
      </c>
      <c r="AM377" s="22"/>
      <c r="AN377" s="5">
        <f t="shared" si="184"/>
        <v>0</v>
      </c>
      <c r="AO377" s="826"/>
      <c r="AP377" s="29">
        <f t="shared" si="212"/>
        <v>0</v>
      </c>
      <c r="AQ377" s="436"/>
      <c r="AR377" s="106">
        <f t="shared" si="213"/>
        <v>0</v>
      </c>
      <c r="AS377" s="274">
        <f t="shared" si="218"/>
        <v>0</v>
      </c>
      <c r="AT377" s="275">
        <f t="shared" si="218"/>
        <v>0</v>
      </c>
      <c r="AU377" s="275">
        <f t="shared" si="219"/>
        <v>0</v>
      </c>
      <c r="AV377" s="275">
        <f t="shared" si="219"/>
        <v>0</v>
      </c>
      <c r="AW377" s="275">
        <f t="shared" si="219"/>
        <v>0</v>
      </c>
      <c r="AX377" s="275">
        <f t="shared" si="219"/>
        <v>0</v>
      </c>
      <c r="AY377" s="275">
        <f t="shared" si="219"/>
        <v>0</v>
      </c>
      <c r="AZ377" s="275">
        <f t="shared" si="219"/>
        <v>0</v>
      </c>
      <c r="BA377" s="275">
        <f t="shared" si="219"/>
        <v>0</v>
      </c>
      <c r="BB377" s="275">
        <f t="shared" si="219"/>
        <v>0</v>
      </c>
      <c r="BC377" s="275">
        <f t="shared" si="219"/>
        <v>0</v>
      </c>
      <c r="BD377" s="275">
        <f t="shared" si="196"/>
        <v>0</v>
      </c>
      <c r="BE377" s="275">
        <f>IF(AND(A377&lt;&gt;"",AS377&lt;&gt;1,ISNA(VLOOKUP(A377,Indoor!B:B,1,0))),1,0)</f>
        <v>0</v>
      </c>
      <c r="BG377" s="276"/>
      <c r="BH377" s="302"/>
    </row>
    <row r="378" spans="1:60" hidden="1">
      <c r="A378" s="118"/>
      <c r="B378" s="4" t="str">
        <f t="shared" si="188"/>
        <v/>
      </c>
      <c r="C378" s="4" t="str">
        <f t="shared" si="188"/>
        <v/>
      </c>
      <c r="D378" s="5" t="str">
        <f t="shared" si="188"/>
        <v/>
      </c>
      <c r="E378" s="5" t="str">
        <f t="shared" si="188"/>
        <v/>
      </c>
      <c r="F378" s="5" t="str">
        <f t="shared" si="188"/>
        <v/>
      </c>
      <c r="G378" s="17"/>
      <c r="H378" s="27" t="str">
        <f t="shared" si="204"/>
        <v/>
      </c>
      <c r="I378" s="28"/>
      <c r="J378" s="267" t="str">
        <f t="shared" si="205"/>
        <v/>
      </c>
      <c r="K378" s="263" t="str">
        <f t="shared" si="197"/>
        <v/>
      </c>
      <c r="L378" s="5">
        <f t="shared" si="189"/>
        <v>0</v>
      </c>
      <c r="M378" s="18"/>
      <c r="N378" s="267" t="str">
        <f t="shared" si="206"/>
        <v/>
      </c>
      <c r="O378" s="263" t="str">
        <f t="shared" si="198"/>
        <v/>
      </c>
      <c r="P378" s="5">
        <f t="shared" si="190"/>
        <v>0</v>
      </c>
      <c r="Q378" s="18"/>
      <c r="R378" s="267" t="str">
        <f t="shared" si="207"/>
        <v/>
      </c>
      <c r="S378" s="263" t="str">
        <f t="shared" si="199"/>
        <v/>
      </c>
      <c r="T378" s="5">
        <f t="shared" si="191"/>
        <v>0</v>
      </c>
      <c r="U378" s="18"/>
      <c r="V378" s="267" t="str">
        <f t="shared" si="208"/>
        <v/>
      </c>
      <c r="W378" s="263" t="str">
        <f t="shared" si="200"/>
        <v/>
      </c>
      <c r="X378" s="5">
        <f t="shared" si="192"/>
        <v>0</v>
      </c>
      <c r="Y378" s="20"/>
      <c r="Z378" s="267" t="str">
        <f t="shared" si="209"/>
        <v/>
      </c>
      <c r="AA378" s="263" t="str">
        <f t="shared" si="201"/>
        <v/>
      </c>
      <c r="AB378" s="5">
        <f t="shared" si="193"/>
        <v>0</v>
      </c>
      <c r="AC378" s="18"/>
      <c r="AD378" s="267" t="str">
        <f t="shared" si="210"/>
        <v/>
      </c>
      <c r="AE378" s="263" t="str">
        <f t="shared" si="202"/>
        <v/>
      </c>
      <c r="AF378" s="5">
        <f t="shared" si="194"/>
        <v>0</v>
      </c>
      <c r="AG378" s="18"/>
      <c r="AH378" s="267" t="str">
        <f t="shared" si="211"/>
        <v/>
      </c>
      <c r="AI378" s="263" t="str">
        <f t="shared" si="203"/>
        <v/>
      </c>
      <c r="AJ378" s="29">
        <f t="shared" si="195"/>
        <v>0</v>
      </c>
      <c r="AK378" s="22"/>
      <c r="AL378" s="5">
        <f t="shared" si="183"/>
        <v>0</v>
      </c>
      <c r="AM378" s="22"/>
      <c r="AN378" s="5">
        <f t="shared" si="184"/>
        <v>0</v>
      </c>
      <c r="AO378" s="826"/>
      <c r="AP378" s="29">
        <f t="shared" si="212"/>
        <v>0</v>
      </c>
      <c r="AQ378" s="436"/>
      <c r="AR378" s="106">
        <f t="shared" si="213"/>
        <v>0</v>
      </c>
      <c r="AS378" s="274">
        <f t="shared" si="218"/>
        <v>0</v>
      </c>
      <c r="AT378" s="275">
        <f t="shared" si="218"/>
        <v>0</v>
      </c>
      <c r="AU378" s="275">
        <f t="shared" si="219"/>
        <v>0</v>
      </c>
      <c r="AV378" s="275">
        <f t="shared" si="219"/>
        <v>0</v>
      </c>
      <c r="AW378" s="275">
        <f t="shared" si="219"/>
        <v>0</v>
      </c>
      <c r="AX378" s="275">
        <f t="shared" si="219"/>
        <v>0</v>
      </c>
      <c r="AY378" s="275">
        <f t="shared" si="219"/>
        <v>0</v>
      </c>
      <c r="AZ378" s="275">
        <f t="shared" si="219"/>
        <v>0</v>
      </c>
      <c r="BA378" s="275">
        <f t="shared" si="219"/>
        <v>0</v>
      </c>
      <c r="BB378" s="275">
        <f t="shared" si="219"/>
        <v>0</v>
      </c>
      <c r="BC378" s="275">
        <f t="shared" si="219"/>
        <v>0</v>
      </c>
      <c r="BD378" s="275">
        <f t="shared" si="196"/>
        <v>0</v>
      </c>
      <c r="BE378" s="275">
        <f>IF(AND(A378&lt;&gt;"",AS378&lt;&gt;1,ISNA(VLOOKUP(A378,Indoor!B:B,1,0))),1,0)</f>
        <v>0</v>
      </c>
      <c r="BG378" s="276"/>
      <c r="BH378" s="302"/>
    </row>
    <row r="379" spans="1:60" hidden="1">
      <c r="A379" s="118"/>
      <c r="B379" s="4" t="str">
        <f t="shared" si="188"/>
        <v/>
      </c>
      <c r="C379" s="4" t="str">
        <f t="shared" si="188"/>
        <v/>
      </c>
      <c r="D379" s="5" t="str">
        <f t="shared" si="188"/>
        <v/>
      </c>
      <c r="E379" s="5" t="str">
        <f t="shared" si="188"/>
        <v/>
      </c>
      <c r="F379" s="5" t="str">
        <f t="shared" si="188"/>
        <v/>
      </c>
      <c r="G379" s="17"/>
      <c r="H379" s="27" t="str">
        <f t="shared" si="204"/>
        <v/>
      </c>
      <c r="I379" s="28"/>
      <c r="J379" s="267" t="str">
        <f t="shared" si="205"/>
        <v/>
      </c>
      <c r="K379" s="263" t="str">
        <f t="shared" si="197"/>
        <v/>
      </c>
      <c r="L379" s="5">
        <f t="shared" si="189"/>
        <v>0</v>
      </c>
      <c r="M379" s="18"/>
      <c r="N379" s="267" t="str">
        <f t="shared" si="206"/>
        <v/>
      </c>
      <c r="O379" s="263" t="str">
        <f t="shared" si="198"/>
        <v/>
      </c>
      <c r="P379" s="5">
        <f t="shared" si="190"/>
        <v>0</v>
      </c>
      <c r="Q379" s="18"/>
      <c r="R379" s="267" t="str">
        <f t="shared" si="207"/>
        <v/>
      </c>
      <c r="S379" s="263" t="str">
        <f t="shared" si="199"/>
        <v/>
      </c>
      <c r="T379" s="5">
        <f t="shared" si="191"/>
        <v>0</v>
      </c>
      <c r="U379" s="18"/>
      <c r="V379" s="267" t="str">
        <f t="shared" si="208"/>
        <v/>
      </c>
      <c r="W379" s="263" t="str">
        <f t="shared" si="200"/>
        <v/>
      </c>
      <c r="X379" s="5">
        <f t="shared" si="192"/>
        <v>0</v>
      </c>
      <c r="Y379" s="20"/>
      <c r="Z379" s="267" t="str">
        <f t="shared" si="209"/>
        <v/>
      </c>
      <c r="AA379" s="263" t="str">
        <f t="shared" si="201"/>
        <v/>
      </c>
      <c r="AB379" s="5">
        <f t="shared" si="193"/>
        <v>0</v>
      </c>
      <c r="AC379" s="18"/>
      <c r="AD379" s="267" t="str">
        <f t="shared" si="210"/>
        <v/>
      </c>
      <c r="AE379" s="263" t="str">
        <f t="shared" si="202"/>
        <v/>
      </c>
      <c r="AF379" s="5">
        <f t="shared" si="194"/>
        <v>0</v>
      </c>
      <c r="AG379" s="18"/>
      <c r="AH379" s="267" t="str">
        <f t="shared" si="211"/>
        <v/>
      </c>
      <c r="AI379" s="263" t="str">
        <f t="shared" si="203"/>
        <v/>
      </c>
      <c r="AJ379" s="29">
        <f t="shared" si="195"/>
        <v>0</v>
      </c>
      <c r="AK379" s="22"/>
      <c r="AL379" s="5">
        <f t="shared" si="183"/>
        <v>0</v>
      </c>
      <c r="AM379" s="22"/>
      <c r="AN379" s="5">
        <f t="shared" si="184"/>
        <v>0</v>
      </c>
      <c r="AO379" s="826"/>
      <c r="AP379" s="29">
        <f t="shared" si="212"/>
        <v>0</v>
      </c>
      <c r="AQ379" s="436"/>
      <c r="AR379" s="106">
        <f t="shared" si="213"/>
        <v>0</v>
      </c>
      <c r="AS379" s="274">
        <f t="shared" si="218"/>
        <v>0</v>
      </c>
      <c r="AT379" s="275">
        <f t="shared" si="218"/>
        <v>0</v>
      </c>
      <c r="AU379" s="275">
        <f t="shared" si="219"/>
        <v>0</v>
      </c>
      <c r="AV379" s="275">
        <f t="shared" si="219"/>
        <v>0</v>
      </c>
      <c r="AW379" s="275">
        <f t="shared" si="219"/>
        <v>0</v>
      </c>
      <c r="AX379" s="275">
        <f t="shared" si="219"/>
        <v>0</v>
      </c>
      <c r="AY379" s="275">
        <f t="shared" si="219"/>
        <v>0</v>
      </c>
      <c r="AZ379" s="275">
        <f t="shared" si="219"/>
        <v>0</v>
      </c>
      <c r="BA379" s="275">
        <f t="shared" si="219"/>
        <v>0</v>
      </c>
      <c r="BB379" s="275">
        <f t="shared" si="219"/>
        <v>0</v>
      </c>
      <c r="BC379" s="275">
        <f t="shared" si="219"/>
        <v>0</v>
      </c>
      <c r="BD379" s="275">
        <f t="shared" si="196"/>
        <v>0</v>
      </c>
      <c r="BE379" s="275">
        <f>IF(AND(A379&lt;&gt;"",AS379&lt;&gt;1,ISNA(VLOOKUP(A379,Indoor!B:B,1,0))),1,0)</f>
        <v>0</v>
      </c>
      <c r="BG379" s="276"/>
      <c r="BH379" s="302"/>
    </row>
    <row r="380" spans="1:60" hidden="1">
      <c r="A380" s="118"/>
      <c r="B380" s="4" t="str">
        <f t="shared" si="188"/>
        <v/>
      </c>
      <c r="C380" s="4" t="str">
        <f t="shared" si="188"/>
        <v/>
      </c>
      <c r="D380" s="5" t="str">
        <f t="shared" si="188"/>
        <v/>
      </c>
      <c r="E380" s="5" t="str">
        <f t="shared" si="188"/>
        <v/>
      </c>
      <c r="F380" s="5" t="str">
        <f t="shared" si="188"/>
        <v/>
      </c>
      <c r="G380" s="17"/>
      <c r="H380" s="27" t="str">
        <f t="shared" si="204"/>
        <v/>
      </c>
      <c r="I380" s="28"/>
      <c r="J380" s="267" t="str">
        <f t="shared" si="205"/>
        <v/>
      </c>
      <c r="K380" s="263" t="str">
        <f t="shared" si="197"/>
        <v/>
      </c>
      <c r="L380" s="5">
        <f t="shared" si="189"/>
        <v>0</v>
      </c>
      <c r="M380" s="18"/>
      <c r="N380" s="267" t="str">
        <f t="shared" si="206"/>
        <v/>
      </c>
      <c r="O380" s="263" t="str">
        <f t="shared" si="198"/>
        <v/>
      </c>
      <c r="P380" s="5">
        <f t="shared" si="190"/>
        <v>0</v>
      </c>
      <c r="Q380" s="18"/>
      <c r="R380" s="267" t="str">
        <f t="shared" si="207"/>
        <v/>
      </c>
      <c r="S380" s="263" t="str">
        <f t="shared" si="199"/>
        <v/>
      </c>
      <c r="T380" s="5">
        <f t="shared" si="191"/>
        <v>0</v>
      </c>
      <c r="U380" s="18"/>
      <c r="V380" s="267" t="str">
        <f t="shared" si="208"/>
        <v/>
      </c>
      <c r="W380" s="263" t="str">
        <f t="shared" si="200"/>
        <v/>
      </c>
      <c r="X380" s="5">
        <f t="shared" si="192"/>
        <v>0</v>
      </c>
      <c r="Y380" s="20"/>
      <c r="Z380" s="267" t="str">
        <f t="shared" si="209"/>
        <v/>
      </c>
      <c r="AA380" s="263" t="str">
        <f t="shared" si="201"/>
        <v/>
      </c>
      <c r="AB380" s="5">
        <f t="shared" si="193"/>
        <v>0</v>
      </c>
      <c r="AC380" s="18"/>
      <c r="AD380" s="267" t="str">
        <f t="shared" si="210"/>
        <v/>
      </c>
      <c r="AE380" s="263" t="str">
        <f t="shared" si="202"/>
        <v/>
      </c>
      <c r="AF380" s="5">
        <f t="shared" si="194"/>
        <v>0</v>
      </c>
      <c r="AG380" s="18"/>
      <c r="AH380" s="267" t="str">
        <f t="shared" si="211"/>
        <v/>
      </c>
      <c r="AI380" s="263" t="str">
        <f t="shared" si="203"/>
        <v/>
      </c>
      <c r="AJ380" s="29">
        <f t="shared" si="195"/>
        <v>0</v>
      </c>
      <c r="AK380" s="22"/>
      <c r="AL380" s="5">
        <f t="shared" si="183"/>
        <v>0</v>
      </c>
      <c r="AM380" s="22"/>
      <c r="AN380" s="5">
        <f t="shared" si="184"/>
        <v>0</v>
      </c>
      <c r="AO380" s="826"/>
      <c r="AP380" s="29">
        <f t="shared" si="212"/>
        <v>0</v>
      </c>
      <c r="AQ380" s="436"/>
      <c r="AR380" s="106">
        <f t="shared" si="213"/>
        <v>0</v>
      </c>
      <c r="AS380" s="274">
        <f t="shared" si="218"/>
        <v>0</v>
      </c>
      <c r="AT380" s="275">
        <f t="shared" si="218"/>
        <v>0</v>
      </c>
      <c r="AU380" s="275">
        <f t="shared" ref="AU380:BC389" si="220">IF($G380=AU$13,1,0)</f>
        <v>0</v>
      </c>
      <c r="AV380" s="275">
        <f t="shared" si="220"/>
        <v>0</v>
      </c>
      <c r="AW380" s="275">
        <f t="shared" si="220"/>
        <v>0</v>
      </c>
      <c r="AX380" s="275">
        <f t="shared" si="220"/>
        <v>0</v>
      </c>
      <c r="AY380" s="275">
        <f t="shared" si="220"/>
        <v>0</v>
      </c>
      <c r="AZ380" s="275">
        <f t="shared" si="220"/>
        <v>0</v>
      </c>
      <c r="BA380" s="275">
        <f t="shared" si="220"/>
        <v>0</v>
      </c>
      <c r="BB380" s="275">
        <f t="shared" si="220"/>
        <v>0</v>
      </c>
      <c r="BC380" s="275">
        <f t="shared" si="220"/>
        <v>0</v>
      </c>
      <c r="BD380" s="275">
        <f t="shared" si="196"/>
        <v>0</v>
      </c>
      <c r="BE380" s="275">
        <f>IF(AND(A380&lt;&gt;"",AS380&lt;&gt;1,ISNA(VLOOKUP(A380,Indoor!B:B,1,0))),1,0)</f>
        <v>0</v>
      </c>
      <c r="BG380" s="276"/>
      <c r="BH380" s="302"/>
    </row>
    <row r="381" spans="1:60" hidden="1">
      <c r="A381" s="118"/>
      <c r="B381" s="4" t="str">
        <f t="shared" si="188"/>
        <v/>
      </c>
      <c r="C381" s="4" t="str">
        <f t="shared" si="188"/>
        <v/>
      </c>
      <c r="D381" s="5" t="str">
        <f t="shared" si="188"/>
        <v/>
      </c>
      <c r="E381" s="5" t="str">
        <f t="shared" si="188"/>
        <v/>
      </c>
      <c r="F381" s="5" t="str">
        <f t="shared" si="188"/>
        <v/>
      </c>
      <c r="G381" s="17"/>
      <c r="H381" s="27" t="str">
        <f t="shared" si="204"/>
        <v/>
      </c>
      <c r="I381" s="28"/>
      <c r="J381" s="267" t="str">
        <f t="shared" si="205"/>
        <v/>
      </c>
      <c r="K381" s="263" t="str">
        <f t="shared" si="197"/>
        <v/>
      </c>
      <c r="L381" s="5">
        <f t="shared" si="189"/>
        <v>0</v>
      </c>
      <c r="M381" s="18"/>
      <c r="N381" s="267" t="str">
        <f t="shared" si="206"/>
        <v/>
      </c>
      <c r="O381" s="263" t="str">
        <f t="shared" si="198"/>
        <v/>
      </c>
      <c r="P381" s="5">
        <f t="shared" si="190"/>
        <v>0</v>
      </c>
      <c r="Q381" s="18"/>
      <c r="R381" s="267" t="str">
        <f t="shared" si="207"/>
        <v/>
      </c>
      <c r="S381" s="263" t="str">
        <f t="shared" si="199"/>
        <v/>
      </c>
      <c r="T381" s="5">
        <f t="shared" si="191"/>
        <v>0</v>
      </c>
      <c r="U381" s="18"/>
      <c r="V381" s="267" t="str">
        <f t="shared" si="208"/>
        <v/>
      </c>
      <c r="W381" s="263" t="str">
        <f t="shared" si="200"/>
        <v/>
      </c>
      <c r="X381" s="5">
        <f t="shared" si="192"/>
        <v>0</v>
      </c>
      <c r="Y381" s="20"/>
      <c r="Z381" s="267" t="str">
        <f t="shared" si="209"/>
        <v/>
      </c>
      <c r="AA381" s="263" t="str">
        <f t="shared" si="201"/>
        <v/>
      </c>
      <c r="AB381" s="5">
        <f t="shared" si="193"/>
        <v>0</v>
      </c>
      <c r="AC381" s="18"/>
      <c r="AD381" s="267" t="str">
        <f t="shared" si="210"/>
        <v/>
      </c>
      <c r="AE381" s="263" t="str">
        <f t="shared" si="202"/>
        <v/>
      </c>
      <c r="AF381" s="5">
        <f t="shared" si="194"/>
        <v>0</v>
      </c>
      <c r="AG381" s="18"/>
      <c r="AH381" s="267" t="str">
        <f t="shared" si="211"/>
        <v/>
      </c>
      <c r="AI381" s="263" t="str">
        <f t="shared" si="203"/>
        <v/>
      </c>
      <c r="AJ381" s="29">
        <f t="shared" si="195"/>
        <v>0</v>
      </c>
      <c r="AK381" s="22"/>
      <c r="AL381" s="5">
        <f t="shared" ref="AL381:AL444" si="221">IF(AK381&gt;0,IF(ISERROR(INT(VLOOKUP(AL$13,points_Indoor,5,0)*(AK381-VLOOKUP(AL$13,points_Indoor,6,0))^VLOOKUP(AL$13,points_Indoor,7,0))),0,INT(VLOOKUP(AL$13,points_Indoor,5,0)*(AK381-VLOOKUP(AL$13,points_Indoor,6,0))^VLOOKUP(AL$13,points_Indoor,7,0))),0)</f>
        <v>0</v>
      </c>
      <c r="AM381" s="22"/>
      <c r="AN381" s="5">
        <f t="shared" ref="AN381:AN444" si="222">IF(AM381&gt;0,IF(ISERROR(INT(VLOOKUP(AN$13,points_Indoor,5,0)*(AM381-VLOOKUP(AN$13,points_Indoor,6,0))^VLOOKUP(AN$13,points_Indoor,7,0))),0,INT(VLOOKUP(AN$13,points_Indoor,5,0)*(AM381-VLOOKUP(AN$13,points_Indoor,6,0))^VLOOKUP(AN$13,points_Indoor,7,0))),0)</f>
        <v>0</v>
      </c>
      <c r="AO381" s="826"/>
      <c r="AP381" s="29">
        <f t="shared" si="212"/>
        <v>0</v>
      </c>
      <c r="AQ381" s="436"/>
      <c r="AR381" s="106">
        <f t="shared" si="213"/>
        <v>0</v>
      </c>
      <c r="AS381" s="274">
        <f t="shared" ref="AS381:AT400" si="223">IF($G381=AS$13,1,0)</f>
        <v>0</v>
      </c>
      <c r="AT381" s="275">
        <f t="shared" si="223"/>
        <v>0</v>
      </c>
      <c r="AU381" s="275">
        <f t="shared" si="220"/>
        <v>0</v>
      </c>
      <c r="AV381" s="275">
        <f t="shared" si="220"/>
        <v>0</v>
      </c>
      <c r="AW381" s="275">
        <f t="shared" si="220"/>
        <v>0</v>
      </c>
      <c r="AX381" s="275">
        <f t="shared" si="220"/>
        <v>0</v>
      </c>
      <c r="AY381" s="275">
        <f t="shared" si="220"/>
        <v>0</v>
      </c>
      <c r="AZ381" s="275">
        <f t="shared" si="220"/>
        <v>0</v>
      </c>
      <c r="BA381" s="275">
        <f t="shared" si="220"/>
        <v>0</v>
      </c>
      <c r="BB381" s="275">
        <f t="shared" si="220"/>
        <v>0</v>
      </c>
      <c r="BC381" s="275">
        <f t="shared" si="220"/>
        <v>0</v>
      </c>
      <c r="BD381" s="275">
        <f t="shared" si="196"/>
        <v>0</v>
      </c>
      <c r="BE381" s="275">
        <f>IF(AND(A381&lt;&gt;"",AS381&lt;&gt;1,ISNA(VLOOKUP(A381,Indoor!B:B,1,0))),1,0)</f>
        <v>0</v>
      </c>
      <c r="BG381" s="276"/>
      <c r="BH381" s="302"/>
    </row>
    <row r="382" spans="1:60" hidden="1">
      <c r="A382" s="118"/>
      <c r="B382" s="4" t="str">
        <f t="shared" ref="B382:F432" si="224">IF($A382="","",VLOOKUP($A382,Athlètes,B$5,0))</f>
        <v/>
      </c>
      <c r="C382" s="4" t="str">
        <f t="shared" si="224"/>
        <v/>
      </c>
      <c r="D382" s="5" t="str">
        <f t="shared" si="224"/>
        <v/>
      </c>
      <c r="E382" s="5" t="str">
        <f t="shared" si="224"/>
        <v/>
      </c>
      <c r="F382" s="5" t="str">
        <f t="shared" si="224"/>
        <v/>
      </c>
      <c r="G382" s="17"/>
      <c r="H382" s="27" t="str">
        <f t="shared" si="204"/>
        <v/>
      </c>
      <c r="I382" s="28"/>
      <c r="J382" s="267" t="str">
        <f t="shared" si="205"/>
        <v/>
      </c>
      <c r="K382" s="263" t="str">
        <f t="shared" si="197"/>
        <v/>
      </c>
      <c r="L382" s="5">
        <f t="shared" si="189"/>
        <v>0</v>
      </c>
      <c r="M382" s="18"/>
      <c r="N382" s="267" t="str">
        <f t="shared" si="206"/>
        <v/>
      </c>
      <c r="O382" s="263" t="str">
        <f t="shared" si="198"/>
        <v/>
      </c>
      <c r="P382" s="5">
        <f t="shared" si="190"/>
        <v>0</v>
      </c>
      <c r="Q382" s="18"/>
      <c r="R382" s="267" t="str">
        <f t="shared" si="207"/>
        <v/>
      </c>
      <c r="S382" s="263" t="str">
        <f t="shared" si="199"/>
        <v/>
      </c>
      <c r="T382" s="5">
        <f t="shared" si="191"/>
        <v>0</v>
      </c>
      <c r="U382" s="18"/>
      <c r="V382" s="267" t="str">
        <f t="shared" si="208"/>
        <v/>
      </c>
      <c r="W382" s="263" t="str">
        <f t="shared" si="200"/>
        <v/>
      </c>
      <c r="X382" s="5">
        <f t="shared" si="192"/>
        <v>0</v>
      </c>
      <c r="Y382" s="20"/>
      <c r="Z382" s="267" t="str">
        <f t="shared" si="209"/>
        <v/>
      </c>
      <c r="AA382" s="263" t="str">
        <f t="shared" si="201"/>
        <v/>
      </c>
      <c r="AB382" s="5">
        <f t="shared" si="193"/>
        <v>0</v>
      </c>
      <c r="AC382" s="18"/>
      <c r="AD382" s="267" t="str">
        <f t="shared" si="210"/>
        <v/>
      </c>
      <c r="AE382" s="263" t="str">
        <f t="shared" si="202"/>
        <v/>
      </c>
      <c r="AF382" s="5">
        <f t="shared" si="194"/>
        <v>0</v>
      </c>
      <c r="AG382" s="18"/>
      <c r="AH382" s="267" t="str">
        <f t="shared" si="211"/>
        <v/>
      </c>
      <c r="AI382" s="263" t="str">
        <f t="shared" si="203"/>
        <v/>
      </c>
      <c r="AJ382" s="29">
        <f t="shared" si="195"/>
        <v>0</v>
      </c>
      <c r="AK382" s="22"/>
      <c r="AL382" s="5">
        <f t="shared" si="221"/>
        <v>0</v>
      </c>
      <c r="AM382" s="22"/>
      <c r="AN382" s="5">
        <f t="shared" si="222"/>
        <v>0</v>
      </c>
      <c r="AO382" s="826"/>
      <c r="AP382" s="29">
        <f t="shared" si="212"/>
        <v>0</v>
      </c>
      <c r="AQ382" s="436"/>
      <c r="AR382" s="106">
        <f t="shared" si="213"/>
        <v>0</v>
      </c>
      <c r="AS382" s="274">
        <f t="shared" si="223"/>
        <v>0</v>
      </c>
      <c r="AT382" s="275">
        <f t="shared" si="223"/>
        <v>0</v>
      </c>
      <c r="AU382" s="275">
        <f t="shared" si="220"/>
        <v>0</v>
      </c>
      <c r="AV382" s="275">
        <f t="shared" si="220"/>
        <v>0</v>
      </c>
      <c r="AW382" s="275">
        <f t="shared" si="220"/>
        <v>0</v>
      </c>
      <c r="AX382" s="275">
        <f t="shared" si="220"/>
        <v>0</v>
      </c>
      <c r="AY382" s="275">
        <f t="shared" si="220"/>
        <v>0</v>
      </c>
      <c r="AZ382" s="275">
        <f t="shared" si="220"/>
        <v>0</v>
      </c>
      <c r="BA382" s="275">
        <f t="shared" si="220"/>
        <v>0</v>
      </c>
      <c r="BB382" s="275">
        <f t="shared" si="220"/>
        <v>0</v>
      </c>
      <c r="BC382" s="275">
        <f t="shared" si="220"/>
        <v>0</v>
      </c>
      <c r="BD382" s="275">
        <f t="shared" si="196"/>
        <v>0</v>
      </c>
      <c r="BE382" s="275">
        <f>IF(AND(A382&lt;&gt;"",AS382&lt;&gt;1,ISNA(VLOOKUP(A382,Indoor!B:B,1,0))),1,0)</f>
        <v>0</v>
      </c>
      <c r="BG382" s="276"/>
      <c r="BH382" s="302"/>
    </row>
    <row r="383" spans="1:60" hidden="1">
      <c r="A383" s="118"/>
      <c r="B383" s="4" t="str">
        <f t="shared" si="224"/>
        <v/>
      </c>
      <c r="C383" s="4" t="str">
        <f t="shared" si="224"/>
        <v/>
      </c>
      <c r="D383" s="5" t="str">
        <f t="shared" si="224"/>
        <v/>
      </c>
      <c r="E383" s="5" t="str">
        <f t="shared" si="224"/>
        <v/>
      </c>
      <c r="F383" s="5" t="str">
        <f t="shared" si="224"/>
        <v/>
      </c>
      <c r="G383" s="17"/>
      <c r="H383" s="27" t="str">
        <f t="shared" si="204"/>
        <v/>
      </c>
      <c r="I383" s="28"/>
      <c r="J383" s="267" t="str">
        <f t="shared" si="205"/>
        <v/>
      </c>
      <c r="K383" s="263" t="str">
        <f t="shared" si="197"/>
        <v/>
      </c>
      <c r="L383" s="5">
        <f t="shared" si="189"/>
        <v>0</v>
      </c>
      <c r="M383" s="18"/>
      <c r="N383" s="267" t="str">
        <f t="shared" si="206"/>
        <v/>
      </c>
      <c r="O383" s="263" t="str">
        <f t="shared" si="198"/>
        <v/>
      </c>
      <c r="P383" s="5">
        <f t="shared" si="190"/>
        <v>0</v>
      </c>
      <c r="Q383" s="18"/>
      <c r="R383" s="267" t="str">
        <f t="shared" si="207"/>
        <v/>
      </c>
      <c r="S383" s="263" t="str">
        <f t="shared" si="199"/>
        <v/>
      </c>
      <c r="T383" s="5">
        <f t="shared" si="191"/>
        <v>0</v>
      </c>
      <c r="U383" s="18"/>
      <c r="V383" s="267" t="str">
        <f t="shared" si="208"/>
        <v/>
      </c>
      <c r="W383" s="263" t="str">
        <f t="shared" si="200"/>
        <v/>
      </c>
      <c r="X383" s="5">
        <f t="shared" si="192"/>
        <v>0</v>
      </c>
      <c r="Y383" s="20"/>
      <c r="Z383" s="267" t="str">
        <f t="shared" si="209"/>
        <v/>
      </c>
      <c r="AA383" s="263" t="str">
        <f t="shared" si="201"/>
        <v/>
      </c>
      <c r="AB383" s="5">
        <f t="shared" si="193"/>
        <v>0</v>
      </c>
      <c r="AC383" s="18"/>
      <c r="AD383" s="267" t="str">
        <f t="shared" si="210"/>
        <v/>
      </c>
      <c r="AE383" s="263" t="str">
        <f t="shared" si="202"/>
        <v/>
      </c>
      <c r="AF383" s="5">
        <f t="shared" si="194"/>
        <v>0</v>
      </c>
      <c r="AG383" s="18"/>
      <c r="AH383" s="267" t="str">
        <f t="shared" si="211"/>
        <v/>
      </c>
      <c r="AI383" s="263" t="str">
        <f t="shared" si="203"/>
        <v/>
      </c>
      <c r="AJ383" s="29">
        <f t="shared" si="195"/>
        <v>0</v>
      </c>
      <c r="AK383" s="22"/>
      <c r="AL383" s="5">
        <f t="shared" si="221"/>
        <v>0</v>
      </c>
      <c r="AM383" s="22"/>
      <c r="AN383" s="5">
        <f t="shared" si="222"/>
        <v>0</v>
      </c>
      <c r="AO383" s="826"/>
      <c r="AP383" s="29">
        <f t="shared" si="212"/>
        <v>0</v>
      </c>
      <c r="AQ383" s="436"/>
      <c r="AR383" s="106">
        <f t="shared" si="213"/>
        <v>0</v>
      </c>
      <c r="AS383" s="274">
        <f t="shared" si="223"/>
        <v>0</v>
      </c>
      <c r="AT383" s="275">
        <f t="shared" si="223"/>
        <v>0</v>
      </c>
      <c r="AU383" s="275">
        <f t="shared" si="220"/>
        <v>0</v>
      </c>
      <c r="AV383" s="275">
        <f t="shared" si="220"/>
        <v>0</v>
      </c>
      <c r="AW383" s="275">
        <f t="shared" si="220"/>
        <v>0</v>
      </c>
      <c r="AX383" s="275">
        <f t="shared" si="220"/>
        <v>0</v>
      </c>
      <c r="AY383" s="275">
        <f t="shared" si="220"/>
        <v>0</v>
      </c>
      <c r="AZ383" s="275">
        <f t="shared" si="220"/>
        <v>0</v>
      </c>
      <c r="BA383" s="275">
        <f t="shared" si="220"/>
        <v>0</v>
      </c>
      <c r="BB383" s="275">
        <f t="shared" si="220"/>
        <v>0</v>
      </c>
      <c r="BC383" s="275">
        <f t="shared" si="220"/>
        <v>0</v>
      </c>
      <c r="BD383" s="275">
        <f t="shared" si="196"/>
        <v>0</v>
      </c>
      <c r="BE383" s="275">
        <f>IF(AND(A383&lt;&gt;"",AS383&lt;&gt;1,ISNA(VLOOKUP(A383,Indoor!B:B,1,0))),1,0)</f>
        <v>0</v>
      </c>
      <c r="BG383" s="276"/>
      <c r="BH383" s="302"/>
    </row>
    <row r="384" spans="1:60" hidden="1">
      <c r="A384" s="118"/>
      <c r="B384" s="4" t="str">
        <f t="shared" si="224"/>
        <v/>
      </c>
      <c r="C384" s="4" t="str">
        <f t="shared" si="224"/>
        <v/>
      </c>
      <c r="D384" s="5" t="str">
        <f t="shared" si="224"/>
        <v/>
      </c>
      <c r="E384" s="5" t="str">
        <f t="shared" si="224"/>
        <v/>
      </c>
      <c r="F384" s="5" t="str">
        <f t="shared" si="224"/>
        <v/>
      </c>
      <c r="G384" s="17"/>
      <c r="H384" s="27" t="str">
        <f t="shared" si="204"/>
        <v/>
      </c>
      <c r="I384" s="28"/>
      <c r="J384" s="267" t="str">
        <f t="shared" si="205"/>
        <v/>
      </c>
      <c r="K384" s="263" t="str">
        <f t="shared" si="197"/>
        <v/>
      </c>
      <c r="L384" s="5">
        <f t="shared" si="189"/>
        <v>0</v>
      </c>
      <c r="M384" s="18"/>
      <c r="N384" s="267" t="str">
        <f t="shared" si="206"/>
        <v/>
      </c>
      <c r="O384" s="263" t="str">
        <f t="shared" si="198"/>
        <v/>
      </c>
      <c r="P384" s="5">
        <f t="shared" si="190"/>
        <v>0</v>
      </c>
      <c r="Q384" s="18"/>
      <c r="R384" s="267" t="str">
        <f t="shared" si="207"/>
        <v/>
      </c>
      <c r="S384" s="263" t="str">
        <f t="shared" si="199"/>
        <v/>
      </c>
      <c r="T384" s="5">
        <f t="shared" si="191"/>
        <v>0</v>
      </c>
      <c r="U384" s="18"/>
      <c r="V384" s="267" t="str">
        <f t="shared" si="208"/>
        <v/>
      </c>
      <c r="W384" s="263" t="str">
        <f t="shared" si="200"/>
        <v/>
      </c>
      <c r="X384" s="5">
        <f t="shared" si="192"/>
        <v>0</v>
      </c>
      <c r="Y384" s="20"/>
      <c r="Z384" s="267" t="str">
        <f t="shared" si="209"/>
        <v/>
      </c>
      <c r="AA384" s="263" t="str">
        <f t="shared" si="201"/>
        <v/>
      </c>
      <c r="AB384" s="5">
        <f t="shared" si="193"/>
        <v>0</v>
      </c>
      <c r="AC384" s="18"/>
      <c r="AD384" s="267" t="str">
        <f t="shared" si="210"/>
        <v/>
      </c>
      <c r="AE384" s="263" t="str">
        <f t="shared" si="202"/>
        <v/>
      </c>
      <c r="AF384" s="5">
        <f t="shared" si="194"/>
        <v>0</v>
      </c>
      <c r="AG384" s="18"/>
      <c r="AH384" s="267" t="str">
        <f t="shared" si="211"/>
        <v/>
      </c>
      <c r="AI384" s="263" t="str">
        <f t="shared" si="203"/>
        <v/>
      </c>
      <c r="AJ384" s="29">
        <f t="shared" si="195"/>
        <v>0</v>
      </c>
      <c r="AK384" s="22"/>
      <c r="AL384" s="5">
        <f t="shared" si="221"/>
        <v>0</v>
      </c>
      <c r="AM384" s="22"/>
      <c r="AN384" s="5">
        <f t="shared" si="222"/>
        <v>0</v>
      </c>
      <c r="AO384" s="826"/>
      <c r="AP384" s="29">
        <f t="shared" si="212"/>
        <v>0</v>
      </c>
      <c r="AQ384" s="436"/>
      <c r="AR384" s="106">
        <f t="shared" si="213"/>
        <v>0</v>
      </c>
      <c r="AS384" s="274">
        <f t="shared" si="223"/>
        <v>0</v>
      </c>
      <c r="AT384" s="275">
        <f t="shared" si="223"/>
        <v>0</v>
      </c>
      <c r="AU384" s="275">
        <f t="shared" si="220"/>
        <v>0</v>
      </c>
      <c r="AV384" s="275">
        <f t="shared" si="220"/>
        <v>0</v>
      </c>
      <c r="AW384" s="275">
        <f t="shared" si="220"/>
        <v>0</v>
      </c>
      <c r="AX384" s="275">
        <f t="shared" si="220"/>
        <v>0</v>
      </c>
      <c r="AY384" s="275">
        <f t="shared" si="220"/>
        <v>0</v>
      </c>
      <c r="AZ384" s="275">
        <f t="shared" si="220"/>
        <v>0</v>
      </c>
      <c r="BA384" s="275">
        <f t="shared" si="220"/>
        <v>0</v>
      </c>
      <c r="BB384" s="275">
        <f t="shared" si="220"/>
        <v>0</v>
      </c>
      <c r="BC384" s="275">
        <f t="shared" si="220"/>
        <v>0</v>
      </c>
      <c r="BD384" s="275">
        <f t="shared" si="196"/>
        <v>0</v>
      </c>
      <c r="BE384" s="275">
        <f>IF(AND(A384&lt;&gt;"",AS384&lt;&gt;1,ISNA(VLOOKUP(A384,Indoor!B:B,1,0))),1,0)</f>
        <v>0</v>
      </c>
      <c r="BG384" s="276"/>
      <c r="BH384" s="302"/>
    </row>
    <row r="385" spans="1:60" hidden="1">
      <c r="A385" s="118"/>
      <c r="B385" s="4" t="str">
        <f t="shared" si="224"/>
        <v/>
      </c>
      <c r="C385" s="4" t="str">
        <f t="shared" si="224"/>
        <v/>
      </c>
      <c r="D385" s="5" t="str">
        <f t="shared" si="224"/>
        <v/>
      </c>
      <c r="E385" s="5" t="str">
        <f t="shared" si="224"/>
        <v/>
      </c>
      <c r="F385" s="5" t="str">
        <f t="shared" si="224"/>
        <v/>
      </c>
      <c r="G385" s="17"/>
      <c r="H385" s="27" t="str">
        <f t="shared" si="204"/>
        <v/>
      </c>
      <c r="I385" s="28"/>
      <c r="J385" s="267" t="str">
        <f t="shared" si="205"/>
        <v/>
      </c>
      <c r="K385" s="263" t="str">
        <f t="shared" si="197"/>
        <v/>
      </c>
      <c r="L385" s="5">
        <f t="shared" si="189"/>
        <v>0</v>
      </c>
      <c r="M385" s="18"/>
      <c r="N385" s="267" t="str">
        <f t="shared" si="206"/>
        <v/>
      </c>
      <c r="O385" s="263" t="str">
        <f t="shared" si="198"/>
        <v/>
      </c>
      <c r="P385" s="5">
        <f t="shared" si="190"/>
        <v>0</v>
      </c>
      <c r="Q385" s="18"/>
      <c r="R385" s="267" t="str">
        <f t="shared" si="207"/>
        <v/>
      </c>
      <c r="S385" s="263" t="str">
        <f t="shared" si="199"/>
        <v/>
      </c>
      <c r="T385" s="5">
        <f t="shared" si="191"/>
        <v>0</v>
      </c>
      <c r="U385" s="18"/>
      <c r="V385" s="267" t="str">
        <f t="shared" si="208"/>
        <v/>
      </c>
      <c r="W385" s="263" t="str">
        <f t="shared" si="200"/>
        <v/>
      </c>
      <c r="X385" s="5">
        <f t="shared" si="192"/>
        <v>0</v>
      </c>
      <c r="Y385" s="20"/>
      <c r="Z385" s="267" t="str">
        <f t="shared" si="209"/>
        <v/>
      </c>
      <c r="AA385" s="263" t="str">
        <f t="shared" si="201"/>
        <v/>
      </c>
      <c r="AB385" s="5">
        <f t="shared" si="193"/>
        <v>0</v>
      </c>
      <c r="AC385" s="18"/>
      <c r="AD385" s="267" t="str">
        <f t="shared" si="210"/>
        <v/>
      </c>
      <c r="AE385" s="263" t="str">
        <f t="shared" si="202"/>
        <v/>
      </c>
      <c r="AF385" s="5">
        <f t="shared" si="194"/>
        <v>0</v>
      </c>
      <c r="AG385" s="18"/>
      <c r="AH385" s="267" t="str">
        <f t="shared" si="211"/>
        <v/>
      </c>
      <c r="AI385" s="263" t="str">
        <f t="shared" si="203"/>
        <v/>
      </c>
      <c r="AJ385" s="29">
        <f t="shared" si="195"/>
        <v>0</v>
      </c>
      <c r="AK385" s="22"/>
      <c r="AL385" s="5">
        <f t="shared" si="221"/>
        <v>0</v>
      </c>
      <c r="AM385" s="22"/>
      <c r="AN385" s="5">
        <f t="shared" si="222"/>
        <v>0</v>
      </c>
      <c r="AO385" s="826"/>
      <c r="AP385" s="29">
        <f t="shared" si="212"/>
        <v>0</v>
      </c>
      <c r="AQ385" s="436"/>
      <c r="AR385" s="106">
        <f t="shared" si="213"/>
        <v>0</v>
      </c>
      <c r="AS385" s="274">
        <f t="shared" si="223"/>
        <v>0</v>
      </c>
      <c r="AT385" s="275">
        <f t="shared" si="223"/>
        <v>0</v>
      </c>
      <c r="AU385" s="275">
        <f t="shared" si="220"/>
        <v>0</v>
      </c>
      <c r="AV385" s="275">
        <f t="shared" si="220"/>
        <v>0</v>
      </c>
      <c r="AW385" s="275">
        <f t="shared" si="220"/>
        <v>0</v>
      </c>
      <c r="AX385" s="275">
        <f t="shared" si="220"/>
        <v>0</v>
      </c>
      <c r="AY385" s="275">
        <f t="shared" si="220"/>
        <v>0</v>
      </c>
      <c r="AZ385" s="275">
        <f t="shared" si="220"/>
        <v>0</v>
      </c>
      <c r="BA385" s="275">
        <f t="shared" si="220"/>
        <v>0</v>
      </c>
      <c r="BB385" s="275">
        <f t="shared" si="220"/>
        <v>0</v>
      </c>
      <c r="BC385" s="275">
        <f t="shared" si="220"/>
        <v>0</v>
      </c>
      <c r="BD385" s="275">
        <f t="shared" si="196"/>
        <v>0</v>
      </c>
      <c r="BE385" s="275">
        <f>IF(AND(A385&lt;&gt;"",AS385&lt;&gt;1,ISNA(VLOOKUP(A385,Indoor!B:B,1,0))),1,0)</f>
        <v>0</v>
      </c>
      <c r="BG385" s="276"/>
      <c r="BH385" s="302"/>
    </row>
    <row r="386" spans="1:60" hidden="1">
      <c r="A386" s="118"/>
      <c r="B386" s="4" t="str">
        <f t="shared" si="224"/>
        <v/>
      </c>
      <c r="C386" s="4" t="str">
        <f t="shared" si="224"/>
        <v/>
      </c>
      <c r="D386" s="5" t="str">
        <f t="shared" si="224"/>
        <v/>
      </c>
      <c r="E386" s="5" t="str">
        <f t="shared" si="224"/>
        <v/>
      </c>
      <c r="F386" s="5" t="str">
        <f t="shared" si="224"/>
        <v/>
      </c>
      <c r="G386" s="17"/>
      <c r="H386" s="27" t="str">
        <f t="shared" si="204"/>
        <v/>
      </c>
      <c r="I386" s="28"/>
      <c r="J386" s="267" t="str">
        <f t="shared" si="205"/>
        <v/>
      </c>
      <c r="K386" s="263" t="str">
        <f t="shared" si="197"/>
        <v/>
      </c>
      <c r="L386" s="5">
        <f t="shared" si="189"/>
        <v>0</v>
      </c>
      <c r="M386" s="18"/>
      <c r="N386" s="267" t="str">
        <f t="shared" si="206"/>
        <v/>
      </c>
      <c r="O386" s="263" t="str">
        <f t="shared" si="198"/>
        <v/>
      </c>
      <c r="P386" s="5">
        <f t="shared" si="190"/>
        <v>0</v>
      </c>
      <c r="Q386" s="18"/>
      <c r="R386" s="267" t="str">
        <f t="shared" si="207"/>
        <v/>
      </c>
      <c r="S386" s="263" t="str">
        <f t="shared" si="199"/>
        <v/>
      </c>
      <c r="T386" s="5">
        <f t="shared" si="191"/>
        <v>0</v>
      </c>
      <c r="U386" s="18"/>
      <c r="V386" s="267" t="str">
        <f t="shared" si="208"/>
        <v/>
      </c>
      <c r="W386" s="263" t="str">
        <f t="shared" si="200"/>
        <v/>
      </c>
      <c r="X386" s="5">
        <f t="shared" si="192"/>
        <v>0</v>
      </c>
      <c r="Y386" s="20"/>
      <c r="Z386" s="267" t="str">
        <f t="shared" si="209"/>
        <v/>
      </c>
      <c r="AA386" s="263" t="str">
        <f t="shared" si="201"/>
        <v/>
      </c>
      <c r="AB386" s="5">
        <f t="shared" si="193"/>
        <v>0</v>
      </c>
      <c r="AC386" s="18"/>
      <c r="AD386" s="267" t="str">
        <f t="shared" si="210"/>
        <v/>
      </c>
      <c r="AE386" s="263" t="str">
        <f t="shared" si="202"/>
        <v/>
      </c>
      <c r="AF386" s="5">
        <f t="shared" si="194"/>
        <v>0</v>
      </c>
      <c r="AG386" s="18"/>
      <c r="AH386" s="267" t="str">
        <f t="shared" si="211"/>
        <v/>
      </c>
      <c r="AI386" s="263" t="str">
        <f t="shared" si="203"/>
        <v/>
      </c>
      <c r="AJ386" s="29">
        <f t="shared" si="195"/>
        <v>0</v>
      </c>
      <c r="AK386" s="22"/>
      <c r="AL386" s="5">
        <f t="shared" si="221"/>
        <v>0</v>
      </c>
      <c r="AM386" s="22"/>
      <c r="AN386" s="5">
        <f t="shared" si="222"/>
        <v>0</v>
      </c>
      <c r="AO386" s="826"/>
      <c r="AP386" s="29">
        <f t="shared" si="212"/>
        <v>0</v>
      </c>
      <c r="AQ386" s="436"/>
      <c r="AR386" s="106">
        <f t="shared" si="213"/>
        <v>0</v>
      </c>
      <c r="AS386" s="274">
        <f t="shared" si="223"/>
        <v>0</v>
      </c>
      <c r="AT386" s="275">
        <f t="shared" si="223"/>
        <v>0</v>
      </c>
      <c r="AU386" s="275">
        <f t="shared" si="220"/>
        <v>0</v>
      </c>
      <c r="AV386" s="275">
        <f t="shared" si="220"/>
        <v>0</v>
      </c>
      <c r="AW386" s="275">
        <f t="shared" si="220"/>
        <v>0</v>
      </c>
      <c r="AX386" s="275">
        <f t="shared" si="220"/>
        <v>0</v>
      </c>
      <c r="AY386" s="275">
        <f t="shared" si="220"/>
        <v>0</v>
      </c>
      <c r="AZ386" s="275">
        <f t="shared" si="220"/>
        <v>0</v>
      </c>
      <c r="BA386" s="275">
        <f t="shared" si="220"/>
        <v>0</v>
      </c>
      <c r="BB386" s="275">
        <f t="shared" si="220"/>
        <v>0</v>
      </c>
      <c r="BC386" s="275">
        <f t="shared" si="220"/>
        <v>0</v>
      </c>
      <c r="BD386" s="275">
        <f t="shared" si="196"/>
        <v>0</v>
      </c>
      <c r="BE386" s="275">
        <f>IF(AND(A386&lt;&gt;"",AS386&lt;&gt;1,ISNA(VLOOKUP(A386,Indoor!B:B,1,0))),1,0)</f>
        <v>0</v>
      </c>
      <c r="BG386" s="276"/>
      <c r="BH386" s="302"/>
    </row>
    <row r="387" spans="1:60" hidden="1">
      <c r="A387" s="118"/>
      <c r="B387" s="4" t="str">
        <f t="shared" si="224"/>
        <v/>
      </c>
      <c r="C387" s="4" t="str">
        <f t="shared" si="224"/>
        <v/>
      </c>
      <c r="D387" s="5" t="str">
        <f t="shared" si="224"/>
        <v/>
      </c>
      <c r="E387" s="5" t="str">
        <f t="shared" si="224"/>
        <v/>
      </c>
      <c r="F387" s="5" t="str">
        <f t="shared" si="224"/>
        <v/>
      </c>
      <c r="G387" s="17"/>
      <c r="H387" s="27" t="str">
        <f t="shared" si="204"/>
        <v/>
      </c>
      <c r="I387" s="28"/>
      <c r="J387" s="267" t="str">
        <f t="shared" si="205"/>
        <v/>
      </c>
      <c r="K387" s="263" t="str">
        <f t="shared" si="197"/>
        <v/>
      </c>
      <c r="L387" s="5">
        <f t="shared" si="189"/>
        <v>0</v>
      </c>
      <c r="M387" s="18"/>
      <c r="N387" s="267" t="str">
        <f t="shared" si="206"/>
        <v/>
      </c>
      <c r="O387" s="263" t="str">
        <f t="shared" si="198"/>
        <v/>
      </c>
      <c r="P387" s="5">
        <f t="shared" si="190"/>
        <v>0</v>
      </c>
      <c r="Q387" s="18"/>
      <c r="R387" s="267" t="str">
        <f t="shared" si="207"/>
        <v/>
      </c>
      <c r="S387" s="263" t="str">
        <f t="shared" si="199"/>
        <v/>
      </c>
      <c r="T387" s="5">
        <f t="shared" si="191"/>
        <v>0</v>
      </c>
      <c r="U387" s="18"/>
      <c r="V387" s="267" t="str">
        <f t="shared" si="208"/>
        <v/>
      </c>
      <c r="W387" s="263" t="str">
        <f t="shared" si="200"/>
        <v/>
      </c>
      <c r="X387" s="5">
        <f t="shared" si="192"/>
        <v>0</v>
      </c>
      <c r="Y387" s="20"/>
      <c r="Z387" s="267" t="str">
        <f t="shared" si="209"/>
        <v/>
      </c>
      <c r="AA387" s="263" t="str">
        <f t="shared" si="201"/>
        <v/>
      </c>
      <c r="AB387" s="5">
        <f t="shared" si="193"/>
        <v>0</v>
      </c>
      <c r="AC387" s="18"/>
      <c r="AD387" s="267" t="str">
        <f t="shared" si="210"/>
        <v/>
      </c>
      <c r="AE387" s="263" t="str">
        <f t="shared" si="202"/>
        <v/>
      </c>
      <c r="AF387" s="5">
        <f t="shared" si="194"/>
        <v>0</v>
      </c>
      <c r="AG387" s="18"/>
      <c r="AH387" s="267" t="str">
        <f t="shared" si="211"/>
        <v/>
      </c>
      <c r="AI387" s="263" t="str">
        <f t="shared" si="203"/>
        <v/>
      </c>
      <c r="AJ387" s="29">
        <f t="shared" si="195"/>
        <v>0</v>
      </c>
      <c r="AK387" s="22"/>
      <c r="AL387" s="5">
        <f t="shared" si="221"/>
        <v>0</v>
      </c>
      <c r="AM387" s="22"/>
      <c r="AN387" s="5">
        <f t="shared" si="222"/>
        <v>0</v>
      </c>
      <c r="AO387" s="826"/>
      <c r="AP387" s="29">
        <f t="shared" si="212"/>
        <v>0</v>
      </c>
      <c r="AQ387" s="436"/>
      <c r="AR387" s="106">
        <f t="shared" si="213"/>
        <v>0</v>
      </c>
      <c r="AS387" s="274">
        <f t="shared" si="223"/>
        <v>0</v>
      </c>
      <c r="AT387" s="275">
        <f t="shared" si="223"/>
        <v>0</v>
      </c>
      <c r="AU387" s="275">
        <f t="shared" si="220"/>
        <v>0</v>
      </c>
      <c r="AV387" s="275">
        <f t="shared" si="220"/>
        <v>0</v>
      </c>
      <c r="AW387" s="275">
        <f t="shared" si="220"/>
        <v>0</v>
      </c>
      <c r="AX387" s="275">
        <f t="shared" si="220"/>
        <v>0</v>
      </c>
      <c r="AY387" s="275">
        <f t="shared" si="220"/>
        <v>0</v>
      </c>
      <c r="AZ387" s="275">
        <f t="shared" si="220"/>
        <v>0</v>
      </c>
      <c r="BA387" s="275">
        <f t="shared" si="220"/>
        <v>0</v>
      </c>
      <c r="BB387" s="275">
        <f t="shared" si="220"/>
        <v>0</v>
      </c>
      <c r="BC387" s="275">
        <f t="shared" si="220"/>
        <v>0</v>
      </c>
      <c r="BD387" s="275">
        <f t="shared" si="196"/>
        <v>0</v>
      </c>
      <c r="BE387" s="275">
        <f>IF(AND(A387&lt;&gt;"",AS387&lt;&gt;1,ISNA(VLOOKUP(A387,Indoor!B:B,1,0))),1,0)</f>
        <v>0</v>
      </c>
      <c r="BG387" s="276"/>
      <c r="BH387" s="302"/>
    </row>
    <row r="388" spans="1:60" hidden="1">
      <c r="A388" s="118"/>
      <c r="B388" s="4" t="str">
        <f t="shared" si="224"/>
        <v/>
      </c>
      <c r="C388" s="4" t="str">
        <f t="shared" si="224"/>
        <v/>
      </c>
      <c r="D388" s="5" t="str">
        <f t="shared" si="224"/>
        <v/>
      </c>
      <c r="E388" s="5" t="str">
        <f t="shared" si="224"/>
        <v/>
      </c>
      <c r="F388" s="5" t="str">
        <f t="shared" si="224"/>
        <v/>
      </c>
      <c r="G388" s="17"/>
      <c r="H388" s="27" t="str">
        <f t="shared" si="204"/>
        <v/>
      </c>
      <c r="I388" s="28"/>
      <c r="J388" s="267" t="str">
        <f t="shared" si="205"/>
        <v/>
      </c>
      <c r="K388" s="263" t="str">
        <f t="shared" si="197"/>
        <v/>
      </c>
      <c r="L388" s="5">
        <f t="shared" si="189"/>
        <v>0</v>
      </c>
      <c r="M388" s="18"/>
      <c r="N388" s="267" t="str">
        <f t="shared" si="206"/>
        <v/>
      </c>
      <c r="O388" s="263" t="str">
        <f t="shared" si="198"/>
        <v/>
      </c>
      <c r="P388" s="5">
        <f t="shared" si="190"/>
        <v>0</v>
      </c>
      <c r="Q388" s="18"/>
      <c r="R388" s="267" t="str">
        <f t="shared" si="207"/>
        <v/>
      </c>
      <c r="S388" s="263" t="str">
        <f t="shared" si="199"/>
        <v/>
      </c>
      <c r="T388" s="5">
        <f t="shared" si="191"/>
        <v>0</v>
      </c>
      <c r="U388" s="18"/>
      <c r="V388" s="267" t="str">
        <f t="shared" si="208"/>
        <v/>
      </c>
      <c r="W388" s="263" t="str">
        <f t="shared" si="200"/>
        <v/>
      </c>
      <c r="X388" s="5">
        <f t="shared" si="192"/>
        <v>0</v>
      </c>
      <c r="Y388" s="20"/>
      <c r="Z388" s="267" t="str">
        <f t="shared" si="209"/>
        <v/>
      </c>
      <c r="AA388" s="263" t="str">
        <f t="shared" si="201"/>
        <v/>
      </c>
      <c r="AB388" s="5">
        <f t="shared" si="193"/>
        <v>0</v>
      </c>
      <c r="AC388" s="18"/>
      <c r="AD388" s="267" t="str">
        <f t="shared" si="210"/>
        <v/>
      </c>
      <c r="AE388" s="263" t="str">
        <f t="shared" si="202"/>
        <v/>
      </c>
      <c r="AF388" s="5">
        <f t="shared" si="194"/>
        <v>0</v>
      </c>
      <c r="AG388" s="18"/>
      <c r="AH388" s="267" t="str">
        <f t="shared" si="211"/>
        <v/>
      </c>
      <c r="AI388" s="263" t="str">
        <f t="shared" si="203"/>
        <v/>
      </c>
      <c r="AJ388" s="29">
        <f t="shared" si="195"/>
        <v>0</v>
      </c>
      <c r="AK388" s="22"/>
      <c r="AL388" s="5">
        <f t="shared" si="221"/>
        <v>0</v>
      </c>
      <c r="AM388" s="22"/>
      <c r="AN388" s="5">
        <f t="shared" si="222"/>
        <v>0</v>
      </c>
      <c r="AO388" s="826"/>
      <c r="AP388" s="29">
        <f t="shared" si="212"/>
        <v>0</v>
      </c>
      <c r="AQ388" s="436"/>
      <c r="AR388" s="106">
        <f t="shared" si="213"/>
        <v>0</v>
      </c>
      <c r="AS388" s="274">
        <f t="shared" si="223"/>
        <v>0</v>
      </c>
      <c r="AT388" s="275">
        <f t="shared" si="223"/>
        <v>0</v>
      </c>
      <c r="AU388" s="275">
        <f t="shared" si="220"/>
        <v>0</v>
      </c>
      <c r="AV388" s="275">
        <f t="shared" si="220"/>
        <v>0</v>
      </c>
      <c r="AW388" s="275">
        <f t="shared" si="220"/>
        <v>0</v>
      </c>
      <c r="AX388" s="275">
        <f t="shared" si="220"/>
        <v>0</v>
      </c>
      <c r="AY388" s="275">
        <f t="shared" si="220"/>
        <v>0</v>
      </c>
      <c r="AZ388" s="275">
        <f t="shared" si="220"/>
        <v>0</v>
      </c>
      <c r="BA388" s="275">
        <f t="shared" si="220"/>
        <v>0</v>
      </c>
      <c r="BB388" s="275">
        <f t="shared" si="220"/>
        <v>0</v>
      </c>
      <c r="BC388" s="275">
        <f t="shared" si="220"/>
        <v>0</v>
      </c>
      <c r="BD388" s="275">
        <f t="shared" si="196"/>
        <v>0</v>
      </c>
      <c r="BE388" s="275">
        <f>IF(AND(A388&lt;&gt;"",AS388&lt;&gt;1,ISNA(VLOOKUP(A388,Indoor!B:B,1,0))),1,0)</f>
        <v>0</v>
      </c>
      <c r="BG388" s="276"/>
      <c r="BH388" s="302"/>
    </row>
    <row r="389" spans="1:60" hidden="1">
      <c r="A389" s="118"/>
      <c r="B389" s="4" t="str">
        <f t="shared" si="224"/>
        <v/>
      </c>
      <c r="C389" s="4" t="str">
        <f t="shared" si="224"/>
        <v/>
      </c>
      <c r="D389" s="5" t="str">
        <f t="shared" si="224"/>
        <v/>
      </c>
      <c r="E389" s="5" t="str">
        <f t="shared" si="224"/>
        <v/>
      </c>
      <c r="F389" s="5" t="str">
        <f t="shared" si="224"/>
        <v/>
      </c>
      <c r="G389" s="17"/>
      <c r="H389" s="27" t="str">
        <f t="shared" si="204"/>
        <v/>
      </c>
      <c r="I389" s="28"/>
      <c r="J389" s="267" t="str">
        <f t="shared" si="205"/>
        <v/>
      </c>
      <c r="K389" s="263" t="str">
        <f t="shared" si="197"/>
        <v/>
      </c>
      <c r="L389" s="5">
        <f t="shared" si="189"/>
        <v>0</v>
      </c>
      <c r="M389" s="18"/>
      <c r="N389" s="267" t="str">
        <f t="shared" si="206"/>
        <v/>
      </c>
      <c r="O389" s="263" t="str">
        <f t="shared" si="198"/>
        <v/>
      </c>
      <c r="P389" s="5">
        <f t="shared" si="190"/>
        <v>0</v>
      </c>
      <c r="Q389" s="18"/>
      <c r="R389" s="267" t="str">
        <f t="shared" si="207"/>
        <v/>
      </c>
      <c r="S389" s="263" t="str">
        <f t="shared" si="199"/>
        <v/>
      </c>
      <c r="T389" s="5">
        <f t="shared" si="191"/>
        <v>0</v>
      </c>
      <c r="U389" s="18"/>
      <c r="V389" s="267" t="str">
        <f t="shared" si="208"/>
        <v/>
      </c>
      <c r="W389" s="263" t="str">
        <f t="shared" si="200"/>
        <v/>
      </c>
      <c r="X389" s="5">
        <f t="shared" si="192"/>
        <v>0</v>
      </c>
      <c r="Y389" s="20"/>
      <c r="Z389" s="267" t="str">
        <f t="shared" si="209"/>
        <v/>
      </c>
      <c r="AA389" s="263" t="str">
        <f t="shared" si="201"/>
        <v/>
      </c>
      <c r="AB389" s="5">
        <f t="shared" si="193"/>
        <v>0</v>
      </c>
      <c r="AC389" s="18"/>
      <c r="AD389" s="267" t="str">
        <f t="shared" si="210"/>
        <v/>
      </c>
      <c r="AE389" s="263" t="str">
        <f t="shared" si="202"/>
        <v/>
      </c>
      <c r="AF389" s="5">
        <f t="shared" si="194"/>
        <v>0</v>
      </c>
      <c r="AG389" s="18"/>
      <c r="AH389" s="267" t="str">
        <f t="shared" si="211"/>
        <v/>
      </c>
      <c r="AI389" s="263" t="str">
        <f t="shared" si="203"/>
        <v/>
      </c>
      <c r="AJ389" s="29">
        <f t="shared" si="195"/>
        <v>0</v>
      </c>
      <c r="AK389" s="22"/>
      <c r="AL389" s="5">
        <f t="shared" si="221"/>
        <v>0</v>
      </c>
      <c r="AM389" s="22"/>
      <c r="AN389" s="5">
        <f t="shared" si="222"/>
        <v>0</v>
      </c>
      <c r="AO389" s="826"/>
      <c r="AP389" s="29">
        <f t="shared" si="212"/>
        <v>0</v>
      </c>
      <c r="AQ389" s="436"/>
      <c r="AR389" s="106">
        <f t="shared" si="213"/>
        <v>0</v>
      </c>
      <c r="AS389" s="274">
        <f t="shared" si="223"/>
        <v>0</v>
      </c>
      <c r="AT389" s="275">
        <f t="shared" si="223"/>
        <v>0</v>
      </c>
      <c r="AU389" s="275">
        <f t="shared" si="220"/>
        <v>0</v>
      </c>
      <c r="AV389" s="275">
        <f t="shared" si="220"/>
        <v>0</v>
      </c>
      <c r="AW389" s="275">
        <f t="shared" si="220"/>
        <v>0</v>
      </c>
      <c r="AX389" s="275">
        <f t="shared" si="220"/>
        <v>0</v>
      </c>
      <c r="AY389" s="275">
        <f t="shared" si="220"/>
        <v>0</v>
      </c>
      <c r="AZ389" s="275">
        <f t="shared" si="220"/>
        <v>0</v>
      </c>
      <c r="BA389" s="275">
        <f t="shared" si="220"/>
        <v>0</v>
      </c>
      <c r="BB389" s="275">
        <f t="shared" si="220"/>
        <v>0</v>
      </c>
      <c r="BC389" s="275">
        <f t="shared" si="220"/>
        <v>0</v>
      </c>
      <c r="BD389" s="275">
        <f t="shared" si="196"/>
        <v>0</v>
      </c>
      <c r="BE389" s="275">
        <f>IF(AND(A389&lt;&gt;"",AS389&lt;&gt;1,ISNA(VLOOKUP(A389,Indoor!B:B,1,0))),1,0)</f>
        <v>0</v>
      </c>
      <c r="BG389" s="276"/>
      <c r="BH389" s="302"/>
    </row>
    <row r="390" spans="1:60" hidden="1">
      <c r="A390" s="118"/>
      <c r="B390" s="4" t="str">
        <f t="shared" si="224"/>
        <v/>
      </c>
      <c r="C390" s="4" t="str">
        <f t="shared" si="224"/>
        <v/>
      </c>
      <c r="D390" s="5" t="str">
        <f t="shared" si="224"/>
        <v/>
      </c>
      <c r="E390" s="5" t="str">
        <f t="shared" si="224"/>
        <v/>
      </c>
      <c r="F390" s="5" t="str">
        <f t="shared" si="224"/>
        <v/>
      </c>
      <c r="G390" s="17"/>
      <c r="H390" s="27" t="str">
        <f t="shared" si="204"/>
        <v/>
      </c>
      <c r="I390" s="28"/>
      <c r="J390" s="267" t="str">
        <f t="shared" si="205"/>
        <v/>
      </c>
      <c r="K390" s="263" t="str">
        <f t="shared" si="197"/>
        <v/>
      </c>
      <c r="L390" s="5">
        <f t="shared" si="189"/>
        <v>0</v>
      </c>
      <c r="M390" s="18"/>
      <c r="N390" s="267" t="str">
        <f t="shared" si="206"/>
        <v/>
      </c>
      <c r="O390" s="263" t="str">
        <f t="shared" si="198"/>
        <v/>
      </c>
      <c r="P390" s="5">
        <f t="shared" si="190"/>
        <v>0</v>
      </c>
      <c r="Q390" s="18"/>
      <c r="R390" s="267" t="str">
        <f t="shared" si="207"/>
        <v/>
      </c>
      <c r="S390" s="263" t="str">
        <f t="shared" si="199"/>
        <v/>
      </c>
      <c r="T390" s="5">
        <f t="shared" si="191"/>
        <v>0</v>
      </c>
      <c r="U390" s="18"/>
      <c r="V390" s="267" t="str">
        <f t="shared" si="208"/>
        <v/>
      </c>
      <c r="W390" s="263" t="str">
        <f t="shared" si="200"/>
        <v/>
      </c>
      <c r="X390" s="5">
        <f t="shared" si="192"/>
        <v>0</v>
      </c>
      <c r="Y390" s="20"/>
      <c r="Z390" s="267" t="str">
        <f t="shared" si="209"/>
        <v/>
      </c>
      <c r="AA390" s="263" t="str">
        <f t="shared" si="201"/>
        <v/>
      </c>
      <c r="AB390" s="5">
        <f t="shared" si="193"/>
        <v>0</v>
      </c>
      <c r="AC390" s="18"/>
      <c r="AD390" s="267" t="str">
        <f t="shared" si="210"/>
        <v/>
      </c>
      <c r="AE390" s="263" t="str">
        <f t="shared" si="202"/>
        <v/>
      </c>
      <c r="AF390" s="5">
        <f t="shared" si="194"/>
        <v>0</v>
      </c>
      <c r="AG390" s="18"/>
      <c r="AH390" s="267" t="str">
        <f t="shared" si="211"/>
        <v/>
      </c>
      <c r="AI390" s="263" t="str">
        <f t="shared" si="203"/>
        <v/>
      </c>
      <c r="AJ390" s="29">
        <f t="shared" si="195"/>
        <v>0</v>
      </c>
      <c r="AK390" s="22"/>
      <c r="AL390" s="5">
        <f t="shared" si="221"/>
        <v>0</v>
      </c>
      <c r="AM390" s="22"/>
      <c r="AN390" s="5">
        <f t="shared" si="222"/>
        <v>0</v>
      </c>
      <c r="AO390" s="826"/>
      <c r="AP390" s="29">
        <f t="shared" si="212"/>
        <v>0</v>
      </c>
      <c r="AQ390" s="436"/>
      <c r="AR390" s="106">
        <f t="shared" si="213"/>
        <v>0</v>
      </c>
      <c r="AS390" s="274">
        <f t="shared" si="223"/>
        <v>0</v>
      </c>
      <c r="AT390" s="275">
        <f t="shared" si="223"/>
        <v>0</v>
      </c>
      <c r="AU390" s="275">
        <f t="shared" ref="AU390:BC399" si="225">IF($G390=AU$13,1,0)</f>
        <v>0</v>
      </c>
      <c r="AV390" s="275">
        <f t="shared" si="225"/>
        <v>0</v>
      </c>
      <c r="AW390" s="275">
        <f t="shared" si="225"/>
        <v>0</v>
      </c>
      <c r="AX390" s="275">
        <f t="shared" si="225"/>
        <v>0</v>
      </c>
      <c r="AY390" s="275">
        <f t="shared" si="225"/>
        <v>0</v>
      </c>
      <c r="AZ390" s="275">
        <f t="shared" si="225"/>
        <v>0</v>
      </c>
      <c r="BA390" s="275">
        <f t="shared" si="225"/>
        <v>0</v>
      </c>
      <c r="BB390" s="275">
        <f t="shared" si="225"/>
        <v>0</v>
      </c>
      <c r="BC390" s="275">
        <f t="shared" si="225"/>
        <v>0</v>
      </c>
      <c r="BD390" s="275">
        <f t="shared" si="196"/>
        <v>0</v>
      </c>
      <c r="BE390" s="275">
        <f>IF(AND(A390&lt;&gt;"",AS390&lt;&gt;1,ISNA(VLOOKUP(A390,Indoor!B:B,1,0))),1,0)</f>
        <v>0</v>
      </c>
      <c r="BG390" s="276"/>
      <c r="BH390" s="302"/>
    </row>
    <row r="391" spans="1:60" hidden="1">
      <c r="A391" s="118"/>
      <c r="B391" s="4" t="str">
        <f t="shared" si="224"/>
        <v/>
      </c>
      <c r="C391" s="4" t="str">
        <f t="shared" si="224"/>
        <v/>
      </c>
      <c r="D391" s="5" t="str">
        <f t="shared" si="224"/>
        <v/>
      </c>
      <c r="E391" s="5" t="str">
        <f t="shared" si="224"/>
        <v/>
      </c>
      <c r="F391" s="5" t="str">
        <f t="shared" si="224"/>
        <v/>
      </c>
      <c r="G391" s="17"/>
      <c r="H391" s="27" t="str">
        <f t="shared" si="204"/>
        <v/>
      </c>
      <c r="I391" s="28"/>
      <c r="J391" s="267" t="str">
        <f t="shared" si="205"/>
        <v/>
      </c>
      <c r="K391" s="263" t="str">
        <f t="shared" si="197"/>
        <v/>
      </c>
      <c r="L391" s="5">
        <f t="shared" si="189"/>
        <v>0</v>
      </c>
      <c r="M391" s="18"/>
      <c r="N391" s="267" t="str">
        <f t="shared" si="206"/>
        <v/>
      </c>
      <c r="O391" s="263" t="str">
        <f t="shared" si="198"/>
        <v/>
      </c>
      <c r="P391" s="5">
        <f t="shared" si="190"/>
        <v>0</v>
      </c>
      <c r="Q391" s="18"/>
      <c r="R391" s="267" t="str">
        <f t="shared" si="207"/>
        <v/>
      </c>
      <c r="S391" s="263" t="str">
        <f t="shared" si="199"/>
        <v/>
      </c>
      <c r="T391" s="5">
        <f t="shared" si="191"/>
        <v>0</v>
      </c>
      <c r="U391" s="18"/>
      <c r="V391" s="267" t="str">
        <f t="shared" si="208"/>
        <v/>
      </c>
      <c r="W391" s="263" t="str">
        <f t="shared" si="200"/>
        <v/>
      </c>
      <c r="X391" s="5">
        <f t="shared" si="192"/>
        <v>0</v>
      </c>
      <c r="Y391" s="20"/>
      <c r="Z391" s="267" t="str">
        <f t="shared" si="209"/>
        <v/>
      </c>
      <c r="AA391" s="263" t="str">
        <f t="shared" si="201"/>
        <v/>
      </c>
      <c r="AB391" s="5">
        <f t="shared" si="193"/>
        <v>0</v>
      </c>
      <c r="AC391" s="18"/>
      <c r="AD391" s="267" t="str">
        <f t="shared" si="210"/>
        <v/>
      </c>
      <c r="AE391" s="263" t="str">
        <f t="shared" si="202"/>
        <v/>
      </c>
      <c r="AF391" s="5">
        <f t="shared" si="194"/>
        <v>0</v>
      </c>
      <c r="AG391" s="18"/>
      <c r="AH391" s="267" t="str">
        <f t="shared" si="211"/>
        <v/>
      </c>
      <c r="AI391" s="263" t="str">
        <f t="shared" si="203"/>
        <v/>
      </c>
      <c r="AJ391" s="29">
        <f t="shared" si="195"/>
        <v>0</v>
      </c>
      <c r="AK391" s="22"/>
      <c r="AL391" s="5">
        <f t="shared" si="221"/>
        <v>0</v>
      </c>
      <c r="AM391" s="22"/>
      <c r="AN391" s="5">
        <f t="shared" si="222"/>
        <v>0</v>
      </c>
      <c r="AO391" s="826"/>
      <c r="AP391" s="29">
        <f t="shared" si="212"/>
        <v>0</v>
      </c>
      <c r="AQ391" s="436"/>
      <c r="AR391" s="106">
        <f t="shared" si="213"/>
        <v>0</v>
      </c>
      <c r="AS391" s="274">
        <f t="shared" si="223"/>
        <v>0</v>
      </c>
      <c r="AT391" s="275">
        <f t="shared" si="223"/>
        <v>0</v>
      </c>
      <c r="AU391" s="275">
        <f t="shared" si="225"/>
        <v>0</v>
      </c>
      <c r="AV391" s="275">
        <f t="shared" si="225"/>
        <v>0</v>
      </c>
      <c r="AW391" s="275">
        <f t="shared" si="225"/>
        <v>0</v>
      </c>
      <c r="AX391" s="275">
        <f t="shared" si="225"/>
        <v>0</v>
      </c>
      <c r="AY391" s="275">
        <f t="shared" si="225"/>
        <v>0</v>
      </c>
      <c r="AZ391" s="275">
        <f t="shared" si="225"/>
        <v>0</v>
      </c>
      <c r="BA391" s="275">
        <f t="shared" si="225"/>
        <v>0</v>
      </c>
      <c r="BB391" s="275">
        <f t="shared" si="225"/>
        <v>0</v>
      </c>
      <c r="BC391" s="275">
        <f t="shared" si="225"/>
        <v>0</v>
      </c>
      <c r="BD391" s="275">
        <f t="shared" si="196"/>
        <v>0</v>
      </c>
      <c r="BE391" s="275">
        <f>IF(AND(A391&lt;&gt;"",AS391&lt;&gt;1,ISNA(VLOOKUP(A391,Indoor!B:B,1,0))),1,0)</f>
        <v>0</v>
      </c>
      <c r="BG391" s="276"/>
      <c r="BH391" s="302"/>
    </row>
    <row r="392" spans="1:60" hidden="1">
      <c r="A392" s="118"/>
      <c r="B392" s="4" t="str">
        <f t="shared" si="224"/>
        <v/>
      </c>
      <c r="C392" s="4" t="str">
        <f t="shared" si="224"/>
        <v/>
      </c>
      <c r="D392" s="5" t="str">
        <f t="shared" si="224"/>
        <v/>
      </c>
      <c r="E392" s="5" t="str">
        <f t="shared" si="224"/>
        <v/>
      </c>
      <c r="F392" s="5" t="str">
        <f t="shared" si="224"/>
        <v/>
      </c>
      <c r="G392" s="17"/>
      <c r="H392" s="27" t="str">
        <f t="shared" si="204"/>
        <v/>
      </c>
      <c r="I392" s="28"/>
      <c r="J392" s="267" t="str">
        <f t="shared" si="205"/>
        <v/>
      </c>
      <c r="K392" s="263" t="str">
        <f t="shared" si="197"/>
        <v/>
      </c>
      <c r="L392" s="5">
        <f t="shared" si="189"/>
        <v>0</v>
      </c>
      <c r="M392" s="18"/>
      <c r="N392" s="267" t="str">
        <f t="shared" si="206"/>
        <v/>
      </c>
      <c r="O392" s="263" t="str">
        <f t="shared" si="198"/>
        <v/>
      </c>
      <c r="P392" s="5">
        <f t="shared" si="190"/>
        <v>0</v>
      </c>
      <c r="Q392" s="18"/>
      <c r="R392" s="267" t="str">
        <f t="shared" si="207"/>
        <v/>
      </c>
      <c r="S392" s="263" t="str">
        <f t="shared" si="199"/>
        <v/>
      </c>
      <c r="T392" s="5">
        <f t="shared" si="191"/>
        <v>0</v>
      </c>
      <c r="U392" s="18"/>
      <c r="V392" s="267" t="str">
        <f t="shared" si="208"/>
        <v/>
      </c>
      <c r="W392" s="263" t="str">
        <f t="shared" si="200"/>
        <v/>
      </c>
      <c r="X392" s="5">
        <f t="shared" si="192"/>
        <v>0</v>
      </c>
      <c r="Y392" s="20"/>
      <c r="Z392" s="267" t="str">
        <f t="shared" si="209"/>
        <v/>
      </c>
      <c r="AA392" s="263" t="str">
        <f t="shared" si="201"/>
        <v/>
      </c>
      <c r="AB392" s="5">
        <f t="shared" si="193"/>
        <v>0</v>
      </c>
      <c r="AC392" s="18"/>
      <c r="AD392" s="267" t="str">
        <f t="shared" si="210"/>
        <v/>
      </c>
      <c r="AE392" s="263" t="str">
        <f t="shared" si="202"/>
        <v/>
      </c>
      <c r="AF392" s="5">
        <f t="shared" si="194"/>
        <v>0</v>
      </c>
      <c r="AG392" s="18"/>
      <c r="AH392" s="267" t="str">
        <f t="shared" si="211"/>
        <v/>
      </c>
      <c r="AI392" s="263" t="str">
        <f t="shared" si="203"/>
        <v/>
      </c>
      <c r="AJ392" s="29">
        <f t="shared" si="195"/>
        <v>0</v>
      </c>
      <c r="AK392" s="22"/>
      <c r="AL392" s="5">
        <f t="shared" si="221"/>
        <v>0</v>
      </c>
      <c r="AM392" s="22"/>
      <c r="AN392" s="5">
        <f t="shared" si="222"/>
        <v>0</v>
      </c>
      <c r="AO392" s="826"/>
      <c r="AP392" s="29">
        <f t="shared" si="212"/>
        <v>0</v>
      </c>
      <c r="AQ392" s="436"/>
      <c r="AR392" s="106">
        <f t="shared" si="213"/>
        <v>0</v>
      </c>
      <c r="AS392" s="274">
        <f t="shared" si="223"/>
        <v>0</v>
      </c>
      <c r="AT392" s="275">
        <f t="shared" si="223"/>
        <v>0</v>
      </c>
      <c r="AU392" s="275">
        <f t="shared" si="225"/>
        <v>0</v>
      </c>
      <c r="AV392" s="275">
        <f t="shared" si="225"/>
        <v>0</v>
      </c>
      <c r="AW392" s="275">
        <f t="shared" si="225"/>
        <v>0</v>
      </c>
      <c r="AX392" s="275">
        <f t="shared" si="225"/>
        <v>0</v>
      </c>
      <c r="AY392" s="275">
        <f t="shared" si="225"/>
        <v>0</v>
      </c>
      <c r="AZ392" s="275">
        <f t="shared" si="225"/>
        <v>0</v>
      </c>
      <c r="BA392" s="275">
        <f t="shared" si="225"/>
        <v>0</v>
      </c>
      <c r="BB392" s="275">
        <f t="shared" si="225"/>
        <v>0</v>
      </c>
      <c r="BC392" s="275">
        <f t="shared" si="225"/>
        <v>0</v>
      </c>
      <c r="BD392" s="275">
        <f t="shared" si="196"/>
        <v>0</v>
      </c>
      <c r="BE392" s="275">
        <f>IF(AND(A392&lt;&gt;"",AS392&lt;&gt;1,ISNA(VLOOKUP(A392,Indoor!B:B,1,0))),1,0)</f>
        <v>0</v>
      </c>
      <c r="BG392" s="276"/>
      <c r="BH392" s="302"/>
    </row>
    <row r="393" spans="1:60" hidden="1">
      <c r="A393" s="118"/>
      <c r="B393" s="4" t="str">
        <f t="shared" si="224"/>
        <v/>
      </c>
      <c r="C393" s="4" t="str">
        <f t="shared" si="224"/>
        <v/>
      </c>
      <c r="D393" s="5" t="str">
        <f t="shared" si="224"/>
        <v/>
      </c>
      <c r="E393" s="5" t="str">
        <f t="shared" si="224"/>
        <v/>
      </c>
      <c r="F393" s="5" t="str">
        <f t="shared" si="224"/>
        <v/>
      </c>
      <c r="G393" s="17"/>
      <c r="H393" s="27" t="str">
        <f t="shared" si="204"/>
        <v/>
      </c>
      <c r="I393" s="28"/>
      <c r="J393" s="267" t="str">
        <f t="shared" si="205"/>
        <v/>
      </c>
      <c r="K393" s="263" t="str">
        <f t="shared" si="197"/>
        <v/>
      </c>
      <c r="L393" s="5">
        <f t="shared" si="189"/>
        <v>0</v>
      </c>
      <c r="M393" s="18"/>
      <c r="N393" s="267" t="str">
        <f t="shared" si="206"/>
        <v/>
      </c>
      <c r="O393" s="263" t="str">
        <f t="shared" si="198"/>
        <v/>
      </c>
      <c r="P393" s="5">
        <f t="shared" si="190"/>
        <v>0</v>
      </c>
      <c r="Q393" s="18"/>
      <c r="R393" s="267" t="str">
        <f t="shared" si="207"/>
        <v/>
      </c>
      <c r="S393" s="263" t="str">
        <f t="shared" si="199"/>
        <v/>
      </c>
      <c r="T393" s="5">
        <f t="shared" si="191"/>
        <v>0</v>
      </c>
      <c r="U393" s="18"/>
      <c r="V393" s="267" t="str">
        <f t="shared" si="208"/>
        <v/>
      </c>
      <c r="W393" s="263" t="str">
        <f t="shared" si="200"/>
        <v/>
      </c>
      <c r="X393" s="5">
        <f t="shared" si="192"/>
        <v>0</v>
      </c>
      <c r="Y393" s="20"/>
      <c r="Z393" s="267" t="str">
        <f t="shared" si="209"/>
        <v/>
      </c>
      <c r="AA393" s="263" t="str">
        <f t="shared" si="201"/>
        <v/>
      </c>
      <c r="AB393" s="5">
        <f t="shared" si="193"/>
        <v>0</v>
      </c>
      <c r="AC393" s="18"/>
      <c r="AD393" s="267" t="str">
        <f t="shared" si="210"/>
        <v/>
      </c>
      <c r="AE393" s="263" t="str">
        <f t="shared" si="202"/>
        <v/>
      </c>
      <c r="AF393" s="5">
        <f t="shared" si="194"/>
        <v>0</v>
      </c>
      <c r="AG393" s="18"/>
      <c r="AH393" s="267" t="str">
        <f t="shared" si="211"/>
        <v/>
      </c>
      <c r="AI393" s="263" t="str">
        <f t="shared" si="203"/>
        <v/>
      </c>
      <c r="AJ393" s="29">
        <f t="shared" si="195"/>
        <v>0</v>
      </c>
      <c r="AK393" s="22"/>
      <c r="AL393" s="5">
        <f t="shared" si="221"/>
        <v>0</v>
      </c>
      <c r="AM393" s="22"/>
      <c r="AN393" s="5">
        <f t="shared" si="222"/>
        <v>0</v>
      </c>
      <c r="AO393" s="826"/>
      <c r="AP393" s="29">
        <f t="shared" si="212"/>
        <v>0</v>
      </c>
      <c r="AQ393" s="436"/>
      <c r="AR393" s="106">
        <f t="shared" si="213"/>
        <v>0</v>
      </c>
      <c r="AS393" s="274">
        <f t="shared" si="223"/>
        <v>0</v>
      </c>
      <c r="AT393" s="275">
        <f t="shared" si="223"/>
        <v>0</v>
      </c>
      <c r="AU393" s="275">
        <f t="shared" si="225"/>
        <v>0</v>
      </c>
      <c r="AV393" s="275">
        <f t="shared" si="225"/>
        <v>0</v>
      </c>
      <c r="AW393" s="275">
        <f t="shared" si="225"/>
        <v>0</v>
      </c>
      <c r="AX393" s="275">
        <f t="shared" si="225"/>
        <v>0</v>
      </c>
      <c r="AY393" s="275">
        <f t="shared" si="225"/>
        <v>0</v>
      </c>
      <c r="AZ393" s="275">
        <f t="shared" si="225"/>
        <v>0</v>
      </c>
      <c r="BA393" s="275">
        <f t="shared" si="225"/>
        <v>0</v>
      </c>
      <c r="BB393" s="275">
        <f t="shared" si="225"/>
        <v>0</v>
      </c>
      <c r="BC393" s="275">
        <f t="shared" si="225"/>
        <v>0</v>
      </c>
      <c r="BD393" s="275">
        <f t="shared" si="196"/>
        <v>0</v>
      </c>
      <c r="BE393" s="275">
        <f>IF(AND(A393&lt;&gt;"",AS393&lt;&gt;1,ISNA(VLOOKUP(A393,Indoor!B:B,1,0))),1,0)</f>
        <v>0</v>
      </c>
      <c r="BG393" s="276"/>
      <c r="BH393" s="302"/>
    </row>
    <row r="394" spans="1:60" hidden="1">
      <c r="A394" s="118"/>
      <c r="B394" s="4" t="str">
        <f t="shared" si="224"/>
        <v/>
      </c>
      <c r="C394" s="4" t="str">
        <f t="shared" si="224"/>
        <v/>
      </c>
      <c r="D394" s="5" t="str">
        <f t="shared" si="224"/>
        <v/>
      </c>
      <c r="E394" s="5" t="str">
        <f t="shared" si="224"/>
        <v/>
      </c>
      <c r="F394" s="5" t="str">
        <f t="shared" si="224"/>
        <v/>
      </c>
      <c r="G394" s="17"/>
      <c r="H394" s="27" t="str">
        <f t="shared" si="204"/>
        <v/>
      </c>
      <c r="I394" s="28"/>
      <c r="J394" s="267" t="str">
        <f t="shared" si="205"/>
        <v/>
      </c>
      <c r="K394" s="263" t="str">
        <f t="shared" si="197"/>
        <v/>
      </c>
      <c r="L394" s="5">
        <f t="shared" si="189"/>
        <v>0</v>
      </c>
      <c r="M394" s="18"/>
      <c r="N394" s="267" t="str">
        <f t="shared" si="206"/>
        <v/>
      </c>
      <c r="O394" s="263" t="str">
        <f t="shared" si="198"/>
        <v/>
      </c>
      <c r="P394" s="5">
        <f t="shared" si="190"/>
        <v>0</v>
      </c>
      <c r="Q394" s="18"/>
      <c r="R394" s="267" t="str">
        <f t="shared" si="207"/>
        <v/>
      </c>
      <c r="S394" s="263" t="str">
        <f t="shared" si="199"/>
        <v/>
      </c>
      <c r="T394" s="5">
        <f t="shared" si="191"/>
        <v>0</v>
      </c>
      <c r="U394" s="18"/>
      <c r="V394" s="267" t="str">
        <f t="shared" si="208"/>
        <v/>
      </c>
      <c r="W394" s="263" t="str">
        <f t="shared" si="200"/>
        <v/>
      </c>
      <c r="X394" s="5">
        <f t="shared" si="192"/>
        <v>0</v>
      </c>
      <c r="Y394" s="20"/>
      <c r="Z394" s="267" t="str">
        <f t="shared" si="209"/>
        <v/>
      </c>
      <c r="AA394" s="263" t="str">
        <f t="shared" si="201"/>
        <v/>
      </c>
      <c r="AB394" s="5">
        <f t="shared" si="193"/>
        <v>0</v>
      </c>
      <c r="AC394" s="18"/>
      <c r="AD394" s="267" t="str">
        <f t="shared" si="210"/>
        <v/>
      </c>
      <c r="AE394" s="263" t="str">
        <f t="shared" si="202"/>
        <v/>
      </c>
      <c r="AF394" s="5">
        <f t="shared" si="194"/>
        <v>0</v>
      </c>
      <c r="AG394" s="18"/>
      <c r="AH394" s="267" t="str">
        <f t="shared" si="211"/>
        <v/>
      </c>
      <c r="AI394" s="263" t="str">
        <f t="shared" si="203"/>
        <v/>
      </c>
      <c r="AJ394" s="29">
        <f t="shared" si="195"/>
        <v>0</v>
      </c>
      <c r="AK394" s="22"/>
      <c r="AL394" s="5">
        <f t="shared" si="221"/>
        <v>0</v>
      </c>
      <c r="AM394" s="22"/>
      <c r="AN394" s="5">
        <f t="shared" si="222"/>
        <v>0</v>
      </c>
      <c r="AO394" s="826"/>
      <c r="AP394" s="29">
        <f t="shared" si="212"/>
        <v>0</v>
      </c>
      <c r="AQ394" s="436"/>
      <c r="AR394" s="106">
        <f t="shared" si="213"/>
        <v>0</v>
      </c>
      <c r="AS394" s="274">
        <f t="shared" si="223"/>
        <v>0</v>
      </c>
      <c r="AT394" s="275">
        <f t="shared" si="223"/>
        <v>0</v>
      </c>
      <c r="AU394" s="275">
        <f t="shared" si="225"/>
        <v>0</v>
      </c>
      <c r="AV394" s="275">
        <f t="shared" si="225"/>
        <v>0</v>
      </c>
      <c r="AW394" s="275">
        <f t="shared" si="225"/>
        <v>0</v>
      </c>
      <c r="AX394" s="275">
        <f t="shared" si="225"/>
        <v>0</v>
      </c>
      <c r="AY394" s="275">
        <f t="shared" si="225"/>
        <v>0</v>
      </c>
      <c r="AZ394" s="275">
        <f t="shared" si="225"/>
        <v>0</v>
      </c>
      <c r="BA394" s="275">
        <f t="shared" si="225"/>
        <v>0</v>
      </c>
      <c r="BB394" s="275">
        <f t="shared" si="225"/>
        <v>0</v>
      </c>
      <c r="BC394" s="275">
        <f t="shared" si="225"/>
        <v>0</v>
      </c>
      <c r="BD394" s="275">
        <f t="shared" si="196"/>
        <v>0</v>
      </c>
      <c r="BE394" s="275">
        <f>IF(AND(A394&lt;&gt;"",AS394&lt;&gt;1,ISNA(VLOOKUP(A394,Indoor!B:B,1,0))),1,0)</f>
        <v>0</v>
      </c>
      <c r="BG394" s="276"/>
      <c r="BH394" s="302"/>
    </row>
    <row r="395" spans="1:60" hidden="1">
      <c r="A395" s="118"/>
      <c r="B395" s="4" t="str">
        <f t="shared" si="224"/>
        <v/>
      </c>
      <c r="C395" s="4" t="str">
        <f t="shared" si="224"/>
        <v/>
      </c>
      <c r="D395" s="5" t="str">
        <f t="shared" si="224"/>
        <v/>
      </c>
      <c r="E395" s="5" t="str">
        <f t="shared" si="224"/>
        <v/>
      </c>
      <c r="F395" s="5" t="str">
        <f t="shared" si="224"/>
        <v/>
      </c>
      <c r="G395" s="17"/>
      <c r="H395" s="27" t="str">
        <f t="shared" si="204"/>
        <v/>
      </c>
      <c r="I395" s="28"/>
      <c r="J395" s="267" t="str">
        <f t="shared" si="205"/>
        <v/>
      </c>
      <c r="K395" s="263" t="str">
        <f t="shared" si="197"/>
        <v/>
      </c>
      <c r="L395" s="5">
        <f t="shared" ref="L395:L458" si="226">IF(I395&gt;0,IF(AND(K395&lt;&gt;"E",K395&lt;&gt;"M"),NA(),IF(ISERROR(INT(VLOOKUP(L$13&amp;K395,points_Indoor,5,0)*(VLOOKUP(L$13&amp;K395,points_Indoor,6,0)-I395*86400)^VLOOKUP(L$13&amp;K395,points_Indoor,7,0))),0,INT(VLOOKUP(L$13&amp;K395,points_Indoor,5,0)*(VLOOKUP(L$13&amp;K395,points_Indoor,6,0)-I395*86400)^VLOOKUP(L$13&amp;K395,points_Indoor,7,0)))),0)</f>
        <v>0</v>
      </c>
      <c r="M395" s="18"/>
      <c r="N395" s="267" t="str">
        <f t="shared" si="206"/>
        <v/>
      </c>
      <c r="O395" s="263" t="str">
        <f t="shared" si="198"/>
        <v/>
      </c>
      <c r="P395" s="5">
        <f t="shared" ref="P395:P458" si="227">IF(M395&gt;0,IF(AND(O395&lt;&gt;"E",O395&lt;&gt;"M"),NA(),IF(ISERROR(INT(VLOOKUP(P$13&amp;O395,points_Indoor,5,0)*(VLOOKUP(P$13&amp;O395,points_Indoor,6,0)-M395*86400)^VLOOKUP(P$13&amp;O395,points_Indoor,7,0))),0,INT(VLOOKUP(P$13&amp;O395,points_Indoor,5,0)*(VLOOKUP(P$13&amp;O395,points_Indoor,6,0)-M395*86400)^VLOOKUP(P$13&amp;O395,points_Indoor,7,0)))),0)</f>
        <v>0</v>
      </c>
      <c r="Q395" s="18"/>
      <c r="R395" s="267" t="str">
        <f t="shared" si="207"/>
        <v/>
      </c>
      <c r="S395" s="263" t="str">
        <f t="shared" si="199"/>
        <v/>
      </c>
      <c r="T395" s="5">
        <f t="shared" ref="T395:T458" si="228">IF(Q395&gt;0,IF(AND(S395&lt;&gt;"E",S395&lt;&gt;"M"),NA(),IF(ISERROR(INT(VLOOKUP(T$13&amp;S395,points_Indoor,5,0)*(VLOOKUP(T$13&amp;S395,points_Indoor,6,0)-Q395*86400)^VLOOKUP(T$13&amp;S395,points_Indoor,7,0))),0,INT(VLOOKUP(T$13&amp;S395,points_Indoor,5,0)*(VLOOKUP(T$13&amp;S395,points_Indoor,6,0)-Q395*86400)^VLOOKUP(T$13&amp;S395,points_Indoor,7,0)))),0)</f>
        <v>0</v>
      </c>
      <c r="U395" s="18"/>
      <c r="V395" s="267" t="str">
        <f t="shared" si="208"/>
        <v/>
      </c>
      <c r="W395" s="263" t="str">
        <f t="shared" si="200"/>
        <v/>
      </c>
      <c r="X395" s="5">
        <f t="shared" ref="X395:X458" si="229">IF(U395&gt;0,IF(AND(W395&lt;&gt;"E",W395&lt;&gt;"M"),NA(),IF(ISERROR(INT(VLOOKUP(X$13&amp;W395,points_Indoor,5,0)*(VLOOKUP(X$13&amp;W395,points_Indoor,6,0)-U395*86400)^VLOOKUP(X$13&amp;W395,points_Indoor,7,0))),0,INT(VLOOKUP(X$13&amp;W395,points_Indoor,5,0)*(VLOOKUP(X$13&amp;W395,points_Indoor,6,0)-U395*86400)^VLOOKUP(X$13&amp;W395,points_Indoor,7,0)))),0)</f>
        <v>0</v>
      </c>
      <c r="Y395" s="20"/>
      <c r="Z395" s="267" t="str">
        <f t="shared" si="209"/>
        <v/>
      </c>
      <c r="AA395" s="263" t="str">
        <f t="shared" si="201"/>
        <v/>
      </c>
      <c r="AB395" s="5">
        <f t="shared" ref="AB395:AB458" si="230">IF(Y395&gt;0,IF(AND(AA395&lt;&gt;"E",AA395&lt;&gt;"M"),NA(),IF(ISERROR(INT(VLOOKUP(AB$13&amp;AA395,points_Indoor,5,0)*(VLOOKUP(AB$13&amp;AA395,points_Indoor,6,0)-Y395*86400)^VLOOKUP(AB$13&amp;AA395,points_Indoor,7,0))),0,INT(VLOOKUP(AB$13&amp;AA395,points_Indoor,5,0)*(VLOOKUP(AB$13&amp;AA395,points_Indoor,6,0)-Y395*86400)^VLOOKUP(AB$13&amp;AA395,points_Indoor,7,0)))),0)</f>
        <v>0</v>
      </c>
      <c r="AC395" s="18"/>
      <c r="AD395" s="267" t="str">
        <f t="shared" si="210"/>
        <v/>
      </c>
      <c r="AE395" s="263" t="str">
        <f t="shared" si="202"/>
        <v/>
      </c>
      <c r="AF395" s="5">
        <f t="shared" ref="AF395:AF458" si="231">IF(AC395&gt;0,IF(AND(AE395&lt;&gt;"E",AE395&lt;&gt;"M"),NA(),IF(ISERROR(INT(VLOOKUP(AF$13&amp;AE395,points_Indoor,5,0)*(VLOOKUP(AF$13&amp;AE395,points_Indoor,6,0)-AC395*86400)^VLOOKUP(AF$13&amp;AE395,points_Indoor,7,0))),0,INT(VLOOKUP(AF$13&amp;AE395,points_Indoor,5,0)*(VLOOKUP(AF$13&amp;AE395,points_Indoor,6,0)-AC395*86400)^VLOOKUP(AF$13&amp;AE395,points_Indoor,7,0)))),0)</f>
        <v>0</v>
      </c>
      <c r="AG395" s="18"/>
      <c r="AH395" s="267" t="str">
        <f t="shared" si="211"/>
        <v/>
      </c>
      <c r="AI395" s="263" t="str">
        <f t="shared" si="203"/>
        <v/>
      </c>
      <c r="AJ395" s="29">
        <f t="shared" ref="AJ395:AJ458" si="232">IF(AG395&gt;0,IF(AND(AI395&lt;&gt;"E",AI395&lt;&gt;"M"),NA(),IF(ISERROR(INT(VLOOKUP(AJ$13&amp;AI395,points_Indoor,5,0)*(VLOOKUP(AJ$13&amp;AI395,points_Indoor,6,0)-AG395*86400)^VLOOKUP(AJ$13&amp;AI395,points_Indoor,7,0))),0,INT(VLOOKUP(AJ$13&amp;AI395,points_Indoor,5,0)*(VLOOKUP(AJ$13&amp;AI395,points_Indoor,6,0)-AG395*86400)^VLOOKUP(AJ$13&amp;AI395,points_Indoor,7,0)))),0)</f>
        <v>0</v>
      </c>
      <c r="AK395" s="22"/>
      <c r="AL395" s="5">
        <f t="shared" si="221"/>
        <v>0</v>
      </c>
      <c r="AM395" s="22"/>
      <c r="AN395" s="5">
        <f t="shared" si="222"/>
        <v>0</v>
      </c>
      <c r="AO395" s="826"/>
      <c r="AP395" s="29">
        <f t="shared" si="212"/>
        <v>0</v>
      </c>
      <c r="AQ395" s="436"/>
      <c r="AR395" s="106">
        <f t="shared" si="213"/>
        <v>0</v>
      </c>
      <c r="AS395" s="274">
        <f t="shared" si="223"/>
        <v>0</v>
      </c>
      <c r="AT395" s="275">
        <f t="shared" si="223"/>
        <v>0</v>
      </c>
      <c r="AU395" s="275">
        <f t="shared" si="225"/>
        <v>0</v>
      </c>
      <c r="AV395" s="275">
        <f t="shared" si="225"/>
        <v>0</v>
      </c>
      <c r="AW395" s="275">
        <f t="shared" si="225"/>
        <v>0</v>
      </c>
      <c r="AX395" s="275">
        <f t="shared" si="225"/>
        <v>0</v>
      </c>
      <c r="AY395" s="275">
        <f t="shared" si="225"/>
        <v>0</v>
      </c>
      <c r="AZ395" s="275">
        <f t="shared" si="225"/>
        <v>0</v>
      </c>
      <c r="BA395" s="275">
        <f t="shared" si="225"/>
        <v>0</v>
      </c>
      <c r="BB395" s="275">
        <f t="shared" si="225"/>
        <v>0</v>
      </c>
      <c r="BC395" s="275">
        <f t="shared" si="225"/>
        <v>0</v>
      </c>
      <c r="BD395" s="275">
        <f t="shared" ref="BD395:BD458" si="233">IF(AND(G395&lt;&gt;"",SUM(AS395:BC395)&lt;&gt;1),1,0)</f>
        <v>0</v>
      </c>
      <c r="BE395" s="275">
        <f>IF(AND(A395&lt;&gt;"",AS395&lt;&gt;1,ISNA(VLOOKUP(A395,Indoor!B:B,1,0))),1,0)</f>
        <v>0</v>
      </c>
      <c r="BG395" s="276"/>
      <c r="BH395" s="302"/>
    </row>
    <row r="396" spans="1:60" hidden="1">
      <c r="A396" s="118"/>
      <c r="B396" s="4" t="str">
        <f t="shared" si="224"/>
        <v/>
      </c>
      <c r="C396" s="4" t="str">
        <f t="shared" si="224"/>
        <v/>
      </c>
      <c r="D396" s="5" t="str">
        <f t="shared" si="224"/>
        <v/>
      </c>
      <c r="E396" s="5" t="str">
        <f t="shared" si="224"/>
        <v/>
      </c>
      <c r="F396" s="5" t="str">
        <f t="shared" si="224"/>
        <v/>
      </c>
      <c r="G396" s="17"/>
      <c r="H396" s="27" t="str">
        <f t="shared" si="204"/>
        <v/>
      </c>
      <c r="I396" s="28"/>
      <c r="J396" s="267" t="str">
        <f t="shared" si="205"/>
        <v/>
      </c>
      <c r="K396" s="263" t="str">
        <f t="shared" si="197"/>
        <v/>
      </c>
      <c r="L396" s="5">
        <f t="shared" si="226"/>
        <v>0</v>
      </c>
      <c r="M396" s="18"/>
      <c r="N396" s="267" t="str">
        <f t="shared" si="206"/>
        <v/>
      </c>
      <c r="O396" s="263" t="str">
        <f t="shared" si="198"/>
        <v/>
      </c>
      <c r="P396" s="5">
        <f t="shared" si="227"/>
        <v>0</v>
      </c>
      <c r="Q396" s="18"/>
      <c r="R396" s="267" t="str">
        <f t="shared" si="207"/>
        <v/>
      </c>
      <c r="S396" s="263" t="str">
        <f t="shared" si="199"/>
        <v/>
      </c>
      <c r="T396" s="5">
        <f t="shared" si="228"/>
        <v>0</v>
      </c>
      <c r="U396" s="18"/>
      <c r="V396" s="267" t="str">
        <f t="shared" si="208"/>
        <v/>
      </c>
      <c r="W396" s="263" t="str">
        <f t="shared" si="200"/>
        <v/>
      </c>
      <c r="X396" s="5">
        <f t="shared" si="229"/>
        <v>0</v>
      </c>
      <c r="Y396" s="20"/>
      <c r="Z396" s="267" t="str">
        <f t="shared" si="209"/>
        <v/>
      </c>
      <c r="AA396" s="263" t="str">
        <f t="shared" si="201"/>
        <v/>
      </c>
      <c r="AB396" s="5">
        <f t="shared" si="230"/>
        <v>0</v>
      </c>
      <c r="AC396" s="18"/>
      <c r="AD396" s="267" t="str">
        <f t="shared" si="210"/>
        <v/>
      </c>
      <c r="AE396" s="263" t="str">
        <f t="shared" si="202"/>
        <v/>
      </c>
      <c r="AF396" s="5">
        <f t="shared" si="231"/>
        <v>0</v>
      </c>
      <c r="AG396" s="18"/>
      <c r="AH396" s="267" t="str">
        <f t="shared" si="211"/>
        <v/>
      </c>
      <c r="AI396" s="263" t="str">
        <f t="shared" si="203"/>
        <v/>
      </c>
      <c r="AJ396" s="29">
        <f t="shared" si="232"/>
        <v>0</v>
      </c>
      <c r="AK396" s="22"/>
      <c r="AL396" s="5">
        <f t="shared" si="221"/>
        <v>0</v>
      </c>
      <c r="AM396" s="22"/>
      <c r="AN396" s="5">
        <f t="shared" si="222"/>
        <v>0</v>
      </c>
      <c r="AO396" s="826"/>
      <c r="AP396" s="29">
        <f t="shared" si="212"/>
        <v>0</v>
      </c>
      <c r="AQ396" s="436"/>
      <c r="AR396" s="106">
        <f t="shared" si="213"/>
        <v>0</v>
      </c>
      <c r="AS396" s="274">
        <f t="shared" si="223"/>
        <v>0</v>
      </c>
      <c r="AT396" s="275">
        <f t="shared" si="223"/>
        <v>0</v>
      </c>
      <c r="AU396" s="275">
        <f t="shared" si="225"/>
        <v>0</v>
      </c>
      <c r="AV396" s="275">
        <f t="shared" si="225"/>
        <v>0</v>
      </c>
      <c r="AW396" s="275">
        <f t="shared" si="225"/>
        <v>0</v>
      </c>
      <c r="AX396" s="275">
        <f t="shared" si="225"/>
        <v>0</v>
      </c>
      <c r="AY396" s="275">
        <f t="shared" si="225"/>
        <v>0</v>
      </c>
      <c r="AZ396" s="275">
        <f t="shared" si="225"/>
        <v>0</v>
      </c>
      <c r="BA396" s="275">
        <f t="shared" si="225"/>
        <v>0</v>
      </c>
      <c r="BB396" s="275">
        <f t="shared" si="225"/>
        <v>0</v>
      </c>
      <c r="BC396" s="275">
        <f t="shared" si="225"/>
        <v>0</v>
      </c>
      <c r="BD396" s="275">
        <f t="shared" si="233"/>
        <v>0</v>
      </c>
      <c r="BE396" s="275">
        <f>IF(AND(A396&lt;&gt;"",AS396&lt;&gt;1,ISNA(VLOOKUP(A396,Indoor!B:B,1,0))),1,0)</f>
        <v>0</v>
      </c>
      <c r="BG396" s="276"/>
      <c r="BH396" s="302"/>
    </row>
    <row r="397" spans="1:60" hidden="1">
      <c r="A397" s="118"/>
      <c r="B397" s="4" t="str">
        <f t="shared" si="224"/>
        <v/>
      </c>
      <c r="C397" s="4" t="str">
        <f t="shared" si="224"/>
        <v/>
      </c>
      <c r="D397" s="5" t="str">
        <f t="shared" si="224"/>
        <v/>
      </c>
      <c r="E397" s="5" t="str">
        <f t="shared" si="224"/>
        <v/>
      </c>
      <c r="F397" s="5" t="str">
        <f t="shared" si="224"/>
        <v/>
      </c>
      <c r="G397" s="17"/>
      <c r="H397" s="27" t="str">
        <f t="shared" si="204"/>
        <v/>
      </c>
      <c r="I397" s="28"/>
      <c r="J397" s="267" t="str">
        <f t="shared" si="205"/>
        <v/>
      </c>
      <c r="K397" s="263" t="str">
        <f t="shared" si="197"/>
        <v/>
      </c>
      <c r="L397" s="5">
        <f t="shared" si="226"/>
        <v>0</v>
      </c>
      <c r="M397" s="18"/>
      <c r="N397" s="267" t="str">
        <f t="shared" si="206"/>
        <v/>
      </c>
      <c r="O397" s="263" t="str">
        <f t="shared" si="198"/>
        <v/>
      </c>
      <c r="P397" s="5">
        <f t="shared" si="227"/>
        <v>0</v>
      </c>
      <c r="Q397" s="18"/>
      <c r="R397" s="267" t="str">
        <f t="shared" si="207"/>
        <v/>
      </c>
      <c r="S397" s="263" t="str">
        <f t="shared" si="199"/>
        <v/>
      </c>
      <c r="T397" s="5">
        <f t="shared" si="228"/>
        <v>0</v>
      </c>
      <c r="U397" s="18"/>
      <c r="V397" s="267" t="str">
        <f t="shared" si="208"/>
        <v/>
      </c>
      <c r="W397" s="263" t="str">
        <f t="shared" si="200"/>
        <v/>
      </c>
      <c r="X397" s="5">
        <f t="shared" si="229"/>
        <v>0</v>
      </c>
      <c r="Y397" s="20"/>
      <c r="Z397" s="267" t="str">
        <f t="shared" si="209"/>
        <v/>
      </c>
      <c r="AA397" s="263" t="str">
        <f t="shared" si="201"/>
        <v/>
      </c>
      <c r="AB397" s="5">
        <f t="shared" si="230"/>
        <v>0</v>
      </c>
      <c r="AC397" s="18"/>
      <c r="AD397" s="267" t="str">
        <f t="shared" si="210"/>
        <v/>
      </c>
      <c r="AE397" s="263" t="str">
        <f t="shared" si="202"/>
        <v/>
      </c>
      <c r="AF397" s="5">
        <f t="shared" si="231"/>
        <v>0</v>
      </c>
      <c r="AG397" s="18"/>
      <c r="AH397" s="267" t="str">
        <f t="shared" si="211"/>
        <v/>
      </c>
      <c r="AI397" s="263" t="str">
        <f t="shared" si="203"/>
        <v/>
      </c>
      <c r="AJ397" s="29">
        <f t="shared" si="232"/>
        <v>0</v>
      </c>
      <c r="AK397" s="22"/>
      <c r="AL397" s="5">
        <f t="shared" si="221"/>
        <v>0</v>
      </c>
      <c r="AM397" s="22"/>
      <c r="AN397" s="5">
        <f t="shared" si="222"/>
        <v>0</v>
      </c>
      <c r="AO397" s="826"/>
      <c r="AP397" s="29">
        <f t="shared" si="212"/>
        <v>0</v>
      </c>
      <c r="AQ397" s="436"/>
      <c r="AR397" s="106">
        <f t="shared" si="213"/>
        <v>0</v>
      </c>
      <c r="AS397" s="274">
        <f t="shared" si="223"/>
        <v>0</v>
      </c>
      <c r="AT397" s="275">
        <f t="shared" si="223"/>
        <v>0</v>
      </c>
      <c r="AU397" s="275">
        <f t="shared" si="225"/>
        <v>0</v>
      </c>
      <c r="AV397" s="275">
        <f t="shared" si="225"/>
        <v>0</v>
      </c>
      <c r="AW397" s="275">
        <f t="shared" si="225"/>
        <v>0</v>
      </c>
      <c r="AX397" s="275">
        <f t="shared" si="225"/>
        <v>0</v>
      </c>
      <c r="AY397" s="275">
        <f t="shared" si="225"/>
        <v>0</v>
      </c>
      <c r="AZ397" s="275">
        <f t="shared" si="225"/>
        <v>0</v>
      </c>
      <c r="BA397" s="275">
        <f t="shared" si="225"/>
        <v>0</v>
      </c>
      <c r="BB397" s="275">
        <f t="shared" si="225"/>
        <v>0</v>
      </c>
      <c r="BC397" s="275">
        <f t="shared" si="225"/>
        <v>0</v>
      </c>
      <c r="BD397" s="275">
        <f t="shared" si="233"/>
        <v>0</v>
      </c>
      <c r="BE397" s="275">
        <f>IF(AND(A397&lt;&gt;"",AS397&lt;&gt;1,ISNA(VLOOKUP(A397,Indoor!B:B,1,0))),1,0)</f>
        <v>0</v>
      </c>
      <c r="BG397" s="276"/>
      <c r="BH397" s="302"/>
    </row>
    <row r="398" spans="1:60" hidden="1">
      <c r="A398" s="118"/>
      <c r="B398" s="4" t="str">
        <f t="shared" si="224"/>
        <v/>
      </c>
      <c r="C398" s="4" t="str">
        <f t="shared" si="224"/>
        <v/>
      </c>
      <c r="D398" s="5" t="str">
        <f t="shared" si="224"/>
        <v/>
      </c>
      <c r="E398" s="5" t="str">
        <f t="shared" si="224"/>
        <v/>
      </c>
      <c r="F398" s="5" t="str">
        <f t="shared" si="224"/>
        <v/>
      </c>
      <c r="G398" s="17"/>
      <c r="H398" s="27" t="str">
        <f t="shared" si="204"/>
        <v/>
      </c>
      <c r="I398" s="28"/>
      <c r="J398" s="267" t="str">
        <f t="shared" si="205"/>
        <v/>
      </c>
      <c r="K398" s="263" t="str">
        <f t="shared" ref="K398:K461" si="234">IF($G398="","",VLOOKUP($G398,cal_Indoor,K$5,0))</f>
        <v/>
      </c>
      <c r="L398" s="5">
        <f t="shared" si="226"/>
        <v>0</v>
      </c>
      <c r="M398" s="18"/>
      <c r="N398" s="267" t="str">
        <f t="shared" si="206"/>
        <v/>
      </c>
      <c r="O398" s="263" t="str">
        <f t="shared" ref="O398:O461" si="235">IF($G398="","",VLOOKUP($G398,cal_Indoor,O$5,0))</f>
        <v/>
      </c>
      <c r="P398" s="5">
        <f t="shared" si="227"/>
        <v>0</v>
      </c>
      <c r="Q398" s="18"/>
      <c r="R398" s="267" t="str">
        <f t="shared" si="207"/>
        <v/>
      </c>
      <c r="S398" s="263" t="str">
        <f t="shared" ref="S398:S461" si="236">IF($G398="","",VLOOKUP($G398,cal_Indoor,S$5,0))</f>
        <v/>
      </c>
      <c r="T398" s="5">
        <f t="shared" si="228"/>
        <v>0</v>
      </c>
      <c r="U398" s="18"/>
      <c r="V398" s="267" t="str">
        <f t="shared" si="208"/>
        <v/>
      </c>
      <c r="W398" s="263" t="str">
        <f t="shared" ref="W398:W461" si="237">IF($G398="","",VLOOKUP($G398,cal_Indoor,W$5,0))</f>
        <v/>
      </c>
      <c r="X398" s="5">
        <f t="shared" si="229"/>
        <v>0</v>
      </c>
      <c r="Y398" s="20"/>
      <c r="Z398" s="267" t="str">
        <f t="shared" si="209"/>
        <v/>
      </c>
      <c r="AA398" s="263" t="str">
        <f t="shared" ref="AA398:AA461" si="238">IF($G398="","",VLOOKUP($G398,cal_Indoor,AA$5,0))</f>
        <v/>
      </c>
      <c r="AB398" s="5">
        <f t="shared" si="230"/>
        <v>0</v>
      </c>
      <c r="AC398" s="18"/>
      <c r="AD398" s="267" t="str">
        <f t="shared" si="210"/>
        <v/>
      </c>
      <c r="AE398" s="263" t="str">
        <f t="shared" ref="AE398:AE461" si="239">IF($G398="","",VLOOKUP($G398,cal_Indoor,AE$5,0))</f>
        <v/>
      </c>
      <c r="AF398" s="5">
        <f t="shared" si="231"/>
        <v>0</v>
      </c>
      <c r="AG398" s="18"/>
      <c r="AH398" s="267" t="str">
        <f t="shared" si="211"/>
        <v/>
      </c>
      <c r="AI398" s="263" t="str">
        <f t="shared" ref="AI398:AI461" si="240">IF($G398="","",VLOOKUP($G398,cal_Indoor,AI$5,0))</f>
        <v/>
      </c>
      <c r="AJ398" s="29">
        <f t="shared" si="232"/>
        <v>0</v>
      </c>
      <c r="AK398" s="22"/>
      <c r="AL398" s="5">
        <f t="shared" si="221"/>
        <v>0</v>
      </c>
      <c r="AM398" s="22"/>
      <c r="AN398" s="5">
        <f t="shared" si="222"/>
        <v>0</v>
      </c>
      <c r="AO398" s="826"/>
      <c r="AP398" s="29">
        <f t="shared" si="212"/>
        <v>0</v>
      </c>
      <c r="AQ398" s="436"/>
      <c r="AR398" s="106">
        <f t="shared" si="213"/>
        <v>0</v>
      </c>
      <c r="AS398" s="274">
        <f t="shared" si="223"/>
        <v>0</v>
      </c>
      <c r="AT398" s="275">
        <f t="shared" si="223"/>
        <v>0</v>
      </c>
      <c r="AU398" s="275">
        <f t="shared" si="225"/>
        <v>0</v>
      </c>
      <c r="AV398" s="275">
        <f t="shared" si="225"/>
        <v>0</v>
      </c>
      <c r="AW398" s="275">
        <f t="shared" si="225"/>
        <v>0</v>
      </c>
      <c r="AX398" s="275">
        <f t="shared" si="225"/>
        <v>0</v>
      </c>
      <c r="AY398" s="275">
        <f t="shared" si="225"/>
        <v>0</v>
      </c>
      <c r="AZ398" s="275">
        <f t="shared" si="225"/>
        <v>0</v>
      </c>
      <c r="BA398" s="275">
        <f t="shared" si="225"/>
        <v>0</v>
      </c>
      <c r="BB398" s="275">
        <f t="shared" si="225"/>
        <v>0</v>
      </c>
      <c r="BC398" s="275">
        <f t="shared" si="225"/>
        <v>0</v>
      </c>
      <c r="BD398" s="275">
        <f t="shared" si="233"/>
        <v>0</v>
      </c>
      <c r="BE398" s="275">
        <f>IF(AND(A398&lt;&gt;"",AS398&lt;&gt;1,ISNA(VLOOKUP(A398,Indoor!B:B,1,0))),1,0)</f>
        <v>0</v>
      </c>
      <c r="BG398" s="276"/>
      <c r="BH398" s="302"/>
    </row>
    <row r="399" spans="1:60" hidden="1">
      <c r="A399" s="118"/>
      <c r="B399" s="4" t="str">
        <f t="shared" si="224"/>
        <v/>
      </c>
      <c r="C399" s="4" t="str">
        <f t="shared" si="224"/>
        <v/>
      </c>
      <c r="D399" s="5" t="str">
        <f t="shared" si="224"/>
        <v/>
      </c>
      <c r="E399" s="5" t="str">
        <f t="shared" si="224"/>
        <v/>
      </c>
      <c r="F399" s="5" t="str">
        <f t="shared" si="224"/>
        <v/>
      </c>
      <c r="G399" s="17"/>
      <c r="H399" s="27" t="str">
        <f t="shared" ref="H399:H462" si="241">IF($G399="","",VLOOKUP($G399,cal_Indoor,H$5,0))</f>
        <v/>
      </c>
      <c r="I399" s="28"/>
      <c r="J399" s="267" t="str">
        <f t="shared" ref="J399:J462" si="242">IF(I399="","",I399*1000)</f>
        <v/>
      </c>
      <c r="K399" s="263" t="str">
        <f t="shared" si="234"/>
        <v/>
      </c>
      <c r="L399" s="5">
        <f t="shared" si="226"/>
        <v>0</v>
      </c>
      <c r="M399" s="18"/>
      <c r="N399" s="267" t="str">
        <f t="shared" ref="N399:N462" si="243">IF(M399="","",M399*1000)</f>
        <v/>
      </c>
      <c r="O399" s="263" t="str">
        <f t="shared" si="235"/>
        <v/>
      </c>
      <c r="P399" s="5">
        <f t="shared" si="227"/>
        <v>0</v>
      </c>
      <c r="Q399" s="18"/>
      <c r="R399" s="267" t="str">
        <f t="shared" ref="R399:R462" si="244">IF(Q399="","",Q399*1000)</f>
        <v/>
      </c>
      <c r="S399" s="263" t="str">
        <f t="shared" si="236"/>
        <v/>
      </c>
      <c r="T399" s="5">
        <f t="shared" si="228"/>
        <v>0</v>
      </c>
      <c r="U399" s="18"/>
      <c r="V399" s="267" t="str">
        <f t="shared" ref="V399:V462" si="245">IF(U399="","",U399*1000)</f>
        <v/>
      </c>
      <c r="W399" s="263" t="str">
        <f t="shared" si="237"/>
        <v/>
      </c>
      <c r="X399" s="5">
        <f t="shared" si="229"/>
        <v>0</v>
      </c>
      <c r="Y399" s="20"/>
      <c r="Z399" s="267" t="str">
        <f t="shared" ref="Z399:Z462" si="246">IF(Y399="","",Y399*1000)</f>
        <v/>
      </c>
      <c r="AA399" s="263" t="str">
        <f t="shared" si="238"/>
        <v/>
      </c>
      <c r="AB399" s="5">
        <f t="shared" si="230"/>
        <v>0</v>
      </c>
      <c r="AC399" s="18"/>
      <c r="AD399" s="267" t="str">
        <f t="shared" ref="AD399:AD462" si="247">IF(AC399="","",AC399*1000)</f>
        <v/>
      </c>
      <c r="AE399" s="263" t="str">
        <f t="shared" si="239"/>
        <v/>
      </c>
      <c r="AF399" s="5">
        <f t="shared" si="231"/>
        <v>0</v>
      </c>
      <c r="AG399" s="18"/>
      <c r="AH399" s="267" t="str">
        <f t="shared" ref="AH399:AH462" si="248">IF(AG399="","",AG399*1000)</f>
        <v/>
      </c>
      <c r="AI399" s="263" t="str">
        <f t="shared" si="240"/>
        <v/>
      </c>
      <c r="AJ399" s="29">
        <f t="shared" si="232"/>
        <v>0</v>
      </c>
      <c r="AK399" s="22"/>
      <c r="AL399" s="5">
        <f t="shared" si="221"/>
        <v>0</v>
      </c>
      <c r="AM399" s="22"/>
      <c r="AN399" s="5">
        <f t="shared" si="222"/>
        <v>0</v>
      </c>
      <c r="AO399" s="826"/>
      <c r="AP399" s="29">
        <f t="shared" ref="AP399:AP462" si="249">IF(AO399&gt;0,IF(ISERROR(INT(VLOOKUP(AP$13,points_Indoor,5,0)*(AO399-VLOOKUP(AP$13,points_Indoor,6,0))^VLOOKUP(AP$13,points_Indoor,7,0))),0,INT(VLOOKUP(AP$13,points_Indoor,5,0)*(AO399-VLOOKUP(AP$13,points_Indoor,6,0))^VLOOKUP(AP$13,points_Indoor,7,0))),0)</f>
        <v>0</v>
      </c>
      <c r="AQ399" s="436"/>
      <c r="AR399" s="106">
        <f t="shared" ref="AR399:AR462" si="250">IF(AQ399&gt;0,IF(ISERROR(INT(VLOOKUP(AR$13,points_Indoor,5,0)*(AQ399-VLOOKUP(AR$13,points_Indoor,6,0))^VLOOKUP(AR$13,points_Indoor,7,0))),0,INT(VLOOKUP(AR$13,points_Indoor,5,0)*(AQ399-VLOOKUP(AR$13,points_Indoor,6,0))^VLOOKUP(AR$13,points_Indoor,7,0))),0)</f>
        <v>0</v>
      </c>
      <c r="AS399" s="274">
        <f t="shared" si="223"/>
        <v>0</v>
      </c>
      <c r="AT399" s="275">
        <f t="shared" si="223"/>
        <v>0</v>
      </c>
      <c r="AU399" s="275">
        <f t="shared" si="225"/>
        <v>0</v>
      </c>
      <c r="AV399" s="275">
        <f t="shared" si="225"/>
        <v>0</v>
      </c>
      <c r="AW399" s="275">
        <f t="shared" si="225"/>
        <v>0</v>
      </c>
      <c r="AX399" s="275">
        <f t="shared" si="225"/>
        <v>0</v>
      </c>
      <c r="AY399" s="275">
        <f t="shared" si="225"/>
        <v>0</v>
      </c>
      <c r="AZ399" s="275">
        <f t="shared" si="225"/>
        <v>0</v>
      </c>
      <c r="BA399" s="275">
        <f t="shared" si="225"/>
        <v>0</v>
      </c>
      <c r="BB399" s="275">
        <f t="shared" si="225"/>
        <v>0</v>
      </c>
      <c r="BC399" s="275">
        <f t="shared" si="225"/>
        <v>0</v>
      </c>
      <c r="BD399" s="275">
        <f t="shared" si="233"/>
        <v>0</v>
      </c>
      <c r="BE399" s="275">
        <f>IF(AND(A399&lt;&gt;"",AS399&lt;&gt;1,ISNA(VLOOKUP(A399,Indoor!B:B,1,0))),1,0)</f>
        <v>0</v>
      </c>
      <c r="BG399" s="276"/>
      <c r="BH399" s="302"/>
    </row>
    <row r="400" spans="1:60" hidden="1">
      <c r="A400" s="118"/>
      <c r="B400" s="4" t="str">
        <f t="shared" si="224"/>
        <v/>
      </c>
      <c r="C400" s="4" t="str">
        <f t="shared" si="224"/>
        <v/>
      </c>
      <c r="D400" s="5" t="str">
        <f t="shared" si="224"/>
        <v/>
      </c>
      <c r="E400" s="5" t="str">
        <f t="shared" si="224"/>
        <v/>
      </c>
      <c r="F400" s="5" t="str">
        <f t="shared" si="224"/>
        <v/>
      </c>
      <c r="G400" s="17"/>
      <c r="H400" s="27" t="str">
        <f t="shared" si="241"/>
        <v/>
      </c>
      <c r="I400" s="28"/>
      <c r="J400" s="267" t="str">
        <f t="shared" si="242"/>
        <v/>
      </c>
      <c r="K400" s="263" t="str">
        <f t="shared" si="234"/>
        <v/>
      </c>
      <c r="L400" s="5">
        <f t="shared" si="226"/>
        <v>0</v>
      </c>
      <c r="M400" s="18"/>
      <c r="N400" s="267" t="str">
        <f t="shared" si="243"/>
        <v/>
      </c>
      <c r="O400" s="263" t="str">
        <f t="shared" si="235"/>
        <v/>
      </c>
      <c r="P400" s="5">
        <f t="shared" si="227"/>
        <v>0</v>
      </c>
      <c r="Q400" s="18"/>
      <c r="R400" s="267" t="str">
        <f t="shared" si="244"/>
        <v/>
      </c>
      <c r="S400" s="263" t="str">
        <f t="shared" si="236"/>
        <v/>
      </c>
      <c r="T400" s="5">
        <f t="shared" si="228"/>
        <v>0</v>
      </c>
      <c r="U400" s="18"/>
      <c r="V400" s="267" t="str">
        <f t="shared" si="245"/>
        <v/>
      </c>
      <c r="W400" s="263" t="str">
        <f t="shared" si="237"/>
        <v/>
      </c>
      <c r="X400" s="5">
        <f t="shared" si="229"/>
        <v>0</v>
      </c>
      <c r="Y400" s="20"/>
      <c r="Z400" s="267" t="str">
        <f t="shared" si="246"/>
        <v/>
      </c>
      <c r="AA400" s="263" t="str">
        <f t="shared" si="238"/>
        <v/>
      </c>
      <c r="AB400" s="5">
        <f t="shared" si="230"/>
        <v>0</v>
      </c>
      <c r="AC400" s="18"/>
      <c r="AD400" s="267" t="str">
        <f t="shared" si="247"/>
        <v/>
      </c>
      <c r="AE400" s="263" t="str">
        <f t="shared" si="239"/>
        <v/>
      </c>
      <c r="AF400" s="5">
        <f t="shared" si="231"/>
        <v>0</v>
      </c>
      <c r="AG400" s="18"/>
      <c r="AH400" s="267" t="str">
        <f t="shared" si="248"/>
        <v/>
      </c>
      <c r="AI400" s="263" t="str">
        <f t="shared" si="240"/>
        <v/>
      </c>
      <c r="AJ400" s="29">
        <f t="shared" si="232"/>
        <v>0</v>
      </c>
      <c r="AK400" s="22"/>
      <c r="AL400" s="5">
        <f t="shared" si="221"/>
        <v>0</v>
      </c>
      <c r="AM400" s="22"/>
      <c r="AN400" s="5">
        <f t="shared" si="222"/>
        <v>0</v>
      </c>
      <c r="AO400" s="826"/>
      <c r="AP400" s="29">
        <f t="shared" si="249"/>
        <v>0</v>
      </c>
      <c r="AQ400" s="436"/>
      <c r="AR400" s="106">
        <f t="shared" si="250"/>
        <v>0</v>
      </c>
      <c r="AS400" s="274">
        <f t="shared" si="223"/>
        <v>0</v>
      </c>
      <c r="AT400" s="275">
        <f t="shared" si="223"/>
        <v>0</v>
      </c>
      <c r="AU400" s="275">
        <f t="shared" ref="AU400:BC409" si="251">IF($G400=AU$13,1,0)</f>
        <v>0</v>
      </c>
      <c r="AV400" s="275">
        <f t="shared" si="251"/>
        <v>0</v>
      </c>
      <c r="AW400" s="275">
        <f t="shared" si="251"/>
        <v>0</v>
      </c>
      <c r="AX400" s="275">
        <f t="shared" si="251"/>
        <v>0</v>
      </c>
      <c r="AY400" s="275">
        <f t="shared" si="251"/>
        <v>0</v>
      </c>
      <c r="AZ400" s="275">
        <f t="shared" si="251"/>
        <v>0</v>
      </c>
      <c r="BA400" s="275">
        <f t="shared" si="251"/>
        <v>0</v>
      </c>
      <c r="BB400" s="275">
        <f t="shared" si="251"/>
        <v>0</v>
      </c>
      <c r="BC400" s="275">
        <f t="shared" si="251"/>
        <v>0</v>
      </c>
      <c r="BD400" s="275">
        <f t="shared" si="233"/>
        <v>0</v>
      </c>
      <c r="BE400" s="275">
        <f>IF(AND(A400&lt;&gt;"",AS400&lt;&gt;1,ISNA(VLOOKUP(A400,Indoor!B:B,1,0))),1,0)</f>
        <v>0</v>
      </c>
      <c r="BG400" s="276"/>
      <c r="BH400" s="302"/>
    </row>
    <row r="401" spans="1:60" hidden="1">
      <c r="A401" s="118"/>
      <c r="B401" s="4" t="str">
        <f t="shared" si="224"/>
        <v/>
      </c>
      <c r="C401" s="4" t="str">
        <f t="shared" si="224"/>
        <v/>
      </c>
      <c r="D401" s="5" t="str">
        <f t="shared" si="224"/>
        <v/>
      </c>
      <c r="E401" s="5" t="str">
        <f t="shared" si="224"/>
        <v/>
      </c>
      <c r="F401" s="5" t="str">
        <f t="shared" si="224"/>
        <v/>
      </c>
      <c r="G401" s="17"/>
      <c r="H401" s="27" t="str">
        <f t="shared" si="241"/>
        <v/>
      </c>
      <c r="I401" s="28"/>
      <c r="J401" s="267" t="str">
        <f t="shared" si="242"/>
        <v/>
      </c>
      <c r="K401" s="263" t="str">
        <f t="shared" si="234"/>
        <v/>
      </c>
      <c r="L401" s="5">
        <f t="shared" si="226"/>
        <v>0</v>
      </c>
      <c r="M401" s="18"/>
      <c r="N401" s="267" t="str">
        <f t="shared" si="243"/>
        <v/>
      </c>
      <c r="O401" s="263" t="str">
        <f t="shared" si="235"/>
        <v/>
      </c>
      <c r="P401" s="5">
        <f t="shared" si="227"/>
        <v>0</v>
      </c>
      <c r="Q401" s="18"/>
      <c r="R401" s="267" t="str">
        <f t="shared" si="244"/>
        <v/>
      </c>
      <c r="S401" s="263" t="str">
        <f t="shared" si="236"/>
        <v/>
      </c>
      <c r="T401" s="5">
        <f t="shared" si="228"/>
        <v>0</v>
      </c>
      <c r="U401" s="18"/>
      <c r="V401" s="267" t="str">
        <f t="shared" si="245"/>
        <v/>
      </c>
      <c r="W401" s="263" t="str">
        <f t="shared" si="237"/>
        <v/>
      </c>
      <c r="X401" s="5">
        <f t="shared" si="229"/>
        <v>0</v>
      </c>
      <c r="Y401" s="20"/>
      <c r="Z401" s="267" t="str">
        <f t="shared" si="246"/>
        <v/>
      </c>
      <c r="AA401" s="263" t="str">
        <f t="shared" si="238"/>
        <v/>
      </c>
      <c r="AB401" s="5">
        <f t="shared" si="230"/>
        <v>0</v>
      </c>
      <c r="AC401" s="18"/>
      <c r="AD401" s="267" t="str">
        <f t="shared" si="247"/>
        <v/>
      </c>
      <c r="AE401" s="263" t="str">
        <f t="shared" si="239"/>
        <v/>
      </c>
      <c r="AF401" s="5">
        <f t="shared" si="231"/>
        <v>0</v>
      </c>
      <c r="AG401" s="18"/>
      <c r="AH401" s="267" t="str">
        <f t="shared" si="248"/>
        <v/>
      </c>
      <c r="AI401" s="263" t="str">
        <f t="shared" si="240"/>
        <v/>
      </c>
      <c r="AJ401" s="29">
        <f t="shared" si="232"/>
        <v>0</v>
      </c>
      <c r="AK401" s="22"/>
      <c r="AL401" s="5">
        <f t="shared" si="221"/>
        <v>0</v>
      </c>
      <c r="AM401" s="22"/>
      <c r="AN401" s="5">
        <f t="shared" si="222"/>
        <v>0</v>
      </c>
      <c r="AO401" s="826"/>
      <c r="AP401" s="29">
        <f t="shared" si="249"/>
        <v>0</v>
      </c>
      <c r="AQ401" s="436"/>
      <c r="AR401" s="106">
        <f t="shared" si="250"/>
        <v>0</v>
      </c>
      <c r="AS401" s="274">
        <f t="shared" ref="AS401:AT420" si="252">IF($G401=AS$13,1,0)</f>
        <v>0</v>
      </c>
      <c r="AT401" s="275">
        <f t="shared" si="252"/>
        <v>0</v>
      </c>
      <c r="AU401" s="275">
        <f t="shared" si="251"/>
        <v>0</v>
      </c>
      <c r="AV401" s="275">
        <f t="shared" si="251"/>
        <v>0</v>
      </c>
      <c r="AW401" s="275">
        <f t="shared" si="251"/>
        <v>0</v>
      </c>
      <c r="AX401" s="275">
        <f t="shared" si="251"/>
        <v>0</v>
      </c>
      <c r="AY401" s="275">
        <f t="shared" si="251"/>
        <v>0</v>
      </c>
      <c r="AZ401" s="275">
        <f t="shared" si="251"/>
        <v>0</v>
      </c>
      <c r="BA401" s="275">
        <f t="shared" si="251"/>
        <v>0</v>
      </c>
      <c r="BB401" s="275">
        <f t="shared" si="251"/>
        <v>0</v>
      </c>
      <c r="BC401" s="275">
        <f t="shared" si="251"/>
        <v>0</v>
      </c>
      <c r="BD401" s="275">
        <f t="shared" si="233"/>
        <v>0</v>
      </c>
      <c r="BE401" s="275">
        <f>IF(AND(A401&lt;&gt;"",AS401&lt;&gt;1,ISNA(VLOOKUP(A401,Indoor!B:B,1,0))),1,0)</f>
        <v>0</v>
      </c>
      <c r="BG401" s="276"/>
      <c r="BH401" s="302"/>
    </row>
    <row r="402" spans="1:60" hidden="1">
      <c r="A402" s="118"/>
      <c r="B402" s="4" t="str">
        <f t="shared" si="224"/>
        <v/>
      </c>
      <c r="C402" s="4" t="str">
        <f t="shared" si="224"/>
        <v/>
      </c>
      <c r="D402" s="5" t="str">
        <f t="shared" si="224"/>
        <v/>
      </c>
      <c r="E402" s="5" t="str">
        <f t="shared" si="224"/>
        <v/>
      </c>
      <c r="F402" s="5" t="str">
        <f t="shared" si="224"/>
        <v/>
      </c>
      <c r="G402" s="17"/>
      <c r="H402" s="27" t="str">
        <f t="shared" si="241"/>
        <v/>
      </c>
      <c r="I402" s="28"/>
      <c r="J402" s="267" t="str">
        <f t="shared" si="242"/>
        <v/>
      </c>
      <c r="K402" s="263" t="str">
        <f t="shared" si="234"/>
        <v/>
      </c>
      <c r="L402" s="5">
        <f t="shared" si="226"/>
        <v>0</v>
      </c>
      <c r="M402" s="18"/>
      <c r="N402" s="267" t="str">
        <f t="shared" si="243"/>
        <v/>
      </c>
      <c r="O402" s="263" t="str">
        <f t="shared" si="235"/>
        <v/>
      </c>
      <c r="P402" s="5">
        <f t="shared" si="227"/>
        <v>0</v>
      </c>
      <c r="Q402" s="18"/>
      <c r="R402" s="267" t="str">
        <f t="shared" si="244"/>
        <v/>
      </c>
      <c r="S402" s="263" t="str">
        <f t="shared" si="236"/>
        <v/>
      </c>
      <c r="T402" s="5">
        <f t="shared" si="228"/>
        <v>0</v>
      </c>
      <c r="U402" s="18"/>
      <c r="V402" s="267" t="str">
        <f t="shared" si="245"/>
        <v/>
      </c>
      <c r="W402" s="263" t="str">
        <f t="shared" si="237"/>
        <v/>
      </c>
      <c r="X402" s="5">
        <f t="shared" si="229"/>
        <v>0</v>
      </c>
      <c r="Y402" s="20"/>
      <c r="Z402" s="267" t="str">
        <f t="shared" si="246"/>
        <v/>
      </c>
      <c r="AA402" s="263" t="str">
        <f t="shared" si="238"/>
        <v/>
      </c>
      <c r="AB402" s="5">
        <f t="shared" si="230"/>
        <v>0</v>
      </c>
      <c r="AC402" s="18"/>
      <c r="AD402" s="267" t="str">
        <f t="shared" si="247"/>
        <v/>
      </c>
      <c r="AE402" s="263" t="str">
        <f t="shared" si="239"/>
        <v/>
      </c>
      <c r="AF402" s="5">
        <f t="shared" si="231"/>
        <v>0</v>
      </c>
      <c r="AG402" s="18"/>
      <c r="AH402" s="267" t="str">
        <f t="shared" si="248"/>
        <v/>
      </c>
      <c r="AI402" s="263" t="str">
        <f t="shared" si="240"/>
        <v/>
      </c>
      <c r="AJ402" s="29">
        <f t="shared" si="232"/>
        <v>0</v>
      </c>
      <c r="AK402" s="22"/>
      <c r="AL402" s="5">
        <f t="shared" si="221"/>
        <v>0</v>
      </c>
      <c r="AM402" s="22"/>
      <c r="AN402" s="5">
        <f t="shared" si="222"/>
        <v>0</v>
      </c>
      <c r="AO402" s="826"/>
      <c r="AP402" s="29">
        <f t="shared" si="249"/>
        <v>0</v>
      </c>
      <c r="AQ402" s="436"/>
      <c r="AR402" s="106">
        <f t="shared" si="250"/>
        <v>0</v>
      </c>
      <c r="AS402" s="274">
        <f t="shared" si="252"/>
        <v>0</v>
      </c>
      <c r="AT402" s="275">
        <f t="shared" si="252"/>
        <v>0</v>
      </c>
      <c r="AU402" s="275">
        <f t="shared" si="251"/>
        <v>0</v>
      </c>
      <c r="AV402" s="275">
        <f t="shared" si="251"/>
        <v>0</v>
      </c>
      <c r="AW402" s="275">
        <f t="shared" si="251"/>
        <v>0</v>
      </c>
      <c r="AX402" s="275">
        <f t="shared" si="251"/>
        <v>0</v>
      </c>
      <c r="AY402" s="275">
        <f t="shared" si="251"/>
        <v>0</v>
      </c>
      <c r="AZ402" s="275">
        <f t="shared" si="251"/>
        <v>0</v>
      </c>
      <c r="BA402" s="275">
        <f t="shared" si="251"/>
        <v>0</v>
      </c>
      <c r="BB402" s="275">
        <f t="shared" si="251"/>
        <v>0</v>
      </c>
      <c r="BC402" s="275">
        <f t="shared" si="251"/>
        <v>0</v>
      </c>
      <c r="BD402" s="275">
        <f t="shared" si="233"/>
        <v>0</v>
      </c>
      <c r="BE402" s="275">
        <f>IF(AND(A402&lt;&gt;"",AS402&lt;&gt;1,ISNA(VLOOKUP(A402,Indoor!B:B,1,0))),1,0)</f>
        <v>0</v>
      </c>
      <c r="BG402" s="276"/>
      <c r="BH402" s="302"/>
    </row>
    <row r="403" spans="1:60" hidden="1">
      <c r="A403" s="118"/>
      <c r="B403" s="4" t="str">
        <f t="shared" si="224"/>
        <v/>
      </c>
      <c r="C403" s="4" t="str">
        <f t="shared" si="224"/>
        <v/>
      </c>
      <c r="D403" s="5" t="str">
        <f t="shared" si="224"/>
        <v/>
      </c>
      <c r="E403" s="5" t="str">
        <f t="shared" si="224"/>
        <v/>
      </c>
      <c r="F403" s="5" t="str">
        <f t="shared" si="224"/>
        <v/>
      </c>
      <c r="G403" s="17"/>
      <c r="H403" s="27" t="str">
        <f t="shared" si="241"/>
        <v/>
      </c>
      <c r="I403" s="28"/>
      <c r="J403" s="267" t="str">
        <f t="shared" si="242"/>
        <v/>
      </c>
      <c r="K403" s="263" t="str">
        <f t="shared" si="234"/>
        <v/>
      </c>
      <c r="L403" s="5">
        <f t="shared" si="226"/>
        <v>0</v>
      </c>
      <c r="M403" s="18"/>
      <c r="N403" s="267" t="str">
        <f t="shared" si="243"/>
        <v/>
      </c>
      <c r="O403" s="263" t="str">
        <f t="shared" si="235"/>
        <v/>
      </c>
      <c r="P403" s="5">
        <f t="shared" si="227"/>
        <v>0</v>
      </c>
      <c r="Q403" s="18"/>
      <c r="R403" s="267" t="str">
        <f t="shared" si="244"/>
        <v/>
      </c>
      <c r="S403" s="263" t="str">
        <f t="shared" si="236"/>
        <v/>
      </c>
      <c r="T403" s="5">
        <f t="shared" si="228"/>
        <v>0</v>
      </c>
      <c r="U403" s="18"/>
      <c r="V403" s="267" t="str">
        <f t="shared" si="245"/>
        <v/>
      </c>
      <c r="W403" s="263" t="str">
        <f t="shared" si="237"/>
        <v/>
      </c>
      <c r="X403" s="5">
        <f t="shared" si="229"/>
        <v>0</v>
      </c>
      <c r="Y403" s="20"/>
      <c r="Z403" s="267" t="str">
        <f t="shared" si="246"/>
        <v/>
      </c>
      <c r="AA403" s="263" t="str">
        <f t="shared" si="238"/>
        <v/>
      </c>
      <c r="AB403" s="5">
        <f t="shared" si="230"/>
        <v>0</v>
      </c>
      <c r="AC403" s="18"/>
      <c r="AD403" s="267" t="str">
        <f t="shared" si="247"/>
        <v/>
      </c>
      <c r="AE403" s="263" t="str">
        <f t="shared" si="239"/>
        <v/>
      </c>
      <c r="AF403" s="5">
        <f t="shared" si="231"/>
        <v>0</v>
      </c>
      <c r="AG403" s="18"/>
      <c r="AH403" s="267" t="str">
        <f t="shared" si="248"/>
        <v/>
      </c>
      <c r="AI403" s="263" t="str">
        <f t="shared" si="240"/>
        <v/>
      </c>
      <c r="AJ403" s="29">
        <f t="shared" si="232"/>
        <v>0</v>
      </c>
      <c r="AK403" s="22"/>
      <c r="AL403" s="5">
        <f t="shared" si="221"/>
        <v>0</v>
      </c>
      <c r="AM403" s="22"/>
      <c r="AN403" s="5">
        <f t="shared" si="222"/>
        <v>0</v>
      </c>
      <c r="AO403" s="826"/>
      <c r="AP403" s="29">
        <f t="shared" si="249"/>
        <v>0</v>
      </c>
      <c r="AQ403" s="436"/>
      <c r="AR403" s="106">
        <f t="shared" si="250"/>
        <v>0</v>
      </c>
      <c r="AS403" s="274">
        <f t="shared" si="252"/>
        <v>0</v>
      </c>
      <c r="AT403" s="275">
        <f t="shared" si="252"/>
        <v>0</v>
      </c>
      <c r="AU403" s="275">
        <f t="shared" si="251"/>
        <v>0</v>
      </c>
      <c r="AV403" s="275">
        <f t="shared" si="251"/>
        <v>0</v>
      </c>
      <c r="AW403" s="275">
        <f t="shared" si="251"/>
        <v>0</v>
      </c>
      <c r="AX403" s="275">
        <f t="shared" si="251"/>
        <v>0</v>
      </c>
      <c r="AY403" s="275">
        <f t="shared" si="251"/>
        <v>0</v>
      </c>
      <c r="AZ403" s="275">
        <f t="shared" si="251"/>
        <v>0</v>
      </c>
      <c r="BA403" s="275">
        <f t="shared" si="251"/>
        <v>0</v>
      </c>
      <c r="BB403" s="275">
        <f t="shared" si="251"/>
        <v>0</v>
      </c>
      <c r="BC403" s="275">
        <f t="shared" si="251"/>
        <v>0</v>
      </c>
      <c r="BD403" s="275">
        <f t="shared" si="233"/>
        <v>0</v>
      </c>
      <c r="BE403" s="275">
        <f>IF(AND(A403&lt;&gt;"",AS403&lt;&gt;1,ISNA(VLOOKUP(A403,Indoor!B:B,1,0))),1,0)</f>
        <v>0</v>
      </c>
      <c r="BG403" s="276"/>
      <c r="BH403" s="302"/>
    </row>
    <row r="404" spans="1:60" hidden="1">
      <c r="A404" s="118"/>
      <c r="B404" s="4" t="str">
        <f t="shared" si="224"/>
        <v/>
      </c>
      <c r="C404" s="4" t="str">
        <f t="shared" si="224"/>
        <v/>
      </c>
      <c r="D404" s="5" t="str">
        <f t="shared" si="224"/>
        <v/>
      </c>
      <c r="E404" s="5" t="str">
        <f t="shared" si="224"/>
        <v/>
      </c>
      <c r="F404" s="5" t="str">
        <f t="shared" si="224"/>
        <v/>
      </c>
      <c r="G404" s="17"/>
      <c r="H404" s="27" t="str">
        <f t="shared" si="241"/>
        <v/>
      </c>
      <c r="I404" s="28"/>
      <c r="J404" s="267" t="str">
        <f t="shared" si="242"/>
        <v/>
      </c>
      <c r="K404" s="263" t="str">
        <f t="shared" si="234"/>
        <v/>
      </c>
      <c r="L404" s="5">
        <f t="shared" si="226"/>
        <v>0</v>
      </c>
      <c r="M404" s="18"/>
      <c r="N404" s="267" t="str">
        <f t="shared" si="243"/>
        <v/>
      </c>
      <c r="O404" s="263" t="str">
        <f t="shared" si="235"/>
        <v/>
      </c>
      <c r="P404" s="5">
        <f t="shared" si="227"/>
        <v>0</v>
      </c>
      <c r="Q404" s="18"/>
      <c r="R404" s="267" t="str">
        <f t="shared" si="244"/>
        <v/>
      </c>
      <c r="S404" s="263" t="str">
        <f t="shared" si="236"/>
        <v/>
      </c>
      <c r="T404" s="5">
        <f t="shared" si="228"/>
        <v>0</v>
      </c>
      <c r="U404" s="18"/>
      <c r="V404" s="267" t="str">
        <f t="shared" si="245"/>
        <v/>
      </c>
      <c r="W404" s="263" t="str">
        <f t="shared" si="237"/>
        <v/>
      </c>
      <c r="X404" s="5">
        <f t="shared" si="229"/>
        <v>0</v>
      </c>
      <c r="Y404" s="20"/>
      <c r="Z404" s="267" t="str">
        <f t="shared" si="246"/>
        <v/>
      </c>
      <c r="AA404" s="263" t="str">
        <f t="shared" si="238"/>
        <v/>
      </c>
      <c r="AB404" s="5">
        <f t="shared" si="230"/>
        <v>0</v>
      </c>
      <c r="AC404" s="18"/>
      <c r="AD404" s="267" t="str">
        <f t="shared" si="247"/>
        <v/>
      </c>
      <c r="AE404" s="263" t="str">
        <f t="shared" si="239"/>
        <v/>
      </c>
      <c r="AF404" s="5">
        <f t="shared" si="231"/>
        <v>0</v>
      </c>
      <c r="AG404" s="18"/>
      <c r="AH404" s="267" t="str">
        <f t="shared" si="248"/>
        <v/>
      </c>
      <c r="AI404" s="263" t="str">
        <f t="shared" si="240"/>
        <v/>
      </c>
      <c r="AJ404" s="29">
        <f t="shared" si="232"/>
        <v>0</v>
      </c>
      <c r="AK404" s="22"/>
      <c r="AL404" s="5">
        <f t="shared" si="221"/>
        <v>0</v>
      </c>
      <c r="AM404" s="22"/>
      <c r="AN404" s="5">
        <f t="shared" si="222"/>
        <v>0</v>
      </c>
      <c r="AO404" s="826"/>
      <c r="AP404" s="29">
        <f t="shared" si="249"/>
        <v>0</v>
      </c>
      <c r="AQ404" s="436"/>
      <c r="AR404" s="106">
        <f t="shared" si="250"/>
        <v>0</v>
      </c>
      <c r="AS404" s="274">
        <f t="shared" si="252"/>
        <v>0</v>
      </c>
      <c r="AT404" s="275">
        <f t="shared" si="252"/>
        <v>0</v>
      </c>
      <c r="AU404" s="275">
        <f t="shared" si="251"/>
        <v>0</v>
      </c>
      <c r="AV404" s="275">
        <f t="shared" si="251"/>
        <v>0</v>
      </c>
      <c r="AW404" s="275">
        <f t="shared" si="251"/>
        <v>0</v>
      </c>
      <c r="AX404" s="275">
        <f t="shared" si="251"/>
        <v>0</v>
      </c>
      <c r="AY404" s="275">
        <f t="shared" si="251"/>
        <v>0</v>
      </c>
      <c r="AZ404" s="275">
        <f t="shared" si="251"/>
        <v>0</v>
      </c>
      <c r="BA404" s="275">
        <f t="shared" si="251"/>
        <v>0</v>
      </c>
      <c r="BB404" s="275">
        <f t="shared" si="251"/>
        <v>0</v>
      </c>
      <c r="BC404" s="275">
        <f t="shared" si="251"/>
        <v>0</v>
      </c>
      <c r="BD404" s="275">
        <f t="shared" si="233"/>
        <v>0</v>
      </c>
      <c r="BE404" s="275">
        <f>IF(AND(A404&lt;&gt;"",AS404&lt;&gt;1,ISNA(VLOOKUP(A404,Indoor!B:B,1,0))),1,0)</f>
        <v>0</v>
      </c>
      <c r="BG404" s="276"/>
      <c r="BH404" s="302"/>
    </row>
    <row r="405" spans="1:60" hidden="1">
      <c r="A405" s="118"/>
      <c r="B405" s="4" t="str">
        <f t="shared" si="224"/>
        <v/>
      </c>
      <c r="C405" s="4" t="str">
        <f t="shared" si="224"/>
        <v/>
      </c>
      <c r="D405" s="5" t="str">
        <f t="shared" si="224"/>
        <v/>
      </c>
      <c r="E405" s="5" t="str">
        <f t="shared" si="224"/>
        <v/>
      </c>
      <c r="F405" s="5" t="str">
        <f t="shared" si="224"/>
        <v/>
      </c>
      <c r="G405" s="17"/>
      <c r="H405" s="27" t="str">
        <f t="shared" si="241"/>
        <v/>
      </c>
      <c r="I405" s="28"/>
      <c r="J405" s="267" t="str">
        <f t="shared" si="242"/>
        <v/>
      </c>
      <c r="K405" s="263" t="str">
        <f t="shared" si="234"/>
        <v/>
      </c>
      <c r="L405" s="5">
        <f t="shared" si="226"/>
        <v>0</v>
      </c>
      <c r="M405" s="18"/>
      <c r="N405" s="267" t="str">
        <f t="shared" si="243"/>
        <v/>
      </c>
      <c r="O405" s="263" t="str">
        <f t="shared" si="235"/>
        <v/>
      </c>
      <c r="P405" s="5">
        <f t="shared" si="227"/>
        <v>0</v>
      </c>
      <c r="Q405" s="18"/>
      <c r="R405" s="267" t="str">
        <f t="shared" si="244"/>
        <v/>
      </c>
      <c r="S405" s="263" t="str">
        <f t="shared" si="236"/>
        <v/>
      </c>
      <c r="T405" s="5">
        <f t="shared" si="228"/>
        <v>0</v>
      </c>
      <c r="U405" s="18"/>
      <c r="V405" s="267" t="str">
        <f t="shared" si="245"/>
        <v/>
      </c>
      <c r="W405" s="263" t="str">
        <f t="shared" si="237"/>
        <v/>
      </c>
      <c r="X405" s="5">
        <f t="shared" si="229"/>
        <v>0</v>
      </c>
      <c r="Y405" s="20"/>
      <c r="Z405" s="267" t="str">
        <f t="shared" si="246"/>
        <v/>
      </c>
      <c r="AA405" s="263" t="str">
        <f t="shared" si="238"/>
        <v/>
      </c>
      <c r="AB405" s="5">
        <f t="shared" si="230"/>
        <v>0</v>
      </c>
      <c r="AC405" s="18"/>
      <c r="AD405" s="267" t="str">
        <f t="shared" si="247"/>
        <v/>
      </c>
      <c r="AE405" s="263" t="str">
        <f t="shared" si="239"/>
        <v/>
      </c>
      <c r="AF405" s="5">
        <f t="shared" si="231"/>
        <v>0</v>
      </c>
      <c r="AG405" s="18"/>
      <c r="AH405" s="267" t="str">
        <f t="shared" si="248"/>
        <v/>
      </c>
      <c r="AI405" s="263" t="str">
        <f t="shared" si="240"/>
        <v/>
      </c>
      <c r="AJ405" s="29">
        <f t="shared" si="232"/>
        <v>0</v>
      </c>
      <c r="AK405" s="22"/>
      <c r="AL405" s="5">
        <f t="shared" si="221"/>
        <v>0</v>
      </c>
      <c r="AM405" s="22"/>
      <c r="AN405" s="5">
        <f t="shared" si="222"/>
        <v>0</v>
      </c>
      <c r="AO405" s="826"/>
      <c r="AP405" s="29">
        <f t="shared" si="249"/>
        <v>0</v>
      </c>
      <c r="AQ405" s="436"/>
      <c r="AR405" s="106">
        <f t="shared" si="250"/>
        <v>0</v>
      </c>
      <c r="AS405" s="274">
        <f t="shared" si="252"/>
        <v>0</v>
      </c>
      <c r="AT405" s="275">
        <f t="shared" si="252"/>
        <v>0</v>
      </c>
      <c r="AU405" s="275">
        <f t="shared" si="251"/>
        <v>0</v>
      </c>
      <c r="AV405" s="275">
        <f t="shared" si="251"/>
        <v>0</v>
      </c>
      <c r="AW405" s="275">
        <f t="shared" si="251"/>
        <v>0</v>
      </c>
      <c r="AX405" s="275">
        <f t="shared" si="251"/>
        <v>0</v>
      </c>
      <c r="AY405" s="275">
        <f t="shared" si="251"/>
        <v>0</v>
      </c>
      <c r="AZ405" s="275">
        <f t="shared" si="251"/>
        <v>0</v>
      </c>
      <c r="BA405" s="275">
        <f t="shared" si="251"/>
        <v>0</v>
      </c>
      <c r="BB405" s="275">
        <f t="shared" si="251"/>
        <v>0</v>
      </c>
      <c r="BC405" s="275">
        <f t="shared" si="251"/>
        <v>0</v>
      </c>
      <c r="BD405" s="275">
        <f t="shared" si="233"/>
        <v>0</v>
      </c>
      <c r="BE405" s="275">
        <f>IF(AND(A405&lt;&gt;"",AS405&lt;&gt;1,ISNA(VLOOKUP(A405,Indoor!B:B,1,0))),1,0)</f>
        <v>0</v>
      </c>
      <c r="BG405" s="276"/>
      <c r="BH405" s="302"/>
    </row>
    <row r="406" spans="1:60" hidden="1">
      <c r="A406" s="118"/>
      <c r="B406" s="4" t="str">
        <f t="shared" si="224"/>
        <v/>
      </c>
      <c r="C406" s="4" t="str">
        <f t="shared" si="224"/>
        <v/>
      </c>
      <c r="D406" s="5" t="str">
        <f t="shared" si="224"/>
        <v/>
      </c>
      <c r="E406" s="5" t="str">
        <f t="shared" si="224"/>
        <v/>
      </c>
      <c r="F406" s="5" t="str">
        <f t="shared" si="224"/>
        <v/>
      </c>
      <c r="G406" s="17"/>
      <c r="H406" s="27" t="str">
        <f t="shared" si="241"/>
        <v/>
      </c>
      <c r="I406" s="28"/>
      <c r="J406" s="267" t="str">
        <f t="shared" si="242"/>
        <v/>
      </c>
      <c r="K406" s="263" t="str">
        <f t="shared" si="234"/>
        <v/>
      </c>
      <c r="L406" s="5">
        <f t="shared" si="226"/>
        <v>0</v>
      </c>
      <c r="M406" s="18"/>
      <c r="N406" s="267" t="str">
        <f t="shared" si="243"/>
        <v/>
      </c>
      <c r="O406" s="263" t="str">
        <f t="shared" si="235"/>
        <v/>
      </c>
      <c r="P406" s="5">
        <f t="shared" si="227"/>
        <v>0</v>
      </c>
      <c r="Q406" s="18"/>
      <c r="R406" s="267" t="str">
        <f t="shared" si="244"/>
        <v/>
      </c>
      <c r="S406" s="263" t="str">
        <f t="shared" si="236"/>
        <v/>
      </c>
      <c r="T406" s="5">
        <f t="shared" si="228"/>
        <v>0</v>
      </c>
      <c r="U406" s="18"/>
      <c r="V406" s="267" t="str">
        <f t="shared" si="245"/>
        <v/>
      </c>
      <c r="W406" s="263" t="str">
        <f t="shared" si="237"/>
        <v/>
      </c>
      <c r="X406" s="5">
        <f t="shared" si="229"/>
        <v>0</v>
      </c>
      <c r="Y406" s="20"/>
      <c r="Z406" s="267" t="str">
        <f t="shared" si="246"/>
        <v/>
      </c>
      <c r="AA406" s="263" t="str">
        <f t="shared" si="238"/>
        <v/>
      </c>
      <c r="AB406" s="5">
        <f t="shared" si="230"/>
        <v>0</v>
      </c>
      <c r="AC406" s="18"/>
      <c r="AD406" s="267" t="str">
        <f t="shared" si="247"/>
        <v/>
      </c>
      <c r="AE406" s="263" t="str">
        <f t="shared" si="239"/>
        <v/>
      </c>
      <c r="AF406" s="5">
        <f t="shared" si="231"/>
        <v>0</v>
      </c>
      <c r="AG406" s="18"/>
      <c r="AH406" s="267" t="str">
        <f t="shared" si="248"/>
        <v/>
      </c>
      <c r="AI406" s="263" t="str">
        <f t="shared" si="240"/>
        <v/>
      </c>
      <c r="AJ406" s="29">
        <f t="shared" si="232"/>
        <v>0</v>
      </c>
      <c r="AK406" s="22"/>
      <c r="AL406" s="5">
        <f t="shared" si="221"/>
        <v>0</v>
      </c>
      <c r="AM406" s="22"/>
      <c r="AN406" s="5">
        <f t="shared" si="222"/>
        <v>0</v>
      </c>
      <c r="AO406" s="826"/>
      <c r="AP406" s="29">
        <f t="shared" si="249"/>
        <v>0</v>
      </c>
      <c r="AQ406" s="436"/>
      <c r="AR406" s="106">
        <f t="shared" si="250"/>
        <v>0</v>
      </c>
      <c r="AS406" s="274">
        <f t="shared" si="252"/>
        <v>0</v>
      </c>
      <c r="AT406" s="275">
        <f t="shared" si="252"/>
        <v>0</v>
      </c>
      <c r="AU406" s="275">
        <f t="shared" si="251"/>
        <v>0</v>
      </c>
      <c r="AV406" s="275">
        <f t="shared" si="251"/>
        <v>0</v>
      </c>
      <c r="AW406" s="275">
        <f t="shared" si="251"/>
        <v>0</v>
      </c>
      <c r="AX406" s="275">
        <f t="shared" si="251"/>
        <v>0</v>
      </c>
      <c r="AY406" s="275">
        <f t="shared" si="251"/>
        <v>0</v>
      </c>
      <c r="AZ406" s="275">
        <f t="shared" si="251"/>
        <v>0</v>
      </c>
      <c r="BA406" s="275">
        <f t="shared" si="251"/>
        <v>0</v>
      </c>
      <c r="BB406" s="275">
        <f t="shared" si="251"/>
        <v>0</v>
      </c>
      <c r="BC406" s="275">
        <f t="shared" si="251"/>
        <v>0</v>
      </c>
      <c r="BD406" s="275">
        <f t="shared" si="233"/>
        <v>0</v>
      </c>
      <c r="BE406" s="275">
        <f>IF(AND(A406&lt;&gt;"",AS406&lt;&gt;1,ISNA(VLOOKUP(A406,Indoor!B:B,1,0))),1,0)</f>
        <v>0</v>
      </c>
      <c r="BG406" s="276"/>
      <c r="BH406" s="302"/>
    </row>
    <row r="407" spans="1:60" hidden="1">
      <c r="A407" s="118"/>
      <c r="B407" s="4" t="str">
        <f t="shared" si="224"/>
        <v/>
      </c>
      <c r="C407" s="4" t="str">
        <f t="shared" si="224"/>
        <v/>
      </c>
      <c r="D407" s="5" t="str">
        <f t="shared" si="224"/>
        <v/>
      </c>
      <c r="E407" s="5" t="str">
        <f t="shared" si="224"/>
        <v/>
      </c>
      <c r="F407" s="5" t="str">
        <f t="shared" si="224"/>
        <v/>
      </c>
      <c r="G407" s="17"/>
      <c r="H407" s="27" t="str">
        <f t="shared" si="241"/>
        <v/>
      </c>
      <c r="I407" s="28"/>
      <c r="J407" s="267" t="str">
        <f t="shared" si="242"/>
        <v/>
      </c>
      <c r="K407" s="263" t="str">
        <f t="shared" si="234"/>
        <v/>
      </c>
      <c r="L407" s="5">
        <f t="shared" si="226"/>
        <v>0</v>
      </c>
      <c r="M407" s="18"/>
      <c r="N407" s="267" t="str">
        <f t="shared" si="243"/>
        <v/>
      </c>
      <c r="O407" s="263" t="str">
        <f t="shared" si="235"/>
        <v/>
      </c>
      <c r="P407" s="5">
        <f t="shared" si="227"/>
        <v>0</v>
      </c>
      <c r="Q407" s="18"/>
      <c r="R407" s="267" t="str">
        <f t="shared" si="244"/>
        <v/>
      </c>
      <c r="S407" s="263" t="str">
        <f t="shared" si="236"/>
        <v/>
      </c>
      <c r="T407" s="5">
        <f t="shared" si="228"/>
        <v>0</v>
      </c>
      <c r="U407" s="18"/>
      <c r="V407" s="267" t="str">
        <f t="shared" si="245"/>
        <v/>
      </c>
      <c r="W407" s="263" t="str">
        <f t="shared" si="237"/>
        <v/>
      </c>
      <c r="X407" s="5">
        <f t="shared" si="229"/>
        <v>0</v>
      </c>
      <c r="Y407" s="20"/>
      <c r="Z407" s="267" t="str">
        <f t="shared" si="246"/>
        <v/>
      </c>
      <c r="AA407" s="263" t="str">
        <f t="shared" si="238"/>
        <v/>
      </c>
      <c r="AB407" s="5">
        <f t="shared" si="230"/>
        <v>0</v>
      </c>
      <c r="AC407" s="18"/>
      <c r="AD407" s="267" t="str">
        <f t="shared" si="247"/>
        <v/>
      </c>
      <c r="AE407" s="263" t="str">
        <f t="shared" si="239"/>
        <v/>
      </c>
      <c r="AF407" s="5">
        <f t="shared" si="231"/>
        <v>0</v>
      </c>
      <c r="AG407" s="18"/>
      <c r="AH407" s="267" t="str">
        <f t="shared" si="248"/>
        <v/>
      </c>
      <c r="AI407" s="263" t="str">
        <f t="shared" si="240"/>
        <v/>
      </c>
      <c r="AJ407" s="29">
        <f t="shared" si="232"/>
        <v>0</v>
      </c>
      <c r="AK407" s="22"/>
      <c r="AL407" s="5">
        <f t="shared" si="221"/>
        <v>0</v>
      </c>
      <c r="AM407" s="22"/>
      <c r="AN407" s="5">
        <f t="shared" si="222"/>
        <v>0</v>
      </c>
      <c r="AO407" s="826"/>
      <c r="AP407" s="29">
        <f t="shared" si="249"/>
        <v>0</v>
      </c>
      <c r="AQ407" s="436"/>
      <c r="AR407" s="106">
        <f t="shared" si="250"/>
        <v>0</v>
      </c>
      <c r="AS407" s="274">
        <f t="shared" si="252"/>
        <v>0</v>
      </c>
      <c r="AT407" s="275">
        <f t="shared" si="252"/>
        <v>0</v>
      </c>
      <c r="AU407" s="275">
        <f t="shared" si="251"/>
        <v>0</v>
      </c>
      <c r="AV407" s="275">
        <f t="shared" si="251"/>
        <v>0</v>
      </c>
      <c r="AW407" s="275">
        <f t="shared" si="251"/>
        <v>0</v>
      </c>
      <c r="AX407" s="275">
        <f t="shared" si="251"/>
        <v>0</v>
      </c>
      <c r="AY407" s="275">
        <f t="shared" si="251"/>
        <v>0</v>
      </c>
      <c r="AZ407" s="275">
        <f t="shared" si="251"/>
        <v>0</v>
      </c>
      <c r="BA407" s="275">
        <f t="shared" si="251"/>
        <v>0</v>
      </c>
      <c r="BB407" s="275">
        <f t="shared" si="251"/>
        <v>0</v>
      </c>
      <c r="BC407" s="275">
        <f t="shared" si="251"/>
        <v>0</v>
      </c>
      <c r="BD407" s="275">
        <f t="shared" si="233"/>
        <v>0</v>
      </c>
      <c r="BE407" s="275">
        <f>IF(AND(A407&lt;&gt;"",AS407&lt;&gt;1,ISNA(VLOOKUP(A407,Indoor!B:B,1,0))),1,0)</f>
        <v>0</v>
      </c>
      <c r="BG407" s="276"/>
      <c r="BH407" s="302"/>
    </row>
    <row r="408" spans="1:60" hidden="1">
      <c r="A408" s="118"/>
      <c r="B408" s="4" t="str">
        <f t="shared" si="224"/>
        <v/>
      </c>
      <c r="C408" s="4" t="str">
        <f t="shared" si="224"/>
        <v/>
      </c>
      <c r="D408" s="5" t="str">
        <f t="shared" si="224"/>
        <v/>
      </c>
      <c r="E408" s="5" t="str">
        <f t="shared" si="224"/>
        <v/>
      </c>
      <c r="F408" s="5" t="str">
        <f t="shared" si="224"/>
        <v/>
      </c>
      <c r="G408" s="17"/>
      <c r="H408" s="27" t="str">
        <f t="shared" si="241"/>
        <v/>
      </c>
      <c r="I408" s="28"/>
      <c r="J408" s="267" t="str">
        <f t="shared" si="242"/>
        <v/>
      </c>
      <c r="K408" s="263" t="str">
        <f t="shared" si="234"/>
        <v/>
      </c>
      <c r="L408" s="5">
        <f t="shared" si="226"/>
        <v>0</v>
      </c>
      <c r="M408" s="18"/>
      <c r="N408" s="267" t="str">
        <f t="shared" si="243"/>
        <v/>
      </c>
      <c r="O408" s="263" t="str">
        <f t="shared" si="235"/>
        <v/>
      </c>
      <c r="P408" s="5">
        <f t="shared" si="227"/>
        <v>0</v>
      </c>
      <c r="Q408" s="18"/>
      <c r="R408" s="267" t="str">
        <f t="shared" si="244"/>
        <v/>
      </c>
      <c r="S408" s="263" t="str">
        <f t="shared" si="236"/>
        <v/>
      </c>
      <c r="T408" s="5">
        <f t="shared" si="228"/>
        <v>0</v>
      </c>
      <c r="U408" s="18"/>
      <c r="V408" s="267" t="str">
        <f t="shared" si="245"/>
        <v/>
      </c>
      <c r="W408" s="263" t="str">
        <f t="shared" si="237"/>
        <v/>
      </c>
      <c r="X408" s="5">
        <f t="shared" si="229"/>
        <v>0</v>
      </c>
      <c r="Y408" s="20"/>
      <c r="Z408" s="267" t="str">
        <f t="shared" si="246"/>
        <v/>
      </c>
      <c r="AA408" s="263" t="str">
        <f t="shared" si="238"/>
        <v/>
      </c>
      <c r="AB408" s="5">
        <f t="shared" si="230"/>
        <v>0</v>
      </c>
      <c r="AC408" s="18"/>
      <c r="AD408" s="267" t="str">
        <f t="shared" si="247"/>
        <v/>
      </c>
      <c r="AE408" s="263" t="str">
        <f t="shared" si="239"/>
        <v/>
      </c>
      <c r="AF408" s="5">
        <f t="shared" si="231"/>
        <v>0</v>
      </c>
      <c r="AG408" s="18"/>
      <c r="AH408" s="267" t="str">
        <f t="shared" si="248"/>
        <v/>
      </c>
      <c r="AI408" s="263" t="str">
        <f t="shared" si="240"/>
        <v/>
      </c>
      <c r="AJ408" s="29">
        <f t="shared" si="232"/>
        <v>0</v>
      </c>
      <c r="AK408" s="22"/>
      <c r="AL408" s="5">
        <f t="shared" si="221"/>
        <v>0</v>
      </c>
      <c r="AM408" s="22"/>
      <c r="AN408" s="5">
        <f t="shared" si="222"/>
        <v>0</v>
      </c>
      <c r="AO408" s="826"/>
      <c r="AP408" s="29">
        <f t="shared" si="249"/>
        <v>0</v>
      </c>
      <c r="AQ408" s="436"/>
      <c r="AR408" s="106">
        <f t="shared" si="250"/>
        <v>0</v>
      </c>
      <c r="AS408" s="274">
        <f t="shared" si="252"/>
        <v>0</v>
      </c>
      <c r="AT408" s="275">
        <f t="shared" si="252"/>
        <v>0</v>
      </c>
      <c r="AU408" s="275">
        <f t="shared" si="251"/>
        <v>0</v>
      </c>
      <c r="AV408" s="275">
        <f t="shared" si="251"/>
        <v>0</v>
      </c>
      <c r="AW408" s="275">
        <f t="shared" si="251"/>
        <v>0</v>
      </c>
      <c r="AX408" s="275">
        <f t="shared" si="251"/>
        <v>0</v>
      </c>
      <c r="AY408" s="275">
        <f t="shared" si="251"/>
        <v>0</v>
      </c>
      <c r="AZ408" s="275">
        <f t="shared" si="251"/>
        <v>0</v>
      </c>
      <c r="BA408" s="275">
        <f t="shared" si="251"/>
        <v>0</v>
      </c>
      <c r="BB408" s="275">
        <f t="shared" si="251"/>
        <v>0</v>
      </c>
      <c r="BC408" s="275">
        <f t="shared" si="251"/>
        <v>0</v>
      </c>
      <c r="BD408" s="275">
        <f t="shared" si="233"/>
        <v>0</v>
      </c>
      <c r="BE408" s="275">
        <f>IF(AND(A408&lt;&gt;"",AS408&lt;&gt;1,ISNA(VLOOKUP(A408,Indoor!B:B,1,0))),1,0)</f>
        <v>0</v>
      </c>
      <c r="BG408" s="276"/>
      <c r="BH408" s="302"/>
    </row>
    <row r="409" spans="1:60" hidden="1">
      <c r="A409" s="118"/>
      <c r="B409" s="4" t="str">
        <f t="shared" si="224"/>
        <v/>
      </c>
      <c r="C409" s="4" t="str">
        <f t="shared" si="224"/>
        <v/>
      </c>
      <c r="D409" s="5" t="str">
        <f t="shared" si="224"/>
        <v/>
      </c>
      <c r="E409" s="5" t="str">
        <f t="shared" si="224"/>
        <v/>
      </c>
      <c r="F409" s="5" t="str">
        <f t="shared" si="224"/>
        <v/>
      </c>
      <c r="G409" s="17"/>
      <c r="H409" s="27" t="str">
        <f t="shared" si="241"/>
        <v/>
      </c>
      <c r="I409" s="28"/>
      <c r="J409" s="267" t="str">
        <f t="shared" si="242"/>
        <v/>
      </c>
      <c r="K409" s="263" t="str">
        <f t="shared" si="234"/>
        <v/>
      </c>
      <c r="L409" s="5">
        <f t="shared" si="226"/>
        <v>0</v>
      </c>
      <c r="M409" s="18"/>
      <c r="N409" s="267" t="str">
        <f t="shared" si="243"/>
        <v/>
      </c>
      <c r="O409" s="263" t="str">
        <f t="shared" si="235"/>
        <v/>
      </c>
      <c r="P409" s="5">
        <f t="shared" si="227"/>
        <v>0</v>
      </c>
      <c r="Q409" s="18"/>
      <c r="R409" s="267" t="str">
        <f t="shared" si="244"/>
        <v/>
      </c>
      <c r="S409" s="263" t="str">
        <f t="shared" si="236"/>
        <v/>
      </c>
      <c r="T409" s="5">
        <f t="shared" si="228"/>
        <v>0</v>
      </c>
      <c r="U409" s="18"/>
      <c r="V409" s="267" t="str">
        <f t="shared" si="245"/>
        <v/>
      </c>
      <c r="W409" s="263" t="str">
        <f t="shared" si="237"/>
        <v/>
      </c>
      <c r="X409" s="5">
        <f t="shared" si="229"/>
        <v>0</v>
      </c>
      <c r="Y409" s="20"/>
      <c r="Z409" s="267" t="str">
        <f t="shared" si="246"/>
        <v/>
      </c>
      <c r="AA409" s="263" t="str">
        <f t="shared" si="238"/>
        <v/>
      </c>
      <c r="AB409" s="5">
        <f t="shared" si="230"/>
        <v>0</v>
      </c>
      <c r="AC409" s="18"/>
      <c r="AD409" s="267" t="str">
        <f t="shared" si="247"/>
        <v/>
      </c>
      <c r="AE409" s="263" t="str">
        <f t="shared" si="239"/>
        <v/>
      </c>
      <c r="AF409" s="5">
        <f t="shared" si="231"/>
        <v>0</v>
      </c>
      <c r="AG409" s="18"/>
      <c r="AH409" s="267" t="str">
        <f t="shared" si="248"/>
        <v/>
      </c>
      <c r="AI409" s="263" t="str">
        <f t="shared" si="240"/>
        <v/>
      </c>
      <c r="AJ409" s="29">
        <f t="shared" si="232"/>
        <v>0</v>
      </c>
      <c r="AK409" s="22"/>
      <c r="AL409" s="5">
        <f t="shared" si="221"/>
        <v>0</v>
      </c>
      <c r="AM409" s="22"/>
      <c r="AN409" s="5">
        <f t="shared" si="222"/>
        <v>0</v>
      </c>
      <c r="AO409" s="826"/>
      <c r="AP409" s="29">
        <f t="shared" si="249"/>
        <v>0</v>
      </c>
      <c r="AQ409" s="436"/>
      <c r="AR409" s="106">
        <f t="shared" si="250"/>
        <v>0</v>
      </c>
      <c r="AS409" s="274">
        <f t="shared" si="252"/>
        <v>0</v>
      </c>
      <c r="AT409" s="275">
        <f t="shared" si="252"/>
        <v>0</v>
      </c>
      <c r="AU409" s="275">
        <f t="shared" si="251"/>
        <v>0</v>
      </c>
      <c r="AV409" s="275">
        <f t="shared" si="251"/>
        <v>0</v>
      </c>
      <c r="AW409" s="275">
        <f t="shared" si="251"/>
        <v>0</v>
      </c>
      <c r="AX409" s="275">
        <f t="shared" si="251"/>
        <v>0</v>
      </c>
      <c r="AY409" s="275">
        <f t="shared" si="251"/>
        <v>0</v>
      </c>
      <c r="AZ409" s="275">
        <f t="shared" si="251"/>
        <v>0</v>
      </c>
      <c r="BA409" s="275">
        <f t="shared" si="251"/>
        <v>0</v>
      </c>
      <c r="BB409" s="275">
        <f t="shared" si="251"/>
        <v>0</v>
      </c>
      <c r="BC409" s="275">
        <f t="shared" si="251"/>
        <v>0</v>
      </c>
      <c r="BD409" s="275">
        <f t="shared" si="233"/>
        <v>0</v>
      </c>
      <c r="BE409" s="275">
        <f>IF(AND(A409&lt;&gt;"",AS409&lt;&gt;1,ISNA(VLOOKUP(A409,Indoor!B:B,1,0))),1,0)</f>
        <v>0</v>
      </c>
      <c r="BG409" s="276"/>
      <c r="BH409" s="302"/>
    </row>
    <row r="410" spans="1:60" hidden="1">
      <c r="A410" s="118"/>
      <c r="B410" s="4" t="str">
        <f t="shared" si="224"/>
        <v/>
      </c>
      <c r="C410" s="4" t="str">
        <f t="shared" si="224"/>
        <v/>
      </c>
      <c r="D410" s="5" t="str">
        <f t="shared" si="224"/>
        <v/>
      </c>
      <c r="E410" s="5" t="str">
        <f t="shared" si="224"/>
        <v/>
      </c>
      <c r="F410" s="5" t="str">
        <f t="shared" si="224"/>
        <v/>
      </c>
      <c r="G410" s="17"/>
      <c r="H410" s="27" t="str">
        <f t="shared" si="241"/>
        <v/>
      </c>
      <c r="I410" s="28"/>
      <c r="J410" s="267" t="str">
        <f t="shared" si="242"/>
        <v/>
      </c>
      <c r="K410" s="263" t="str">
        <f t="shared" si="234"/>
        <v/>
      </c>
      <c r="L410" s="5">
        <f t="shared" si="226"/>
        <v>0</v>
      </c>
      <c r="M410" s="18"/>
      <c r="N410" s="267" t="str">
        <f t="shared" si="243"/>
        <v/>
      </c>
      <c r="O410" s="263" t="str">
        <f t="shared" si="235"/>
        <v/>
      </c>
      <c r="P410" s="5">
        <f t="shared" si="227"/>
        <v>0</v>
      </c>
      <c r="Q410" s="18"/>
      <c r="R410" s="267" t="str">
        <f t="shared" si="244"/>
        <v/>
      </c>
      <c r="S410" s="263" t="str">
        <f t="shared" si="236"/>
        <v/>
      </c>
      <c r="T410" s="5">
        <f t="shared" si="228"/>
        <v>0</v>
      </c>
      <c r="U410" s="18"/>
      <c r="V410" s="267" t="str">
        <f t="shared" si="245"/>
        <v/>
      </c>
      <c r="W410" s="263" t="str">
        <f t="shared" si="237"/>
        <v/>
      </c>
      <c r="X410" s="5">
        <f t="shared" si="229"/>
        <v>0</v>
      </c>
      <c r="Y410" s="20"/>
      <c r="Z410" s="267" t="str">
        <f t="shared" si="246"/>
        <v/>
      </c>
      <c r="AA410" s="263" t="str">
        <f t="shared" si="238"/>
        <v/>
      </c>
      <c r="AB410" s="5">
        <f t="shared" si="230"/>
        <v>0</v>
      </c>
      <c r="AC410" s="18"/>
      <c r="AD410" s="267" t="str">
        <f t="shared" si="247"/>
        <v/>
      </c>
      <c r="AE410" s="263" t="str">
        <f t="shared" si="239"/>
        <v/>
      </c>
      <c r="AF410" s="5">
        <f t="shared" si="231"/>
        <v>0</v>
      </c>
      <c r="AG410" s="18"/>
      <c r="AH410" s="267" t="str">
        <f t="shared" si="248"/>
        <v/>
      </c>
      <c r="AI410" s="263" t="str">
        <f t="shared" si="240"/>
        <v/>
      </c>
      <c r="AJ410" s="29">
        <f t="shared" si="232"/>
        <v>0</v>
      </c>
      <c r="AK410" s="22"/>
      <c r="AL410" s="5">
        <f t="shared" si="221"/>
        <v>0</v>
      </c>
      <c r="AM410" s="22"/>
      <c r="AN410" s="5">
        <f t="shared" si="222"/>
        <v>0</v>
      </c>
      <c r="AO410" s="826"/>
      <c r="AP410" s="29">
        <f t="shared" si="249"/>
        <v>0</v>
      </c>
      <c r="AQ410" s="436"/>
      <c r="AR410" s="106">
        <f t="shared" si="250"/>
        <v>0</v>
      </c>
      <c r="AS410" s="274">
        <f t="shared" si="252"/>
        <v>0</v>
      </c>
      <c r="AT410" s="275">
        <f t="shared" si="252"/>
        <v>0</v>
      </c>
      <c r="AU410" s="275">
        <f t="shared" ref="AU410:BC419" si="253">IF($G410=AU$13,1,0)</f>
        <v>0</v>
      </c>
      <c r="AV410" s="275">
        <f t="shared" si="253"/>
        <v>0</v>
      </c>
      <c r="AW410" s="275">
        <f t="shared" si="253"/>
        <v>0</v>
      </c>
      <c r="AX410" s="275">
        <f t="shared" si="253"/>
        <v>0</v>
      </c>
      <c r="AY410" s="275">
        <f t="shared" si="253"/>
        <v>0</v>
      </c>
      <c r="AZ410" s="275">
        <f t="shared" si="253"/>
        <v>0</v>
      </c>
      <c r="BA410" s="275">
        <f t="shared" si="253"/>
        <v>0</v>
      </c>
      <c r="BB410" s="275">
        <f t="shared" si="253"/>
        <v>0</v>
      </c>
      <c r="BC410" s="275">
        <f t="shared" si="253"/>
        <v>0</v>
      </c>
      <c r="BD410" s="275">
        <f t="shared" si="233"/>
        <v>0</v>
      </c>
      <c r="BE410" s="275">
        <f>IF(AND(A410&lt;&gt;"",AS410&lt;&gt;1,ISNA(VLOOKUP(A410,Indoor!B:B,1,0))),1,0)</f>
        <v>0</v>
      </c>
      <c r="BG410" s="276"/>
      <c r="BH410" s="302"/>
    </row>
    <row r="411" spans="1:60" hidden="1">
      <c r="A411" s="118"/>
      <c r="B411" s="4" t="str">
        <f t="shared" si="224"/>
        <v/>
      </c>
      <c r="C411" s="4" t="str">
        <f t="shared" si="224"/>
        <v/>
      </c>
      <c r="D411" s="5" t="str">
        <f t="shared" si="224"/>
        <v/>
      </c>
      <c r="E411" s="5" t="str">
        <f t="shared" si="224"/>
        <v/>
      </c>
      <c r="F411" s="5" t="str">
        <f t="shared" si="224"/>
        <v/>
      </c>
      <c r="G411" s="17"/>
      <c r="H411" s="27" t="str">
        <f t="shared" si="241"/>
        <v/>
      </c>
      <c r="I411" s="28"/>
      <c r="J411" s="267" t="str">
        <f t="shared" si="242"/>
        <v/>
      </c>
      <c r="K411" s="263" t="str">
        <f t="shared" si="234"/>
        <v/>
      </c>
      <c r="L411" s="5">
        <f t="shared" si="226"/>
        <v>0</v>
      </c>
      <c r="M411" s="18"/>
      <c r="N411" s="267" t="str">
        <f t="shared" si="243"/>
        <v/>
      </c>
      <c r="O411" s="263" t="str">
        <f t="shared" si="235"/>
        <v/>
      </c>
      <c r="P411" s="5">
        <f t="shared" si="227"/>
        <v>0</v>
      </c>
      <c r="Q411" s="18"/>
      <c r="R411" s="267" t="str">
        <f t="shared" si="244"/>
        <v/>
      </c>
      <c r="S411" s="263" t="str">
        <f t="shared" si="236"/>
        <v/>
      </c>
      <c r="T411" s="5">
        <f t="shared" si="228"/>
        <v>0</v>
      </c>
      <c r="U411" s="18"/>
      <c r="V411" s="267" t="str">
        <f t="shared" si="245"/>
        <v/>
      </c>
      <c r="W411" s="263" t="str">
        <f t="shared" si="237"/>
        <v/>
      </c>
      <c r="X411" s="5">
        <f t="shared" si="229"/>
        <v>0</v>
      </c>
      <c r="Y411" s="20"/>
      <c r="Z411" s="267" t="str">
        <f t="shared" si="246"/>
        <v/>
      </c>
      <c r="AA411" s="263" t="str">
        <f t="shared" si="238"/>
        <v/>
      </c>
      <c r="AB411" s="5">
        <f t="shared" si="230"/>
        <v>0</v>
      </c>
      <c r="AC411" s="18"/>
      <c r="AD411" s="267" t="str">
        <f t="shared" si="247"/>
        <v/>
      </c>
      <c r="AE411" s="263" t="str">
        <f t="shared" si="239"/>
        <v/>
      </c>
      <c r="AF411" s="5">
        <f t="shared" si="231"/>
        <v>0</v>
      </c>
      <c r="AG411" s="18"/>
      <c r="AH411" s="267" t="str">
        <f t="shared" si="248"/>
        <v/>
      </c>
      <c r="AI411" s="263" t="str">
        <f t="shared" si="240"/>
        <v/>
      </c>
      <c r="AJ411" s="29">
        <f t="shared" si="232"/>
        <v>0</v>
      </c>
      <c r="AK411" s="22"/>
      <c r="AL411" s="5">
        <f t="shared" si="221"/>
        <v>0</v>
      </c>
      <c r="AM411" s="22"/>
      <c r="AN411" s="5">
        <f t="shared" si="222"/>
        <v>0</v>
      </c>
      <c r="AO411" s="826"/>
      <c r="AP411" s="29">
        <f t="shared" si="249"/>
        <v>0</v>
      </c>
      <c r="AQ411" s="436"/>
      <c r="AR411" s="106">
        <f t="shared" si="250"/>
        <v>0</v>
      </c>
      <c r="AS411" s="274">
        <f t="shared" si="252"/>
        <v>0</v>
      </c>
      <c r="AT411" s="275">
        <f t="shared" si="252"/>
        <v>0</v>
      </c>
      <c r="AU411" s="275">
        <f t="shared" si="253"/>
        <v>0</v>
      </c>
      <c r="AV411" s="275">
        <f t="shared" si="253"/>
        <v>0</v>
      </c>
      <c r="AW411" s="275">
        <f t="shared" si="253"/>
        <v>0</v>
      </c>
      <c r="AX411" s="275">
        <f t="shared" si="253"/>
        <v>0</v>
      </c>
      <c r="AY411" s="275">
        <f t="shared" si="253"/>
        <v>0</v>
      </c>
      <c r="AZ411" s="275">
        <f t="shared" si="253"/>
        <v>0</v>
      </c>
      <c r="BA411" s="275">
        <f t="shared" si="253"/>
        <v>0</v>
      </c>
      <c r="BB411" s="275">
        <f t="shared" si="253"/>
        <v>0</v>
      </c>
      <c r="BC411" s="275">
        <f t="shared" si="253"/>
        <v>0</v>
      </c>
      <c r="BD411" s="275">
        <f t="shared" si="233"/>
        <v>0</v>
      </c>
      <c r="BE411" s="275">
        <f>IF(AND(A411&lt;&gt;"",AS411&lt;&gt;1,ISNA(VLOOKUP(A411,Indoor!B:B,1,0))),1,0)</f>
        <v>0</v>
      </c>
      <c r="BG411" s="276"/>
      <c r="BH411" s="302"/>
    </row>
    <row r="412" spans="1:60" hidden="1">
      <c r="A412" s="118"/>
      <c r="B412" s="4" t="str">
        <f t="shared" si="224"/>
        <v/>
      </c>
      <c r="C412" s="4" t="str">
        <f t="shared" si="224"/>
        <v/>
      </c>
      <c r="D412" s="5" t="str">
        <f t="shared" si="224"/>
        <v/>
      </c>
      <c r="E412" s="5" t="str">
        <f t="shared" si="224"/>
        <v/>
      </c>
      <c r="F412" s="5" t="str">
        <f t="shared" si="224"/>
        <v/>
      </c>
      <c r="G412" s="17"/>
      <c r="H412" s="27" t="str">
        <f t="shared" si="241"/>
        <v/>
      </c>
      <c r="I412" s="28"/>
      <c r="J412" s="267" t="str">
        <f t="shared" si="242"/>
        <v/>
      </c>
      <c r="K412" s="263" t="str">
        <f t="shared" si="234"/>
        <v/>
      </c>
      <c r="L412" s="5">
        <f t="shared" si="226"/>
        <v>0</v>
      </c>
      <c r="M412" s="18"/>
      <c r="N412" s="267" t="str">
        <f t="shared" si="243"/>
        <v/>
      </c>
      <c r="O412" s="263" t="str">
        <f t="shared" si="235"/>
        <v/>
      </c>
      <c r="P412" s="5">
        <f t="shared" si="227"/>
        <v>0</v>
      </c>
      <c r="Q412" s="18"/>
      <c r="R412" s="267" t="str">
        <f t="shared" si="244"/>
        <v/>
      </c>
      <c r="S412" s="263" t="str">
        <f t="shared" si="236"/>
        <v/>
      </c>
      <c r="T412" s="5">
        <f t="shared" si="228"/>
        <v>0</v>
      </c>
      <c r="U412" s="18"/>
      <c r="V412" s="267" t="str">
        <f t="shared" si="245"/>
        <v/>
      </c>
      <c r="W412" s="263" t="str">
        <f t="shared" si="237"/>
        <v/>
      </c>
      <c r="X412" s="5">
        <f t="shared" si="229"/>
        <v>0</v>
      </c>
      <c r="Y412" s="20"/>
      <c r="Z412" s="267" t="str">
        <f t="shared" si="246"/>
        <v/>
      </c>
      <c r="AA412" s="263" t="str">
        <f t="shared" si="238"/>
        <v/>
      </c>
      <c r="AB412" s="5">
        <f t="shared" si="230"/>
        <v>0</v>
      </c>
      <c r="AC412" s="18"/>
      <c r="AD412" s="267" t="str">
        <f t="shared" si="247"/>
        <v/>
      </c>
      <c r="AE412" s="263" t="str">
        <f t="shared" si="239"/>
        <v/>
      </c>
      <c r="AF412" s="5">
        <f t="shared" si="231"/>
        <v>0</v>
      </c>
      <c r="AG412" s="18"/>
      <c r="AH412" s="267" t="str">
        <f t="shared" si="248"/>
        <v/>
      </c>
      <c r="AI412" s="263" t="str">
        <f t="shared" si="240"/>
        <v/>
      </c>
      <c r="AJ412" s="29">
        <f t="shared" si="232"/>
        <v>0</v>
      </c>
      <c r="AK412" s="22"/>
      <c r="AL412" s="5">
        <f t="shared" si="221"/>
        <v>0</v>
      </c>
      <c r="AM412" s="22"/>
      <c r="AN412" s="5">
        <f t="shared" si="222"/>
        <v>0</v>
      </c>
      <c r="AO412" s="826"/>
      <c r="AP412" s="29">
        <f t="shared" si="249"/>
        <v>0</v>
      </c>
      <c r="AQ412" s="436"/>
      <c r="AR412" s="106">
        <f t="shared" si="250"/>
        <v>0</v>
      </c>
      <c r="AS412" s="274">
        <f t="shared" si="252"/>
        <v>0</v>
      </c>
      <c r="AT412" s="275">
        <f t="shared" si="252"/>
        <v>0</v>
      </c>
      <c r="AU412" s="275">
        <f t="shared" si="253"/>
        <v>0</v>
      </c>
      <c r="AV412" s="275">
        <f t="shared" si="253"/>
        <v>0</v>
      </c>
      <c r="AW412" s="275">
        <f t="shared" si="253"/>
        <v>0</v>
      </c>
      <c r="AX412" s="275">
        <f t="shared" si="253"/>
        <v>0</v>
      </c>
      <c r="AY412" s="275">
        <f t="shared" si="253"/>
        <v>0</v>
      </c>
      <c r="AZ412" s="275">
        <f t="shared" si="253"/>
        <v>0</v>
      </c>
      <c r="BA412" s="275">
        <f t="shared" si="253"/>
        <v>0</v>
      </c>
      <c r="BB412" s="275">
        <f t="shared" si="253"/>
        <v>0</v>
      </c>
      <c r="BC412" s="275">
        <f t="shared" si="253"/>
        <v>0</v>
      </c>
      <c r="BD412" s="275">
        <f t="shared" si="233"/>
        <v>0</v>
      </c>
      <c r="BE412" s="275">
        <f>IF(AND(A412&lt;&gt;"",AS412&lt;&gt;1,ISNA(VLOOKUP(A412,Indoor!B:B,1,0))),1,0)</f>
        <v>0</v>
      </c>
      <c r="BG412" s="276"/>
      <c r="BH412" s="302"/>
    </row>
    <row r="413" spans="1:60" hidden="1">
      <c r="A413" s="118"/>
      <c r="B413" s="4" t="str">
        <f t="shared" si="224"/>
        <v/>
      </c>
      <c r="C413" s="4" t="str">
        <f t="shared" si="224"/>
        <v/>
      </c>
      <c r="D413" s="5" t="str">
        <f t="shared" si="224"/>
        <v/>
      </c>
      <c r="E413" s="5" t="str">
        <f t="shared" si="224"/>
        <v/>
      </c>
      <c r="F413" s="5" t="str">
        <f t="shared" si="224"/>
        <v/>
      </c>
      <c r="G413" s="17"/>
      <c r="H413" s="27" t="str">
        <f t="shared" si="241"/>
        <v/>
      </c>
      <c r="I413" s="28"/>
      <c r="J413" s="267" t="str">
        <f t="shared" si="242"/>
        <v/>
      </c>
      <c r="K413" s="263" t="str">
        <f t="shared" si="234"/>
        <v/>
      </c>
      <c r="L413" s="5">
        <f t="shared" si="226"/>
        <v>0</v>
      </c>
      <c r="M413" s="18"/>
      <c r="N413" s="267" t="str">
        <f t="shared" si="243"/>
        <v/>
      </c>
      <c r="O413" s="263" t="str">
        <f t="shared" si="235"/>
        <v/>
      </c>
      <c r="P413" s="5">
        <f t="shared" si="227"/>
        <v>0</v>
      </c>
      <c r="Q413" s="18"/>
      <c r="R413" s="267" t="str">
        <f t="shared" si="244"/>
        <v/>
      </c>
      <c r="S413" s="263" t="str">
        <f t="shared" si="236"/>
        <v/>
      </c>
      <c r="T413" s="5">
        <f t="shared" si="228"/>
        <v>0</v>
      </c>
      <c r="U413" s="18"/>
      <c r="V413" s="267" t="str">
        <f t="shared" si="245"/>
        <v/>
      </c>
      <c r="W413" s="263" t="str">
        <f t="shared" si="237"/>
        <v/>
      </c>
      <c r="X413" s="5">
        <f t="shared" si="229"/>
        <v>0</v>
      </c>
      <c r="Y413" s="20"/>
      <c r="Z413" s="267" t="str">
        <f t="shared" si="246"/>
        <v/>
      </c>
      <c r="AA413" s="263" t="str">
        <f t="shared" si="238"/>
        <v/>
      </c>
      <c r="AB413" s="5">
        <f t="shared" si="230"/>
        <v>0</v>
      </c>
      <c r="AC413" s="18"/>
      <c r="AD413" s="267" t="str">
        <f t="shared" si="247"/>
        <v/>
      </c>
      <c r="AE413" s="263" t="str">
        <f t="shared" si="239"/>
        <v/>
      </c>
      <c r="AF413" s="5">
        <f t="shared" si="231"/>
        <v>0</v>
      </c>
      <c r="AG413" s="18"/>
      <c r="AH413" s="267" t="str">
        <f t="shared" si="248"/>
        <v/>
      </c>
      <c r="AI413" s="263" t="str">
        <f t="shared" si="240"/>
        <v/>
      </c>
      <c r="AJ413" s="29">
        <f t="shared" si="232"/>
        <v>0</v>
      </c>
      <c r="AK413" s="22"/>
      <c r="AL413" s="5">
        <f t="shared" si="221"/>
        <v>0</v>
      </c>
      <c r="AM413" s="22"/>
      <c r="AN413" s="5">
        <f t="shared" si="222"/>
        <v>0</v>
      </c>
      <c r="AO413" s="826"/>
      <c r="AP413" s="29">
        <f t="shared" si="249"/>
        <v>0</v>
      </c>
      <c r="AQ413" s="436"/>
      <c r="AR413" s="106">
        <f t="shared" si="250"/>
        <v>0</v>
      </c>
      <c r="AS413" s="274">
        <f t="shared" si="252"/>
        <v>0</v>
      </c>
      <c r="AT413" s="275">
        <f t="shared" si="252"/>
        <v>0</v>
      </c>
      <c r="AU413" s="275">
        <f t="shared" si="253"/>
        <v>0</v>
      </c>
      <c r="AV413" s="275">
        <f t="shared" si="253"/>
        <v>0</v>
      </c>
      <c r="AW413" s="275">
        <f t="shared" si="253"/>
        <v>0</v>
      </c>
      <c r="AX413" s="275">
        <f t="shared" si="253"/>
        <v>0</v>
      </c>
      <c r="AY413" s="275">
        <f t="shared" si="253"/>
        <v>0</v>
      </c>
      <c r="AZ413" s="275">
        <f t="shared" si="253"/>
        <v>0</v>
      </c>
      <c r="BA413" s="275">
        <f t="shared" si="253"/>
        <v>0</v>
      </c>
      <c r="BB413" s="275">
        <f t="shared" si="253"/>
        <v>0</v>
      </c>
      <c r="BC413" s="275">
        <f t="shared" si="253"/>
        <v>0</v>
      </c>
      <c r="BD413" s="275">
        <f t="shared" si="233"/>
        <v>0</v>
      </c>
      <c r="BE413" s="275">
        <f>IF(AND(A413&lt;&gt;"",AS413&lt;&gt;1,ISNA(VLOOKUP(A413,Indoor!B:B,1,0))),1,0)</f>
        <v>0</v>
      </c>
      <c r="BG413" s="276"/>
      <c r="BH413" s="302"/>
    </row>
    <row r="414" spans="1:60" hidden="1">
      <c r="A414" s="118"/>
      <c r="B414" s="4" t="str">
        <f t="shared" si="224"/>
        <v/>
      </c>
      <c r="C414" s="4" t="str">
        <f t="shared" si="224"/>
        <v/>
      </c>
      <c r="D414" s="5" t="str">
        <f t="shared" si="224"/>
        <v/>
      </c>
      <c r="E414" s="5" t="str">
        <f t="shared" si="224"/>
        <v/>
      </c>
      <c r="F414" s="5" t="str">
        <f t="shared" si="224"/>
        <v/>
      </c>
      <c r="G414" s="17"/>
      <c r="H414" s="27" t="str">
        <f t="shared" si="241"/>
        <v/>
      </c>
      <c r="I414" s="28"/>
      <c r="J414" s="267" t="str">
        <f t="shared" si="242"/>
        <v/>
      </c>
      <c r="K414" s="263" t="str">
        <f t="shared" si="234"/>
        <v/>
      </c>
      <c r="L414" s="5">
        <f t="shared" si="226"/>
        <v>0</v>
      </c>
      <c r="M414" s="18"/>
      <c r="N414" s="267" t="str">
        <f t="shared" si="243"/>
        <v/>
      </c>
      <c r="O414" s="263" t="str">
        <f t="shared" si="235"/>
        <v/>
      </c>
      <c r="P414" s="5">
        <f t="shared" si="227"/>
        <v>0</v>
      </c>
      <c r="Q414" s="18"/>
      <c r="R414" s="267" t="str">
        <f t="shared" si="244"/>
        <v/>
      </c>
      <c r="S414" s="263" t="str">
        <f t="shared" si="236"/>
        <v/>
      </c>
      <c r="T414" s="5">
        <f t="shared" si="228"/>
        <v>0</v>
      </c>
      <c r="U414" s="18"/>
      <c r="V414" s="267" t="str">
        <f t="shared" si="245"/>
        <v/>
      </c>
      <c r="W414" s="263" t="str">
        <f t="shared" si="237"/>
        <v/>
      </c>
      <c r="X414" s="5">
        <f t="shared" si="229"/>
        <v>0</v>
      </c>
      <c r="Y414" s="20"/>
      <c r="Z414" s="267" t="str">
        <f t="shared" si="246"/>
        <v/>
      </c>
      <c r="AA414" s="263" t="str">
        <f t="shared" si="238"/>
        <v/>
      </c>
      <c r="AB414" s="5">
        <f t="shared" si="230"/>
        <v>0</v>
      </c>
      <c r="AC414" s="18"/>
      <c r="AD414" s="267" t="str">
        <f t="shared" si="247"/>
        <v/>
      </c>
      <c r="AE414" s="263" t="str">
        <f t="shared" si="239"/>
        <v/>
      </c>
      <c r="AF414" s="5">
        <f t="shared" si="231"/>
        <v>0</v>
      </c>
      <c r="AG414" s="18"/>
      <c r="AH414" s="267" t="str">
        <f t="shared" si="248"/>
        <v/>
      </c>
      <c r="AI414" s="263" t="str">
        <f t="shared" si="240"/>
        <v/>
      </c>
      <c r="AJ414" s="29">
        <f t="shared" si="232"/>
        <v>0</v>
      </c>
      <c r="AK414" s="22"/>
      <c r="AL414" s="5">
        <f t="shared" si="221"/>
        <v>0</v>
      </c>
      <c r="AM414" s="22"/>
      <c r="AN414" s="5">
        <f t="shared" si="222"/>
        <v>0</v>
      </c>
      <c r="AO414" s="826"/>
      <c r="AP414" s="29">
        <f t="shared" si="249"/>
        <v>0</v>
      </c>
      <c r="AQ414" s="436"/>
      <c r="AR414" s="106">
        <f t="shared" si="250"/>
        <v>0</v>
      </c>
      <c r="AS414" s="274">
        <f t="shared" si="252"/>
        <v>0</v>
      </c>
      <c r="AT414" s="275">
        <f t="shared" si="252"/>
        <v>0</v>
      </c>
      <c r="AU414" s="275">
        <f t="shared" si="253"/>
        <v>0</v>
      </c>
      <c r="AV414" s="275">
        <f t="shared" si="253"/>
        <v>0</v>
      </c>
      <c r="AW414" s="275">
        <f t="shared" si="253"/>
        <v>0</v>
      </c>
      <c r="AX414" s="275">
        <f t="shared" si="253"/>
        <v>0</v>
      </c>
      <c r="AY414" s="275">
        <f t="shared" si="253"/>
        <v>0</v>
      </c>
      <c r="AZ414" s="275">
        <f t="shared" si="253"/>
        <v>0</v>
      </c>
      <c r="BA414" s="275">
        <f t="shared" si="253"/>
        <v>0</v>
      </c>
      <c r="BB414" s="275">
        <f t="shared" si="253"/>
        <v>0</v>
      </c>
      <c r="BC414" s="275">
        <f t="shared" si="253"/>
        <v>0</v>
      </c>
      <c r="BD414" s="275">
        <f t="shared" si="233"/>
        <v>0</v>
      </c>
      <c r="BE414" s="275">
        <f>IF(AND(A414&lt;&gt;"",AS414&lt;&gt;1,ISNA(VLOOKUP(A414,Indoor!B:B,1,0))),1,0)</f>
        <v>0</v>
      </c>
      <c r="BG414" s="276"/>
      <c r="BH414" s="302"/>
    </row>
    <row r="415" spans="1:60" hidden="1">
      <c r="A415" s="118"/>
      <c r="B415" s="4" t="str">
        <f t="shared" si="224"/>
        <v/>
      </c>
      <c r="C415" s="4" t="str">
        <f t="shared" si="224"/>
        <v/>
      </c>
      <c r="D415" s="5" t="str">
        <f t="shared" si="224"/>
        <v/>
      </c>
      <c r="E415" s="5" t="str">
        <f t="shared" si="224"/>
        <v/>
      </c>
      <c r="F415" s="5" t="str">
        <f t="shared" si="224"/>
        <v/>
      </c>
      <c r="G415" s="17"/>
      <c r="H415" s="27" t="str">
        <f t="shared" si="241"/>
        <v/>
      </c>
      <c r="I415" s="28"/>
      <c r="J415" s="267" t="str">
        <f t="shared" si="242"/>
        <v/>
      </c>
      <c r="K415" s="263" t="str">
        <f t="shared" si="234"/>
        <v/>
      </c>
      <c r="L415" s="5">
        <f t="shared" si="226"/>
        <v>0</v>
      </c>
      <c r="M415" s="18"/>
      <c r="N415" s="267" t="str">
        <f t="shared" si="243"/>
        <v/>
      </c>
      <c r="O415" s="263" t="str">
        <f t="shared" si="235"/>
        <v/>
      </c>
      <c r="P415" s="5">
        <f t="shared" si="227"/>
        <v>0</v>
      </c>
      <c r="Q415" s="18"/>
      <c r="R415" s="267" t="str">
        <f t="shared" si="244"/>
        <v/>
      </c>
      <c r="S415" s="263" t="str">
        <f t="shared" si="236"/>
        <v/>
      </c>
      <c r="T415" s="5">
        <f t="shared" si="228"/>
        <v>0</v>
      </c>
      <c r="U415" s="18"/>
      <c r="V415" s="267" t="str">
        <f t="shared" si="245"/>
        <v/>
      </c>
      <c r="W415" s="263" t="str">
        <f t="shared" si="237"/>
        <v/>
      </c>
      <c r="X415" s="5">
        <f t="shared" si="229"/>
        <v>0</v>
      </c>
      <c r="Y415" s="20"/>
      <c r="Z415" s="267" t="str">
        <f t="shared" si="246"/>
        <v/>
      </c>
      <c r="AA415" s="263" t="str">
        <f t="shared" si="238"/>
        <v/>
      </c>
      <c r="AB415" s="5">
        <f t="shared" si="230"/>
        <v>0</v>
      </c>
      <c r="AC415" s="18"/>
      <c r="AD415" s="267" t="str">
        <f t="shared" si="247"/>
        <v/>
      </c>
      <c r="AE415" s="263" t="str">
        <f t="shared" si="239"/>
        <v/>
      </c>
      <c r="AF415" s="5">
        <f t="shared" si="231"/>
        <v>0</v>
      </c>
      <c r="AG415" s="18"/>
      <c r="AH415" s="267" t="str">
        <f t="shared" si="248"/>
        <v/>
      </c>
      <c r="AI415" s="263" t="str">
        <f t="shared" si="240"/>
        <v/>
      </c>
      <c r="AJ415" s="29">
        <f t="shared" si="232"/>
        <v>0</v>
      </c>
      <c r="AK415" s="22"/>
      <c r="AL415" s="5">
        <f t="shared" si="221"/>
        <v>0</v>
      </c>
      <c r="AM415" s="22"/>
      <c r="AN415" s="5">
        <f t="shared" si="222"/>
        <v>0</v>
      </c>
      <c r="AO415" s="826"/>
      <c r="AP415" s="29">
        <f t="shared" si="249"/>
        <v>0</v>
      </c>
      <c r="AQ415" s="436"/>
      <c r="AR415" s="106">
        <f t="shared" si="250"/>
        <v>0</v>
      </c>
      <c r="AS415" s="274">
        <f t="shared" si="252"/>
        <v>0</v>
      </c>
      <c r="AT415" s="275">
        <f t="shared" si="252"/>
        <v>0</v>
      </c>
      <c r="AU415" s="275">
        <f t="shared" si="253"/>
        <v>0</v>
      </c>
      <c r="AV415" s="275">
        <f t="shared" si="253"/>
        <v>0</v>
      </c>
      <c r="AW415" s="275">
        <f t="shared" si="253"/>
        <v>0</v>
      </c>
      <c r="AX415" s="275">
        <f t="shared" si="253"/>
        <v>0</v>
      </c>
      <c r="AY415" s="275">
        <f t="shared" si="253"/>
        <v>0</v>
      </c>
      <c r="AZ415" s="275">
        <f t="shared" si="253"/>
        <v>0</v>
      </c>
      <c r="BA415" s="275">
        <f t="shared" si="253"/>
        <v>0</v>
      </c>
      <c r="BB415" s="275">
        <f t="shared" si="253"/>
        <v>0</v>
      </c>
      <c r="BC415" s="275">
        <f t="shared" si="253"/>
        <v>0</v>
      </c>
      <c r="BD415" s="275">
        <f t="shared" si="233"/>
        <v>0</v>
      </c>
      <c r="BE415" s="275">
        <f>IF(AND(A415&lt;&gt;"",AS415&lt;&gt;1,ISNA(VLOOKUP(A415,Indoor!B:B,1,0))),1,0)</f>
        <v>0</v>
      </c>
      <c r="BG415" s="276"/>
      <c r="BH415" s="302"/>
    </row>
    <row r="416" spans="1:60" hidden="1">
      <c r="A416" s="118"/>
      <c r="B416" s="4" t="str">
        <f t="shared" si="224"/>
        <v/>
      </c>
      <c r="C416" s="4" t="str">
        <f t="shared" si="224"/>
        <v/>
      </c>
      <c r="D416" s="5" t="str">
        <f t="shared" si="224"/>
        <v/>
      </c>
      <c r="E416" s="5" t="str">
        <f t="shared" si="224"/>
        <v/>
      </c>
      <c r="F416" s="5" t="str">
        <f t="shared" si="224"/>
        <v/>
      </c>
      <c r="G416" s="17"/>
      <c r="H416" s="27" t="str">
        <f t="shared" si="241"/>
        <v/>
      </c>
      <c r="I416" s="28"/>
      <c r="J416" s="267" t="str">
        <f t="shared" si="242"/>
        <v/>
      </c>
      <c r="K416" s="263" t="str">
        <f t="shared" si="234"/>
        <v/>
      </c>
      <c r="L416" s="5">
        <f t="shared" si="226"/>
        <v>0</v>
      </c>
      <c r="M416" s="18"/>
      <c r="N416" s="267" t="str">
        <f t="shared" si="243"/>
        <v/>
      </c>
      <c r="O416" s="263" t="str">
        <f t="shared" si="235"/>
        <v/>
      </c>
      <c r="P416" s="5">
        <f t="shared" si="227"/>
        <v>0</v>
      </c>
      <c r="Q416" s="18"/>
      <c r="R416" s="267" t="str">
        <f t="shared" si="244"/>
        <v/>
      </c>
      <c r="S416" s="263" t="str">
        <f t="shared" si="236"/>
        <v/>
      </c>
      <c r="T416" s="5">
        <f t="shared" si="228"/>
        <v>0</v>
      </c>
      <c r="U416" s="18"/>
      <c r="V416" s="267" t="str">
        <f t="shared" si="245"/>
        <v/>
      </c>
      <c r="W416" s="263" t="str">
        <f t="shared" si="237"/>
        <v/>
      </c>
      <c r="X416" s="5">
        <f t="shared" si="229"/>
        <v>0</v>
      </c>
      <c r="Y416" s="20"/>
      <c r="Z416" s="267" t="str">
        <f t="shared" si="246"/>
        <v/>
      </c>
      <c r="AA416" s="263" t="str">
        <f t="shared" si="238"/>
        <v/>
      </c>
      <c r="AB416" s="5">
        <f t="shared" si="230"/>
        <v>0</v>
      </c>
      <c r="AC416" s="18"/>
      <c r="AD416" s="267" t="str">
        <f t="shared" si="247"/>
        <v/>
      </c>
      <c r="AE416" s="263" t="str">
        <f t="shared" si="239"/>
        <v/>
      </c>
      <c r="AF416" s="5">
        <f t="shared" si="231"/>
        <v>0</v>
      </c>
      <c r="AG416" s="18"/>
      <c r="AH416" s="267" t="str">
        <f t="shared" si="248"/>
        <v/>
      </c>
      <c r="AI416" s="263" t="str">
        <f t="shared" si="240"/>
        <v/>
      </c>
      <c r="AJ416" s="29">
        <f t="shared" si="232"/>
        <v>0</v>
      </c>
      <c r="AK416" s="22"/>
      <c r="AL416" s="5">
        <f t="shared" si="221"/>
        <v>0</v>
      </c>
      <c r="AM416" s="22"/>
      <c r="AN416" s="5">
        <f t="shared" si="222"/>
        <v>0</v>
      </c>
      <c r="AO416" s="826"/>
      <c r="AP416" s="29">
        <f t="shared" si="249"/>
        <v>0</v>
      </c>
      <c r="AQ416" s="436"/>
      <c r="AR416" s="106">
        <f t="shared" si="250"/>
        <v>0</v>
      </c>
      <c r="AS416" s="274">
        <f t="shared" si="252"/>
        <v>0</v>
      </c>
      <c r="AT416" s="275">
        <f t="shared" si="252"/>
        <v>0</v>
      </c>
      <c r="AU416" s="275">
        <f t="shared" si="253"/>
        <v>0</v>
      </c>
      <c r="AV416" s="275">
        <f t="shared" si="253"/>
        <v>0</v>
      </c>
      <c r="AW416" s="275">
        <f t="shared" si="253"/>
        <v>0</v>
      </c>
      <c r="AX416" s="275">
        <f t="shared" si="253"/>
        <v>0</v>
      </c>
      <c r="AY416" s="275">
        <f t="shared" si="253"/>
        <v>0</v>
      </c>
      <c r="AZ416" s="275">
        <f t="shared" si="253"/>
        <v>0</v>
      </c>
      <c r="BA416" s="275">
        <f t="shared" si="253"/>
        <v>0</v>
      </c>
      <c r="BB416" s="275">
        <f t="shared" si="253"/>
        <v>0</v>
      </c>
      <c r="BC416" s="275">
        <f t="shared" si="253"/>
        <v>0</v>
      </c>
      <c r="BD416" s="275">
        <f t="shared" si="233"/>
        <v>0</v>
      </c>
      <c r="BE416" s="275">
        <f>IF(AND(A416&lt;&gt;"",AS416&lt;&gt;1,ISNA(VLOOKUP(A416,Indoor!B:B,1,0))),1,0)</f>
        <v>0</v>
      </c>
      <c r="BG416" s="276"/>
      <c r="BH416" s="302"/>
    </row>
    <row r="417" spans="1:60" hidden="1">
      <c r="A417" s="118"/>
      <c r="B417" s="4" t="str">
        <f t="shared" si="224"/>
        <v/>
      </c>
      <c r="C417" s="4" t="str">
        <f t="shared" si="224"/>
        <v/>
      </c>
      <c r="D417" s="5" t="str">
        <f t="shared" si="224"/>
        <v/>
      </c>
      <c r="E417" s="5" t="str">
        <f t="shared" si="224"/>
        <v/>
      </c>
      <c r="F417" s="5" t="str">
        <f t="shared" si="224"/>
        <v/>
      </c>
      <c r="G417" s="17"/>
      <c r="H417" s="27" t="str">
        <f t="shared" si="241"/>
        <v/>
      </c>
      <c r="I417" s="28"/>
      <c r="J417" s="267" t="str">
        <f t="shared" si="242"/>
        <v/>
      </c>
      <c r="K417" s="263" t="str">
        <f t="shared" si="234"/>
        <v/>
      </c>
      <c r="L417" s="5">
        <f t="shared" si="226"/>
        <v>0</v>
      </c>
      <c r="M417" s="18"/>
      <c r="N417" s="267" t="str">
        <f t="shared" si="243"/>
        <v/>
      </c>
      <c r="O417" s="263" t="str">
        <f t="shared" si="235"/>
        <v/>
      </c>
      <c r="P417" s="5">
        <f t="shared" si="227"/>
        <v>0</v>
      </c>
      <c r="Q417" s="18"/>
      <c r="R417" s="267" t="str">
        <f t="shared" si="244"/>
        <v/>
      </c>
      <c r="S417" s="263" t="str">
        <f t="shared" si="236"/>
        <v/>
      </c>
      <c r="T417" s="5">
        <f t="shared" si="228"/>
        <v>0</v>
      </c>
      <c r="U417" s="18"/>
      <c r="V417" s="267" t="str">
        <f t="shared" si="245"/>
        <v/>
      </c>
      <c r="W417" s="263" t="str">
        <f t="shared" si="237"/>
        <v/>
      </c>
      <c r="X417" s="5">
        <f t="shared" si="229"/>
        <v>0</v>
      </c>
      <c r="Y417" s="20"/>
      <c r="Z417" s="267" t="str">
        <f t="shared" si="246"/>
        <v/>
      </c>
      <c r="AA417" s="263" t="str">
        <f t="shared" si="238"/>
        <v/>
      </c>
      <c r="AB417" s="5">
        <f t="shared" si="230"/>
        <v>0</v>
      </c>
      <c r="AC417" s="18"/>
      <c r="AD417" s="267" t="str">
        <f t="shared" si="247"/>
        <v/>
      </c>
      <c r="AE417" s="263" t="str">
        <f t="shared" si="239"/>
        <v/>
      </c>
      <c r="AF417" s="5">
        <f t="shared" si="231"/>
        <v>0</v>
      </c>
      <c r="AG417" s="18"/>
      <c r="AH417" s="267" t="str">
        <f t="shared" si="248"/>
        <v/>
      </c>
      <c r="AI417" s="263" t="str">
        <f t="shared" si="240"/>
        <v/>
      </c>
      <c r="AJ417" s="29">
        <f t="shared" si="232"/>
        <v>0</v>
      </c>
      <c r="AK417" s="22"/>
      <c r="AL417" s="5">
        <f t="shared" si="221"/>
        <v>0</v>
      </c>
      <c r="AM417" s="22"/>
      <c r="AN417" s="5">
        <f t="shared" si="222"/>
        <v>0</v>
      </c>
      <c r="AO417" s="826"/>
      <c r="AP417" s="29">
        <f t="shared" si="249"/>
        <v>0</v>
      </c>
      <c r="AQ417" s="436"/>
      <c r="AR417" s="106">
        <f t="shared" si="250"/>
        <v>0</v>
      </c>
      <c r="AS417" s="274">
        <f t="shared" si="252"/>
        <v>0</v>
      </c>
      <c r="AT417" s="275">
        <f t="shared" si="252"/>
        <v>0</v>
      </c>
      <c r="AU417" s="275">
        <f t="shared" si="253"/>
        <v>0</v>
      </c>
      <c r="AV417" s="275">
        <f t="shared" si="253"/>
        <v>0</v>
      </c>
      <c r="AW417" s="275">
        <f t="shared" si="253"/>
        <v>0</v>
      </c>
      <c r="AX417" s="275">
        <f t="shared" si="253"/>
        <v>0</v>
      </c>
      <c r="AY417" s="275">
        <f t="shared" si="253"/>
        <v>0</v>
      </c>
      <c r="AZ417" s="275">
        <f t="shared" si="253"/>
        <v>0</v>
      </c>
      <c r="BA417" s="275">
        <f t="shared" si="253"/>
        <v>0</v>
      </c>
      <c r="BB417" s="275">
        <f t="shared" si="253"/>
        <v>0</v>
      </c>
      <c r="BC417" s="275">
        <f t="shared" si="253"/>
        <v>0</v>
      </c>
      <c r="BD417" s="275">
        <f t="shared" si="233"/>
        <v>0</v>
      </c>
      <c r="BE417" s="275">
        <f>IF(AND(A417&lt;&gt;"",AS417&lt;&gt;1,ISNA(VLOOKUP(A417,Indoor!B:B,1,0))),1,0)</f>
        <v>0</v>
      </c>
      <c r="BG417" s="276"/>
      <c r="BH417" s="302"/>
    </row>
    <row r="418" spans="1:60" hidden="1">
      <c r="A418" s="118"/>
      <c r="B418" s="4" t="str">
        <f t="shared" si="224"/>
        <v/>
      </c>
      <c r="C418" s="4" t="str">
        <f t="shared" si="224"/>
        <v/>
      </c>
      <c r="D418" s="5" t="str">
        <f t="shared" si="224"/>
        <v/>
      </c>
      <c r="E418" s="5" t="str">
        <f t="shared" si="224"/>
        <v/>
      </c>
      <c r="F418" s="5" t="str">
        <f t="shared" si="224"/>
        <v/>
      </c>
      <c r="G418" s="17"/>
      <c r="H418" s="27" t="str">
        <f t="shared" si="241"/>
        <v/>
      </c>
      <c r="I418" s="28"/>
      <c r="J418" s="267" t="str">
        <f t="shared" si="242"/>
        <v/>
      </c>
      <c r="K418" s="263" t="str">
        <f t="shared" si="234"/>
        <v/>
      </c>
      <c r="L418" s="5">
        <f t="shared" si="226"/>
        <v>0</v>
      </c>
      <c r="M418" s="18"/>
      <c r="N418" s="267" t="str">
        <f t="shared" si="243"/>
        <v/>
      </c>
      <c r="O418" s="263" t="str">
        <f t="shared" si="235"/>
        <v/>
      </c>
      <c r="P418" s="5">
        <f t="shared" si="227"/>
        <v>0</v>
      </c>
      <c r="Q418" s="18"/>
      <c r="R418" s="267" t="str">
        <f t="shared" si="244"/>
        <v/>
      </c>
      <c r="S418" s="263" t="str">
        <f t="shared" si="236"/>
        <v/>
      </c>
      <c r="T418" s="5">
        <f t="shared" si="228"/>
        <v>0</v>
      </c>
      <c r="U418" s="18"/>
      <c r="V418" s="267" t="str">
        <f t="shared" si="245"/>
        <v/>
      </c>
      <c r="W418" s="263" t="str">
        <f t="shared" si="237"/>
        <v/>
      </c>
      <c r="X418" s="5">
        <f t="shared" si="229"/>
        <v>0</v>
      </c>
      <c r="Y418" s="20"/>
      <c r="Z418" s="267" t="str">
        <f t="shared" si="246"/>
        <v/>
      </c>
      <c r="AA418" s="263" t="str">
        <f t="shared" si="238"/>
        <v/>
      </c>
      <c r="AB418" s="5">
        <f t="shared" si="230"/>
        <v>0</v>
      </c>
      <c r="AC418" s="18"/>
      <c r="AD418" s="267" t="str">
        <f t="shared" si="247"/>
        <v/>
      </c>
      <c r="AE418" s="263" t="str">
        <f t="shared" si="239"/>
        <v/>
      </c>
      <c r="AF418" s="5">
        <f t="shared" si="231"/>
        <v>0</v>
      </c>
      <c r="AG418" s="18"/>
      <c r="AH418" s="267" t="str">
        <f t="shared" si="248"/>
        <v/>
      </c>
      <c r="AI418" s="263" t="str">
        <f t="shared" si="240"/>
        <v/>
      </c>
      <c r="AJ418" s="29">
        <f t="shared" si="232"/>
        <v>0</v>
      </c>
      <c r="AK418" s="22"/>
      <c r="AL418" s="5">
        <f t="shared" si="221"/>
        <v>0</v>
      </c>
      <c r="AM418" s="22"/>
      <c r="AN418" s="5">
        <f t="shared" si="222"/>
        <v>0</v>
      </c>
      <c r="AO418" s="826"/>
      <c r="AP418" s="29">
        <f t="shared" si="249"/>
        <v>0</v>
      </c>
      <c r="AQ418" s="436"/>
      <c r="AR418" s="106">
        <f t="shared" si="250"/>
        <v>0</v>
      </c>
      <c r="AS418" s="274">
        <f t="shared" si="252"/>
        <v>0</v>
      </c>
      <c r="AT418" s="275">
        <f t="shared" si="252"/>
        <v>0</v>
      </c>
      <c r="AU418" s="275">
        <f t="shared" si="253"/>
        <v>0</v>
      </c>
      <c r="AV418" s="275">
        <f t="shared" si="253"/>
        <v>0</v>
      </c>
      <c r="AW418" s="275">
        <f t="shared" si="253"/>
        <v>0</v>
      </c>
      <c r="AX418" s="275">
        <f t="shared" si="253"/>
        <v>0</v>
      </c>
      <c r="AY418" s="275">
        <f t="shared" si="253"/>
        <v>0</v>
      </c>
      <c r="AZ418" s="275">
        <f t="shared" si="253"/>
        <v>0</v>
      </c>
      <c r="BA418" s="275">
        <f t="shared" si="253"/>
        <v>0</v>
      </c>
      <c r="BB418" s="275">
        <f t="shared" si="253"/>
        <v>0</v>
      </c>
      <c r="BC418" s="275">
        <f t="shared" si="253"/>
        <v>0</v>
      </c>
      <c r="BD418" s="275">
        <f t="shared" si="233"/>
        <v>0</v>
      </c>
      <c r="BE418" s="275">
        <f>IF(AND(A418&lt;&gt;"",AS418&lt;&gt;1,ISNA(VLOOKUP(A418,Indoor!B:B,1,0))),1,0)</f>
        <v>0</v>
      </c>
      <c r="BG418" s="276"/>
      <c r="BH418" s="302"/>
    </row>
    <row r="419" spans="1:60" hidden="1">
      <c r="A419" s="118"/>
      <c r="B419" s="4" t="str">
        <f t="shared" si="224"/>
        <v/>
      </c>
      <c r="C419" s="4" t="str">
        <f t="shared" si="224"/>
        <v/>
      </c>
      <c r="D419" s="5" t="str">
        <f t="shared" si="224"/>
        <v/>
      </c>
      <c r="E419" s="5" t="str">
        <f t="shared" si="224"/>
        <v/>
      </c>
      <c r="F419" s="5" t="str">
        <f t="shared" si="224"/>
        <v/>
      </c>
      <c r="G419" s="17"/>
      <c r="H419" s="27" t="str">
        <f t="shared" si="241"/>
        <v/>
      </c>
      <c r="I419" s="28"/>
      <c r="J419" s="267" t="str">
        <f t="shared" si="242"/>
        <v/>
      </c>
      <c r="K419" s="263" t="str">
        <f t="shared" si="234"/>
        <v/>
      </c>
      <c r="L419" s="5">
        <f t="shared" si="226"/>
        <v>0</v>
      </c>
      <c r="M419" s="18"/>
      <c r="N419" s="267" t="str">
        <f t="shared" si="243"/>
        <v/>
      </c>
      <c r="O419" s="263" t="str">
        <f t="shared" si="235"/>
        <v/>
      </c>
      <c r="P419" s="5">
        <f t="shared" si="227"/>
        <v>0</v>
      </c>
      <c r="Q419" s="18"/>
      <c r="R419" s="267" t="str">
        <f t="shared" si="244"/>
        <v/>
      </c>
      <c r="S419" s="263" t="str">
        <f t="shared" si="236"/>
        <v/>
      </c>
      <c r="T419" s="5">
        <f t="shared" si="228"/>
        <v>0</v>
      </c>
      <c r="U419" s="18"/>
      <c r="V419" s="267" t="str">
        <f t="shared" si="245"/>
        <v/>
      </c>
      <c r="W419" s="263" t="str">
        <f t="shared" si="237"/>
        <v/>
      </c>
      <c r="X419" s="5">
        <f t="shared" si="229"/>
        <v>0</v>
      </c>
      <c r="Y419" s="20"/>
      <c r="Z419" s="267" t="str">
        <f t="shared" si="246"/>
        <v/>
      </c>
      <c r="AA419" s="263" t="str">
        <f t="shared" si="238"/>
        <v/>
      </c>
      <c r="AB419" s="5">
        <f t="shared" si="230"/>
        <v>0</v>
      </c>
      <c r="AC419" s="18"/>
      <c r="AD419" s="267" t="str">
        <f t="shared" si="247"/>
        <v/>
      </c>
      <c r="AE419" s="263" t="str">
        <f t="shared" si="239"/>
        <v/>
      </c>
      <c r="AF419" s="5">
        <f t="shared" si="231"/>
        <v>0</v>
      </c>
      <c r="AG419" s="18"/>
      <c r="AH419" s="267" t="str">
        <f t="shared" si="248"/>
        <v/>
      </c>
      <c r="AI419" s="263" t="str">
        <f t="shared" si="240"/>
        <v/>
      </c>
      <c r="AJ419" s="29">
        <f t="shared" si="232"/>
        <v>0</v>
      </c>
      <c r="AK419" s="22"/>
      <c r="AL419" s="5">
        <f t="shared" si="221"/>
        <v>0</v>
      </c>
      <c r="AM419" s="22"/>
      <c r="AN419" s="5">
        <f t="shared" si="222"/>
        <v>0</v>
      </c>
      <c r="AO419" s="826"/>
      <c r="AP419" s="29">
        <f t="shared" si="249"/>
        <v>0</v>
      </c>
      <c r="AQ419" s="436"/>
      <c r="AR419" s="106">
        <f t="shared" si="250"/>
        <v>0</v>
      </c>
      <c r="AS419" s="274">
        <f t="shared" si="252"/>
        <v>0</v>
      </c>
      <c r="AT419" s="275">
        <f t="shared" si="252"/>
        <v>0</v>
      </c>
      <c r="AU419" s="275">
        <f t="shared" si="253"/>
        <v>0</v>
      </c>
      <c r="AV419" s="275">
        <f t="shared" si="253"/>
        <v>0</v>
      </c>
      <c r="AW419" s="275">
        <f t="shared" si="253"/>
        <v>0</v>
      </c>
      <c r="AX419" s="275">
        <f t="shared" si="253"/>
        <v>0</v>
      </c>
      <c r="AY419" s="275">
        <f t="shared" si="253"/>
        <v>0</v>
      </c>
      <c r="AZ419" s="275">
        <f t="shared" si="253"/>
        <v>0</v>
      </c>
      <c r="BA419" s="275">
        <f t="shared" si="253"/>
        <v>0</v>
      </c>
      <c r="BB419" s="275">
        <f t="shared" si="253"/>
        <v>0</v>
      </c>
      <c r="BC419" s="275">
        <f t="shared" si="253"/>
        <v>0</v>
      </c>
      <c r="BD419" s="275">
        <f t="shared" si="233"/>
        <v>0</v>
      </c>
      <c r="BE419" s="275">
        <f>IF(AND(A419&lt;&gt;"",AS419&lt;&gt;1,ISNA(VLOOKUP(A419,Indoor!B:B,1,0))),1,0)</f>
        <v>0</v>
      </c>
      <c r="BG419" s="276"/>
      <c r="BH419" s="302"/>
    </row>
    <row r="420" spans="1:60" hidden="1">
      <c r="A420" s="118"/>
      <c r="B420" s="4" t="str">
        <f t="shared" si="224"/>
        <v/>
      </c>
      <c r="C420" s="4" t="str">
        <f t="shared" si="224"/>
        <v/>
      </c>
      <c r="D420" s="5" t="str">
        <f t="shared" si="224"/>
        <v/>
      </c>
      <c r="E420" s="5" t="str">
        <f t="shared" si="224"/>
        <v/>
      </c>
      <c r="F420" s="5" t="str">
        <f t="shared" si="224"/>
        <v/>
      </c>
      <c r="G420" s="17"/>
      <c r="H420" s="27" t="str">
        <f t="shared" si="241"/>
        <v/>
      </c>
      <c r="I420" s="28"/>
      <c r="J420" s="267" t="str">
        <f t="shared" si="242"/>
        <v/>
      </c>
      <c r="K420" s="263" t="str">
        <f t="shared" si="234"/>
        <v/>
      </c>
      <c r="L420" s="5">
        <f t="shared" si="226"/>
        <v>0</v>
      </c>
      <c r="M420" s="18"/>
      <c r="N420" s="267" t="str">
        <f t="shared" si="243"/>
        <v/>
      </c>
      <c r="O420" s="263" t="str">
        <f t="shared" si="235"/>
        <v/>
      </c>
      <c r="P420" s="5">
        <f t="shared" si="227"/>
        <v>0</v>
      </c>
      <c r="Q420" s="18"/>
      <c r="R420" s="267" t="str">
        <f t="shared" si="244"/>
        <v/>
      </c>
      <c r="S420" s="263" t="str">
        <f t="shared" si="236"/>
        <v/>
      </c>
      <c r="T420" s="5">
        <f t="shared" si="228"/>
        <v>0</v>
      </c>
      <c r="U420" s="18"/>
      <c r="V420" s="267" t="str">
        <f t="shared" si="245"/>
        <v/>
      </c>
      <c r="W420" s="263" t="str">
        <f t="shared" si="237"/>
        <v/>
      </c>
      <c r="X420" s="5">
        <f t="shared" si="229"/>
        <v>0</v>
      </c>
      <c r="Y420" s="20"/>
      <c r="Z420" s="267" t="str">
        <f t="shared" si="246"/>
        <v/>
      </c>
      <c r="AA420" s="263" t="str">
        <f t="shared" si="238"/>
        <v/>
      </c>
      <c r="AB420" s="5">
        <f t="shared" si="230"/>
        <v>0</v>
      </c>
      <c r="AC420" s="18"/>
      <c r="AD420" s="267" t="str">
        <f t="shared" si="247"/>
        <v/>
      </c>
      <c r="AE420" s="263" t="str">
        <f t="shared" si="239"/>
        <v/>
      </c>
      <c r="AF420" s="5">
        <f t="shared" si="231"/>
        <v>0</v>
      </c>
      <c r="AG420" s="18"/>
      <c r="AH420" s="267" t="str">
        <f t="shared" si="248"/>
        <v/>
      </c>
      <c r="AI420" s="263" t="str">
        <f t="shared" si="240"/>
        <v/>
      </c>
      <c r="AJ420" s="29">
        <f t="shared" si="232"/>
        <v>0</v>
      </c>
      <c r="AK420" s="22"/>
      <c r="AL420" s="5">
        <f t="shared" si="221"/>
        <v>0</v>
      </c>
      <c r="AM420" s="22"/>
      <c r="AN420" s="5">
        <f t="shared" si="222"/>
        <v>0</v>
      </c>
      <c r="AO420" s="826"/>
      <c r="AP420" s="29">
        <f t="shared" si="249"/>
        <v>0</v>
      </c>
      <c r="AQ420" s="436"/>
      <c r="AR420" s="106">
        <f t="shared" si="250"/>
        <v>0</v>
      </c>
      <c r="AS420" s="274">
        <f t="shared" si="252"/>
        <v>0</v>
      </c>
      <c r="AT420" s="275">
        <f t="shared" si="252"/>
        <v>0</v>
      </c>
      <c r="AU420" s="275">
        <f t="shared" ref="AU420:BC429" si="254">IF($G420=AU$13,1,0)</f>
        <v>0</v>
      </c>
      <c r="AV420" s="275">
        <f t="shared" si="254"/>
        <v>0</v>
      </c>
      <c r="AW420" s="275">
        <f t="shared" si="254"/>
        <v>0</v>
      </c>
      <c r="AX420" s="275">
        <f t="shared" si="254"/>
        <v>0</v>
      </c>
      <c r="AY420" s="275">
        <f t="shared" si="254"/>
        <v>0</v>
      </c>
      <c r="AZ420" s="275">
        <f t="shared" si="254"/>
        <v>0</v>
      </c>
      <c r="BA420" s="275">
        <f t="shared" si="254"/>
        <v>0</v>
      </c>
      <c r="BB420" s="275">
        <f t="shared" si="254"/>
        <v>0</v>
      </c>
      <c r="BC420" s="275">
        <f t="shared" si="254"/>
        <v>0</v>
      </c>
      <c r="BD420" s="275">
        <f t="shared" si="233"/>
        <v>0</v>
      </c>
      <c r="BE420" s="275">
        <f>IF(AND(A420&lt;&gt;"",AS420&lt;&gt;1,ISNA(VLOOKUP(A420,Indoor!B:B,1,0))),1,0)</f>
        <v>0</v>
      </c>
      <c r="BG420" s="276"/>
      <c r="BH420" s="302"/>
    </row>
    <row r="421" spans="1:60" hidden="1">
      <c r="A421" s="118"/>
      <c r="B421" s="4" t="str">
        <f t="shared" si="224"/>
        <v/>
      </c>
      <c r="C421" s="4" t="str">
        <f t="shared" si="224"/>
        <v/>
      </c>
      <c r="D421" s="5" t="str">
        <f t="shared" si="224"/>
        <v/>
      </c>
      <c r="E421" s="5" t="str">
        <f t="shared" si="224"/>
        <v/>
      </c>
      <c r="F421" s="5" t="str">
        <f t="shared" si="224"/>
        <v/>
      </c>
      <c r="G421" s="17"/>
      <c r="H421" s="27" t="str">
        <f t="shared" si="241"/>
        <v/>
      </c>
      <c r="I421" s="28"/>
      <c r="J421" s="267" t="str">
        <f t="shared" si="242"/>
        <v/>
      </c>
      <c r="K421" s="263" t="str">
        <f t="shared" si="234"/>
        <v/>
      </c>
      <c r="L421" s="5">
        <f t="shared" si="226"/>
        <v>0</v>
      </c>
      <c r="M421" s="18"/>
      <c r="N421" s="267" t="str">
        <f t="shared" si="243"/>
        <v/>
      </c>
      <c r="O421" s="263" t="str">
        <f t="shared" si="235"/>
        <v/>
      </c>
      <c r="P421" s="5">
        <f t="shared" si="227"/>
        <v>0</v>
      </c>
      <c r="Q421" s="18"/>
      <c r="R421" s="267" t="str">
        <f t="shared" si="244"/>
        <v/>
      </c>
      <c r="S421" s="263" t="str">
        <f t="shared" si="236"/>
        <v/>
      </c>
      <c r="T421" s="5">
        <f t="shared" si="228"/>
        <v>0</v>
      </c>
      <c r="U421" s="18"/>
      <c r="V421" s="267" t="str">
        <f t="shared" si="245"/>
        <v/>
      </c>
      <c r="W421" s="263" t="str">
        <f t="shared" si="237"/>
        <v/>
      </c>
      <c r="X421" s="5">
        <f t="shared" si="229"/>
        <v>0</v>
      </c>
      <c r="Y421" s="20"/>
      <c r="Z421" s="267" t="str">
        <f t="shared" si="246"/>
        <v/>
      </c>
      <c r="AA421" s="263" t="str">
        <f t="shared" si="238"/>
        <v/>
      </c>
      <c r="AB421" s="5">
        <f t="shared" si="230"/>
        <v>0</v>
      </c>
      <c r="AC421" s="18"/>
      <c r="AD421" s="267" t="str">
        <f t="shared" si="247"/>
        <v/>
      </c>
      <c r="AE421" s="263" t="str">
        <f t="shared" si="239"/>
        <v/>
      </c>
      <c r="AF421" s="5">
        <f t="shared" si="231"/>
        <v>0</v>
      </c>
      <c r="AG421" s="18"/>
      <c r="AH421" s="267" t="str">
        <f t="shared" si="248"/>
        <v/>
      </c>
      <c r="AI421" s="263" t="str">
        <f t="shared" si="240"/>
        <v/>
      </c>
      <c r="AJ421" s="29">
        <f t="shared" si="232"/>
        <v>0</v>
      </c>
      <c r="AK421" s="22"/>
      <c r="AL421" s="5">
        <f t="shared" si="221"/>
        <v>0</v>
      </c>
      <c r="AM421" s="22"/>
      <c r="AN421" s="5">
        <f t="shared" si="222"/>
        <v>0</v>
      </c>
      <c r="AO421" s="826"/>
      <c r="AP421" s="29">
        <f t="shared" si="249"/>
        <v>0</v>
      </c>
      <c r="AQ421" s="436"/>
      <c r="AR421" s="106">
        <f t="shared" si="250"/>
        <v>0</v>
      </c>
      <c r="AS421" s="274">
        <f t="shared" ref="AS421:AT440" si="255">IF($G421=AS$13,1,0)</f>
        <v>0</v>
      </c>
      <c r="AT421" s="275">
        <f t="shared" si="255"/>
        <v>0</v>
      </c>
      <c r="AU421" s="275">
        <f t="shared" si="254"/>
        <v>0</v>
      </c>
      <c r="AV421" s="275">
        <f t="shared" si="254"/>
        <v>0</v>
      </c>
      <c r="AW421" s="275">
        <f t="shared" si="254"/>
        <v>0</v>
      </c>
      <c r="AX421" s="275">
        <f t="shared" si="254"/>
        <v>0</v>
      </c>
      <c r="AY421" s="275">
        <f t="shared" si="254"/>
        <v>0</v>
      </c>
      <c r="AZ421" s="275">
        <f t="shared" si="254"/>
        <v>0</v>
      </c>
      <c r="BA421" s="275">
        <f t="shared" si="254"/>
        <v>0</v>
      </c>
      <c r="BB421" s="275">
        <f t="shared" si="254"/>
        <v>0</v>
      </c>
      <c r="BC421" s="275">
        <f t="shared" si="254"/>
        <v>0</v>
      </c>
      <c r="BD421" s="275">
        <f t="shared" si="233"/>
        <v>0</v>
      </c>
      <c r="BE421" s="275">
        <f>IF(AND(A421&lt;&gt;"",AS421&lt;&gt;1,ISNA(VLOOKUP(A421,Indoor!B:B,1,0))),1,0)</f>
        <v>0</v>
      </c>
      <c r="BG421" s="276"/>
      <c r="BH421" s="302"/>
    </row>
    <row r="422" spans="1:60" hidden="1">
      <c r="A422" s="118"/>
      <c r="B422" s="4" t="str">
        <f t="shared" si="224"/>
        <v/>
      </c>
      <c r="C422" s="4" t="str">
        <f t="shared" si="224"/>
        <v/>
      </c>
      <c r="D422" s="5" t="str">
        <f t="shared" si="224"/>
        <v/>
      </c>
      <c r="E422" s="5" t="str">
        <f t="shared" si="224"/>
        <v/>
      </c>
      <c r="F422" s="5" t="str">
        <f t="shared" si="224"/>
        <v/>
      </c>
      <c r="G422" s="17"/>
      <c r="H422" s="27" t="str">
        <f t="shared" si="241"/>
        <v/>
      </c>
      <c r="I422" s="28"/>
      <c r="J422" s="267" t="str">
        <f t="shared" si="242"/>
        <v/>
      </c>
      <c r="K422" s="263" t="str">
        <f t="shared" si="234"/>
        <v/>
      </c>
      <c r="L422" s="5">
        <f t="shared" si="226"/>
        <v>0</v>
      </c>
      <c r="M422" s="18"/>
      <c r="N422" s="267" t="str">
        <f t="shared" si="243"/>
        <v/>
      </c>
      <c r="O422" s="263" t="str">
        <f t="shared" si="235"/>
        <v/>
      </c>
      <c r="P422" s="5">
        <f t="shared" si="227"/>
        <v>0</v>
      </c>
      <c r="Q422" s="18"/>
      <c r="R422" s="267" t="str">
        <f t="shared" si="244"/>
        <v/>
      </c>
      <c r="S422" s="263" t="str">
        <f t="shared" si="236"/>
        <v/>
      </c>
      <c r="T422" s="5">
        <f t="shared" si="228"/>
        <v>0</v>
      </c>
      <c r="U422" s="18"/>
      <c r="V422" s="267" t="str">
        <f t="shared" si="245"/>
        <v/>
      </c>
      <c r="W422" s="263" t="str">
        <f t="shared" si="237"/>
        <v/>
      </c>
      <c r="X422" s="5">
        <f t="shared" si="229"/>
        <v>0</v>
      </c>
      <c r="Y422" s="20"/>
      <c r="Z422" s="267" t="str">
        <f t="shared" si="246"/>
        <v/>
      </c>
      <c r="AA422" s="263" t="str">
        <f t="shared" si="238"/>
        <v/>
      </c>
      <c r="AB422" s="5">
        <f t="shared" si="230"/>
        <v>0</v>
      </c>
      <c r="AC422" s="18"/>
      <c r="AD422" s="267" t="str">
        <f t="shared" si="247"/>
        <v/>
      </c>
      <c r="AE422" s="263" t="str">
        <f t="shared" si="239"/>
        <v/>
      </c>
      <c r="AF422" s="5">
        <f t="shared" si="231"/>
        <v>0</v>
      </c>
      <c r="AG422" s="18"/>
      <c r="AH422" s="267" t="str">
        <f t="shared" si="248"/>
        <v/>
      </c>
      <c r="AI422" s="263" t="str">
        <f t="shared" si="240"/>
        <v/>
      </c>
      <c r="AJ422" s="29">
        <f t="shared" si="232"/>
        <v>0</v>
      </c>
      <c r="AK422" s="22"/>
      <c r="AL422" s="5">
        <f t="shared" si="221"/>
        <v>0</v>
      </c>
      <c r="AM422" s="22"/>
      <c r="AN422" s="5">
        <f t="shared" si="222"/>
        <v>0</v>
      </c>
      <c r="AO422" s="826"/>
      <c r="AP422" s="29">
        <f t="shared" si="249"/>
        <v>0</v>
      </c>
      <c r="AQ422" s="436"/>
      <c r="AR422" s="106">
        <f t="shared" si="250"/>
        <v>0</v>
      </c>
      <c r="AS422" s="274">
        <f t="shared" si="255"/>
        <v>0</v>
      </c>
      <c r="AT422" s="275">
        <f t="shared" si="255"/>
        <v>0</v>
      </c>
      <c r="AU422" s="275">
        <f t="shared" si="254"/>
        <v>0</v>
      </c>
      <c r="AV422" s="275">
        <f t="shared" si="254"/>
        <v>0</v>
      </c>
      <c r="AW422" s="275">
        <f t="shared" si="254"/>
        <v>0</v>
      </c>
      <c r="AX422" s="275">
        <f t="shared" si="254"/>
        <v>0</v>
      </c>
      <c r="AY422" s="275">
        <f t="shared" si="254"/>
        <v>0</v>
      </c>
      <c r="AZ422" s="275">
        <f t="shared" si="254"/>
        <v>0</v>
      </c>
      <c r="BA422" s="275">
        <f t="shared" si="254"/>
        <v>0</v>
      </c>
      <c r="BB422" s="275">
        <f t="shared" si="254"/>
        <v>0</v>
      </c>
      <c r="BC422" s="275">
        <f t="shared" si="254"/>
        <v>0</v>
      </c>
      <c r="BD422" s="275">
        <f t="shared" si="233"/>
        <v>0</v>
      </c>
      <c r="BE422" s="275">
        <f>IF(AND(A422&lt;&gt;"",AS422&lt;&gt;1,ISNA(VLOOKUP(A422,Indoor!B:B,1,0))),1,0)</f>
        <v>0</v>
      </c>
      <c r="BG422" s="276"/>
      <c r="BH422" s="302"/>
    </row>
    <row r="423" spans="1:60" hidden="1">
      <c r="A423" s="118"/>
      <c r="B423" s="4" t="str">
        <f t="shared" si="224"/>
        <v/>
      </c>
      <c r="C423" s="4" t="str">
        <f t="shared" si="224"/>
        <v/>
      </c>
      <c r="D423" s="5" t="str">
        <f t="shared" si="224"/>
        <v/>
      </c>
      <c r="E423" s="5" t="str">
        <f t="shared" si="224"/>
        <v/>
      </c>
      <c r="F423" s="5" t="str">
        <f t="shared" si="224"/>
        <v/>
      </c>
      <c r="G423" s="17"/>
      <c r="H423" s="27" t="str">
        <f t="shared" si="241"/>
        <v/>
      </c>
      <c r="I423" s="28"/>
      <c r="J423" s="267" t="str">
        <f t="shared" si="242"/>
        <v/>
      </c>
      <c r="K423" s="263" t="str">
        <f t="shared" si="234"/>
        <v/>
      </c>
      <c r="L423" s="5">
        <f t="shared" si="226"/>
        <v>0</v>
      </c>
      <c r="M423" s="18"/>
      <c r="N423" s="267" t="str">
        <f t="shared" si="243"/>
        <v/>
      </c>
      <c r="O423" s="263" t="str">
        <f t="shared" si="235"/>
        <v/>
      </c>
      <c r="P423" s="5">
        <f t="shared" si="227"/>
        <v>0</v>
      </c>
      <c r="Q423" s="18"/>
      <c r="R423" s="267" t="str">
        <f t="shared" si="244"/>
        <v/>
      </c>
      <c r="S423" s="263" t="str">
        <f t="shared" si="236"/>
        <v/>
      </c>
      <c r="T423" s="5">
        <f t="shared" si="228"/>
        <v>0</v>
      </c>
      <c r="U423" s="18"/>
      <c r="V423" s="267" t="str">
        <f t="shared" si="245"/>
        <v/>
      </c>
      <c r="W423" s="263" t="str">
        <f t="shared" si="237"/>
        <v/>
      </c>
      <c r="X423" s="5">
        <f t="shared" si="229"/>
        <v>0</v>
      </c>
      <c r="Y423" s="20"/>
      <c r="Z423" s="267" t="str">
        <f t="shared" si="246"/>
        <v/>
      </c>
      <c r="AA423" s="263" t="str">
        <f t="shared" si="238"/>
        <v/>
      </c>
      <c r="AB423" s="5">
        <f t="shared" si="230"/>
        <v>0</v>
      </c>
      <c r="AC423" s="18"/>
      <c r="AD423" s="267" t="str">
        <f t="shared" si="247"/>
        <v/>
      </c>
      <c r="AE423" s="263" t="str">
        <f t="shared" si="239"/>
        <v/>
      </c>
      <c r="AF423" s="5">
        <f t="shared" si="231"/>
        <v>0</v>
      </c>
      <c r="AG423" s="18"/>
      <c r="AH423" s="267" t="str">
        <f t="shared" si="248"/>
        <v/>
      </c>
      <c r="AI423" s="263" t="str">
        <f t="shared" si="240"/>
        <v/>
      </c>
      <c r="AJ423" s="29">
        <f t="shared" si="232"/>
        <v>0</v>
      </c>
      <c r="AK423" s="22"/>
      <c r="AL423" s="5">
        <f t="shared" si="221"/>
        <v>0</v>
      </c>
      <c r="AM423" s="22"/>
      <c r="AN423" s="5">
        <f t="shared" si="222"/>
        <v>0</v>
      </c>
      <c r="AO423" s="826"/>
      <c r="AP423" s="29">
        <f t="shared" si="249"/>
        <v>0</v>
      </c>
      <c r="AQ423" s="436"/>
      <c r="AR423" s="106">
        <f t="shared" si="250"/>
        <v>0</v>
      </c>
      <c r="AS423" s="274">
        <f t="shared" si="255"/>
        <v>0</v>
      </c>
      <c r="AT423" s="275">
        <f t="shared" si="255"/>
        <v>0</v>
      </c>
      <c r="AU423" s="275">
        <f t="shared" si="254"/>
        <v>0</v>
      </c>
      <c r="AV423" s="275">
        <f t="shared" si="254"/>
        <v>0</v>
      </c>
      <c r="AW423" s="275">
        <f t="shared" si="254"/>
        <v>0</v>
      </c>
      <c r="AX423" s="275">
        <f t="shared" si="254"/>
        <v>0</v>
      </c>
      <c r="AY423" s="275">
        <f t="shared" si="254"/>
        <v>0</v>
      </c>
      <c r="AZ423" s="275">
        <f t="shared" si="254"/>
        <v>0</v>
      </c>
      <c r="BA423" s="275">
        <f t="shared" si="254"/>
        <v>0</v>
      </c>
      <c r="BB423" s="275">
        <f t="shared" si="254"/>
        <v>0</v>
      </c>
      <c r="BC423" s="275">
        <f t="shared" si="254"/>
        <v>0</v>
      </c>
      <c r="BD423" s="275">
        <f t="shared" si="233"/>
        <v>0</v>
      </c>
      <c r="BE423" s="275">
        <f>IF(AND(A423&lt;&gt;"",AS423&lt;&gt;1,ISNA(VLOOKUP(A423,Indoor!B:B,1,0))),1,0)</f>
        <v>0</v>
      </c>
      <c r="BG423" s="276"/>
      <c r="BH423" s="302"/>
    </row>
    <row r="424" spans="1:60" hidden="1">
      <c r="A424" s="118"/>
      <c r="B424" s="4" t="str">
        <f t="shared" si="224"/>
        <v/>
      </c>
      <c r="C424" s="4" t="str">
        <f t="shared" si="224"/>
        <v/>
      </c>
      <c r="D424" s="5" t="str">
        <f t="shared" si="224"/>
        <v/>
      </c>
      <c r="E424" s="5" t="str">
        <f t="shared" si="224"/>
        <v/>
      </c>
      <c r="F424" s="5" t="str">
        <f t="shared" si="224"/>
        <v/>
      </c>
      <c r="G424" s="17"/>
      <c r="H424" s="27" t="str">
        <f t="shared" si="241"/>
        <v/>
      </c>
      <c r="I424" s="28"/>
      <c r="J424" s="267" t="str">
        <f t="shared" si="242"/>
        <v/>
      </c>
      <c r="K424" s="263" t="str">
        <f t="shared" si="234"/>
        <v/>
      </c>
      <c r="L424" s="5">
        <f t="shared" si="226"/>
        <v>0</v>
      </c>
      <c r="M424" s="18"/>
      <c r="N424" s="267" t="str">
        <f t="shared" si="243"/>
        <v/>
      </c>
      <c r="O424" s="263" t="str">
        <f t="shared" si="235"/>
        <v/>
      </c>
      <c r="P424" s="5">
        <f t="shared" si="227"/>
        <v>0</v>
      </c>
      <c r="Q424" s="18"/>
      <c r="R424" s="267" t="str">
        <f t="shared" si="244"/>
        <v/>
      </c>
      <c r="S424" s="263" t="str">
        <f t="shared" si="236"/>
        <v/>
      </c>
      <c r="T424" s="5">
        <f t="shared" si="228"/>
        <v>0</v>
      </c>
      <c r="U424" s="18"/>
      <c r="V424" s="267" t="str">
        <f t="shared" si="245"/>
        <v/>
      </c>
      <c r="W424" s="263" t="str">
        <f t="shared" si="237"/>
        <v/>
      </c>
      <c r="X424" s="5">
        <f t="shared" si="229"/>
        <v>0</v>
      </c>
      <c r="Y424" s="20"/>
      <c r="Z424" s="267" t="str">
        <f t="shared" si="246"/>
        <v/>
      </c>
      <c r="AA424" s="263" t="str">
        <f t="shared" si="238"/>
        <v/>
      </c>
      <c r="AB424" s="5">
        <f t="shared" si="230"/>
        <v>0</v>
      </c>
      <c r="AC424" s="18"/>
      <c r="AD424" s="267" t="str">
        <f t="shared" si="247"/>
        <v/>
      </c>
      <c r="AE424" s="263" t="str">
        <f t="shared" si="239"/>
        <v/>
      </c>
      <c r="AF424" s="5">
        <f t="shared" si="231"/>
        <v>0</v>
      </c>
      <c r="AG424" s="18"/>
      <c r="AH424" s="267" t="str">
        <f t="shared" si="248"/>
        <v/>
      </c>
      <c r="AI424" s="263" t="str">
        <f t="shared" si="240"/>
        <v/>
      </c>
      <c r="AJ424" s="29">
        <f t="shared" si="232"/>
        <v>0</v>
      </c>
      <c r="AK424" s="22"/>
      <c r="AL424" s="5">
        <f t="shared" si="221"/>
        <v>0</v>
      </c>
      <c r="AM424" s="22"/>
      <c r="AN424" s="5">
        <f t="shared" si="222"/>
        <v>0</v>
      </c>
      <c r="AO424" s="826"/>
      <c r="AP424" s="29">
        <f t="shared" si="249"/>
        <v>0</v>
      </c>
      <c r="AQ424" s="436"/>
      <c r="AR424" s="106">
        <f t="shared" si="250"/>
        <v>0</v>
      </c>
      <c r="AS424" s="274">
        <f t="shared" si="255"/>
        <v>0</v>
      </c>
      <c r="AT424" s="275">
        <f t="shared" si="255"/>
        <v>0</v>
      </c>
      <c r="AU424" s="275">
        <f t="shared" si="254"/>
        <v>0</v>
      </c>
      <c r="AV424" s="275">
        <f t="shared" si="254"/>
        <v>0</v>
      </c>
      <c r="AW424" s="275">
        <f t="shared" si="254"/>
        <v>0</v>
      </c>
      <c r="AX424" s="275">
        <f t="shared" si="254"/>
        <v>0</v>
      </c>
      <c r="AY424" s="275">
        <f t="shared" si="254"/>
        <v>0</v>
      </c>
      <c r="AZ424" s="275">
        <f t="shared" si="254"/>
        <v>0</v>
      </c>
      <c r="BA424" s="275">
        <f t="shared" si="254"/>
        <v>0</v>
      </c>
      <c r="BB424" s="275">
        <f t="shared" si="254"/>
        <v>0</v>
      </c>
      <c r="BC424" s="275">
        <f t="shared" si="254"/>
        <v>0</v>
      </c>
      <c r="BD424" s="275">
        <f t="shared" si="233"/>
        <v>0</v>
      </c>
      <c r="BE424" s="275">
        <f>IF(AND(A424&lt;&gt;"",AS424&lt;&gt;1,ISNA(VLOOKUP(A424,Indoor!B:B,1,0))),1,0)</f>
        <v>0</v>
      </c>
      <c r="BG424" s="276"/>
      <c r="BH424" s="302"/>
    </row>
    <row r="425" spans="1:60" hidden="1">
      <c r="A425" s="118"/>
      <c r="B425" s="4" t="str">
        <f t="shared" si="224"/>
        <v/>
      </c>
      <c r="C425" s="4" t="str">
        <f t="shared" si="224"/>
        <v/>
      </c>
      <c r="D425" s="5" t="str">
        <f t="shared" si="224"/>
        <v/>
      </c>
      <c r="E425" s="5" t="str">
        <f t="shared" si="224"/>
        <v/>
      </c>
      <c r="F425" s="5" t="str">
        <f t="shared" si="224"/>
        <v/>
      </c>
      <c r="G425" s="17"/>
      <c r="H425" s="27" t="str">
        <f t="shared" si="241"/>
        <v/>
      </c>
      <c r="I425" s="28"/>
      <c r="J425" s="267" t="str">
        <f t="shared" si="242"/>
        <v/>
      </c>
      <c r="K425" s="263" t="str">
        <f t="shared" si="234"/>
        <v/>
      </c>
      <c r="L425" s="5">
        <f t="shared" si="226"/>
        <v>0</v>
      </c>
      <c r="M425" s="18"/>
      <c r="N425" s="267" t="str">
        <f t="shared" si="243"/>
        <v/>
      </c>
      <c r="O425" s="263" t="str">
        <f t="shared" si="235"/>
        <v/>
      </c>
      <c r="P425" s="5">
        <f t="shared" si="227"/>
        <v>0</v>
      </c>
      <c r="Q425" s="18"/>
      <c r="R425" s="267" t="str">
        <f t="shared" si="244"/>
        <v/>
      </c>
      <c r="S425" s="263" t="str">
        <f t="shared" si="236"/>
        <v/>
      </c>
      <c r="T425" s="5">
        <f t="shared" si="228"/>
        <v>0</v>
      </c>
      <c r="U425" s="18"/>
      <c r="V425" s="267" t="str">
        <f t="shared" si="245"/>
        <v/>
      </c>
      <c r="W425" s="263" t="str">
        <f t="shared" si="237"/>
        <v/>
      </c>
      <c r="X425" s="5">
        <f t="shared" si="229"/>
        <v>0</v>
      </c>
      <c r="Y425" s="20"/>
      <c r="Z425" s="267" t="str">
        <f t="shared" si="246"/>
        <v/>
      </c>
      <c r="AA425" s="263" t="str">
        <f t="shared" si="238"/>
        <v/>
      </c>
      <c r="AB425" s="5">
        <f t="shared" si="230"/>
        <v>0</v>
      </c>
      <c r="AC425" s="18"/>
      <c r="AD425" s="267" t="str">
        <f t="shared" si="247"/>
        <v/>
      </c>
      <c r="AE425" s="263" t="str">
        <f t="shared" si="239"/>
        <v/>
      </c>
      <c r="AF425" s="5">
        <f t="shared" si="231"/>
        <v>0</v>
      </c>
      <c r="AG425" s="18"/>
      <c r="AH425" s="267" t="str">
        <f t="shared" si="248"/>
        <v/>
      </c>
      <c r="AI425" s="263" t="str">
        <f t="shared" si="240"/>
        <v/>
      </c>
      <c r="AJ425" s="29">
        <f t="shared" si="232"/>
        <v>0</v>
      </c>
      <c r="AK425" s="22"/>
      <c r="AL425" s="5">
        <f t="shared" si="221"/>
        <v>0</v>
      </c>
      <c r="AM425" s="22"/>
      <c r="AN425" s="5">
        <f t="shared" si="222"/>
        <v>0</v>
      </c>
      <c r="AO425" s="826"/>
      <c r="AP425" s="29">
        <f t="shared" si="249"/>
        <v>0</v>
      </c>
      <c r="AQ425" s="436"/>
      <c r="AR425" s="106">
        <f t="shared" si="250"/>
        <v>0</v>
      </c>
      <c r="AS425" s="274">
        <f t="shared" si="255"/>
        <v>0</v>
      </c>
      <c r="AT425" s="275">
        <f t="shared" si="255"/>
        <v>0</v>
      </c>
      <c r="AU425" s="275">
        <f t="shared" si="254"/>
        <v>0</v>
      </c>
      <c r="AV425" s="275">
        <f t="shared" si="254"/>
        <v>0</v>
      </c>
      <c r="AW425" s="275">
        <f t="shared" si="254"/>
        <v>0</v>
      </c>
      <c r="AX425" s="275">
        <f t="shared" si="254"/>
        <v>0</v>
      </c>
      <c r="AY425" s="275">
        <f t="shared" si="254"/>
        <v>0</v>
      </c>
      <c r="AZ425" s="275">
        <f t="shared" si="254"/>
        <v>0</v>
      </c>
      <c r="BA425" s="275">
        <f t="shared" si="254"/>
        <v>0</v>
      </c>
      <c r="BB425" s="275">
        <f t="shared" si="254"/>
        <v>0</v>
      </c>
      <c r="BC425" s="275">
        <f t="shared" si="254"/>
        <v>0</v>
      </c>
      <c r="BD425" s="275">
        <f t="shared" si="233"/>
        <v>0</v>
      </c>
      <c r="BE425" s="275">
        <f>IF(AND(A425&lt;&gt;"",AS425&lt;&gt;1,ISNA(VLOOKUP(A425,Indoor!B:B,1,0))),1,0)</f>
        <v>0</v>
      </c>
      <c r="BG425" s="276"/>
      <c r="BH425" s="302"/>
    </row>
    <row r="426" spans="1:60" hidden="1">
      <c r="A426" s="118"/>
      <c r="B426" s="4" t="str">
        <f t="shared" si="224"/>
        <v/>
      </c>
      <c r="C426" s="4" t="str">
        <f t="shared" si="224"/>
        <v/>
      </c>
      <c r="D426" s="5" t="str">
        <f t="shared" si="224"/>
        <v/>
      </c>
      <c r="E426" s="5" t="str">
        <f t="shared" si="224"/>
        <v/>
      </c>
      <c r="F426" s="5" t="str">
        <f t="shared" si="224"/>
        <v/>
      </c>
      <c r="G426" s="17"/>
      <c r="H426" s="27" t="str">
        <f t="shared" si="241"/>
        <v/>
      </c>
      <c r="I426" s="28"/>
      <c r="J426" s="267" t="str">
        <f t="shared" si="242"/>
        <v/>
      </c>
      <c r="K426" s="263" t="str">
        <f t="shared" si="234"/>
        <v/>
      </c>
      <c r="L426" s="5">
        <f t="shared" si="226"/>
        <v>0</v>
      </c>
      <c r="M426" s="18"/>
      <c r="N426" s="267" t="str">
        <f t="shared" si="243"/>
        <v/>
      </c>
      <c r="O426" s="263" t="str">
        <f t="shared" si="235"/>
        <v/>
      </c>
      <c r="P426" s="5">
        <f t="shared" si="227"/>
        <v>0</v>
      </c>
      <c r="Q426" s="18"/>
      <c r="R426" s="267" t="str">
        <f t="shared" si="244"/>
        <v/>
      </c>
      <c r="S426" s="263" t="str">
        <f t="shared" si="236"/>
        <v/>
      </c>
      <c r="T426" s="5">
        <f t="shared" si="228"/>
        <v>0</v>
      </c>
      <c r="U426" s="18"/>
      <c r="V426" s="267" t="str">
        <f t="shared" si="245"/>
        <v/>
      </c>
      <c r="W426" s="263" t="str">
        <f t="shared" si="237"/>
        <v/>
      </c>
      <c r="X426" s="5">
        <f t="shared" si="229"/>
        <v>0</v>
      </c>
      <c r="Y426" s="20"/>
      <c r="Z426" s="267" t="str">
        <f t="shared" si="246"/>
        <v/>
      </c>
      <c r="AA426" s="263" t="str">
        <f t="shared" si="238"/>
        <v/>
      </c>
      <c r="AB426" s="5">
        <f t="shared" si="230"/>
        <v>0</v>
      </c>
      <c r="AC426" s="18"/>
      <c r="AD426" s="267" t="str">
        <f t="shared" si="247"/>
        <v/>
      </c>
      <c r="AE426" s="263" t="str">
        <f t="shared" si="239"/>
        <v/>
      </c>
      <c r="AF426" s="5">
        <f t="shared" si="231"/>
        <v>0</v>
      </c>
      <c r="AG426" s="18"/>
      <c r="AH426" s="267" t="str">
        <f t="shared" si="248"/>
        <v/>
      </c>
      <c r="AI426" s="263" t="str">
        <f t="shared" si="240"/>
        <v/>
      </c>
      <c r="AJ426" s="29">
        <f t="shared" si="232"/>
        <v>0</v>
      </c>
      <c r="AK426" s="22"/>
      <c r="AL426" s="5">
        <f t="shared" si="221"/>
        <v>0</v>
      </c>
      <c r="AM426" s="22"/>
      <c r="AN426" s="5">
        <f t="shared" si="222"/>
        <v>0</v>
      </c>
      <c r="AO426" s="826"/>
      <c r="AP426" s="29">
        <f t="shared" si="249"/>
        <v>0</v>
      </c>
      <c r="AQ426" s="436"/>
      <c r="AR426" s="106">
        <f t="shared" si="250"/>
        <v>0</v>
      </c>
      <c r="AS426" s="274">
        <f t="shared" si="255"/>
        <v>0</v>
      </c>
      <c r="AT426" s="275">
        <f t="shared" si="255"/>
        <v>0</v>
      </c>
      <c r="AU426" s="275">
        <f t="shared" si="254"/>
        <v>0</v>
      </c>
      <c r="AV426" s="275">
        <f t="shared" si="254"/>
        <v>0</v>
      </c>
      <c r="AW426" s="275">
        <f t="shared" si="254"/>
        <v>0</v>
      </c>
      <c r="AX426" s="275">
        <f t="shared" si="254"/>
        <v>0</v>
      </c>
      <c r="AY426" s="275">
        <f t="shared" si="254"/>
        <v>0</v>
      </c>
      <c r="AZ426" s="275">
        <f t="shared" si="254"/>
        <v>0</v>
      </c>
      <c r="BA426" s="275">
        <f t="shared" si="254"/>
        <v>0</v>
      </c>
      <c r="BB426" s="275">
        <f t="shared" si="254"/>
        <v>0</v>
      </c>
      <c r="BC426" s="275">
        <f t="shared" si="254"/>
        <v>0</v>
      </c>
      <c r="BD426" s="275">
        <f t="shared" si="233"/>
        <v>0</v>
      </c>
      <c r="BE426" s="275">
        <f>IF(AND(A426&lt;&gt;"",AS426&lt;&gt;1,ISNA(VLOOKUP(A426,Indoor!B:B,1,0))),1,0)</f>
        <v>0</v>
      </c>
      <c r="BG426" s="276"/>
      <c r="BH426" s="302"/>
    </row>
    <row r="427" spans="1:60" hidden="1">
      <c r="A427" s="118"/>
      <c r="B427" s="4" t="str">
        <f t="shared" si="224"/>
        <v/>
      </c>
      <c r="C427" s="4" t="str">
        <f t="shared" si="224"/>
        <v/>
      </c>
      <c r="D427" s="5" t="str">
        <f t="shared" si="224"/>
        <v/>
      </c>
      <c r="E427" s="5" t="str">
        <f t="shared" si="224"/>
        <v/>
      </c>
      <c r="F427" s="5" t="str">
        <f t="shared" si="224"/>
        <v/>
      </c>
      <c r="G427" s="17"/>
      <c r="H427" s="27" t="str">
        <f t="shared" si="241"/>
        <v/>
      </c>
      <c r="I427" s="28"/>
      <c r="J427" s="267" t="str">
        <f t="shared" si="242"/>
        <v/>
      </c>
      <c r="K427" s="263" t="str">
        <f t="shared" si="234"/>
        <v/>
      </c>
      <c r="L427" s="5">
        <f t="shared" si="226"/>
        <v>0</v>
      </c>
      <c r="M427" s="18"/>
      <c r="N427" s="267" t="str">
        <f t="shared" si="243"/>
        <v/>
      </c>
      <c r="O427" s="263" t="str">
        <f t="shared" si="235"/>
        <v/>
      </c>
      <c r="P427" s="5">
        <f t="shared" si="227"/>
        <v>0</v>
      </c>
      <c r="Q427" s="18"/>
      <c r="R427" s="267" t="str">
        <f t="shared" si="244"/>
        <v/>
      </c>
      <c r="S427" s="263" t="str">
        <f t="shared" si="236"/>
        <v/>
      </c>
      <c r="T427" s="5">
        <f t="shared" si="228"/>
        <v>0</v>
      </c>
      <c r="U427" s="18"/>
      <c r="V427" s="267" t="str">
        <f t="shared" si="245"/>
        <v/>
      </c>
      <c r="W427" s="263" t="str">
        <f t="shared" si="237"/>
        <v/>
      </c>
      <c r="X427" s="5">
        <f t="shared" si="229"/>
        <v>0</v>
      </c>
      <c r="Y427" s="20"/>
      <c r="Z427" s="267" t="str">
        <f t="shared" si="246"/>
        <v/>
      </c>
      <c r="AA427" s="263" t="str">
        <f t="shared" si="238"/>
        <v/>
      </c>
      <c r="AB427" s="5">
        <f t="shared" si="230"/>
        <v>0</v>
      </c>
      <c r="AC427" s="18"/>
      <c r="AD427" s="267" t="str">
        <f t="shared" si="247"/>
        <v/>
      </c>
      <c r="AE427" s="263" t="str">
        <f t="shared" si="239"/>
        <v/>
      </c>
      <c r="AF427" s="5">
        <f t="shared" si="231"/>
        <v>0</v>
      </c>
      <c r="AG427" s="18"/>
      <c r="AH427" s="267" t="str">
        <f t="shared" si="248"/>
        <v/>
      </c>
      <c r="AI427" s="263" t="str">
        <f t="shared" si="240"/>
        <v/>
      </c>
      <c r="AJ427" s="29">
        <f t="shared" si="232"/>
        <v>0</v>
      </c>
      <c r="AK427" s="22"/>
      <c r="AL427" s="5">
        <f t="shared" si="221"/>
        <v>0</v>
      </c>
      <c r="AM427" s="22"/>
      <c r="AN427" s="5">
        <f t="shared" si="222"/>
        <v>0</v>
      </c>
      <c r="AO427" s="826"/>
      <c r="AP427" s="29">
        <f t="shared" si="249"/>
        <v>0</v>
      </c>
      <c r="AQ427" s="436"/>
      <c r="AR427" s="106">
        <f t="shared" si="250"/>
        <v>0</v>
      </c>
      <c r="AS427" s="274">
        <f t="shared" si="255"/>
        <v>0</v>
      </c>
      <c r="AT427" s="275">
        <f t="shared" si="255"/>
        <v>0</v>
      </c>
      <c r="AU427" s="275">
        <f t="shared" si="254"/>
        <v>0</v>
      </c>
      <c r="AV427" s="275">
        <f t="shared" si="254"/>
        <v>0</v>
      </c>
      <c r="AW427" s="275">
        <f t="shared" si="254"/>
        <v>0</v>
      </c>
      <c r="AX427" s="275">
        <f t="shared" si="254"/>
        <v>0</v>
      </c>
      <c r="AY427" s="275">
        <f t="shared" si="254"/>
        <v>0</v>
      </c>
      <c r="AZ427" s="275">
        <f t="shared" si="254"/>
        <v>0</v>
      </c>
      <c r="BA427" s="275">
        <f t="shared" si="254"/>
        <v>0</v>
      </c>
      <c r="BB427" s="275">
        <f t="shared" si="254"/>
        <v>0</v>
      </c>
      <c r="BC427" s="275">
        <f t="shared" si="254"/>
        <v>0</v>
      </c>
      <c r="BD427" s="275">
        <f t="shared" si="233"/>
        <v>0</v>
      </c>
      <c r="BE427" s="275">
        <f>IF(AND(A427&lt;&gt;"",AS427&lt;&gt;1,ISNA(VLOOKUP(A427,Indoor!B:B,1,0))),1,0)</f>
        <v>0</v>
      </c>
      <c r="BG427" s="276"/>
      <c r="BH427" s="302"/>
    </row>
    <row r="428" spans="1:60" hidden="1">
      <c r="A428" s="118"/>
      <c r="B428" s="4" t="str">
        <f t="shared" si="224"/>
        <v/>
      </c>
      <c r="C428" s="4" t="str">
        <f t="shared" si="224"/>
        <v/>
      </c>
      <c r="D428" s="5" t="str">
        <f t="shared" si="224"/>
        <v/>
      </c>
      <c r="E428" s="5" t="str">
        <f t="shared" si="224"/>
        <v/>
      </c>
      <c r="F428" s="5" t="str">
        <f t="shared" si="224"/>
        <v/>
      </c>
      <c r="G428" s="17"/>
      <c r="H428" s="27" t="str">
        <f t="shared" si="241"/>
        <v/>
      </c>
      <c r="I428" s="28"/>
      <c r="J428" s="267" t="str">
        <f t="shared" si="242"/>
        <v/>
      </c>
      <c r="K428" s="263" t="str">
        <f t="shared" si="234"/>
        <v/>
      </c>
      <c r="L428" s="5">
        <f t="shared" si="226"/>
        <v>0</v>
      </c>
      <c r="M428" s="18"/>
      <c r="N428" s="267" t="str">
        <f t="shared" si="243"/>
        <v/>
      </c>
      <c r="O428" s="263" t="str">
        <f t="shared" si="235"/>
        <v/>
      </c>
      <c r="P428" s="5">
        <f t="shared" si="227"/>
        <v>0</v>
      </c>
      <c r="Q428" s="18"/>
      <c r="R428" s="267" t="str">
        <f t="shared" si="244"/>
        <v/>
      </c>
      <c r="S428" s="263" t="str">
        <f t="shared" si="236"/>
        <v/>
      </c>
      <c r="T428" s="5">
        <f t="shared" si="228"/>
        <v>0</v>
      </c>
      <c r="U428" s="18"/>
      <c r="V428" s="267" t="str">
        <f t="shared" si="245"/>
        <v/>
      </c>
      <c r="W428" s="263" t="str">
        <f t="shared" si="237"/>
        <v/>
      </c>
      <c r="X428" s="5">
        <f t="shared" si="229"/>
        <v>0</v>
      </c>
      <c r="Y428" s="20"/>
      <c r="Z428" s="267" t="str">
        <f t="shared" si="246"/>
        <v/>
      </c>
      <c r="AA428" s="263" t="str">
        <f t="shared" si="238"/>
        <v/>
      </c>
      <c r="AB428" s="5">
        <f t="shared" si="230"/>
        <v>0</v>
      </c>
      <c r="AC428" s="18"/>
      <c r="AD428" s="267" t="str">
        <f t="shared" si="247"/>
        <v/>
      </c>
      <c r="AE428" s="263" t="str">
        <f t="shared" si="239"/>
        <v/>
      </c>
      <c r="AF428" s="5">
        <f t="shared" si="231"/>
        <v>0</v>
      </c>
      <c r="AG428" s="18"/>
      <c r="AH428" s="267" t="str">
        <f t="shared" si="248"/>
        <v/>
      </c>
      <c r="AI428" s="263" t="str">
        <f t="shared" si="240"/>
        <v/>
      </c>
      <c r="AJ428" s="29">
        <f t="shared" si="232"/>
        <v>0</v>
      </c>
      <c r="AK428" s="22"/>
      <c r="AL428" s="5">
        <f t="shared" si="221"/>
        <v>0</v>
      </c>
      <c r="AM428" s="22"/>
      <c r="AN428" s="5">
        <f t="shared" si="222"/>
        <v>0</v>
      </c>
      <c r="AO428" s="826"/>
      <c r="AP428" s="29">
        <f t="shared" si="249"/>
        <v>0</v>
      </c>
      <c r="AQ428" s="436"/>
      <c r="AR428" s="106">
        <f t="shared" si="250"/>
        <v>0</v>
      </c>
      <c r="AS428" s="274">
        <f t="shared" si="255"/>
        <v>0</v>
      </c>
      <c r="AT428" s="275">
        <f t="shared" si="255"/>
        <v>0</v>
      </c>
      <c r="AU428" s="275">
        <f t="shared" si="254"/>
        <v>0</v>
      </c>
      <c r="AV428" s="275">
        <f t="shared" si="254"/>
        <v>0</v>
      </c>
      <c r="AW428" s="275">
        <f t="shared" si="254"/>
        <v>0</v>
      </c>
      <c r="AX428" s="275">
        <f t="shared" si="254"/>
        <v>0</v>
      </c>
      <c r="AY428" s="275">
        <f t="shared" si="254"/>
        <v>0</v>
      </c>
      <c r="AZ428" s="275">
        <f t="shared" si="254"/>
        <v>0</v>
      </c>
      <c r="BA428" s="275">
        <f t="shared" si="254"/>
        <v>0</v>
      </c>
      <c r="BB428" s="275">
        <f t="shared" si="254"/>
        <v>0</v>
      </c>
      <c r="BC428" s="275">
        <f t="shared" si="254"/>
        <v>0</v>
      </c>
      <c r="BD428" s="275">
        <f t="shared" si="233"/>
        <v>0</v>
      </c>
      <c r="BE428" s="275">
        <f>IF(AND(A428&lt;&gt;"",AS428&lt;&gt;1,ISNA(VLOOKUP(A428,Indoor!B:B,1,0))),1,0)</f>
        <v>0</v>
      </c>
      <c r="BG428" s="276"/>
      <c r="BH428" s="302"/>
    </row>
    <row r="429" spans="1:60" hidden="1">
      <c r="A429" s="118"/>
      <c r="B429" s="4" t="str">
        <f t="shared" si="224"/>
        <v/>
      </c>
      <c r="C429" s="4" t="str">
        <f t="shared" si="224"/>
        <v/>
      </c>
      <c r="D429" s="5" t="str">
        <f t="shared" si="224"/>
        <v/>
      </c>
      <c r="E429" s="5" t="str">
        <f t="shared" si="224"/>
        <v/>
      </c>
      <c r="F429" s="5" t="str">
        <f t="shared" si="224"/>
        <v/>
      </c>
      <c r="G429" s="17"/>
      <c r="H429" s="27" t="str">
        <f t="shared" si="241"/>
        <v/>
      </c>
      <c r="I429" s="28"/>
      <c r="J429" s="267" t="str">
        <f t="shared" si="242"/>
        <v/>
      </c>
      <c r="K429" s="263" t="str">
        <f t="shared" si="234"/>
        <v/>
      </c>
      <c r="L429" s="5">
        <f t="shared" si="226"/>
        <v>0</v>
      </c>
      <c r="M429" s="18"/>
      <c r="N429" s="267" t="str">
        <f t="shared" si="243"/>
        <v/>
      </c>
      <c r="O429" s="263" t="str">
        <f t="shared" si="235"/>
        <v/>
      </c>
      <c r="P429" s="5">
        <f t="shared" si="227"/>
        <v>0</v>
      </c>
      <c r="Q429" s="18"/>
      <c r="R429" s="267" t="str">
        <f t="shared" si="244"/>
        <v/>
      </c>
      <c r="S429" s="263" t="str">
        <f t="shared" si="236"/>
        <v/>
      </c>
      <c r="T429" s="5">
        <f t="shared" si="228"/>
        <v>0</v>
      </c>
      <c r="U429" s="18"/>
      <c r="V429" s="267" t="str">
        <f t="shared" si="245"/>
        <v/>
      </c>
      <c r="W429" s="263" t="str">
        <f t="shared" si="237"/>
        <v/>
      </c>
      <c r="X429" s="5">
        <f t="shared" si="229"/>
        <v>0</v>
      </c>
      <c r="Y429" s="20"/>
      <c r="Z429" s="267" t="str">
        <f t="shared" si="246"/>
        <v/>
      </c>
      <c r="AA429" s="263" t="str">
        <f t="shared" si="238"/>
        <v/>
      </c>
      <c r="AB429" s="5">
        <f t="shared" si="230"/>
        <v>0</v>
      </c>
      <c r="AC429" s="18"/>
      <c r="AD429" s="267" t="str">
        <f t="shared" si="247"/>
        <v/>
      </c>
      <c r="AE429" s="263" t="str">
        <f t="shared" si="239"/>
        <v/>
      </c>
      <c r="AF429" s="5">
        <f t="shared" si="231"/>
        <v>0</v>
      </c>
      <c r="AG429" s="18"/>
      <c r="AH429" s="267" t="str">
        <f t="shared" si="248"/>
        <v/>
      </c>
      <c r="AI429" s="263" t="str">
        <f t="shared" si="240"/>
        <v/>
      </c>
      <c r="AJ429" s="29">
        <f t="shared" si="232"/>
        <v>0</v>
      </c>
      <c r="AK429" s="22"/>
      <c r="AL429" s="5">
        <f t="shared" si="221"/>
        <v>0</v>
      </c>
      <c r="AM429" s="22"/>
      <c r="AN429" s="5">
        <f t="shared" si="222"/>
        <v>0</v>
      </c>
      <c r="AO429" s="826"/>
      <c r="AP429" s="29">
        <f t="shared" si="249"/>
        <v>0</v>
      </c>
      <c r="AQ429" s="436"/>
      <c r="AR429" s="106">
        <f t="shared" si="250"/>
        <v>0</v>
      </c>
      <c r="AS429" s="274">
        <f t="shared" si="255"/>
        <v>0</v>
      </c>
      <c r="AT429" s="275">
        <f t="shared" si="255"/>
        <v>0</v>
      </c>
      <c r="AU429" s="275">
        <f t="shared" si="254"/>
        <v>0</v>
      </c>
      <c r="AV429" s="275">
        <f t="shared" si="254"/>
        <v>0</v>
      </c>
      <c r="AW429" s="275">
        <f t="shared" si="254"/>
        <v>0</v>
      </c>
      <c r="AX429" s="275">
        <f t="shared" si="254"/>
        <v>0</v>
      </c>
      <c r="AY429" s="275">
        <f t="shared" si="254"/>
        <v>0</v>
      </c>
      <c r="AZ429" s="275">
        <f t="shared" si="254"/>
        <v>0</v>
      </c>
      <c r="BA429" s="275">
        <f t="shared" si="254"/>
        <v>0</v>
      </c>
      <c r="BB429" s="275">
        <f t="shared" si="254"/>
        <v>0</v>
      </c>
      <c r="BC429" s="275">
        <f t="shared" si="254"/>
        <v>0</v>
      </c>
      <c r="BD429" s="275">
        <f t="shared" si="233"/>
        <v>0</v>
      </c>
      <c r="BE429" s="275">
        <f>IF(AND(A429&lt;&gt;"",AS429&lt;&gt;1,ISNA(VLOOKUP(A429,Indoor!B:B,1,0))),1,0)</f>
        <v>0</v>
      </c>
      <c r="BG429" s="276"/>
      <c r="BH429" s="302"/>
    </row>
    <row r="430" spans="1:60" hidden="1">
      <c r="A430" s="118"/>
      <c r="B430" s="4" t="str">
        <f t="shared" si="224"/>
        <v/>
      </c>
      <c r="C430" s="4" t="str">
        <f t="shared" si="224"/>
        <v/>
      </c>
      <c r="D430" s="5" t="str">
        <f t="shared" si="224"/>
        <v/>
      </c>
      <c r="E430" s="5" t="str">
        <f t="shared" si="224"/>
        <v/>
      </c>
      <c r="F430" s="5" t="str">
        <f t="shared" si="224"/>
        <v/>
      </c>
      <c r="G430" s="17"/>
      <c r="H430" s="27" t="str">
        <f t="shared" si="241"/>
        <v/>
      </c>
      <c r="I430" s="28"/>
      <c r="J430" s="267" t="str">
        <f t="shared" si="242"/>
        <v/>
      </c>
      <c r="K430" s="263" t="str">
        <f t="shared" si="234"/>
        <v/>
      </c>
      <c r="L430" s="5">
        <f t="shared" si="226"/>
        <v>0</v>
      </c>
      <c r="M430" s="18"/>
      <c r="N430" s="267" t="str">
        <f t="shared" si="243"/>
        <v/>
      </c>
      <c r="O430" s="263" t="str">
        <f t="shared" si="235"/>
        <v/>
      </c>
      <c r="P430" s="5">
        <f t="shared" si="227"/>
        <v>0</v>
      </c>
      <c r="Q430" s="18"/>
      <c r="R430" s="267" t="str">
        <f t="shared" si="244"/>
        <v/>
      </c>
      <c r="S430" s="263" t="str">
        <f t="shared" si="236"/>
        <v/>
      </c>
      <c r="T430" s="5">
        <f t="shared" si="228"/>
        <v>0</v>
      </c>
      <c r="U430" s="18"/>
      <c r="V430" s="267" t="str">
        <f t="shared" si="245"/>
        <v/>
      </c>
      <c r="W430" s="263" t="str">
        <f t="shared" si="237"/>
        <v/>
      </c>
      <c r="X430" s="5">
        <f t="shared" si="229"/>
        <v>0</v>
      </c>
      <c r="Y430" s="20"/>
      <c r="Z430" s="267" t="str">
        <f t="shared" si="246"/>
        <v/>
      </c>
      <c r="AA430" s="263" t="str">
        <f t="shared" si="238"/>
        <v/>
      </c>
      <c r="AB430" s="5">
        <f t="shared" si="230"/>
        <v>0</v>
      </c>
      <c r="AC430" s="18"/>
      <c r="AD430" s="267" t="str">
        <f t="shared" si="247"/>
        <v/>
      </c>
      <c r="AE430" s="263" t="str">
        <f t="shared" si="239"/>
        <v/>
      </c>
      <c r="AF430" s="5">
        <f t="shared" si="231"/>
        <v>0</v>
      </c>
      <c r="AG430" s="18"/>
      <c r="AH430" s="267" t="str">
        <f t="shared" si="248"/>
        <v/>
      </c>
      <c r="AI430" s="263" t="str">
        <f t="shared" si="240"/>
        <v/>
      </c>
      <c r="AJ430" s="29">
        <f t="shared" si="232"/>
        <v>0</v>
      </c>
      <c r="AK430" s="22"/>
      <c r="AL430" s="5">
        <f t="shared" si="221"/>
        <v>0</v>
      </c>
      <c r="AM430" s="22"/>
      <c r="AN430" s="5">
        <f t="shared" si="222"/>
        <v>0</v>
      </c>
      <c r="AO430" s="826"/>
      <c r="AP430" s="29">
        <f t="shared" si="249"/>
        <v>0</v>
      </c>
      <c r="AQ430" s="436"/>
      <c r="AR430" s="106">
        <f t="shared" si="250"/>
        <v>0</v>
      </c>
      <c r="AS430" s="274">
        <f t="shared" si="255"/>
        <v>0</v>
      </c>
      <c r="AT430" s="275">
        <f t="shared" si="255"/>
        <v>0</v>
      </c>
      <c r="AU430" s="275">
        <f t="shared" ref="AU430:BC439" si="256">IF($G430=AU$13,1,0)</f>
        <v>0</v>
      </c>
      <c r="AV430" s="275">
        <f t="shared" si="256"/>
        <v>0</v>
      </c>
      <c r="AW430" s="275">
        <f t="shared" si="256"/>
        <v>0</v>
      </c>
      <c r="AX430" s="275">
        <f t="shared" si="256"/>
        <v>0</v>
      </c>
      <c r="AY430" s="275">
        <f t="shared" si="256"/>
        <v>0</v>
      </c>
      <c r="AZ430" s="275">
        <f t="shared" si="256"/>
        <v>0</v>
      </c>
      <c r="BA430" s="275">
        <f t="shared" si="256"/>
        <v>0</v>
      </c>
      <c r="BB430" s="275">
        <f t="shared" si="256"/>
        <v>0</v>
      </c>
      <c r="BC430" s="275">
        <f t="shared" si="256"/>
        <v>0</v>
      </c>
      <c r="BD430" s="275">
        <f t="shared" si="233"/>
        <v>0</v>
      </c>
      <c r="BE430" s="275">
        <f>IF(AND(A430&lt;&gt;"",AS430&lt;&gt;1,ISNA(VLOOKUP(A430,Indoor!B:B,1,0))),1,0)</f>
        <v>0</v>
      </c>
      <c r="BG430" s="276"/>
      <c r="BH430" s="302"/>
    </row>
    <row r="431" spans="1:60" hidden="1">
      <c r="A431" s="118"/>
      <c r="B431" s="4" t="str">
        <f t="shared" si="224"/>
        <v/>
      </c>
      <c r="C431" s="4" t="str">
        <f t="shared" si="224"/>
        <v/>
      </c>
      <c r="D431" s="5" t="str">
        <f t="shared" si="224"/>
        <v/>
      </c>
      <c r="E431" s="5" t="str">
        <f t="shared" si="224"/>
        <v/>
      </c>
      <c r="F431" s="5" t="str">
        <f t="shared" si="224"/>
        <v/>
      </c>
      <c r="G431" s="17"/>
      <c r="H431" s="27" t="str">
        <f t="shared" si="241"/>
        <v/>
      </c>
      <c r="I431" s="28"/>
      <c r="J431" s="267" t="str">
        <f t="shared" si="242"/>
        <v/>
      </c>
      <c r="K431" s="263" t="str">
        <f t="shared" si="234"/>
        <v/>
      </c>
      <c r="L431" s="5">
        <f t="shared" si="226"/>
        <v>0</v>
      </c>
      <c r="M431" s="18"/>
      <c r="N431" s="267" t="str">
        <f t="shared" si="243"/>
        <v/>
      </c>
      <c r="O431" s="263" t="str">
        <f t="shared" si="235"/>
        <v/>
      </c>
      <c r="P431" s="5">
        <f t="shared" si="227"/>
        <v>0</v>
      </c>
      <c r="Q431" s="18"/>
      <c r="R431" s="267" t="str">
        <f t="shared" si="244"/>
        <v/>
      </c>
      <c r="S431" s="263" t="str">
        <f t="shared" si="236"/>
        <v/>
      </c>
      <c r="T431" s="5">
        <f t="shared" si="228"/>
        <v>0</v>
      </c>
      <c r="U431" s="18"/>
      <c r="V431" s="267" t="str">
        <f t="shared" si="245"/>
        <v/>
      </c>
      <c r="W431" s="263" t="str">
        <f t="shared" si="237"/>
        <v/>
      </c>
      <c r="X431" s="5">
        <f t="shared" si="229"/>
        <v>0</v>
      </c>
      <c r="Y431" s="20"/>
      <c r="Z431" s="267" t="str">
        <f t="shared" si="246"/>
        <v/>
      </c>
      <c r="AA431" s="263" t="str">
        <f t="shared" si="238"/>
        <v/>
      </c>
      <c r="AB431" s="5">
        <f t="shared" si="230"/>
        <v>0</v>
      </c>
      <c r="AC431" s="18"/>
      <c r="AD431" s="267" t="str">
        <f t="shared" si="247"/>
        <v/>
      </c>
      <c r="AE431" s="263" t="str">
        <f t="shared" si="239"/>
        <v/>
      </c>
      <c r="AF431" s="5">
        <f t="shared" si="231"/>
        <v>0</v>
      </c>
      <c r="AG431" s="18"/>
      <c r="AH431" s="267" t="str">
        <f t="shared" si="248"/>
        <v/>
      </c>
      <c r="AI431" s="263" t="str">
        <f t="shared" si="240"/>
        <v/>
      </c>
      <c r="AJ431" s="29">
        <f t="shared" si="232"/>
        <v>0</v>
      </c>
      <c r="AK431" s="22"/>
      <c r="AL431" s="5">
        <f t="shared" si="221"/>
        <v>0</v>
      </c>
      <c r="AM431" s="22"/>
      <c r="AN431" s="5">
        <f t="shared" si="222"/>
        <v>0</v>
      </c>
      <c r="AO431" s="826"/>
      <c r="AP431" s="29">
        <f t="shared" si="249"/>
        <v>0</v>
      </c>
      <c r="AQ431" s="436"/>
      <c r="AR431" s="106">
        <f t="shared" si="250"/>
        <v>0</v>
      </c>
      <c r="AS431" s="274">
        <f t="shared" si="255"/>
        <v>0</v>
      </c>
      <c r="AT431" s="275">
        <f t="shared" si="255"/>
        <v>0</v>
      </c>
      <c r="AU431" s="275">
        <f t="shared" si="256"/>
        <v>0</v>
      </c>
      <c r="AV431" s="275">
        <f t="shared" si="256"/>
        <v>0</v>
      </c>
      <c r="AW431" s="275">
        <f t="shared" si="256"/>
        <v>0</v>
      </c>
      <c r="AX431" s="275">
        <f t="shared" si="256"/>
        <v>0</v>
      </c>
      <c r="AY431" s="275">
        <f t="shared" si="256"/>
        <v>0</v>
      </c>
      <c r="AZ431" s="275">
        <f t="shared" si="256"/>
        <v>0</v>
      </c>
      <c r="BA431" s="275">
        <f t="shared" si="256"/>
        <v>0</v>
      </c>
      <c r="BB431" s="275">
        <f t="shared" si="256"/>
        <v>0</v>
      </c>
      <c r="BC431" s="275">
        <f t="shared" si="256"/>
        <v>0</v>
      </c>
      <c r="BD431" s="275">
        <f t="shared" si="233"/>
        <v>0</v>
      </c>
      <c r="BE431" s="275">
        <f>IF(AND(A431&lt;&gt;"",AS431&lt;&gt;1,ISNA(VLOOKUP(A431,Indoor!B:B,1,0))),1,0)</f>
        <v>0</v>
      </c>
      <c r="BG431" s="276"/>
      <c r="BH431" s="302"/>
    </row>
    <row r="432" spans="1:60" hidden="1">
      <c r="A432" s="118"/>
      <c r="B432" s="4" t="str">
        <f t="shared" si="224"/>
        <v/>
      </c>
      <c r="C432" s="4" t="str">
        <f t="shared" si="224"/>
        <v/>
      </c>
      <c r="D432" s="5" t="str">
        <f t="shared" si="224"/>
        <v/>
      </c>
      <c r="E432" s="5" t="str">
        <f t="shared" si="224"/>
        <v/>
      </c>
      <c r="F432" s="5" t="str">
        <f t="shared" si="224"/>
        <v/>
      </c>
      <c r="G432" s="17"/>
      <c r="H432" s="27" t="str">
        <f t="shared" si="241"/>
        <v/>
      </c>
      <c r="I432" s="28"/>
      <c r="J432" s="267" t="str">
        <f t="shared" si="242"/>
        <v/>
      </c>
      <c r="K432" s="263" t="str">
        <f t="shared" si="234"/>
        <v/>
      </c>
      <c r="L432" s="5">
        <f t="shared" si="226"/>
        <v>0</v>
      </c>
      <c r="M432" s="18"/>
      <c r="N432" s="267" t="str">
        <f t="shared" si="243"/>
        <v/>
      </c>
      <c r="O432" s="263" t="str">
        <f t="shared" si="235"/>
        <v/>
      </c>
      <c r="P432" s="5">
        <f t="shared" si="227"/>
        <v>0</v>
      </c>
      <c r="Q432" s="18"/>
      <c r="R432" s="267" t="str">
        <f t="shared" si="244"/>
        <v/>
      </c>
      <c r="S432" s="263" t="str">
        <f t="shared" si="236"/>
        <v/>
      </c>
      <c r="T432" s="5">
        <f t="shared" si="228"/>
        <v>0</v>
      </c>
      <c r="U432" s="18"/>
      <c r="V432" s="267" t="str">
        <f t="shared" si="245"/>
        <v/>
      </c>
      <c r="W432" s="263" t="str">
        <f t="shared" si="237"/>
        <v/>
      </c>
      <c r="X432" s="5">
        <f t="shared" si="229"/>
        <v>0</v>
      </c>
      <c r="Y432" s="20"/>
      <c r="Z432" s="267" t="str">
        <f t="shared" si="246"/>
        <v/>
      </c>
      <c r="AA432" s="263" t="str">
        <f t="shared" si="238"/>
        <v/>
      </c>
      <c r="AB432" s="5">
        <f t="shared" si="230"/>
        <v>0</v>
      </c>
      <c r="AC432" s="18"/>
      <c r="AD432" s="267" t="str">
        <f t="shared" si="247"/>
        <v/>
      </c>
      <c r="AE432" s="263" t="str">
        <f t="shared" si="239"/>
        <v/>
      </c>
      <c r="AF432" s="5">
        <f t="shared" si="231"/>
        <v>0</v>
      </c>
      <c r="AG432" s="18"/>
      <c r="AH432" s="267" t="str">
        <f t="shared" si="248"/>
        <v/>
      </c>
      <c r="AI432" s="263" t="str">
        <f t="shared" si="240"/>
        <v/>
      </c>
      <c r="AJ432" s="29">
        <f t="shared" si="232"/>
        <v>0</v>
      </c>
      <c r="AK432" s="22"/>
      <c r="AL432" s="5">
        <f t="shared" si="221"/>
        <v>0</v>
      </c>
      <c r="AM432" s="22"/>
      <c r="AN432" s="5">
        <f t="shared" si="222"/>
        <v>0</v>
      </c>
      <c r="AO432" s="826"/>
      <c r="AP432" s="29">
        <f t="shared" si="249"/>
        <v>0</v>
      </c>
      <c r="AQ432" s="436"/>
      <c r="AR432" s="106">
        <f t="shared" si="250"/>
        <v>0</v>
      </c>
      <c r="AS432" s="274">
        <f t="shared" si="255"/>
        <v>0</v>
      </c>
      <c r="AT432" s="275">
        <f t="shared" si="255"/>
        <v>0</v>
      </c>
      <c r="AU432" s="275">
        <f t="shared" si="256"/>
        <v>0</v>
      </c>
      <c r="AV432" s="275">
        <f t="shared" si="256"/>
        <v>0</v>
      </c>
      <c r="AW432" s="275">
        <f t="shared" si="256"/>
        <v>0</v>
      </c>
      <c r="AX432" s="275">
        <f t="shared" si="256"/>
        <v>0</v>
      </c>
      <c r="AY432" s="275">
        <f t="shared" si="256"/>
        <v>0</v>
      </c>
      <c r="AZ432" s="275">
        <f t="shared" si="256"/>
        <v>0</v>
      </c>
      <c r="BA432" s="275">
        <f t="shared" si="256"/>
        <v>0</v>
      </c>
      <c r="BB432" s="275">
        <f t="shared" si="256"/>
        <v>0</v>
      </c>
      <c r="BC432" s="275">
        <f t="shared" si="256"/>
        <v>0</v>
      </c>
      <c r="BD432" s="275">
        <f t="shared" si="233"/>
        <v>0</v>
      </c>
      <c r="BE432" s="275">
        <f>IF(AND(A432&lt;&gt;"",AS432&lt;&gt;1,ISNA(VLOOKUP(A432,Indoor!B:B,1,0))),1,0)</f>
        <v>0</v>
      </c>
      <c r="BG432" s="276"/>
      <c r="BH432" s="302"/>
    </row>
    <row r="433" spans="1:60" hidden="1">
      <c r="A433" s="118"/>
      <c r="B433" s="4" t="str">
        <f t="shared" ref="B433:F483" si="257">IF($A433="","",VLOOKUP($A433,Athlètes,B$5,0))</f>
        <v/>
      </c>
      <c r="C433" s="4" t="str">
        <f t="shared" si="257"/>
        <v/>
      </c>
      <c r="D433" s="5" t="str">
        <f t="shared" si="257"/>
        <v/>
      </c>
      <c r="E433" s="5" t="str">
        <f t="shared" si="257"/>
        <v/>
      </c>
      <c r="F433" s="5" t="str">
        <f t="shared" si="257"/>
        <v/>
      </c>
      <c r="G433" s="17"/>
      <c r="H433" s="27" t="str">
        <f t="shared" si="241"/>
        <v/>
      </c>
      <c r="I433" s="28"/>
      <c r="J433" s="267" t="str">
        <f t="shared" si="242"/>
        <v/>
      </c>
      <c r="K433" s="263" t="str">
        <f t="shared" si="234"/>
        <v/>
      </c>
      <c r="L433" s="5">
        <f t="shared" si="226"/>
        <v>0</v>
      </c>
      <c r="M433" s="18"/>
      <c r="N433" s="267" t="str">
        <f t="shared" si="243"/>
        <v/>
      </c>
      <c r="O433" s="263" t="str">
        <f t="shared" si="235"/>
        <v/>
      </c>
      <c r="P433" s="5">
        <f t="shared" si="227"/>
        <v>0</v>
      </c>
      <c r="Q433" s="18"/>
      <c r="R433" s="267" t="str">
        <f t="shared" si="244"/>
        <v/>
      </c>
      <c r="S433" s="263" t="str">
        <f t="shared" si="236"/>
        <v/>
      </c>
      <c r="T433" s="5">
        <f t="shared" si="228"/>
        <v>0</v>
      </c>
      <c r="U433" s="18"/>
      <c r="V433" s="267" t="str">
        <f t="shared" si="245"/>
        <v/>
      </c>
      <c r="W433" s="263" t="str">
        <f t="shared" si="237"/>
        <v/>
      </c>
      <c r="X433" s="5">
        <f t="shared" si="229"/>
        <v>0</v>
      </c>
      <c r="Y433" s="20"/>
      <c r="Z433" s="267" t="str">
        <f t="shared" si="246"/>
        <v/>
      </c>
      <c r="AA433" s="263" t="str">
        <f t="shared" si="238"/>
        <v/>
      </c>
      <c r="AB433" s="5">
        <f t="shared" si="230"/>
        <v>0</v>
      </c>
      <c r="AC433" s="18"/>
      <c r="AD433" s="267" t="str">
        <f t="shared" si="247"/>
        <v/>
      </c>
      <c r="AE433" s="263" t="str">
        <f t="shared" si="239"/>
        <v/>
      </c>
      <c r="AF433" s="5">
        <f t="shared" si="231"/>
        <v>0</v>
      </c>
      <c r="AG433" s="18"/>
      <c r="AH433" s="267" t="str">
        <f t="shared" si="248"/>
        <v/>
      </c>
      <c r="AI433" s="263" t="str">
        <f t="shared" si="240"/>
        <v/>
      </c>
      <c r="AJ433" s="29">
        <f t="shared" si="232"/>
        <v>0</v>
      </c>
      <c r="AK433" s="22"/>
      <c r="AL433" s="5">
        <f t="shared" si="221"/>
        <v>0</v>
      </c>
      <c r="AM433" s="22"/>
      <c r="AN433" s="5">
        <f t="shared" si="222"/>
        <v>0</v>
      </c>
      <c r="AO433" s="826"/>
      <c r="AP433" s="29">
        <f t="shared" si="249"/>
        <v>0</v>
      </c>
      <c r="AQ433" s="436"/>
      <c r="AR433" s="106">
        <f t="shared" si="250"/>
        <v>0</v>
      </c>
      <c r="AS433" s="274">
        <f t="shared" si="255"/>
        <v>0</v>
      </c>
      <c r="AT433" s="275">
        <f t="shared" si="255"/>
        <v>0</v>
      </c>
      <c r="AU433" s="275">
        <f t="shared" si="256"/>
        <v>0</v>
      </c>
      <c r="AV433" s="275">
        <f t="shared" si="256"/>
        <v>0</v>
      </c>
      <c r="AW433" s="275">
        <f t="shared" si="256"/>
        <v>0</v>
      </c>
      <c r="AX433" s="275">
        <f t="shared" si="256"/>
        <v>0</v>
      </c>
      <c r="AY433" s="275">
        <f t="shared" si="256"/>
        <v>0</v>
      </c>
      <c r="AZ433" s="275">
        <f t="shared" si="256"/>
        <v>0</v>
      </c>
      <c r="BA433" s="275">
        <f t="shared" si="256"/>
        <v>0</v>
      </c>
      <c r="BB433" s="275">
        <f t="shared" si="256"/>
        <v>0</v>
      </c>
      <c r="BC433" s="275">
        <f t="shared" si="256"/>
        <v>0</v>
      </c>
      <c r="BD433" s="275">
        <f t="shared" si="233"/>
        <v>0</v>
      </c>
      <c r="BE433" s="275">
        <f>IF(AND(A433&lt;&gt;"",AS433&lt;&gt;1,ISNA(VLOOKUP(A433,Indoor!B:B,1,0))),1,0)</f>
        <v>0</v>
      </c>
      <c r="BG433" s="276"/>
      <c r="BH433" s="302"/>
    </row>
    <row r="434" spans="1:60" hidden="1">
      <c r="A434" s="118"/>
      <c r="B434" s="4" t="str">
        <f t="shared" si="257"/>
        <v/>
      </c>
      <c r="C434" s="4" t="str">
        <f t="shared" si="257"/>
        <v/>
      </c>
      <c r="D434" s="5" t="str">
        <f t="shared" si="257"/>
        <v/>
      </c>
      <c r="E434" s="5" t="str">
        <f t="shared" si="257"/>
        <v/>
      </c>
      <c r="F434" s="5" t="str">
        <f t="shared" si="257"/>
        <v/>
      </c>
      <c r="G434" s="17"/>
      <c r="H434" s="27" t="str">
        <f t="shared" si="241"/>
        <v/>
      </c>
      <c r="I434" s="28"/>
      <c r="J434" s="267" t="str">
        <f t="shared" si="242"/>
        <v/>
      </c>
      <c r="K434" s="263" t="str">
        <f t="shared" si="234"/>
        <v/>
      </c>
      <c r="L434" s="5">
        <f t="shared" si="226"/>
        <v>0</v>
      </c>
      <c r="M434" s="18"/>
      <c r="N434" s="267" t="str">
        <f t="shared" si="243"/>
        <v/>
      </c>
      <c r="O434" s="263" t="str">
        <f t="shared" si="235"/>
        <v/>
      </c>
      <c r="P434" s="5">
        <f t="shared" si="227"/>
        <v>0</v>
      </c>
      <c r="Q434" s="18"/>
      <c r="R434" s="267" t="str">
        <f t="shared" si="244"/>
        <v/>
      </c>
      <c r="S434" s="263" t="str">
        <f t="shared" si="236"/>
        <v/>
      </c>
      <c r="T434" s="5">
        <f t="shared" si="228"/>
        <v>0</v>
      </c>
      <c r="U434" s="18"/>
      <c r="V434" s="267" t="str">
        <f t="shared" si="245"/>
        <v/>
      </c>
      <c r="W434" s="263" t="str">
        <f t="shared" si="237"/>
        <v/>
      </c>
      <c r="X434" s="5">
        <f t="shared" si="229"/>
        <v>0</v>
      </c>
      <c r="Y434" s="20"/>
      <c r="Z434" s="267" t="str">
        <f t="shared" si="246"/>
        <v/>
      </c>
      <c r="AA434" s="263" t="str">
        <f t="shared" si="238"/>
        <v/>
      </c>
      <c r="AB434" s="5">
        <f t="shared" si="230"/>
        <v>0</v>
      </c>
      <c r="AC434" s="18"/>
      <c r="AD434" s="267" t="str">
        <f t="shared" si="247"/>
        <v/>
      </c>
      <c r="AE434" s="263" t="str">
        <f t="shared" si="239"/>
        <v/>
      </c>
      <c r="AF434" s="5">
        <f t="shared" si="231"/>
        <v>0</v>
      </c>
      <c r="AG434" s="18"/>
      <c r="AH434" s="267" t="str">
        <f t="shared" si="248"/>
        <v/>
      </c>
      <c r="AI434" s="263" t="str">
        <f t="shared" si="240"/>
        <v/>
      </c>
      <c r="AJ434" s="29">
        <f t="shared" si="232"/>
        <v>0</v>
      </c>
      <c r="AK434" s="22"/>
      <c r="AL434" s="5">
        <f t="shared" si="221"/>
        <v>0</v>
      </c>
      <c r="AM434" s="22"/>
      <c r="AN434" s="5">
        <f t="shared" si="222"/>
        <v>0</v>
      </c>
      <c r="AO434" s="826"/>
      <c r="AP434" s="29">
        <f t="shared" si="249"/>
        <v>0</v>
      </c>
      <c r="AQ434" s="436"/>
      <c r="AR434" s="106">
        <f t="shared" si="250"/>
        <v>0</v>
      </c>
      <c r="AS434" s="274">
        <f t="shared" si="255"/>
        <v>0</v>
      </c>
      <c r="AT434" s="275">
        <f t="shared" si="255"/>
        <v>0</v>
      </c>
      <c r="AU434" s="275">
        <f t="shared" si="256"/>
        <v>0</v>
      </c>
      <c r="AV434" s="275">
        <f t="shared" si="256"/>
        <v>0</v>
      </c>
      <c r="AW434" s="275">
        <f t="shared" si="256"/>
        <v>0</v>
      </c>
      <c r="AX434" s="275">
        <f t="shared" si="256"/>
        <v>0</v>
      </c>
      <c r="AY434" s="275">
        <f t="shared" si="256"/>
        <v>0</v>
      </c>
      <c r="AZ434" s="275">
        <f t="shared" si="256"/>
        <v>0</v>
      </c>
      <c r="BA434" s="275">
        <f t="shared" si="256"/>
        <v>0</v>
      </c>
      <c r="BB434" s="275">
        <f t="shared" si="256"/>
        <v>0</v>
      </c>
      <c r="BC434" s="275">
        <f t="shared" si="256"/>
        <v>0</v>
      </c>
      <c r="BD434" s="275">
        <f t="shared" si="233"/>
        <v>0</v>
      </c>
      <c r="BE434" s="275">
        <f>IF(AND(A434&lt;&gt;"",AS434&lt;&gt;1,ISNA(VLOOKUP(A434,Indoor!B:B,1,0))),1,0)</f>
        <v>0</v>
      </c>
      <c r="BG434" s="276"/>
      <c r="BH434" s="302"/>
    </row>
    <row r="435" spans="1:60" hidden="1">
      <c r="A435" s="118"/>
      <c r="B435" s="4" t="str">
        <f t="shared" si="257"/>
        <v/>
      </c>
      <c r="C435" s="4" t="str">
        <f t="shared" si="257"/>
        <v/>
      </c>
      <c r="D435" s="5" t="str">
        <f t="shared" si="257"/>
        <v/>
      </c>
      <c r="E435" s="5" t="str">
        <f t="shared" si="257"/>
        <v/>
      </c>
      <c r="F435" s="5" t="str">
        <f t="shared" si="257"/>
        <v/>
      </c>
      <c r="G435" s="17"/>
      <c r="H435" s="27" t="str">
        <f t="shared" si="241"/>
        <v/>
      </c>
      <c r="I435" s="28"/>
      <c r="J435" s="267" t="str">
        <f t="shared" si="242"/>
        <v/>
      </c>
      <c r="K435" s="263" t="str">
        <f t="shared" si="234"/>
        <v/>
      </c>
      <c r="L435" s="5">
        <f t="shared" si="226"/>
        <v>0</v>
      </c>
      <c r="M435" s="18"/>
      <c r="N435" s="267" t="str">
        <f t="shared" si="243"/>
        <v/>
      </c>
      <c r="O435" s="263" t="str">
        <f t="shared" si="235"/>
        <v/>
      </c>
      <c r="P435" s="5">
        <f t="shared" si="227"/>
        <v>0</v>
      </c>
      <c r="Q435" s="18"/>
      <c r="R435" s="267" t="str">
        <f t="shared" si="244"/>
        <v/>
      </c>
      <c r="S435" s="263" t="str">
        <f t="shared" si="236"/>
        <v/>
      </c>
      <c r="T435" s="5">
        <f t="shared" si="228"/>
        <v>0</v>
      </c>
      <c r="U435" s="18"/>
      <c r="V435" s="267" t="str">
        <f t="shared" si="245"/>
        <v/>
      </c>
      <c r="W435" s="263" t="str">
        <f t="shared" si="237"/>
        <v/>
      </c>
      <c r="X435" s="5">
        <f t="shared" si="229"/>
        <v>0</v>
      </c>
      <c r="Y435" s="20"/>
      <c r="Z435" s="267" t="str">
        <f t="shared" si="246"/>
        <v/>
      </c>
      <c r="AA435" s="263" t="str">
        <f t="shared" si="238"/>
        <v/>
      </c>
      <c r="AB435" s="5">
        <f t="shared" si="230"/>
        <v>0</v>
      </c>
      <c r="AC435" s="18"/>
      <c r="AD435" s="267" t="str">
        <f t="shared" si="247"/>
        <v/>
      </c>
      <c r="AE435" s="263" t="str">
        <f t="shared" si="239"/>
        <v/>
      </c>
      <c r="AF435" s="5">
        <f t="shared" si="231"/>
        <v>0</v>
      </c>
      <c r="AG435" s="18"/>
      <c r="AH435" s="267" t="str">
        <f t="shared" si="248"/>
        <v/>
      </c>
      <c r="AI435" s="263" t="str">
        <f t="shared" si="240"/>
        <v/>
      </c>
      <c r="AJ435" s="29">
        <f t="shared" si="232"/>
        <v>0</v>
      </c>
      <c r="AK435" s="22"/>
      <c r="AL435" s="5">
        <f t="shared" si="221"/>
        <v>0</v>
      </c>
      <c r="AM435" s="22"/>
      <c r="AN435" s="5">
        <f t="shared" si="222"/>
        <v>0</v>
      </c>
      <c r="AO435" s="826"/>
      <c r="AP435" s="29">
        <f t="shared" si="249"/>
        <v>0</v>
      </c>
      <c r="AQ435" s="436"/>
      <c r="AR435" s="106">
        <f t="shared" si="250"/>
        <v>0</v>
      </c>
      <c r="AS435" s="274">
        <f t="shared" si="255"/>
        <v>0</v>
      </c>
      <c r="AT435" s="275">
        <f t="shared" si="255"/>
        <v>0</v>
      </c>
      <c r="AU435" s="275">
        <f t="shared" si="256"/>
        <v>0</v>
      </c>
      <c r="AV435" s="275">
        <f t="shared" si="256"/>
        <v>0</v>
      </c>
      <c r="AW435" s="275">
        <f t="shared" si="256"/>
        <v>0</v>
      </c>
      <c r="AX435" s="275">
        <f t="shared" si="256"/>
        <v>0</v>
      </c>
      <c r="AY435" s="275">
        <f t="shared" si="256"/>
        <v>0</v>
      </c>
      <c r="AZ435" s="275">
        <f t="shared" si="256"/>
        <v>0</v>
      </c>
      <c r="BA435" s="275">
        <f t="shared" si="256"/>
        <v>0</v>
      </c>
      <c r="BB435" s="275">
        <f t="shared" si="256"/>
        <v>0</v>
      </c>
      <c r="BC435" s="275">
        <f t="shared" si="256"/>
        <v>0</v>
      </c>
      <c r="BD435" s="275">
        <f t="shared" si="233"/>
        <v>0</v>
      </c>
      <c r="BE435" s="275">
        <f>IF(AND(A435&lt;&gt;"",AS435&lt;&gt;1,ISNA(VLOOKUP(A435,Indoor!B:B,1,0))),1,0)</f>
        <v>0</v>
      </c>
      <c r="BG435" s="276"/>
      <c r="BH435" s="302"/>
    </row>
    <row r="436" spans="1:60" hidden="1">
      <c r="A436" s="118"/>
      <c r="B436" s="4" t="str">
        <f t="shared" si="257"/>
        <v/>
      </c>
      <c r="C436" s="4" t="str">
        <f t="shared" si="257"/>
        <v/>
      </c>
      <c r="D436" s="5" t="str">
        <f t="shared" si="257"/>
        <v/>
      </c>
      <c r="E436" s="5" t="str">
        <f t="shared" si="257"/>
        <v/>
      </c>
      <c r="F436" s="5" t="str">
        <f t="shared" si="257"/>
        <v/>
      </c>
      <c r="G436" s="17"/>
      <c r="H436" s="27" t="str">
        <f t="shared" si="241"/>
        <v/>
      </c>
      <c r="I436" s="28"/>
      <c r="J436" s="267" t="str">
        <f t="shared" si="242"/>
        <v/>
      </c>
      <c r="K436" s="263" t="str">
        <f t="shared" si="234"/>
        <v/>
      </c>
      <c r="L436" s="5">
        <f t="shared" si="226"/>
        <v>0</v>
      </c>
      <c r="M436" s="18"/>
      <c r="N436" s="267" t="str">
        <f t="shared" si="243"/>
        <v/>
      </c>
      <c r="O436" s="263" t="str">
        <f t="shared" si="235"/>
        <v/>
      </c>
      <c r="P436" s="5">
        <f t="shared" si="227"/>
        <v>0</v>
      </c>
      <c r="Q436" s="18"/>
      <c r="R436" s="267" t="str">
        <f t="shared" si="244"/>
        <v/>
      </c>
      <c r="S436" s="263" t="str">
        <f t="shared" si="236"/>
        <v/>
      </c>
      <c r="T436" s="5">
        <f t="shared" si="228"/>
        <v>0</v>
      </c>
      <c r="U436" s="18"/>
      <c r="V436" s="267" t="str">
        <f t="shared" si="245"/>
        <v/>
      </c>
      <c r="W436" s="263" t="str">
        <f t="shared" si="237"/>
        <v/>
      </c>
      <c r="X436" s="5">
        <f t="shared" si="229"/>
        <v>0</v>
      </c>
      <c r="Y436" s="20"/>
      <c r="Z436" s="267" t="str">
        <f t="shared" si="246"/>
        <v/>
      </c>
      <c r="AA436" s="263" t="str">
        <f t="shared" si="238"/>
        <v/>
      </c>
      <c r="AB436" s="5">
        <f t="shared" si="230"/>
        <v>0</v>
      </c>
      <c r="AC436" s="18"/>
      <c r="AD436" s="267" t="str">
        <f t="shared" si="247"/>
        <v/>
      </c>
      <c r="AE436" s="263" t="str">
        <f t="shared" si="239"/>
        <v/>
      </c>
      <c r="AF436" s="5">
        <f t="shared" si="231"/>
        <v>0</v>
      </c>
      <c r="AG436" s="18"/>
      <c r="AH436" s="267" t="str">
        <f t="shared" si="248"/>
        <v/>
      </c>
      <c r="AI436" s="263" t="str">
        <f t="shared" si="240"/>
        <v/>
      </c>
      <c r="AJ436" s="29">
        <f t="shared" si="232"/>
        <v>0</v>
      </c>
      <c r="AK436" s="22"/>
      <c r="AL436" s="5">
        <f t="shared" si="221"/>
        <v>0</v>
      </c>
      <c r="AM436" s="22"/>
      <c r="AN436" s="5">
        <f t="shared" si="222"/>
        <v>0</v>
      </c>
      <c r="AO436" s="826"/>
      <c r="AP436" s="29">
        <f t="shared" si="249"/>
        <v>0</v>
      </c>
      <c r="AQ436" s="436"/>
      <c r="AR436" s="106">
        <f t="shared" si="250"/>
        <v>0</v>
      </c>
      <c r="AS436" s="274">
        <f t="shared" si="255"/>
        <v>0</v>
      </c>
      <c r="AT436" s="275">
        <f t="shared" si="255"/>
        <v>0</v>
      </c>
      <c r="AU436" s="275">
        <f t="shared" si="256"/>
        <v>0</v>
      </c>
      <c r="AV436" s="275">
        <f t="shared" si="256"/>
        <v>0</v>
      </c>
      <c r="AW436" s="275">
        <f t="shared" si="256"/>
        <v>0</v>
      </c>
      <c r="AX436" s="275">
        <f t="shared" si="256"/>
        <v>0</v>
      </c>
      <c r="AY436" s="275">
        <f t="shared" si="256"/>
        <v>0</v>
      </c>
      <c r="AZ436" s="275">
        <f t="shared" si="256"/>
        <v>0</v>
      </c>
      <c r="BA436" s="275">
        <f t="shared" si="256"/>
        <v>0</v>
      </c>
      <c r="BB436" s="275">
        <f t="shared" si="256"/>
        <v>0</v>
      </c>
      <c r="BC436" s="275">
        <f t="shared" si="256"/>
        <v>0</v>
      </c>
      <c r="BD436" s="275">
        <f t="shared" si="233"/>
        <v>0</v>
      </c>
      <c r="BE436" s="275">
        <f>IF(AND(A436&lt;&gt;"",AS436&lt;&gt;1,ISNA(VLOOKUP(A436,Indoor!B:B,1,0))),1,0)</f>
        <v>0</v>
      </c>
      <c r="BG436" s="276"/>
      <c r="BH436" s="302"/>
    </row>
    <row r="437" spans="1:60" hidden="1">
      <c r="A437" s="118"/>
      <c r="B437" s="4" t="str">
        <f t="shared" si="257"/>
        <v/>
      </c>
      <c r="C437" s="4" t="str">
        <f t="shared" si="257"/>
        <v/>
      </c>
      <c r="D437" s="5" t="str">
        <f t="shared" si="257"/>
        <v/>
      </c>
      <c r="E437" s="5" t="str">
        <f t="shared" si="257"/>
        <v/>
      </c>
      <c r="F437" s="5" t="str">
        <f t="shared" si="257"/>
        <v/>
      </c>
      <c r="G437" s="17"/>
      <c r="H437" s="27" t="str">
        <f t="shared" si="241"/>
        <v/>
      </c>
      <c r="I437" s="28"/>
      <c r="J437" s="267" t="str">
        <f t="shared" si="242"/>
        <v/>
      </c>
      <c r="K437" s="263" t="str">
        <f t="shared" si="234"/>
        <v/>
      </c>
      <c r="L437" s="5">
        <f t="shared" si="226"/>
        <v>0</v>
      </c>
      <c r="M437" s="18"/>
      <c r="N437" s="267" t="str">
        <f t="shared" si="243"/>
        <v/>
      </c>
      <c r="O437" s="263" t="str">
        <f t="shared" si="235"/>
        <v/>
      </c>
      <c r="P437" s="5">
        <f t="shared" si="227"/>
        <v>0</v>
      </c>
      <c r="Q437" s="18"/>
      <c r="R437" s="267" t="str">
        <f t="shared" si="244"/>
        <v/>
      </c>
      <c r="S437" s="263" t="str">
        <f t="shared" si="236"/>
        <v/>
      </c>
      <c r="T437" s="5">
        <f t="shared" si="228"/>
        <v>0</v>
      </c>
      <c r="U437" s="18"/>
      <c r="V437" s="267" t="str">
        <f t="shared" si="245"/>
        <v/>
      </c>
      <c r="W437" s="263" t="str">
        <f t="shared" si="237"/>
        <v/>
      </c>
      <c r="X437" s="5">
        <f t="shared" si="229"/>
        <v>0</v>
      </c>
      <c r="Y437" s="20"/>
      <c r="Z437" s="267" t="str">
        <f t="shared" si="246"/>
        <v/>
      </c>
      <c r="AA437" s="263" t="str">
        <f t="shared" si="238"/>
        <v/>
      </c>
      <c r="AB437" s="5">
        <f t="shared" si="230"/>
        <v>0</v>
      </c>
      <c r="AC437" s="18"/>
      <c r="AD437" s="267" t="str">
        <f t="shared" si="247"/>
        <v/>
      </c>
      <c r="AE437" s="263" t="str">
        <f t="shared" si="239"/>
        <v/>
      </c>
      <c r="AF437" s="5">
        <f t="shared" si="231"/>
        <v>0</v>
      </c>
      <c r="AG437" s="18"/>
      <c r="AH437" s="267" t="str">
        <f t="shared" si="248"/>
        <v/>
      </c>
      <c r="AI437" s="263" t="str">
        <f t="shared" si="240"/>
        <v/>
      </c>
      <c r="AJ437" s="29">
        <f t="shared" si="232"/>
        <v>0</v>
      </c>
      <c r="AK437" s="22"/>
      <c r="AL437" s="5">
        <f t="shared" si="221"/>
        <v>0</v>
      </c>
      <c r="AM437" s="22"/>
      <c r="AN437" s="5">
        <f t="shared" si="222"/>
        <v>0</v>
      </c>
      <c r="AO437" s="826"/>
      <c r="AP437" s="29">
        <f t="shared" si="249"/>
        <v>0</v>
      </c>
      <c r="AQ437" s="436"/>
      <c r="AR437" s="106">
        <f t="shared" si="250"/>
        <v>0</v>
      </c>
      <c r="AS437" s="274">
        <f t="shared" si="255"/>
        <v>0</v>
      </c>
      <c r="AT437" s="275">
        <f t="shared" si="255"/>
        <v>0</v>
      </c>
      <c r="AU437" s="275">
        <f t="shared" si="256"/>
        <v>0</v>
      </c>
      <c r="AV437" s="275">
        <f t="shared" si="256"/>
        <v>0</v>
      </c>
      <c r="AW437" s="275">
        <f t="shared" si="256"/>
        <v>0</v>
      </c>
      <c r="AX437" s="275">
        <f t="shared" si="256"/>
        <v>0</v>
      </c>
      <c r="AY437" s="275">
        <f t="shared" si="256"/>
        <v>0</v>
      </c>
      <c r="AZ437" s="275">
        <f t="shared" si="256"/>
        <v>0</v>
      </c>
      <c r="BA437" s="275">
        <f t="shared" si="256"/>
        <v>0</v>
      </c>
      <c r="BB437" s="275">
        <f t="shared" si="256"/>
        <v>0</v>
      </c>
      <c r="BC437" s="275">
        <f t="shared" si="256"/>
        <v>0</v>
      </c>
      <c r="BD437" s="275">
        <f t="shared" si="233"/>
        <v>0</v>
      </c>
      <c r="BE437" s="275">
        <f>IF(AND(A437&lt;&gt;"",AS437&lt;&gt;1,ISNA(VLOOKUP(A437,Indoor!B:B,1,0))),1,0)</f>
        <v>0</v>
      </c>
      <c r="BG437" s="276"/>
      <c r="BH437" s="302"/>
    </row>
    <row r="438" spans="1:60" hidden="1">
      <c r="A438" s="118"/>
      <c r="B438" s="4" t="str">
        <f t="shared" si="257"/>
        <v/>
      </c>
      <c r="C438" s="4" t="str">
        <f t="shared" si="257"/>
        <v/>
      </c>
      <c r="D438" s="5" t="str">
        <f t="shared" si="257"/>
        <v/>
      </c>
      <c r="E438" s="5" t="str">
        <f t="shared" si="257"/>
        <v/>
      </c>
      <c r="F438" s="5" t="str">
        <f t="shared" si="257"/>
        <v/>
      </c>
      <c r="G438" s="17"/>
      <c r="H438" s="27" t="str">
        <f t="shared" si="241"/>
        <v/>
      </c>
      <c r="I438" s="28"/>
      <c r="J438" s="267" t="str">
        <f t="shared" si="242"/>
        <v/>
      </c>
      <c r="K438" s="263" t="str">
        <f t="shared" si="234"/>
        <v/>
      </c>
      <c r="L438" s="5">
        <f t="shared" si="226"/>
        <v>0</v>
      </c>
      <c r="M438" s="18"/>
      <c r="N438" s="267" t="str">
        <f t="shared" si="243"/>
        <v/>
      </c>
      <c r="O438" s="263" t="str">
        <f t="shared" si="235"/>
        <v/>
      </c>
      <c r="P438" s="5">
        <f t="shared" si="227"/>
        <v>0</v>
      </c>
      <c r="Q438" s="18"/>
      <c r="R438" s="267" t="str">
        <f t="shared" si="244"/>
        <v/>
      </c>
      <c r="S438" s="263" t="str">
        <f t="shared" si="236"/>
        <v/>
      </c>
      <c r="T438" s="5">
        <f t="shared" si="228"/>
        <v>0</v>
      </c>
      <c r="U438" s="18"/>
      <c r="V438" s="267" t="str">
        <f t="shared" si="245"/>
        <v/>
      </c>
      <c r="W438" s="263" t="str">
        <f t="shared" si="237"/>
        <v/>
      </c>
      <c r="X438" s="5">
        <f t="shared" si="229"/>
        <v>0</v>
      </c>
      <c r="Y438" s="20"/>
      <c r="Z438" s="267" t="str">
        <f t="shared" si="246"/>
        <v/>
      </c>
      <c r="AA438" s="263" t="str">
        <f t="shared" si="238"/>
        <v/>
      </c>
      <c r="AB438" s="5">
        <f t="shared" si="230"/>
        <v>0</v>
      </c>
      <c r="AC438" s="18"/>
      <c r="AD438" s="267" t="str">
        <f t="shared" si="247"/>
        <v/>
      </c>
      <c r="AE438" s="263" t="str">
        <f t="shared" si="239"/>
        <v/>
      </c>
      <c r="AF438" s="5">
        <f t="shared" si="231"/>
        <v>0</v>
      </c>
      <c r="AG438" s="18"/>
      <c r="AH438" s="267" t="str">
        <f t="shared" si="248"/>
        <v/>
      </c>
      <c r="AI438" s="263" t="str">
        <f t="shared" si="240"/>
        <v/>
      </c>
      <c r="AJ438" s="29">
        <f t="shared" si="232"/>
        <v>0</v>
      </c>
      <c r="AK438" s="22"/>
      <c r="AL438" s="5">
        <f t="shared" si="221"/>
        <v>0</v>
      </c>
      <c r="AM438" s="22"/>
      <c r="AN438" s="5">
        <f t="shared" si="222"/>
        <v>0</v>
      </c>
      <c r="AO438" s="826"/>
      <c r="AP438" s="29">
        <f t="shared" si="249"/>
        <v>0</v>
      </c>
      <c r="AQ438" s="436"/>
      <c r="AR438" s="106">
        <f t="shared" si="250"/>
        <v>0</v>
      </c>
      <c r="AS438" s="274">
        <f t="shared" si="255"/>
        <v>0</v>
      </c>
      <c r="AT438" s="275">
        <f t="shared" si="255"/>
        <v>0</v>
      </c>
      <c r="AU438" s="275">
        <f t="shared" si="256"/>
        <v>0</v>
      </c>
      <c r="AV438" s="275">
        <f t="shared" si="256"/>
        <v>0</v>
      </c>
      <c r="AW438" s="275">
        <f t="shared" si="256"/>
        <v>0</v>
      </c>
      <c r="AX438" s="275">
        <f t="shared" si="256"/>
        <v>0</v>
      </c>
      <c r="AY438" s="275">
        <f t="shared" si="256"/>
        <v>0</v>
      </c>
      <c r="AZ438" s="275">
        <f t="shared" si="256"/>
        <v>0</v>
      </c>
      <c r="BA438" s="275">
        <f t="shared" si="256"/>
        <v>0</v>
      </c>
      <c r="BB438" s="275">
        <f t="shared" si="256"/>
        <v>0</v>
      </c>
      <c r="BC438" s="275">
        <f t="shared" si="256"/>
        <v>0</v>
      </c>
      <c r="BD438" s="275">
        <f t="shared" si="233"/>
        <v>0</v>
      </c>
      <c r="BE438" s="275">
        <f>IF(AND(A438&lt;&gt;"",AS438&lt;&gt;1,ISNA(VLOOKUP(A438,Indoor!B:B,1,0))),1,0)</f>
        <v>0</v>
      </c>
      <c r="BG438" s="276"/>
      <c r="BH438" s="302"/>
    </row>
    <row r="439" spans="1:60" hidden="1">
      <c r="A439" s="118"/>
      <c r="B439" s="4" t="str">
        <f t="shared" si="257"/>
        <v/>
      </c>
      <c r="C439" s="4" t="str">
        <f t="shared" si="257"/>
        <v/>
      </c>
      <c r="D439" s="5" t="str">
        <f t="shared" si="257"/>
        <v/>
      </c>
      <c r="E439" s="5" t="str">
        <f t="shared" si="257"/>
        <v/>
      </c>
      <c r="F439" s="5" t="str">
        <f t="shared" si="257"/>
        <v/>
      </c>
      <c r="G439" s="17"/>
      <c r="H439" s="27" t="str">
        <f t="shared" si="241"/>
        <v/>
      </c>
      <c r="I439" s="28"/>
      <c r="J439" s="267" t="str">
        <f t="shared" si="242"/>
        <v/>
      </c>
      <c r="K439" s="263" t="str">
        <f t="shared" si="234"/>
        <v/>
      </c>
      <c r="L439" s="5">
        <f t="shared" si="226"/>
        <v>0</v>
      </c>
      <c r="M439" s="18"/>
      <c r="N439" s="267" t="str">
        <f t="shared" si="243"/>
        <v/>
      </c>
      <c r="O439" s="263" t="str">
        <f t="shared" si="235"/>
        <v/>
      </c>
      <c r="P439" s="5">
        <f t="shared" si="227"/>
        <v>0</v>
      </c>
      <c r="Q439" s="18"/>
      <c r="R439" s="267" t="str">
        <f t="shared" si="244"/>
        <v/>
      </c>
      <c r="S439" s="263" t="str">
        <f t="shared" si="236"/>
        <v/>
      </c>
      <c r="T439" s="5">
        <f t="shared" si="228"/>
        <v>0</v>
      </c>
      <c r="U439" s="18"/>
      <c r="V439" s="267" t="str">
        <f t="shared" si="245"/>
        <v/>
      </c>
      <c r="W439" s="263" t="str">
        <f t="shared" si="237"/>
        <v/>
      </c>
      <c r="X439" s="5">
        <f t="shared" si="229"/>
        <v>0</v>
      </c>
      <c r="Y439" s="20"/>
      <c r="Z439" s="267" t="str">
        <f t="shared" si="246"/>
        <v/>
      </c>
      <c r="AA439" s="263" t="str">
        <f t="shared" si="238"/>
        <v/>
      </c>
      <c r="AB439" s="5">
        <f t="shared" si="230"/>
        <v>0</v>
      </c>
      <c r="AC439" s="18"/>
      <c r="AD439" s="267" t="str">
        <f t="shared" si="247"/>
        <v/>
      </c>
      <c r="AE439" s="263" t="str">
        <f t="shared" si="239"/>
        <v/>
      </c>
      <c r="AF439" s="5">
        <f t="shared" si="231"/>
        <v>0</v>
      </c>
      <c r="AG439" s="18"/>
      <c r="AH439" s="267" t="str">
        <f t="shared" si="248"/>
        <v/>
      </c>
      <c r="AI439" s="263" t="str">
        <f t="shared" si="240"/>
        <v/>
      </c>
      <c r="AJ439" s="29">
        <f t="shared" si="232"/>
        <v>0</v>
      </c>
      <c r="AK439" s="22"/>
      <c r="AL439" s="5">
        <f t="shared" si="221"/>
        <v>0</v>
      </c>
      <c r="AM439" s="22"/>
      <c r="AN439" s="5">
        <f t="shared" si="222"/>
        <v>0</v>
      </c>
      <c r="AO439" s="826"/>
      <c r="AP439" s="29">
        <f t="shared" si="249"/>
        <v>0</v>
      </c>
      <c r="AQ439" s="436"/>
      <c r="AR439" s="106">
        <f t="shared" si="250"/>
        <v>0</v>
      </c>
      <c r="AS439" s="274">
        <f t="shared" si="255"/>
        <v>0</v>
      </c>
      <c r="AT439" s="275">
        <f t="shared" si="255"/>
        <v>0</v>
      </c>
      <c r="AU439" s="275">
        <f t="shared" si="256"/>
        <v>0</v>
      </c>
      <c r="AV439" s="275">
        <f t="shared" si="256"/>
        <v>0</v>
      </c>
      <c r="AW439" s="275">
        <f t="shared" si="256"/>
        <v>0</v>
      </c>
      <c r="AX439" s="275">
        <f t="shared" si="256"/>
        <v>0</v>
      </c>
      <c r="AY439" s="275">
        <f t="shared" si="256"/>
        <v>0</v>
      </c>
      <c r="AZ439" s="275">
        <f t="shared" si="256"/>
        <v>0</v>
      </c>
      <c r="BA439" s="275">
        <f t="shared" si="256"/>
        <v>0</v>
      </c>
      <c r="BB439" s="275">
        <f t="shared" si="256"/>
        <v>0</v>
      </c>
      <c r="BC439" s="275">
        <f t="shared" si="256"/>
        <v>0</v>
      </c>
      <c r="BD439" s="275">
        <f t="shared" si="233"/>
        <v>0</v>
      </c>
      <c r="BE439" s="275">
        <f>IF(AND(A439&lt;&gt;"",AS439&lt;&gt;1,ISNA(VLOOKUP(A439,Indoor!B:B,1,0))),1,0)</f>
        <v>0</v>
      </c>
      <c r="BG439" s="276"/>
      <c r="BH439" s="302"/>
    </row>
    <row r="440" spans="1:60" hidden="1">
      <c r="A440" s="118"/>
      <c r="B440" s="4" t="str">
        <f t="shared" si="257"/>
        <v/>
      </c>
      <c r="C440" s="4" t="str">
        <f t="shared" si="257"/>
        <v/>
      </c>
      <c r="D440" s="5" t="str">
        <f t="shared" si="257"/>
        <v/>
      </c>
      <c r="E440" s="5" t="str">
        <f t="shared" si="257"/>
        <v/>
      </c>
      <c r="F440" s="5" t="str">
        <f t="shared" si="257"/>
        <v/>
      </c>
      <c r="G440" s="17"/>
      <c r="H440" s="27" t="str">
        <f t="shared" si="241"/>
        <v/>
      </c>
      <c r="I440" s="28"/>
      <c r="J440" s="267" t="str">
        <f t="shared" si="242"/>
        <v/>
      </c>
      <c r="K440" s="263" t="str">
        <f t="shared" si="234"/>
        <v/>
      </c>
      <c r="L440" s="5">
        <f t="shared" si="226"/>
        <v>0</v>
      </c>
      <c r="M440" s="18"/>
      <c r="N440" s="267" t="str">
        <f t="shared" si="243"/>
        <v/>
      </c>
      <c r="O440" s="263" t="str">
        <f t="shared" si="235"/>
        <v/>
      </c>
      <c r="P440" s="5">
        <f t="shared" si="227"/>
        <v>0</v>
      </c>
      <c r="Q440" s="18"/>
      <c r="R440" s="267" t="str">
        <f t="shared" si="244"/>
        <v/>
      </c>
      <c r="S440" s="263" t="str">
        <f t="shared" si="236"/>
        <v/>
      </c>
      <c r="T440" s="5">
        <f t="shared" si="228"/>
        <v>0</v>
      </c>
      <c r="U440" s="18"/>
      <c r="V440" s="267" t="str">
        <f t="shared" si="245"/>
        <v/>
      </c>
      <c r="W440" s="263" t="str">
        <f t="shared" si="237"/>
        <v/>
      </c>
      <c r="X440" s="5">
        <f t="shared" si="229"/>
        <v>0</v>
      </c>
      <c r="Y440" s="20"/>
      <c r="Z440" s="267" t="str">
        <f t="shared" si="246"/>
        <v/>
      </c>
      <c r="AA440" s="263" t="str">
        <f t="shared" si="238"/>
        <v/>
      </c>
      <c r="AB440" s="5">
        <f t="shared" si="230"/>
        <v>0</v>
      </c>
      <c r="AC440" s="18"/>
      <c r="AD440" s="267" t="str">
        <f t="shared" si="247"/>
        <v/>
      </c>
      <c r="AE440" s="263" t="str">
        <f t="shared" si="239"/>
        <v/>
      </c>
      <c r="AF440" s="5">
        <f t="shared" si="231"/>
        <v>0</v>
      </c>
      <c r="AG440" s="18"/>
      <c r="AH440" s="267" t="str">
        <f t="shared" si="248"/>
        <v/>
      </c>
      <c r="AI440" s="263" t="str">
        <f t="shared" si="240"/>
        <v/>
      </c>
      <c r="AJ440" s="29">
        <f t="shared" si="232"/>
        <v>0</v>
      </c>
      <c r="AK440" s="22"/>
      <c r="AL440" s="5">
        <f t="shared" si="221"/>
        <v>0</v>
      </c>
      <c r="AM440" s="22"/>
      <c r="AN440" s="5">
        <f t="shared" si="222"/>
        <v>0</v>
      </c>
      <c r="AO440" s="826"/>
      <c r="AP440" s="29">
        <f t="shared" si="249"/>
        <v>0</v>
      </c>
      <c r="AQ440" s="436"/>
      <c r="AR440" s="106">
        <f t="shared" si="250"/>
        <v>0</v>
      </c>
      <c r="AS440" s="274">
        <f t="shared" si="255"/>
        <v>0</v>
      </c>
      <c r="AT440" s="275">
        <f t="shared" si="255"/>
        <v>0</v>
      </c>
      <c r="AU440" s="275">
        <f t="shared" ref="AU440:BC449" si="258">IF($G440=AU$13,1,0)</f>
        <v>0</v>
      </c>
      <c r="AV440" s="275">
        <f t="shared" si="258"/>
        <v>0</v>
      </c>
      <c r="AW440" s="275">
        <f t="shared" si="258"/>
        <v>0</v>
      </c>
      <c r="AX440" s="275">
        <f t="shared" si="258"/>
        <v>0</v>
      </c>
      <c r="AY440" s="275">
        <f t="shared" si="258"/>
        <v>0</v>
      </c>
      <c r="AZ440" s="275">
        <f t="shared" si="258"/>
        <v>0</v>
      </c>
      <c r="BA440" s="275">
        <f t="shared" si="258"/>
        <v>0</v>
      </c>
      <c r="BB440" s="275">
        <f t="shared" si="258"/>
        <v>0</v>
      </c>
      <c r="BC440" s="275">
        <f t="shared" si="258"/>
        <v>0</v>
      </c>
      <c r="BD440" s="275">
        <f t="shared" si="233"/>
        <v>0</v>
      </c>
      <c r="BE440" s="275">
        <f>IF(AND(A440&lt;&gt;"",AS440&lt;&gt;1,ISNA(VLOOKUP(A440,Indoor!B:B,1,0))),1,0)</f>
        <v>0</v>
      </c>
      <c r="BG440" s="276"/>
      <c r="BH440" s="302"/>
    </row>
    <row r="441" spans="1:60" hidden="1">
      <c r="A441" s="118"/>
      <c r="B441" s="4" t="str">
        <f t="shared" si="257"/>
        <v/>
      </c>
      <c r="C441" s="4" t="str">
        <f t="shared" si="257"/>
        <v/>
      </c>
      <c r="D441" s="5" t="str">
        <f t="shared" si="257"/>
        <v/>
      </c>
      <c r="E441" s="5" t="str">
        <f t="shared" si="257"/>
        <v/>
      </c>
      <c r="F441" s="5" t="str">
        <f t="shared" si="257"/>
        <v/>
      </c>
      <c r="G441" s="17"/>
      <c r="H441" s="27" t="str">
        <f t="shared" si="241"/>
        <v/>
      </c>
      <c r="I441" s="28"/>
      <c r="J441" s="267" t="str">
        <f t="shared" si="242"/>
        <v/>
      </c>
      <c r="K441" s="263" t="str">
        <f t="shared" si="234"/>
        <v/>
      </c>
      <c r="L441" s="5">
        <f t="shared" si="226"/>
        <v>0</v>
      </c>
      <c r="M441" s="18"/>
      <c r="N441" s="267" t="str">
        <f t="shared" si="243"/>
        <v/>
      </c>
      <c r="O441" s="263" t="str">
        <f t="shared" si="235"/>
        <v/>
      </c>
      <c r="P441" s="5">
        <f t="shared" si="227"/>
        <v>0</v>
      </c>
      <c r="Q441" s="18"/>
      <c r="R441" s="267" t="str">
        <f t="shared" si="244"/>
        <v/>
      </c>
      <c r="S441" s="263" t="str">
        <f t="shared" si="236"/>
        <v/>
      </c>
      <c r="T441" s="5">
        <f t="shared" si="228"/>
        <v>0</v>
      </c>
      <c r="U441" s="18"/>
      <c r="V441" s="267" t="str">
        <f t="shared" si="245"/>
        <v/>
      </c>
      <c r="W441" s="263" t="str">
        <f t="shared" si="237"/>
        <v/>
      </c>
      <c r="X441" s="5">
        <f t="shared" si="229"/>
        <v>0</v>
      </c>
      <c r="Y441" s="20"/>
      <c r="Z441" s="267" t="str">
        <f t="shared" si="246"/>
        <v/>
      </c>
      <c r="AA441" s="263" t="str">
        <f t="shared" si="238"/>
        <v/>
      </c>
      <c r="AB441" s="5">
        <f t="shared" si="230"/>
        <v>0</v>
      </c>
      <c r="AC441" s="18"/>
      <c r="AD441" s="267" t="str">
        <f t="shared" si="247"/>
        <v/>
      </c>
      <c r="AE441" s="263" t="str">
        <f t="shared" si="239"/>
        <v/>
      </c>
      <c r="AF441" s="5">
        <f t="shared" si="231"/>
        <v>0</v>
      </c>
      <c r="AG441" s="18"/>
      <c r="AH441" s="267" t="str">
        <f t="shared" si="248"/>
        <v/>
      </c>
      <c r="AI441" s="263" t="str">
        <f t="shared" si="240"/>
        <v/>
      </c>
      <c r="AJ441" s="29">
        <f t="shared" si="232"/>
        <v>0</v>
      </c>
      <c r="AK441" s="22"/>
      <c r="AL441" s="5">
        <f t="shared" si="221"/>
        <v>0</v>
      </c>
      <c r="AM441" s="22"/>
      <c r="AN441" s="5">
        <f t="shared" si="222"/>
        <v>0</v>
      </c>
      <c r="AO441" s="826"/>
      <c r="AP441" s="29">
        <f t="shared" si="249"/>
        <v>0</v>
      </c>
      <c r="AQ441" s="436"/>
      <c r="AR441" s="106">
        <f t="shared" si="250"/>
        <v>0</v>
      </c>
      <c r="AS441" s="274">
        <f t="shared" ref="AS441:AT460" si="259">IF($G441=AS$13,1,0)</f>
        <v>0</v>
      </c>
      <c r="AT441" s="275">
        <f t="shared" si="259"/>
        <v>0</v>
      </c>
      <c r="AU441" s="275">
        <f t="shared" si="258"/>
        <v>0</v>
      </c>
      <c r="AV441" s="275">
        <f t="shared" si="258"/>
        <v>0</v>
      </c>
      <c r="AW441" s="275">
        <f t="shared" si="258"/>
        <v>0</v>
      </c>
      <c r="AX441" s="275">
        <f t="shared" si="258"/>
        <v>0</v>
      </c>
      <c r="AY441" s="275">
        <f t="shared" si="258"/>
        <v>0</v>
      </c>
      <c r="AZ441" s="275">
        <f t="shared" si="258"/>
        <v>0</v>
      </c>
      <c r="BA441" s="275">
        <f t="shared" si="258"/>
        <v>0</v>
      </c>
      <c r="BB441" s="275">
        <f t="shared" si="258"/>
        <v>0</v>
      </c>
      <c r="BC441" s="275">
        <f t="shared" si="258"/>
        <v>0</v>
      </c>
      <c r="BD441" s="275">
        <f t="shared" si="233"/>
        <v>0</v>
      </c>
      <c r="BE441" s="275">
        <f>IF(AND(A441&lt;&gt;"",AS441&lt;&gt;1,ISNA(VLOOKUP(A441,Indoor!B:B,1,0))),1,0)</f>
        <v>0</v>
      </c>
      <c r="BG441" s="276"/>
      <c r="BH441" s="302"/>
    </row>
    <row r="442" spans="1:60" hidden="1">
      <c r="A442" s="118"/>
      <c r="B442" s="4" t="str">
        <f t="shared" si="257"/>
        <v/>
      </c>
      <c r="C442" s="4" t="str">
        <f t="shared" si="257"/>
        <v/>
      </c>
      <c r="D442" s="5" t="str">
        <f t="shared" si="257"/>
        <v/>
      </c>
      <c r="E442" s="5" t="str">
        <f t="shared" si="257"/>
        <v/>
      </c>
      <c r="F442" s="5" t="str">
        <f t="shared" si="257"/>
        <v/>
      </c>
      <c r="G442" s="17"/>
      <c r="H442" s="27" t="str">
        <f t="shared" si="241"/>
        <v/>
      </c>
      <c r="I442" s="28"/>
      <c r="J442" s="267" t="str">
        <f t="shared" si="242"/>
        <v/>
      </c>
      <c r="K442" s="263" t="str">
        <f t="shared" si="234"/>
        <v/>
      </c>
      <c r="L442" s="5">
        <f t="shared" si="226"/>
        <v>0</v>
      </c>
      <c r="M442" s="18"/>
      <c r="N442" s="267" t="str">
        <f t="shared" si="243"/>
        <v/>
      </c>
      <c r="O442" s="263" t="str">
        <f t="shared" si="235"/>
        <v/>
      </c>
      <c r="P442" s="5">
        <f t="shared" si="227"/>
        <v>0</v>
      </c>
      <c r="Q442" s="18"/>
      <c r="R442" s="267" t="str">
        <f t="shared" si="244"/>
        <v/>
      </c>
      <c r="S442" s="263" t="str">
        <f t="shared" si="236"/>
        <v/>
      </c>
      <c r="T442" s="5">
        <f t="shared" si="228"/>
        <v>0</v>
      </c>
      <c r="U442" s="18"/>
      <c r="V442" s="267" t="str">
        <f t="shared" si="245"/>
        <v/>
      </c>
      <c r="W442" s="263" t="str">
        <f t="shared" si="237"/>
        <v/>
      </c>
      <c r="X442" s="5">
        <f t="shared" si="229"/>
        <v>0</v>
      </c>
      <c r="Y442" s="20"/>
      <c r="Z442" s="267" t="str">
        <f t="shared" si="246"/>
        <v/>
      </c>
      <c r="AA442" s="263" t="str">
        <f t="shared" si="238"/>
        <v/>
      </c>
      <c r="AB442" s="5">
        <f t="shared" si="230"/>
        <v>0</v>
      </c>
      <c r="AC442" s="18"/>
      <c r="AD442" s="267" t="str">
        <f t="shared" si="247"/>
        <v/>
      </c>
      <c r="AE442" s="263" t="str">
        <f t="shared" si="239"/>
        <v/>
      </c>
      <c r="AF442" s="5">
        <f t="shared" si="231"/>
        <v>0</v>
      </c>
      <c r="AG442" s="18"/>
      <c r="AH442" s="267" t="str">
        <f t="shared" si="248"/>
        <v/>
      </c>
      <c r="AI442" s="263" t="str">
        <f t="shared" si="240"/>
        <v/>
      </c>
      <c r="AJ442" s="29">
        <f t="shared" si="232"/>
        <v>0</v>
      </c>
      <c r="AK442" s="22"/>
      <c r="AL442" s="5">
        <f t="shared" si="221"/>
        <v>0</v>
      </c>
      <c r="AM442" s="22"/>
      <c r="AN442" s="5">
        <f t="shared" si="222"/>
        <v>0</v>
      </c>
      <c r="AO442" s="826"/>
      <c r="AP442" s="29">
        <f t="shared" si="249"/>
        <v>0</v>
      </c>
      <c r="AQ442" s="436"/>
      <c r="AR442" s="106">
        <f t="shared" si="250"/>
        <v>0</v>
      </c>
      <c r="AS442" s="274">
        <f t="shared" si="259"/>
        <v>0</v>
      </c>
      <c r="AT442" s="275">
        <f t="shared" si="259"/>
        <v>0</v>
      </c>
      <c r="AU442" s="275">
        <f t="shared" si="258"/>
        <v>0</v>
      </c>
      <c r="AV442" s="275">
        <f t="shared" si="258"/>
        <v>0</v>
      </c>
      <c r="AW442" s="275">
        <f t="shared" si="258"/>
        <v>0</v>
      </c>
      <c r="AX442" s="275">
        <f t="shared" si="258"/>
        <v>0</v>
      </c>
      <c r="AY442" s="275">
        <f t="shared" si="258"/>
        <v>0</v>
      </c>
      <c r="AZ442" s="275">
        <f t="shared" si="258"/>
        <v>0</v>
      </c>
      <c r="BA442" s="275">
        <f t="shared" si="258"/>
        <v>0</v>
      </c>
      <c r="BB442" s="275">
        <f t="shared" si="258"/>
        <v>0</v>
      </c>
      <c r="BC442" s="275">
        <f t="shared" si="258"/>
        <v>0</v>
      </c>
      <c r="BD442" s="275">
        <f t="shared" si="233"/>
        <v>0</v>
      </c>
      <c r="BE442" s="275">
        <f>IF(AND(A442&lt;&gt;"",AS442&lt;&gt;1,ISNA(VLOOKUP(A442,Indoor!B:B,1,0))),1,0)</f>
        <v>0</v>
      </c>
      <c r="BG442" s="276"/>
      <c r="BH442" s="302"/>
    </row>
    <row r="443" spans="1:60" hidden="1">
      <c r="A443" s="118"/>
      <c r="B443" s="4" t="str">
        <f t="shared" si="257"/>
        <v/>
      </c>
      <c r="C443" s="4" t="str">
        <f t="shared" si="257"/>
        <v/>
      </c>
      <c r="D443" s="5" t="str">
        <f t="shared" si="257"/>
        <v/>
      </c>
      <c r="E443" s="5" t="str">
        <f t="shared" si="257"/>
        <v/>
      </c>
      <c r="F443" s="5" t="str">
        <f t="shared" si="257"/>
        <v/>
      </c>
      <c r="G443" s="17"/>
      <c r="H443" s="27" t="str">
        <f t="shared" si="241"/>
        <v/>
      </c>
      <c r="I443" s="28"/>
      <c r="J443" s="267" t="str">
        <f t="shared" si="242"/>
        <v/>
      </c>
      <c r="K443" s="263" t="str">
        <f t="shared" si="234"/>
        <v/>
      </c>
      <c r="L443" s="5">
        <f t="shared" si="226"/>
        <v>0</v>
      </c>
      <c r="M443" s="18"/>
      <c r="N443" s="267" t="str">
        <f t="shared" si="243"/>
        <v/>
      </c>
      <c r="O443" s="263" t="str">
        <f t="shared" si="235"/>
        <v/>
      </c>
      <c r="P443" s="5">
        <f t="shared" si="227"/>
        <v>0</v>
      </c>
      <c r="Q443" s="18"/>
      <c r="R443" s="267" t="str">
        <f t="shared" si="244"/>
        <v/>
      </c>
      <c r="S443" s="263" t="str">
        <f t="shared" si="236"/>
        <v/>
      </c>
      <c r="T443" s="5">
        <f t="shared" si="228"/>
        <v>0</v>
      </c>
      <c r="U443" s="18"/>
      <c r="V443" s="267" t="str">
        <f t="shared" si="245"/>
        <v/>
      </c>
      <c r="W443" s="263" t="str">
        <f t="shared" si="237"/>
        <v/>
      </c>
      <c r="X443" s="5">
        <f t="shared" si="229"/>
        <v>0</v>
      </c>
      <c r="Y443" s="20"/>
      <c r="Z443" s="267" t="str">
        <f t="shared" si="246"/>
        <v/>
      </c>
      <c r="AA443" s="263" t="str">
        <f t="shared" si="238"/>
        <v/>
      </c>
      <c r="AB443" s="5">
        <f t="shared" si="230"/>
        <v>0</v>
      </c>
      <c r="AC443" s="18"/>
      <c r="AD443" s="267" t="str">
        <f t="shared" si="247"/>
        <v/>
      </c>
      <c r="AE443" s="263" t="str">
        <f t="shared" si="239"/>
        <v/>
      </c>
      <c r="AF443" s="5">
        <f t="shared" si="231"/>
        <v>0</v>
      </c>
      <c r="AG443" s="18"/>
      <c r="AH443" s="267" t="str">
        <f t="shared" si="248"/>
        <v/>
      </c>
      <c r="AI443" s="263" t="str">
        <f t="shared" si="240"/>
        <v/>
      </c>
      <c r="AJ443" s="29">
        <f t="shared" si="232"/>
        <v>0</v>
      </c>
      <c r="AK443" s="22"/>
      <c r="AL443" s="5">
        <f t="shared" si="221"/>
        <v>0</v>
      </c>
      <c r="AM443" s="22"/>
      <c r="AN443" s="5">
        <f t="shared" si="222"/>
        <v>0</v>
      </c>
      <c r="AO443" s="826"/>
      <c r="AP443" s="29">
        <f t="shared" si="249"/>
        <v>0</v>
      </c>
      <c r="AQ443" s="436"/>
      <c r="AR443" s="106">
        <f t="shared" si="250"/>
        <v>0</v>
      </c>
      <c r="AS443" s="274">
        <f t="shared" si="259"/>
        <v>0</v>
      </c>
      <c r="AT443" s="275">
        <f t="shared" si="259"/>
        <v>0</v>
      </c>
      <c r="AU443" s="275">
        <f t="shared" si="258"/>
        <v>0</v>
      </c>
      <c r="AV443" s="275">
        <f t="shared" si="258"/>
        <v>0</v>
      </c>
      <c r="AW443" s="275">
        <f t="shared" si="258"/>
        <v>0</v>
      </c>
      <c r="AX443" s="275">
        <f t="shared" si="258"/>
        <v>0</v>
      </c>
      <c r="AY443" s="275">
        <f t="shared" si="258"/>
        <v>0</v>
      </c>
      <c r="AZ443" s="275">
        <f t="shared" si="258"/>
        <v>0</v>
      </c>
      <c r="BA443" s="275">
        <f t="shared" si="258"/>
        <v>0</v>
      </c>
      <c r="BB443" s="275">
        <f t="shared" si="258"/>
        <v>0</v>
      </c>
      <c r="BC443" s="275">
        <f t="shared" si="258"/>
        <v>0</v>
      </c>
      <c r="BD443" s="275">
        <f t="shared" si="233"/>
        <v>0</v>
      </c>
      <c r="BE443" s="275">
        <f>IF(AND(A443&lt;&gt;"",AS443&lt;&gt;1,ISNA(VLOOKUP(A443,Indoor!B:B,1,0))),1,0)</f>
        <v>0</v>
      </c>
      <c r="BG443" s="276"/>
      <c r="BH443" s="302"/>
    </row>
    <row r="444" spans="1:60" hidden="1">
      <c r="A444" s="118"/>
      <c r="B444" s="4" t="str">
        <f t="shared" si="257"/>
        <v/>
      </c>
      <c r="C444" s="4" t="str">
        <f t="shared" si="257"/>
        <v/>
      </c>
      <c r="D444" s="5" t="str">
        <f t="shared" si="257"/>
        <v/>
      </c>
      <c r="E444" s="5" t="str">
        <f t="shared" si="257"/>
        <v/>
      </c>
      <c r="F444" s="5" t="str">
        <f t="shared" si="257"/>
        <v/>
      </c>
      <c r="G444" s="17"/>
      <c r="H444" s="27" t="str">
        <f t="shared" si="241"/>
        <v/>
      </c>
      <c r="I444" s="28"/>
      <c r="J444" s="267" t="str">
        <f t="shared" si="242"/>
        <v/>
      </c>
      <c r="K444" s="263" t="str">
        <f t="shared" si="234"/>
        <v/>
      </c>
      <c r="L444" s="5">
        <f t="shared" si="226"/>
        <v>0</v>
      </c>
      <c r="M444" s="18"/>
      <c r="N444" s="267" t="str">
        <f t="shared" si="243"/>
        <v/>
      </c>
      <c r="O444" s="263" t="str">
        <f t="shared" si="235"/>
        <v/>
      </c>
      <c r="P444" s="5">
        <f t="shared" si="227"/>
        <v>0</v>
      </c>
      <c r="Q444" s="18"/>
      <c r="R444" s="267" t="str">
        <f t="shared" si="244"/>
        <v/>
      </c>
      <c r="S444" s="263" t="str">
        <f t="shared" si="236"/>
        <v/>
      </c>
      <c r="T444" s="5">
        <f t="shared" si="228"/>
        <v>0</v>
      </c>
      <c r="U444" s="18"/>
      <c r="V444" s="267" t="str">
        <f t="shared" si="245"/>
        <v/>
      </c>
      <c r="W444" s="263" t="str">
        <f t="shared" si="237"/>
        <v/>
      </c>
      <c r="X444" s="5">
        <f t="shared" si="229"/>
        <v>0</v>
      </c>
      <c r="Y444" s="20"/>
      <c r="Z444" s="267" t="str">
        <f t="shared" si="246"/>
        <v/>
      </c>
      <c r="AA444" s="263" t="str">
        <f t="shared" si="238"/>
        <v/>
      </c>
      <c r="AB444" s="5">
        <f t="shared" si="230"/>
        <v>0</v>
      </c>
      <c r="AC444" s="18"/>
      <c r="AD444" s="267" t="str">
        <f t="shared" si="247"/>
        <v/>
      </c>
      <c r="AE444" s="263" t="str">
        <f t="shared" si="239"/>
        <v/>
      </c>
      <c r="AF444" s="5">
        <f t="shared" si="231"/>
        <v>0</v>
      </c>
      <c r="AG444" s="18"/>
      <c r="AH444" s="267" t="str">
        <f t="shared" si="248"/>
        <v/>
      </c>
      <c r="AI444" s="263" t="str">
        <f t="shared" si="240"/>
        <v/>
      </c>
      <c r="AJ444" s="29">
        <f t="shared" si="232"/>
        <v>0</v>
      </c>
      <c r="AK444" s="22"/>
      <c r="AL444" s="5">
        <f t="shared" si="221"/>
        <v>0</v>
      </c>
      <c r="AM444" s="22"/>
      <c r="AN444" s="5">
        <f t="shared" si="222"/>
        <v>0</v>
      </c>
      <c r="AO444" s="826"/>
      <c r="AP444" s="29">
        <f t="shared" si="249"/>
        <v>0</v>
      </c>
      <c r="AQ444" s="436"/>
      <c r="AR444" s="106">
        <f t="shared" si="250"/>
        <v>0</v>
      </c>
      <c r="AS444" s="274">
        <f t="shared" si="259"/>
        <v>0</v>
      </c>
      <c r="AT444" s="275">
        <f t="shared" si="259"/>
        <v>0</v>
      </c>
      <c r="AU444" s="275">
        <f t="shared" si="258"/>
        <v>0</v>
      </c>
      <c r="AV444" s="275">
        <f t="shared" si="258"/>
        <v>0</v>
      </c>
      <c r="AW444" s="275">
        <f t="shared" si="258"/>
        <v>0</v>
      </c>
      <c r="AX444" s="275">
        <f t="shared" si="258"/>
        <v>0</v>
      </c>
      <c r="AY444" s="275">
        <f t="shared" si="258"/>
        <v>0</v>
      </c>
      <c r="AZ444" s="275">
        <f t="shared" si="258"/>
        <v>0</v>
      </c>
      <c r="BA444" s="275">
        <f t="shared" si="258"/>
        <v>0</v>
      </c>
      <c r="BB444" s="275">
        <f t="shared" si="258"/>
        <v>0</v>
      </c>
      <c r="BC444" s="275">
        <f t="shared" si="258"/>
        <v>0</v>
      </c>
      <c r="BD444" s="275">
        <f t="shared" si="233"/>
        <v>0</v>
      </c>
      <c r="BE444" s="275">
        <f>IF(AND(A444&lt;&gt;"",AS444&lt;&gt;1,ISNA(VLOOKUP(A444,Indoor!B:B,1,0))),1,0)</f>
        <v>0</v>
      </c>
      <c r="BG444" s="276"/>
      <c r="BH444" s="302"/>
    </row>
    <row r="445" spans="1:60" hidden="1">
      <c r="A445" s="118"/>
      <c r="B445" s="4" t="str">
        <f t="shared" si="257"/>
        <v/>
      </c>
      <c r="C445" s="4" t="str">
        <f t="shared" si="257"/>
        <v/>
      </c>
      <c r="D445" s="5" t="str">
        <f t="shared" si="257"/>
        <v/>
      </c>
      <c r="E445" s="5" t="str">
        <f t="shared" si="257"/>
        <v/>
      </c>
      <c r="F445" s="5" t="str">
        <f t="shared" si="257"/>
        <v/>
      </c>
      <c r="G445" s="17"/>
      <c r="H445" s="27" t="str">
        <f t="shared" si="241"/>
        <v/>
      </c>
      <c r="I445" s="28"/>
      <c r="J445" s="267" t="str">
        <f t="shared" si="242"/>
        <v/>
      </c>
      <c r="K445" s="263" t="str">
        <f t="shared" si="234"/>
        <v/>
      </c>
      <c r="L445" s="5">
        <f t="shared" si="226"/>
        <v>0</v>
      </c>
      <c r="M445" s="18"/>
      <c r="N445" s="267" t="str">
        <f t="shared" si="243"/>
        <v/>
      </c>
      <c r="O445" s="263" t="str">
        <f t="shared" si="235"/>
        <v/>
      </c>
      <c r="P445" s="5">
        <f t="shared" si="227"/>
        <v>0</v>
      </c>
      <c r="Q445" s="18"/>
      <c r="R445" s="267" t="str">
        <f t="shared" si="244"/>
        <v/>
      </c>
      <c r="S445" s="263" t="str">
        <f t="shared" si="236"/>
        <v/>
      </c>
      <c r="T445" s="5">
        <f t="shared" si="228"/>
        <v>0</v>
      </c>
      <c r="U445" s="18"/>
      <c r="V445" s="267" t="str">
        <f t="shared" si="245"/>
        <v/>
      </c>
      <c r="W445" s="263" t="str">
        <f t="shared" si="237"/>
        <v/>
      </c>
      <c r="X445" s="5">
        <f t="shared" si="229"/>
        <v>0</v>
      </c>
      <c r="Y445" s="20"/>
      <c r="Z445" s="267" t="str">
        <f t="shared" si="246"/>
        <v/>
      </c>
      <c r="AA445" s="263" t="str">
        <f t="shared" si="238"/>
        <v/>
      </c>
      <c r="AB445" s="5">
        <f t="shared" si="230"/>
        <v>0</v>
      </c>
      <c r="AC445" s="18"/>
      <c r="AD445" s="267" t="str">
        <f t="shared" si="247"/>
        <v/>
      </c>
      <c r="AE445" s="263" t="str">
        <f t="shared" si="239"/>
        <v/>
      </c>
      <c r="AF445" s="5">
        <f t="shared" si="231"/>
        <v>0</v>
      </c>
      <c r="AG445" s="18"/>
      <c r="AH445" s="267" t="str">
        <f t="shared" si="248"/>
        <v/>
      </c>
      <c r="AI445" s="263" t="str">
        <f t="shared" si="240"/>
        <v/>
      </c>
      <c r="AJ445" s="29">
        <f t="shared" si="232"/>
        <v>0</v>
      </c>
      <c r="AK445" s="22"/>
      <c r="AL445" s="5">
        <f t="shared" ref="AL445:AL497" si="260">IF(AK445&gt;0,IF(ISERROR(INT(VLOOKUP(AL$13,points_Indoor,5,0)*(AK445-VLOOKUP(AL$13,points_Indoor,6,0))^VLOOKUP(AL$13,points_Indoor,7,0))),0,INT(VLOOKUP(AL$13,points_Indoor,5,0)*(AK445-VLOOKUP(AL$13,points_Indoor,6,0))^VLOOKUP(AL$13,points_Indoor,7,0))),0)</f>
        <v>0</v>
      </c>
      <c r="AM445" s="22"/>
      <c r="AN445" s="5">
        <f t="shared" ref="AN445:AN497" si="261">IF(AM445&gt;0,IF(ISERROR(INT(VLOOKUP(AN$13,points_Indoor,5,0)*(AM445-VLOOKUP(AN$13,points_Indoor,6,0))^VLOOKUP(AN$13,points_Indoor,7,0))),0,INT(VLOOKUP(AN$13,points_Indoor,5,0)*(AM445-VLOOKUP(AN$13,points_Indoor,6,0))^VLOOKUP(AN$13,points_Indoor,7,0))),0)</f>
        <v>0</v>
      </c>
      <c r="AO445" s="826"/>
      <c r="AP445" s="29">
        <f t="shared" si="249"/>
        <v>0</v>
      </c>
      <c r="AQ445" s="436"/>
      <c r="AR445" s="106">
        <f t="shared" si="250"/>
        <v>0</v>
      </c>
      <c r="AS445" s="274">
        <f t="shared" si="259"/>
        <v>0</v>
      </c>
      <c r="AT445" s="275">
        <f t="shared" si="259"/>
        <v>0</v>
      </c>
      <c r="AU445" s="275">
        <f t="shared" si="258"/>
        <v>0</v>
      </c>
      <c r="AV445" s="275">
        <f t="shared" si="258"/>
        <v>0</v>
      </c>
      <c r="AW445" s="275">
        <f t="shared" si="258"/>
        <v>0</v>
      </c>
      <c r="AX445" s="275">
        <f t="shared" si="258"/>
        <v>0</v>
      </c>
      <c r="AY445" s="275">
        <f t="shared" si="258"/>
        <v>0</v>
      </c>
      <c r="AZ445" s="275">
        <f t="shared" si="258"/>
        <v>0</v>
      </c>
      <c r="BA445" s="275">
        <f t="shared" si="258"/>
        <v>0</v>
      </c>
      <c r="BB445" s="275">
        <f t="shared" si="258"/>
        <v>0</v>
      </c>
      <c r="BC445" s="275">
        <f t="shared" si="258"/>
        <v>0</v>
      </c>
      <c r="BD445" s="275">
        <f t="shared" si="233"/>
        <v>0</v>
      </c>
      <c r="BE445" s="275">
        <f>IF(AND(A445&lt;&gt;"",AS445&lt;&gt;1,ISNA(VLOOKUP(A445,Indoor!B:B,1,0))),1,0)</f>
        <v>0</v>
      </c>
      <c r="BG445" s="276"/>
      <c r="BH445" s="302"/>
    </row>
    <row r="446" spans="1:60" hidden="1">
      <c r="A446" s="118"/>
      <c r="B446" s="4" t="str">
        <f t="shared" si="257"/>
        <v/>
      </c>
      <c r="C446" s="4" t="str">
        <f t="shared" si="257"/>
        <v/>
      </c>
      <c r="D446" s="5" t="str">
        <f t="shared" si="257"/>
        <v/>
      </c>
      <c r="E446" s="5" t="str">
        <f t="shared" si="257"/>
        <v/>
      </c>
      <c r="F446" s="5" t="str">
        <f t="shared" si="257"/>
        <v/>
      </c>
      <c r="G446" s="17"/>
      <c r="H446" s="27" t="str">
        <f t="shared" si="241"/>
        <v/>
      </c>
      <c r="I446" s="28"/>
      <c r="J446" s="267" t="str">
        <f t="shared" si="242"/>
        <v/>
      </c>
      <c r="K446" s="263" t="str">
        <f t="shared" si="234"/>
        <v/>
      </c>
      <c r="L446" s="5">
        <f t="shared" si="226"/>
        <v>0</v>
      </c>
      <c r="M446" s="18"/>
      <c r="N446" s="267" t="str">
        <f t="shared" si="243"/>
        <v/>
      </c>
      <c r="O446" s="263" t="str">
        <f t="shared" si="235"/>
        <v/>
      </c>
      <c r="P446" s="5">
        <f t="shared" si="227"/>
        <v>0</v>
      </c>
      <c r="Q446" s="18"/>
      <c r="R446" s="267" t="str">
        <f t="shared" si="244"/>
        <v/>
      </c>
      <c r="S446" s="263" t="str">
        <f t="shared" si="236"/>
        <v/>
      </c>
      <c r="T446" s="5">
        <f t="shared" si="228"/>
        <v>0</v>
      </c>
      <c r="U446" s="18"/>
      <c r="V446" s="267" t="str">
        <f t="shared" si="245"/>
        <v/>
      </c>
      <c r="W446" s="263" t="str">
        <f t="shared" si="237"/>
        <v/>
      </c>
      <c r="X446" s="5">
        <f t="shared" si="229"/>
        <v>0</v>
      </c>
      <c r="Y446" s="20"/>
      <c r="Z446" s="267" t="str">
        <f t="shared" si="246"/>
        <v/>
      </c>
      <c r="AA446" s="263" t="str">
        <f t="shared" si="238"/>
        <v/>
      </c>
      <c r="AB446" s="5">
        <f t="shared" si="230"/>
        <v>0</v>
      </c>
      <c r="AC446" s="18"/>
      <c r="AD446" s="267" t="str">
        <f t="shared" si="247"/>
        <v/>
      </c>
      <c r="AE446" s="263" t="str">
        <f t="shared" si="239"/>
        <v/>
      </c>
      <c r="AF446" s="5">
        <f t="shared" si="231"/>
        <v>0</v>
      </c>
      <c r="AG446" s="18"/>
      <c r="AH446" s="267" t="str">
        <f t="shared" si="248"/>
        <v/>
      </c>
      <c r="AI446" s="263" t="str">
        <f t="shared" si="240"/>
        <v/>
      </c>
      <c r="AJ446" s="29">
        <f t="shared" si="232"/>
        <v>0</v>
      </c>
      <c r="AK446" s="22"/>
      <c r="AL446" s="5">
        <f t="shared" si="260"/>
        <v>0</v>
      </c>
      <c r="AM446" s="22"/>
      <c r="AN446" s="5">
        <f t="shared" si="261"/>
        <v>0</v>
      </c>
      <c r="AO446" s="826"/>
      <c r="AP446" s="29">
        <f t="shared" si="249"/>
        <v>0</v>
      </c>
      <c r="AQ446" s="436"/>
      <c r="AR446" s="106">
        <f t="shared" si="250"/>
        <v>0</v>
      </c>
      <c r="AS446" s="274">
        <f t="shared" si="259"/>
        <v>0</v>
      </c>
      <c r="AT446" s="275">
        <f t="shared" si="259"/>
        <v>0</v>
      </c>
      <c r="AU446" s="275">
        <f t="shared" si="258"/>
        <v>0</v>
      </c>
      <c r="AV446" s="275">
        <f t="shared" si="258"/>
        <v>0</v>
      </c>
      <c r="AW446" s="275">
        <f t="shared" si="258"/>
        <v>0</v>
      </c>
      <c r="AX446" s="275">
        <f t="shared" si="258"/>
        <v>0</v>
      </c>
      <c r="AY446" s="275">
        <f t="shared" si="258"/>
        <v>0</v>
      </c>
      <c r="AZ446" s="275">
        <f t="shared" si="258"/>
        <v>0</v>
      </c>
      <c r="BA446" s="275">
        <f t="shared" si="258"/>
        <v>0</v>
      </c>
      <c r="BB446" s="275">
        <f t="shared" si="258"/>
        <v>0</v>
      </c>
      <c r="BC446" s="275">
        <f t="shared" si="258"/>
        <v>0</v>
      </c>
      <c r="BD446" s="275">
        <f t="shared" si="233"/>
        <v>0</v>
      </c>
      <c r="BE446" s="275">
        <f>IF(AND(A446&lt;&gt;"",AS446&lt;&gt;1,ISNA(VLOOKUP(A446,Indoor!B:B,1,0))),1,0)</f>
        <v>0</v>
      </c>
      <c r="BG446" s="276"/>
      <c r="BH446" s="302"/>
    </row>
    <row r="447" spans="1:60" hidden="1">
      <c r="A447" s="118"/>
      <c r="B447" s="4" t="str">
        <f t="shared" si="257"/>
        <v/>
      </c>
      <c r="C447" s="4" t="str">
        <f t="shared" si="257"/>
        <v/>
      </c>
      <c r="D447" s="5" t="str">
        <f t="shared" si="257"/>
        <v/>
      </c>
      <c r="E447" s="5" t="str">
        <f t="shared" si="257"/>
        <v/>
      </c>
      <c r="F447" s="5" t="str">
        <f t="shared" si="257"/>
        <v/>
      </c>
      <c r="G447" s="17"/>
      <c r="H447" s="27" t="str">
        <f t="shared" si="241"/>
        <v/>
      </c>
      <c r="I447" s="28"/>
      <c r="J447" s="267" t="str">
        <f t="shared" si="242"/>
        <v/>
      </c>
      <c r="K447" s="263" t="str">
        <f t="shared" si="234"/>
        <v/>
      </c>
      <c r="L447" s="5">
        <f t="shared" si="226"/>
        <v>0</v>
      </c>
      <c r="M447" s="18"/>
      <c r="N447" s="267" t="str">
        <f t="shared" si="243"/>
        <v/>
      </c>
      <c r="O447" s="263" t="str">
        <f t="shared" si="235"/>
        <v/>
      </c>
      <c r="P447" s="5">
        <f t="shared" si="227"/>
        <v>0</v>
      </c>
      <c r="Q447" s="18"/>
      <c r="R447" s="267" t="str">
        <f t="shared" si="244"/>
        <v/>
      </c>
      <c r="S447" s="263" t="str">
        <f t="shared" si="236"/>
        <v/>
      </c>
      <c r="T447" s="5">
        <f t="shared" si="228"/>
        <v>0</v>
      </c>
      <c r="U447" s="18"/>
      <c r="V447" s="267" t="str">
        <f t="shared" si="245"/>
        <v/>
      </c>
      <c r="W447" s="263" t="str">
        <f t="shared" si="237"/>
        <v/>
      </c>
      <c r="X447" s="5">
        <f t="shared" si="229"/>
        <v>0</v>
      </c>
      <c r="Y447" s="20"/>
      <c r="Z447" s="267" t="str">
        <f t="shared" si="246"/>
        <v/>
      </c>
      <c r="AA447" s="263" t="str">
        <f t="shared" si="238"/>
        <v/>
      </c>
      <c r="AB447" s="5">
        <f t="shared" si="230"/>
        <v>0</v>
      </c>
      <c r="AC447" s="18"/>
      <c r="AD447" s="267" t="str">
        <f t="shared" si="247"/>
        <v/>
      </c>
      <c r="AE447" s="263" t="str">
        <f t="shared" si="239"/>
        <v/>
      </c>
      <c r="AF447" s="5">
        <f t="shared" si="231"/>
        <v>0</v>
      </c>
      <c r="AG447" s="18"/>
      <c r="AH447" s="267" t="str">
        <f t="shared" si="248"/>
        <v/>
      </c>
      <c r="AI447" s="263" t="str">
        <f t="shared" si="240"/>
        <v/>
      </c>
      <c r="AJ447" s="29">
        <f t="shared" si="232"/>
        <v>0</v>
      </c>
      <c r="AK447" s="22"/>
      <c r="AL447" s="5">
        <f t="shared" si="260"/>
        <v>0</v>
      </c>
      <c r="AM447" s="22"/>
      <c r="AN447" s="5">
        <f t="shared" si="261"/>
        <v>0</v>
      </c>
      <c r="AO447" s="826"/>
      <c r="AP447" s="29">
        <f t="shared" si="249"/>
        <v>0</v>
      </c>
      <c r="AQ447" s="436"/>
      <c r="AR447" s="106">
        <f t="shared" si="250"/>
        <v>0</v>
      </c>
      <c r="AS447" s="274">
        <f t="shared" si="259"/>
        <v>0</v>
      </c>
      <c r="AT447" s="275">
        <f t="shared" si="259"/>
        <v>0</v>
      </c>
      <c r="AU447" s="275">
        <f t="shared" si="258"/>
        <v>0</v>
      </c>
      <c r="AV447" s="275">
        <f t="shared" si="258"/>
        <v>0</v>
      </c>
      <c r="AW447" s="275">
        <f t="shared" si="258"/>
        <v>0</v>
      </c>
      <c r="AX447" s="275">
        <f t="shared" si="258"/>
        <v>0</v>
      </c>
      <c r="AY447" s="275">
        <f t="shared" si="258"/>
        <v>0</v>
      </c>
      <c r="AZ447" s="275">
        <f t="shared" si="258"/>
        <v>0</v>
      </c>
      <c r="BA447" s="275">
        <f t="shared" si="258"/>
        <v>0</v>
      </c>
      <c r="BB447" s="275">
        <f t="shared" si="258"/>
        <v>0</v>
      </c>
      <c r="BC447" s="275">
        <f t="shared" si="258"/>
        <v>0</v>
      </c>
      <c r="BD447" s="275">
        <f t="shared" si="233"/>
        <v>0</v>
      </c>
      <c r="BE447" s="275">
        <f>IF(AND(A447&lt;&gt;"",AS447&lt;&gt;1,ISNA(VLOOKUP(A447,Indoor!B:B,1,0))),1,0)</f>
        <v>0</v>
      </c>
      <c r="BG447" s="276"/>
      <c r="BH447" s="302"/>
    </row>
    <row r="448" spans="1:60" hidden="1">
      <c r="A448" s="118"/>
      <c r="B448" s="4" t="str">
        <f t="shared" si="257"/>
        <v/>
      </c>
      <c r="C448" s="4" t="str">
        <f t="shared" si="257"/>
        <v/>
      </c>
      <c r="D448" s="5" t="str">
        <f t="shared" si="257"/>
        <v/>
      </c>
      <c r="E448" s="5" t="str">
        <f t="shared" si="257"/>
        <v/>
      </c>
      <c r="F448" s="5" t="str">
        <f t="shared" si="257"/>
        <v/>
      </c>
      <c r="G448" s="17"/>
      <c r="H448" s="27" t="str">
        <f t="shared" si="241"/>
        <v/>
      </c>
      <c r="I448" s="28"/>
      <c r="J448" s="267" t="str">
        <f t="shared" si="242"/>
        <v/>
      </c>
      <c r="K448" s="263" t="str">
        <f t="shared" si="234"/>
        <v/>
      </c>
      <c r="L448" s="5">
        <f t="shared" si="226"/>
        <v>0</v>
      </c>
      <c r="M448" s="18"/>
      <c r="N448" s="267" t="str">
        <f t="shared" si="243"/>
        <v/>
      </c>
      <c r="O448" s="263" t="str">
        <f t="shared" si="235"/>
        <v/>
      </c>
      <c r="P448" s="5">
        <f t="shared" si="227"/>
        <v>0</v>
      </c>
      <c r="Q448" s="18"/>
      <c r="R448" s="267" t="str">
        <f t="shared" si="244"/>
        <v/>
      </c>
      <c r="S448" s="263" t="str">
        <f t="shared" si="236"/>
        <v/>
      </c>
      <c r="T448" s="5">
        <f t="shared" si="228"/>
        <v>0</v>
      </c>
      <c r="U448" s="18"/>
      <c r="V448" s="267" t="str">
        <f t="shared" si="245"/>
        <v/>
      </c>
      <c r="W448" s="263" t="str">
        <f t="shared" si="237"/>
        <v/>
      </c>
      <c r="X448" s="5">
        <f t="shared" si="229"/>
        <v>0</v>
      </c>
      <c r="Y448" s="20"/>
      <c r="Z448" s="267" t="str">
        <f t="shared" si="246"/>
        <v/>
      </c>
      <c r="AA448" s="263" t="str">
        <f t="shared" si="238"/>
        <v/>
      </c>
      <c r="AB448" s="5">
        <f t="shared" si="230"/>
        <v>0</v>
      </c>
      <c r="AC448" s="18"/>
      <c r="AD448" s="267" t="str">
        <f t="shared" si="247"/>
        <v/>
      </c>
      <c r="AE448" s="263" t="str">
        <f t="shared" si="239"/>
        <v/>
      </c>
      <c r="AF448" s="5">
        <f t="shared" si="231"/>
        <v>0</v>
      </c>
      <c r="AG448" s="18"/>
      <c r="AH448" s="267" t="str">
        <f t="shared" si="248"/>
        <v/>
      </c>
      <c r="AI448" s="263" t="str">
        <f t="shared" si="240"/>
        <v/>
      </c>
      <c r="AJ448" s="29">
        <f t="shared" si="232"/>
        <v>0</v>
      </c>
      <c r="AK448" s="22"/>
      <c r="AL448" s="5">
        <f t="shared" si="260"/>
        <v>0</v>
      </c>
      <c r="AM448" s="22"/>
      <c r="AN448" s="5">
        <f t="shared" si="261"/>
        <v>0</v>
      </c>
      <c r="AO448" s="826"/>
      <c r="AP448" s="29">
        <f t="shared" si="249"/>
        <v>0</v>
      </c>
      <c r="AQ448" s="436"/>
      <c r="AR448" s="106">
        <f t="shared" si="250"/>
        <v>0</v>
      </c>
      <c r="AS448" s="274">
        <f t="shared" si="259"/>
        <v>0</v>
      </c>
      <c r="AT448" s="275">
        <f t="shared" si="259"/>
        <v>0</v>
      </c>
      <c r="AU448" s="275">
        <f t="shared" si="258"/>
        <v>0</v>
      </c>
      <c r="AV448" s="275">
        <f t="shared" si="258"/>
        <v>0</v>
      </c>
      <c r="AW448" s="275">
        <f t="shared" si="258"/>
        <v>0</v>
      </c>
      <c r="AX448" s="275">
        <f t="shared" si="258"/>
        <v>0</v>
      </c>
      <c r="AY448" s="275">
        <f t="shared" si="258"/>
        <v>0</v>
      </c>
      <c r="AZ448" s="275">
        <f t="shared" si="258"/>
        <v>0</v>
      </c>
      <c r="BA448" s="275">
        <f t="shared" si="258"/>
        <v>0</v>
      </c>
      <c r="BB448" s="275">
        <f t="shared" si="258"/>
        <v>0</v>
      </c>
      <c r="BC448" s="275">
        <f t="shared" si="258"/>
        <v>0</v>
      </c>
      <c r="BD448" s="275">
        <f t="shared" si="233"/>
        <v>0</v>
      </c>
      <c r="BE448" s="275">
        <f>IF(AND(A448&lt;&gt;"",AS448&lt;&gt;1,ISNA(VLOOKUP(A448,Indoor!B:B,1,0))),1,0)</f>
        <v>0</v>
      </c>
      <c r="BG448" s="276"/>
      <c r="BH448" s="302"/>
    </row>
    <row r="449" spans="1:60" hidden="1">
      <c r="A449" s="118"/>
      <c r="B449" s="4" t="str">
        <f t="shared" si="257"/>
        <v/>
      </c>
      <c r="C449" s="4" t="str">
        <f t="shared" si="257"/>
        <v/>
      </c>
      <c r="D449" s="5" t="str">
        <f t="shared" si="257"/>
        <v/>
      </c>
      <c r="E449" s="5" t="str">
        <f t="shared" si="257"/>
        <v/>
      </c>
      <c r="F449" s="5" t="str">
        <f t="shared" si="257"/>
        <v/>
      </c>
      <c r="G449" s="17"/>
      <c r="H449" s="27" t="str">
        <f t="shared" si="241"/>
        <v/>
      </c>
      <c r="I449" s="28"/>
      <c r="J449" s="267" t="str">
        <f t="shared" si="242"/>
        <v/>
      </c>
      <c r="K449" s="263" t="str">
        <f t="shared" si="234"/>
        <v/>
      </c>
      <c r="L449" s="5">
        <f t="shared" si="226"/>
        <v>0</v>
      </c>
      <c r="M449" s="18"/>
      <c r="N449" s="267" t="str">
        <f t="shared" si="243"/>
        <v/>
      </c>
      <c r="O449" s="263" t="str">
        <f t="shared" si="235"/>
        <v/>
      </c>
      <c r="P449" s="5">
        <f t="shared" si="227"/>
        <v>0</v>
      </c>
      <c r="Q449" s="18"/>
      <c r="R449" s="267" t="str">
        <f t="shared" si="244"/>
        <v/>
      </c>
      <c r="S449" s="263" t="str">
        <f t="shared" si="236"/>
        <v/>
      </c>
      <c r="T449" s="5">
        <f t="shared" si="228"/>
        <v>0</v>
      </c>
      <c r="U449" s="18"/>
      <c r="V449" s="267" t="str">
        <f t="shared" si="245"/>
        <v/>
      </c>
      <c r="W449" s="263" t="str">
        <f t="shared" si="237"/>
        <v/>
      </c>
      <c r="X449" s="5">
        <f t="shared" si="229"/>
        <v>0</v>
      </c>
      <c r="Y449" s="20"/>
      <c r="Z449" s="267" t="str">
        <f t="shared" si="246"/>
        <v/>
      </c>
      <c r="AA449" s="263" t="str">
        <f t="shared" si="238"/>
        <v/>
      </c>
      <c r="AB449" s="5">
        <f t="shared" si="230"/>
        <v>0</v>
      </c>
      <c r="AC449" s="18"/>
      <c r="AD449" s="267" t="str">
        <f t="shared" si="247"/>
        <v/>
      </c>
      <c r="AE449" s="263" t="str">
        <f t="shared" si="239"/>
        <v/>
      </c>
      <c r="AF449" s="5">
        <f t="shared" si="231"/>
        <v>0</v>
      </c>
      <c r="AG449" s="18"/>
      <c r="AH449" s="267" t="str">
        <f t="shared" si="248"/>
        <v/>
      </c>
      <c r="AI449" s="263" t="str">
        <f t="shared" si="240"/>
        <v/>
      </c>
      <c r="AJ449" s="29">
        <f t="shared" si="232"/>
        <v>0</v>
      </c>
      <c r="AK449" s="22"/>
      <c r="AL449" s="5">
        <f t="shared" si="260"/>
        <v>0</v>
      </c>
      <c r="AM449" s="22"/>
      <c r="AN449" s="5">
        <f t="shared" si="261"/>
        <v>0</v>
      </c>
      <c r="AO449" s="826"/>
      <c r="AP449" s="29">
        <f t="shared" si="249"/>
        <v>0</v>
      </c>
      <c r="AQ449" s="436"/>
      <c r="AR449" s="106">
        <f t="shared" si="250"/>
        <v>0</v>
      </c>
      <c r="AS449" s="274">
        <f t="shared" si="259"/>
        <v>0</v>
      </c>
      <c r="AT449" s="275">
        <f t="shared" si="259"/>
        <v>0</v>
      </c>
      <c r="AU449" s="275">
        <f t="shared" si="258"/>
        <v>0</v>
      </c>
      <c r="AV449" s="275">
        <f t="shared" si="258"/>
        <v>0</v>
      </c>
      <c r="AW449" s="275">
        <f t="shared" si="258"/>
        <v>0</v>
      </c>
      <c r="AX449" s="275">
        <f t="shared" si="258"/>
        <v>0</v>
      </c>
      <c r="AY449" s="275">
        <f t="shared" si="258"/>
        <v>0</v>
      </c>
      <c r="AZ449" s="275">
        <f t="shared" si="258"/>
        <v>0</v>
      </c>
      <c r="BA449" s="275">
        <f t="shared" si="258"/>
        <v>0</v>
      </c>
      <c r="BB449" s="275">
        <f t="shared" si="258"/>
        <v>0</v>
      </c>
      <c r="BC449" s="275">
        <f t="shared" si="258"/>
        <v>0</v>
      </c>
      <c r="BD449" s="275">
        <f t="shared" si="233"/>
        <v>0</v>
      </c>
      <c r="BE449" s="275">
        <f>IF(AND(A449&lt;&gt;"",AS449&lt;&gt;1,ISNA(VLOOKUP(A449,Indoor!B:B,1,0))),1,0)</f>
        <v>0</v>
      </c>
      <c r="BG449" s="276"/>
      <c r="BH449" s="302"/>
    </row>
    <row r="450" spans="1:60" hidden="1">
      <c r="A450" s="118"/>
      <c r="B450" s="4" t="str">
        <f t="shared" si="257"/>
        <v/>
      </c>
      <c r="C450" s="4" t="str">
        <f t="shared" si="257"/>
        <v/>
      </c>
      <c r="D450" s="5" t="str">
        <f t="shared" si="257"/>
        <v/>
      </c>
      <c r="E450" s="5" t="str">
        <f t="shared" si="257"/>
        <v/>
      </c>
      <c r="F450" s="5" t="str">
        <f t="shared" si="257"/>
        <v/>
      </c>
      <c r="G450" s="17"/>
      <c r="H450" s="27" t="str">
        <f t="shared" si="241"/>
        <v/>
      </c>
      <c r="I450" s="28"/>
      <c r="J450" s="267" t="str">
        <f t="shared" si="242"/>
        <v/>
      </c>
      <c r="K450" s="263" t="str">
        <f t="shared" si="234"/>
        <v/>
      </c>
      <c r="L450" s="5">
        <f t="shared" si="226"/>
        <v>0</v>
      </c>
      <c r="M450" s="18"/>
      <c r="N450" s="267" t="str">
        <f t="shared" si="243"/>
        <v/>
      </c>
      <c r="O450" s="263" t="str">
        <f t="shared" si="235"/>
        <v/>
      </c>
      <c r="P450" s="5">
        <f t="shared" si="227"/>
        <v>0</v>
      </c>
      <c r="Q450" s="18"/>
      <c r="R450" s="267" t="str">
        <f t="shared" si="244"/>
        <v/>
      </c>
      <c r="S450" s="263" t="str">
        <f t="shared" si="236"/>
        <v/>
      </c>
      <c r="T450" s="5">
        <f t="shared" si="228"/>
        <v>0</v>
      </c>
      <c r="U450" s="18"/>
      <c r="V450" s="267" t="str">
        <f t="shared" si="245"/>
        <v/>
      </c>
      <c r="W450" s="263" t="str">
        <f t="shared" si="237"/>
        <v/>
      </c>
      <c r="X450" s="5">
        <f t="shared" si="229"/>
        <v>0</v>
      </c>
      <c r="Y450" s="20"/>
      <c r="Z450" s="267" t="str">
        <f t="shared" si="246"/>
        <v/>
      </c>
      <c r="AA450" s="263" t="str">
        <f t="shared" si="238"/>
        <v/>
      </c>
      <c r="AB450" s="5">
        <f t="shared" si="230"/>
        <v>0</v>
      </c>
      <c r="AC450" s="18"/>
      <c r="AD450" s="267" t="str">
        <f t="shared" si="247"/>
        <v/>
      </c>
      <c r="AE450" s="263" t="str">
        <f t="shared" si="239"/>
        <v/>
      </c>
      <c r="AF450" s="5">
        <f t="shared" si="231"/>
        <v>0</v>
      </c>
      <c r="AG450" s="18"/>
      <c r="AH450" s="267" t="str">
        <f t="shared" si="248"/>
        <v/>
      </c>
      <c r="AI450" s="263" t="str">
        <f t="shared" si="240"/>
        <v/>
      </c>
      <c r="AJ450" s="29">
        <f t="shared" si="232"/>
        <v>0</v>
      </c>
      <c r="AK450" s="22"/>
      <c r="AL450" s="5">
        <f t="shared" si="260"/>
        <v>0</v>
      </c>
      <c r="AM450" s="22"/>
      <c r="AN450" s="5">
        <f t="shared" si="261"/>
        <v>0</v>
      </c>
      <c r="AO450" s="826"/>
      <c r="AP450" s="29">
        <f t="shared" si="249"/>
        <v>0</v>
      </c>
      <c r="AQ450" s="436"/>
      <c r="AR450" s="106">
        <f t="shared" si="250"/>
        <v>0</v>
      </c>
      <c r="AS450" s="274">
        <f t="shared" si="259"/>
        <v>0</v>
      </c>
      <c r="AT450" s="275">
        <f t="shared" si="259"/>
        <v>0</v>
      </c>
      <c r="AU450" s="275">
        <f t="shared" ref="AU450:BC459" si="262">IF($G450=AU$13,1,0)</f>
        <v>0</v>
      </c>
      <c r="AV450" s="275">
        <f t="shared" si="262"/>
        <v>0</v>
      </c>
      <c r="AW450" s="275">
        <f t="shared" si="262"/>
        <v>0</v>
      </c>
      <c r="AX450" s="275">
        <f t="shared" si="262"/>
        <v>0</v>
      </c>
      <c r="AY450" s="275">
        <f t="shared" si="262"/>
        <v>0</v>
      </c>
      <c r="AZ450" s="275">
        <f t="shared" si="262"/>
        <v>0</v>
      </c>
      <c r="BA450" s="275">
        <f t="shared" si="262"/>
        <v>0</v>
      </c>
      <c r="BB450" s="275">
        <f t="shared" si="262"/>
        <v>0</v>
      </c>
      <c r="BC450" s="275">
        <f t="shared" si="262"/>
        <v>0</v>
      </c>
      <c r="BD450" s="275">
        <f t="shared" si="233"/>
        <v>0</v>
      </c>
      <c r="BE450" s="275">
        <f>IF(AND(A450&lt;&gt;"",AS450&lt;&gt;1,ISNA(VLOOKUP(A450,Indoor!B:B,1,0))),1,0)</f>
        <v>0</v>
      </c>
      <c r="BG450" s="276"/>
      <c r="BH450" s="302"/>
    </row>
    <row r="451" spans="1:60" hidden="1">
      <c r="A451" s="118"/>
      <c r="B451" s="4" t="str">
        <f t="shared" si="257"/>
        <v/>
      </c>
      <c r="C451" s="4" t="str">
        <f t="shared" si="257"/>
        <v/>
      </c>
      <c r="D451" s="5" t="str">
        <f t="shared" si="257"/>
        <v/>
      </c>
      <c r="E451" s="5" t="str">
        <f t="shared" si="257"/>
        <v/>
      </c>
      <c r="F451" s="5" t="str">
        <f t="shared" si="257"/>
        <v/>
      </c>
      <c r="G451" s="17"/>
      <c r="H451" s="27" t="str">
        <f t="shared" si="241"/>
        <v/>
      </c>
      <c r="I451" s="28"/>
      <c r="J451" s="267" t="str">
        <f t="shared" si="242"/>
        <v/>
      </c>
      <c r="K451" s="263" t="str">
        <f t="shared" si="234"/>
        <v/>
      </c>
      <c r="L451" s="5">
        <f t="shared" si="226"/>
        <v>0</v>
      </c>
      <c r="M451" s="18"/>
      <c r="N451" s="267" t="str">
        <f t="shared" si="243"/>
        <v/>
      </c>
      <c r="O451" s="263" t="str">
        <f t="shared" si="235"/>
        <v/>
      </c>
      <c r="P451" s="5">
        <f t="shared" si="227"/>
        <v>0</v>
      </c>
      <c r="Q451" s="18"/>
      <c r="R451" s="267" t="str">
        <f t="shared" si="244"/>
        <v/>
      </c>
      <c r="S451" s="263" t="str">
        <f t="shared" si="236"/>
        <v/>
      </c>
      <c r="T451" s="5">
        <f t="shared" si="228"/>
        <v>0</v>
      </c>
      <c r="U451" s="18"/>
      <c r="V451" s="267" t="str">
        <f t="shared" si="245"/>
        <v/>
      </c>
      <c r="W451" s="263" t="str">
        <f t="shared" si="237"/>
        <v/>
      </c>
      <c r="X451" s="5">
        <f t="shared" si="229"/>
        <v>0</v>
      </c>
      <c r="Y451" s="20"/>
      <c r="Z451" s="267" t="str">
        <f t="shared" si="246"/>
        <v/>
      </c>
      <c r="AA451" s="263" t="str">
        <f t="shared" si="238"/>
        <v/>
      </c>
      <c r="AB451" s="5">
        <f t="shared" si="230"/>
        <v>0</v>
      </c>
      <c r="AC451" s="18"/>
      <c r="AD451" s="267" t="str">
        <f t="shared" si="247"/>
        <v/>
      </c>
      <c r="AE451" s="263" t="str">
        <f t="shared" si="239"/>
        <v/>
      </c>
      <c r="AF451" s="5">
        <f t="shared" si="231"/>
        <v>0</v>
      </c>
      <c r="AG451" s="18"/>
      <c r="AH451" s="267" t="str">
        <f t="shared" si="248"/>
        <v/>
      </c>
      <c r="AI451" s="263" t="str">
        <f t="shared" si="240"/>
        <v/>
      </c>
      <c r="AJ451" s="29">
        <f t="shared" si="232"/>
        <v>0</v>
      </c>
      <c r="AK451" s="22"/>
      <c r="AL451" s="5">
        <f t="shared" si="260"/>
        <v>0</v>
      </c>
      <c r="AM451" s="22"/>
      <c r="AN451" s="5">
        <f t="shared" si="261"/>
        <v>0</v>
      </c>
      <c r="AO451" s="826"/>
      <c r="AP451" s="29">
        <f t="shared" si="249"/>
        <v>0</v>
      </c>
      <c r="AQ451" s="436"/>
      <c r="AR451" s="106">
        <f t="shared" si="250"/>
        <v>0</v>
      </c>
      <c r="AS451" s="274">
        <f t="shared" si="259"/>
        <v>0</v>
      </c>
      <c r="AT451" s="275">
        <f t="shared" si="259"/>
        <v>0</v>
      </c>
      <c r="AU451" s="275">
        <f t="shared" si="262"/>
        <v>0</v>
      </c>
      <c r="AV451" s="275">
        <f t="shared" si="262"/>
        <v>0</v>
      </c>
      <c r="AW451" s="275">
        <f t="shared" si="262"/>
        <v>0</v>
      </c>
      <c r="AX451" s="275">
        <f t="shared" si="262"/>
        <v>0</v>
      </c>
      <c r="AY451" s="275">
        <f t="shared" si="262"/>
        <v>0</v>
      </c>
      <c r="AZ451" s="275">
        <f t="shared" si="262"/>
        <v>0</v>
      </c>
      <c r="BA451" s="275">
        <f t="shared" si="262"/>
        <v>0</v>
      </c>
      <c r="BB451" s="275">
        <f t="shared" si="262"/>
        <v>0</v>
      </c>
      <c r="BC451" s="275">
        <f t="shared" si="262"/>
        <v>0</v>
      </c>
      <c r="BD451" s="275">
        <f t="shared" si="233"/>
        <v>0</v>
      </c>
      <c r="BE451" s="275">
        <f>IF(AND(A451&lt;&gt;"",AS451&lt;&gt;1,ISNA(VLOOKUP(A451,Indoor!B:B,1,0))),1,0)</f>
        <v>0</v>
      </c>
      <c r="BG451" s="276"/>
      <c r="BH451" s="302"/>
    </row>
    <row r="452" spans="1:60" hidden="1">
      <c r="A452" s="118"/>
      <c r="B452" s="4" t="str">
        <f t="shared" si="257"/>
        <v/>
      </c>
      <c r="C452" s="4" t="str">
        <f t="shared" si="257"/>
        <v/>
      </c>
      <c r="D452" s="5" t="str">
        <f t="shared" si="257"/>
        <v/>
      </c>
      <c r="E452" s="5" t="str">
        <f t="shared" si="257"/>
        <v/>
      </c>
      <c r="F452" s="5" t="str">
        <f t="shared" si="257"/>
        <v/>
      </c>
      <c r="G452" s="17"/>
      <c r="H452" s="27" t="str">
        <f t="shared" si="241"/>
        <v/>
      </c>
      <c r="I452" s="28"/>
      <c r="J452" s="267" t="str">
        <f t="shared" si="242"/>
        <v/>
      </c>
      <c r="K452" s="263" t="str">
        <f t="shared" si="234"/>
        <v/>
      </c>
      <c r="L452" s="5">
        <f t="shared" si="226"/>
        <v>0</v>
      </c>
      <c r="M452" s="18"/>
      <c r="N452" s="267" t="str">
        <f t="shared" si="243"/>
        <v/>
      </c>
      <c r="O452" s="263" t="str">
        <f t="shared" si="235"/>
        <v/>
      </c>
      <c r="P452" s="5">
        <f t="shared" si="227"/>
        <v>0</v>
      </c>
      <c r="Q452" s="18"/>
      <c r="R452" s="267" t="str">
        <f t="shared" si="244"/>
        <v/>
      </c>
      <c r="S452" s="263" t="str">
        <f t="shared" si="236"/>
        <v/>
      </c>
      <c r="T452" s="5">
        <f t="shared" si="228"/>
        <v>0</v>
      </c>
      <c r="U452" s="18"/>
      <c r="V452" s="267" t="str">
        <f t="shared" si="245"/>
        <v/>
      </c>
      <c r="W452" s="263" t="str">
        <f t="shared" si="237"/>
        <v/>
      </c>
      <c r="X452" s="5">
        <f t="shared" si="229"/>
        <v>0</v>
      </c>
      <c r="Y452" s="20"/>
      <c r="Z452" s="267" t="str">
        <f t="shared" si="246"/>
        <v/>
      </c>
      <c r="AA452" s="263" t="str">
        <f t="shared" si="238"/>
        <v/>
      </c>
      <c r="AB452" s="5">
        <f t="shared" si="230"/>
        <v>0</v>
      </c>
      <c r="AC452" s="18"/>
      <c r="AD452" s="267" t="str">
        <f t="shared" si="247"/>
        <v/>
      </c>
      <c r="AE452" s="263" t="str">
        <f t="shared" si="239"/>
        <v/>
      </c>
      <c r="AF452" s="5">
        <f t="shared" si="231"/>
        <v>0</v>
      </c>
      <c r="AG452" s="18"/>
      <c r="AH452" s="267" t="str">
        <f t="shared" si="248"/>
        <v/>
      </c>
      <c r="AI452" s="263" t="str">
        <f t="shared" si="240"/>
        <v/>
      </c>
      <c r="AJ452" s="29">
        <f t="shared" si="232"/>
        <v>0</v>
      </c>
      <c r="AK452" s="22"/>
      <c r="AL452" s="5">
        <f t="shared" si="260"/>
        <v>0</v>
      </c>
      <c r="AM452" s="22"/>
      <c r="AN452" s="5">
        <f t="shared" si="261"/>
        <v>0</v>
      </c>
      <c r="AO452" s="826"/>
      <c r="AP452" s="29">
        <f t="shared" si="249"/>
        <v>0</v>
      </c>
      <c r="AQ452" s="436"/>
      <c r="AR452" s="106">
        <f t="shared" si="250"/>
        <v>0</v>
      </c>
      <c r="AS452" s="274">
        <f t="shared" si="259"/>
        <v>0</v>
      </c>
      <c r="AT452" s="275">
        <f t="shared" si="259"/>
        <v>0</v>
      </c>
      <c r="AU452" s="275">
        <f t="shared" si="262"/>
        <v>0</v>
      </c>
      <c r="AV452" s="275">
        <f t="shared" si="262"/>
        <v>0</v>
      </c>
      <c r="AW452" s="275">
        <f t="shared" si="262"/>
        <v>0</v>
      </c>
      <c r="AX452" s="275">
        <f t="shared" si="262"/>
        <v>0</v>
      </c>
      <c r="AY452" s="275">
        <f t="shared" si="262"/>
        <v>0</v>
      </c>
      <c r="AZ452" s="275">
        <f t="shared" si="262"/>
        <v>0</v>
      </c>
      <c r="BA452" s="275">
        <f t="shared" si="262"/>
        <v>0</v>
      </c>
      <c r="BB452" s="275">
        <f t="shared" si="262"/>
        <v>0</v>
      </c>
      <c r="BC452" s="275">
        <f t="shared" si="262"/>
        <v>0</v>
      </c>
      <c r="BD452" s="275">
        <f t="shared" si="233"/>
        <v>0</v>
      </c>
      <c r="BE452" s="275">
        <f>IF(AND(A452&lt;&gt;"",AS452&lt;&gt;1,ISNA(VLOOKUP(A452,Indoor!B:B,1,0))),1,0)</f>
        <v>0</v>
      </c>
      <c r="BG452" s="276"/>
      <c r="BH452" s="302"/>
    </row>
    <row r="453" spans="1:60" hidden="1">
      <c r="A453" s="118"/>
      <c r="B453" s="4" t="str">
        <f t="shared" si="257"/>
        <v/>
      </c>
      <c r="C453" s="4" t="str">
        <f t="shared" si="257"/>
        <v/>
      </c>
      <c r="D453" s="5" t="str">
        <f t="shared" si="257"/>
        <v/>
      </c>
      <c r="E453" s="5" t="str">
        <f t="shared" si="257"/>
        <v/>
      </c>
      <c r="F453" s="5" t="str">
        <f t="shared" si="257"/>
        <v/>
      </c>
      <c r="G453" s="17"/>
      <c r="H453" s="27" t="str">
        <f t="shared" si="241"/>
        <v/>
      </c>
      <c r="I453" s="28"/>
      <c r="J453" s="267" t="str">
        <f t="shared" si="242"/>
        <v/>
      </c>
      <c r="K453" s="263" t="str">
        <f t="shared" si="234"/>
        <v/>
      </c>
      <c r="L453" s="5">
        <f t="shared" si="226"/>
        <v>0</v>
      </c>
      <c r="M453" s="18"/>
      <c r="N453" s="267" t="str">
        <f t="shared" si="243"/>
        <v/>
      </c>
      <c r="O453" s="263" t="str">
        <f t="shared" si="235"/>
        <v/>
      </c>
      <c r="P453" s="5">
        <f t="shared" si="227"/>
        <v>0</v>
      </c>
      <c r="Q453" s="18"/>
      <c r="R453" s="267" t="str">
        <f t="shared" si="244"/>
        <v/>
      </c>
      <c r="S453" s="263" t="str">
        <f t="shared" si="236"/>
        <v/>
      </c>
      <c r="T453" s="5">
        <f t="shared" si="228"/>
        <v>0</v>
      </c>
      <c r="U453" s="18"/>
      <c r="V453" s="267" t="str">
        <f t="shared" si="245"/>
        <v/>
      </c>
      <c r="W453" s="263" t="str">
        <f t="shared" si="237"/>
        <v/>
      </c>
      <c r="X453" s="5">
        <f t="shared" si="229"/>
        <v>0</v>
      </c>
      <c r="Y453" s="20"/>
      <c r="Z453" s="267" t="str">
        <f t="shared" si="246"/>
        <v/>
      </c>
      <c r="AA453" s="263" t="str">
        <f t="shared" si="238"/>
        <v/>
      </c>
      <c r="AB453" s="5">
        <f t="shared" si="230"/>
        <v>0</v>
      </c>
      <c r="AC453" s="18"/>
      <c r="AD453" s="267" t="str">
        <f t="shared" si="247"/>
        <v/>
      </c>
      <c r="AE453" s="263" t="str">
        <f t="shared" si="239"/>
        <v/>
      </c>
      <c r="AF453" s="5">
        <f t="shared" si="231"/>
        <v>0</v>
      </c>
      <c r="AG453" s="18"/>
      <c r="AH453" s="267" t="str">
        <f t="shared" si="248"/>
        <v/>
      </c>
      <c r="AI453" s="263" t="str">
        <f t="shared" si="240"/>
        <v/>
      </c>
      <c r="AJ453" s="29">
        <f t="shared" si="232"/>
        <v>0</v>
      </c>
      <c r="AK453" s="22"/>
      <c r="AL453" s="5">
        <f t="shared" si="260"/>
        <v>0</v>
      </c>
      <c r="AM453" s="22"/>
      <c r="AN453" s="5">
        <f t="shared" si="261"/>
        <v>0</v>
      </c>
      <c r="AO453" s="826"/>
      <c r="AP453" s="29">
        <f t="shared" si="249"/>
        <v>0</v>
      </c>
      <c r="AQ453" s="436"/>
      <c r="AR453" s="106">
        <f t="shared" si="250"/>
        <v>0</v>
      </c>
      <c r="AS453" s="274">
        <f t="shared" si="259"/>
        <v>0</v>
      </c>
      <c r="AT453" s="275">
        <f t="shared" si="259"/>
        <v>0</v>
      </c>
      <c r="AU453" s="275">
        <f t="shared" si="262"/>
        <v>0</v>
      </c>
      <c r="AV453" s="275">
        <f t="shared" si="262"/>
        <v>0</v>
      </c>
      <c r="AW453" s="275">
        <f t="shared" si="262"/>
        <v>0</v>
      </c>
      <c r="AX453" s="275">
        <f t="shared" si="262"/>
        <v>0</v>
      </c>
      <c r="AY453" s="275">
        <f t="shared" si="262"/>
        <v>0</v>
      </c>
      <c r="AZ453" s="275">
        <f t="shared" si="262"/>
        <v>0</v>
      </c>
      <c r="BA453" s="275">
        <f t="shared" si="262"/>
        <v>0</v>
      </c>
      <c r="BB453" s="275">
        <f t="shared" si="262"/>
        <v>0</v>
      </c>
      <c r="BC453" s="275">
        <f t="shared" si="262"/>
        <v>0</v>
      </c>
      <c r="BD453" s="275">
        <f t="shared" si="233"/>
        <v>0</v>
      </c>
      <c r="BE453" s="275">
        <f>IF(AND(A453&lt;&gt;"",AS453&lt;&gt;1,ISNA(VLOOKUP(A453,Indoor!B:B,1,0))),1,0)</f>
        <v>0</v>
      </c>
      <c r="BG453" s="276"/>
      <c r="BH453" s="302"/>
    </row>
    <row r="454" spans="1:60" hidden="1">
      <c r="A454" s="118"/>
      <c r="B454" s="4" t="str">
        <f t="shared" si="257"/>
        <v/>
      </c>
      <c r="C454" s="4" t="str">
        <f t="shared" si="257"/>
        <v/>
      </c>
      <c r="D454" s="5" t="str">
        <f t="shared" si="257"/>
        <v/>
      </c>
      <c r="E454" s="5" t="str">
        <f t="shared" si="257"/>
        <v/>
      </c>
      <c r="F454" s="5" t="str">
        <f t="shared" si="257"/>
        <v/>
      </c>
      <c r="G454" s="17"/>
      <c r="H454" s="27" t="str">
        <f t="shared" si="241"/>
        <v/>
      </c>
      <c r="I454" s="28"/>
      <c r="J454" s="267" t="str">
        <f t="shared" si="242"/>
        <v/>
      </c>
      <c r="K454" s="263" t="str">
        <f t="shared" si="234"/>
        <v/>
      </c>
      <c r="L454" s="5">
        <f t="shared" si="226"/>
        <v>0</v>
      </c>
      <c r="M454" s="18"/>
      <c r="N454" s="267" t="str">
        <f t="shared" si="243"/>
        <v/>
      </c>
      <c r="O454" s="263" t="str">
        <f t="shared" si="235"/>
        <v/>
      </c>
      <c r="P454" s="5">
        <f t="shared" si="227"/>
        <v>0</v>
      </c>
      <c r="Q454" s="18"/>
      <c r="R454" s="267" t="str">
        <f t="shared" si="244"/>
        <v/>
      </c>
      <c r="S454" s="263" t="str">
        <f t="shared" si="236"/>
        <v/>
      </c>
      <c r="T454" s="5">
        <f t="shared" si="228"/>
        <v>0</v>
      </c>
      <c r="U454" s="18"/>
      <c r="V454" s="267" t="str">
        <f t="shared" si="245"/>
        <v/>
      </c>
      <c r="W454" s="263" t="str">
        <f t="shared" si="237"/>
        <v/>
      </c>
      <c r="X454" s="5">
        <f t="shared" si="229"/>
        <v>0</v>
      </c>
      <c r="Y454" s="20"/>
      <c r="Z454" s="267" t="str">
        <f t="shared" si="246"/>
        <v/>
      </c>
      <c r="AA454" s="263" t="str">
        <f t="shared" si="238"/>
        <v/>
      </c>
      <c r="AB454" s="5">
        <f t="shared" si="230"/>
        <v>0</v>
      </c>
      <c r="AC454" s="18"/>
      <c r="AD454" s="267" t="str">
        <f t="shared" si="247"/>
        <v/>
      </c>
      <c r="AE454" s="263" t="str">
        <f t="shared" si="239"/>
        <v/>
      </c>
      <c r="AF454" s="5">
        <f t="shared" si="231"/>
        <v>0</v>
      </c>
      <c r="AG454" s="18"/>
      <c r="AH454" s="267" t="str">
        <f t="shared" si="248"/>
        <v/>
      </c>
      <c r="AI454" s="263" t="str">
        <f t="shared" si="240"/>
        <v/>
      </c>
      <c r="AJ454" s="29">
        <f t="shared" si="232"/>
        <v>0</v>
      </c>
      <c r="AK454" s="22"/>
      <c r="AL454" s="5">
        <f t="shared" si="260"/>
        <v>0</v>
      </c>
      <c r="AM454" s="22"/>
      <c r="AN454" s="5">
        <f t="shared" si="261"/>
        <v>0</v>
      </c>
      <c r="AO454" s="826"/>
      <c r="AP454" s="29">
        <f t="shared" si="249"/>
        <v>0</v>
      </c>
      <c r="AQ454" s="436"/>
      <c r="AR454" s="106">
        <f t="shared" si="250"/>
        <v>0</v>
      </c>
      <c r="AS454" s="274">
        <f t="shared" si="259"/>
        <v>0</v>
      </c>
      <c r="AT454" s="275">
        <f t="shared" si="259"/>
        <v>0</v>
      </c>
      <c r="AU454" s="275">
        <f t="shared" si="262"/>
        <v>0</v>
      </c>
      <c r="AV454" s="275">
        <f t="shared" si="262"/>
        <v>0</v>
      </c>
      <c r="AW454" s="275">
        <f t="shared" si="262"/>
        <v>0</v>
      </c>
      <c r="AX454" s="275">
        <f t="shared" si="262"/>
        <v>0</v>
      </c>
      <c r="AY454" s="275">
        <f t="shared" si="262"/>
        <v>0</v>
      </c>
      <c r="AZ454" s="275">
        <f t="shared" si="262"/>
        <v>0</v>
      </c>
      <c r="BA454" s="275">
        <f t="shared" si="262"/>
        <v>0</v>
      </c>
      <c r="BB454" s="275">
        <f t="shared" si="262"/>
        <v>0</v>
      </c>
      <c r="BC454" s="275">
        <f t="shared" si="262"/>
        <v>0</v>
      </c>
      <c r="BD454" s="275">
        <f t="shared" si="233"/>
        <v>0</v>
      </c>
      <c r="BE454" s="275">
        <f>IF(AND(A454&lt;&gt;"",AS454&lt;&gt;1,ISNA(VLOOKUP(A454,Indoor!B:B,1,0))),1,0)</f>
        <v>0</v>
      </c>
      <c r="BG454" s="276"/>
      <c r="BH454" s="302"/>
    </row>
    <row r="455" spans="1:60" hidden="1">
      <c r="A455" s="118"/>
      <c r="B455" s="4" t="str">
        <f t="shared" si="257"/>
        <v/>
      </c>
      <c r="C455" s="4" t="str">
        <f t="shared" si="257"/>
        <v/>
      </c>
      <c r="D455" s="5" t="str">
        <f t="shared" si="257"/>
        <v/>
      </c>
      <c r="E455" s="5" t="str">
        <f t="shared" si="257"/>
        <v/>
      </c>
      <c r="F455" s="5" t="str">
        <f t="shared" si="257"/>
        <v/>
      </c>
      <c r="G455" s="17"/>
      <c r="H455" s="27" t="str">
        <f t="shared" si="241"/>
        <v/>
      </c>
      <c r="I455" s="28"/>
      <c r="J455" s="267" t="str">
        <f t="shared" si="242"/>
        <v/>
      </c>
      <c r="K455" s="263" t="str">
        <f t="shared" si="234"/>
        <v/>
      </c>
      <c r="L455" s="5">
        <f t="shared" si="226"/>
        <v>0</v>
      </c>
      <c r="M455" s="18"/>
      <c r="N455" s="267" t="str">
        <f t="shared" si="243"/>
        <v/>
      </c>
      <c r="O455" s="263" t="str">
        <f t="shared" si="235"/>
        <v/>
      </c>
      <c r="P455" s="5">
        <f t="shared" si="227"/>
        <v>0</v>
      </c>
      <c r="Q455" s="18"/>
      <c r="R455" s="267" t="str">
        <f t="shared" si="244"/>
        <v/>
      </c>
      <c r="S455" s="263" t="str">
        <f t="shared" si="236"/>
        <v/>
      </c>
      <c r="T455" s="5">
        <f t="shared" si="228"/>
        <v>0</v>
      </c>
      <c r="U455" s="18"/>
      <c r="V455" s="267" t="str">
        <f t="shared" si="245"/>
        <v/>
      </c>
      <c r="W455" s="263" t="str">
        <f t="shared" si="237"/>
        <v/>
      </c>
      <c r="X455" s="5">
        <f t="shared" si="229"/>
        <v>0</v>
      </c>
      <c r="Y455" s="20"/>
      <c r="Z455" s="267" t="str">
        <f t="shared" si="246"/>
        <v/>
      </c>
      <c r="AA455" s="263" t="str">
        <f t="shared" si="238"/>
        <v/>
      </c>
      <c r="AB455" s="5">
        <f t="shared" si="230"/>
        <v>0</v>
      </c>
      <c r="AC455" s="18"/>
      <c r="AD455" s="267" t="str">
        <f t="shared" si="247"/>
        <v/>
      </c>
      <c r="AE455" s="263" t="str">
        <f t="shared" si="239"/>
        <v/>
      </c>
      <c r="AF455" s="5">
        <f t="shared" si="231"/>
        <v>0</v>
      </c>
      <c r="AG455" s="18"/>
      <c r="AH455" s="267" t="str">
        <f t="shared" si="248"/>
        <v/>
      </c>
      <c r="AI455" s="263" t="str">
        <f t="shared" si="240"/>
        <v/>
      </c>
      <c r="AJ455" s="29">
        <f t="shared" si="232"/>
        <v>0</v>
      </c>
      <c r="AK455" s="22"/>
      <c r="AL455" s="5">
        <f t="shared" si="260"/>
        <v>0</v>
      </c>
      <c r="AM455" s="22"/>
      <c r="AN455" s="5">
        <f t="shared" si="261"/>
        <v>0</v>
      </c>
      <c r="AO455" s="826"/>
      <c r="AP455" s="29">
        <f t="shared" si="249"/>
        <v>0</v>
      </c>
      <c r="AQ455" s="436"/>
      <c r="AR455" s="106">
        <f t="shared" si="250"/>
        <v>0</v>
      </c>
      <c r="AS455" s="274">
        <f t="shared" si="259"/>
        <v>0</v>
      </c>
      <c r="AT455" s="275">
        <f t="shared" si="259"/>
        <v>0</v>
      </c>
      <c r="AU455" s="275">
        <f t="shared" si="262"/>
        <v>0</v>
      </c>
      <c r="AV455" s="275">
        <f t="shared" si="262"/>
        <v>0</v>
      </c>
      <c r="AW455" s="275">
        <f t="shared" si="262"/>
        <v>0</v>
      </c>
      <c r="AX455" s="275">
        <f t="shared" si="262"/>
        <v>0</v>
      </c>
      <c r="AY455" s="275">
        <f t="shared" si="262"/>
        <v>0</v>
      </c>
      <c r="AZ455" s="275">
        <f t="shared" si="262"/>
        <v>0</v>
      </c>
      <c r="BA455" s="275">
        <f t="shared" si="262"/>
        <v>0</v>
      </c>
      <c r="BB455" s="275">
        <f t="shared" si="262"/>
        <v>0</v>
      </c>
      <c r="BC455" s="275">
        <f t="shared" si="262"/>
        <v>0</v>
      </c>
      <c r="BD455" s="275">
        <f t="shared" si="233"/>
        <v>0</v>
      </c>
      <c r="BE455" s="275">
        <f>IF(AND(A455&lt;&gt;"",AS455&lt;&gt;1,ISNA(VLOOKUP(A455,Indoor!B:B,1,0))),1,0)</f>
        <v>0</v>
      </c>
      <c r="BG455" s="276"/>
      <c r="BH455" s="302"/>
    </row>
    <row r="456" spans="1:60" hidden="1">
      <c r="A456" s="118"/>
      <c r="B456" s="4" t="str">
        <f t="shared" si="257"/>
        <v/>
      </c>
      <c r="C456" s="4" t="str">
        <f t="shared" si="257"/>
        <v/>
      </c>
      <c r="D456" s="5" t="str">
        <f t="shared" si="257"/>
        <v/>
      </c>
      <c r="E456" s="5" t="str">
        <f t="shared" si="257"/>
        <v/>
      </c>
      <c r="F456" s="5" t="str">
        <f t="shared" si="257"/>
        <v/>
      </c>
      <c r="G456" s="17"/>
      <c r="H456" s="27" t="str">
        <f t="shared" si="241"/>
        <v/>
      </c>
      <c r="I456" s="28"/>
      <c r="J456" s="267" t="str">
        <f t="shared" si="242"/>
        <v/>
      </c>
      <c r="K456" s="263" t="str">
        <f t="shared" si="234"/>
        <v/>
      </c>
      <c r="L456" s="5">
        <f t="shared" si="226"/>
        <v>0</v>
      </c>
      <c r="M456" s="18"/>
      <c r="N456" s="267" t="str">
        <f t="shared" si="243"/>
        <v/>
      </c>
      <c r="O456" s="263" t="str">
        <f t="shared" si="235"/>
        <v/>
      </c>
      <c r="P456" s="5">
        <f t="shared" si="227"/>
        <v>0</v>
      </c>
      <c r="Q456" s="18"/>
      <c r="R456" s="267" t="str">
        <f t="shared" si="244"/>
        <v/>
      </c>
      <c r="S456" s="263" t="str">
        <f t="shared" si="236"/>
        <v/>
      </c>
      <c r="T456" s="5">
        <f t="shared" si="228"/>
        <v>0</v>
      </c>
      <c r="U456" s="18"/>
      <c r="V456" s="267" t="str">
        <f t="shared" si="245"/>
        <v/>
      </c>
      <c r="W456" s="263" t="str">
        <f t="shared" si="237"/>
        <v/>
      </c>
      <c r="X456" s="5">
        <f t="shared" si="229"/>
        <v>0</v>
      </c>
      <c r="Y456" s="20"/>
      <c r="Z456" s="267" t="str">
        <f t="shared" si="246"/>
        <v/>
      </c>
      <c r="AA456" s="263" t="str">
        <f t="shared" si="238"/>
        <v/>
      </c>
      <c r="AB456" s="5">
        <f t="shared" si="230"/>
        <v>0</v>
      </c>
      <c r="AC456" s="18"/>
      <c r="AD456" s="267" t="str">
        <f t="shared" si="247"/>
        <v/>
      </c>
      <c r="AE456" s="263" t="str">
        <f t="shared" si="239"/>
        <v/>
      </c>
      <c r="AF456" s="5">
        <f t="shared" si="231"/>
        <v>0</v>
      </c>
      <c r="AG456" s="18"/>
      <c r="AH456" s="267" t="str">
        <f t="shared" si="248"/>
        <v/>
      </c>
      <c r="AI456" s="263" t="str">
        <f t="shared" si="240"/>
        <v/>
      </c>
      <c r="AJ456" s="29">
        <f t="shared" si="232"/>
        <v>0</v>
      </c>
      <c r="AK456" s="22"/>
      <c r="AL456" s="5">
        <f t="shared" si="260"/>
        <v>0</v>
      </c>
      <c r="AM456" s="22"/>
      <c r="AN456" s="5">
        <f t="shared" si="261"/>
        <v>0</v>
      </c>
      <c r="AO456" s="826"/>
      <c r="AP456" s="29">
        <f t="shared" si="249"/>
        <v>0</v>
      </c>
      <c r="AQ456" s="436"/>
      <c r="AR456" s="106">
        <f t="shared" si="250"/>
        <v>0</v>
      </c>
      <c r="AS456" s="274">
        <f t="shared" si="259"/>
        <v>0</v>
      </c>
      <c r="AT456" s="275">
        <f t="shared" si="259"/>
        <v>0</v>
      </c>
      <c r="AU456" s="275">
        <f t="shared" si="262"/>
        <v>0</v>
      </c>
      <c r="AV456" s="275">
        <f t="shared" si="262"/>
        <v>0</v>
      </c>
      <c r="AW456" s="275">
        <f t="shared" si="262"/>
        <v>0</v>
      </c>
      <c r="AX456" s="275">
        <f t="shared" si="262"/>
        <v>0</v>
      </c>
      <c r="AY456" s="275">
        <f t="shared" si="262"/>
        <v>0</v>
      </c>
      <c r="AZ456" s="275">
        <f t="shared" si="262"/>
        <v>0</v>
      </c>
      <c r="BA456" s="275">
        <f t="shared" si="262"/>
        <v>0</v>
      </c>
      <c r="BB456" s="275">
        <f t="shared" si="262"/>
        <v>0</v>
      </c>
      <c r="BC456" s="275">
        <f t="shared" si="262"/>
        <v>0</v>
      </c>
      <c r="BD456" s="275">
        <f t="shared" si="233"/>
        <v>0</v>
      </c>
      <c r="BE456" s="275">
        <f>IF(AND(A456&lt;&gt;"",AS456&lt;&gt;1,ISNA(VLOOKUP(A456,Indoor!B:B,1,0))),1,0)</f>
        <v>0</v>
      </c>
      <c r="BG456" s="276"/>
      <c r="BH456" s="302"/>
    </row>
    <row r="457" spans="1:60" hidden="1">
      <c r="A457" s="118"/>
      <c r="B457" s="4" t="str">
        <f t="shared" si="257"/>
        <v/>
      </c>
      <c r="C457" s="4" t="str">
        <f t="shared" si="257"/>
        <v/>
      </c>
      <c r="D457" s="5" t="str">
        <f t="shared" si="257"/>
        <v/>
      </c>
      <c r="E457" s="5" t="str">
        <f t="shared" si="257"/>
        <v/>
      </c>
      <c r="F457" s="5" t="str">
        <f t="shared" si="257"/>
        <v/>
      </c>
      <c r="G457" s="17"/>
      <c r="H457" s="27" t="str">
        <f t="shared" si="241"/>
        <v/>
      </c>
      <c r="I457" s="28"/>
      <c r="J457" s="267" t="str">
        <f t="shared" si="242"/>
        <v/>
      </c>
      <c r="K457" s="263" t="str">
        <f t="shared" si="234"/>
        <v/>
      </c>
      <c r="L457" s="5">
        <f t="shared" si="226"/>
        <v>0</v>
      </c>
      <c r="M457" s="18"/>
      <c r="N457" s="267" t="str">
        <f t="shared" si="243"/>
        <v/>
      </c>
      <c r="O457" s="263" t="str">
        <f t="shared" si="235"/>
        <v/>
      </c>
      <c r="P457" s="5">
        <f t="shared" si="227"/>
        <v>0</v>
      </c>
      <c r="Q457" s="18"/>
      <c r="R457" s="267" t="str">
        <f t="shared" si="244"/>
        <v/>
      </c>
      <c r="S457" s="263" t="str">
        <f t="shared" si="236"/>
        <v/>
      </c>
      <c r="T457" s="5">
        <f t="shared" si="228"/>
        <v>0</v>
      </c>
      <c r="U457" s="18"/>
      <c r="V457" s="267" t="str">
        <f t="shared" si="245"/>
        <v/>
      </c>
      <c r="W457" s="263" t="str">
        <f t="shared" si="237"/>
        <v/>
      </c>
      <c r="X457" s="5">
        <f t="shared" si="229"/>
        <v>0</v>
      </c>
      <c r="Y457" s="20"/>
      <c r="Z457" s="267" t="str">
        <f t="shared" si="246"/>
        <v/>
      </c>
      <c r="AA457" s="263" t="str">
        <f t="shared" si="238"/>
        <v/>
      </c>
      <c r="AB457" s="5">
        <f t="shared" si="230"/>
        <v>0</v>
      </c>
      <c r="AC457" s="18"/>
      <c r="AD457" s="267" t="str">
        <f t="shared" si="247"/>
        <v/>
      </c>
      <c r="AE457" s="263" t="str">
        <f t="shared" si="239"/>
        <v/>
      </c>
      <c r="AF457" s="5">
        <f t="shared" si="231"/>
        <v>0</v>
      </c>
      <c r="AG457" s="18"/>
      <c r="AH457" s="267" t="str">
        <f t="shared" si="248"/>
        <v/>
      </c>
      <c r="AI457" s="263" t="str">
        <f t="shared" si="240"/>
        <v/>
      </c>
      <c r="AJ457" s="29">
        <f t="shared" si="232"/>
        <v>0</v>
      </c>
      <c r="AK457" s="22"/>
      <c r="AL457" s="5">
        <f t="shared" si="260"/>
        <v>0</v>
      </c>
      <c r="AM457" s="22"/>
      <c r="AN457" s="5">
        <f t="shared" si="261"/>
        <v>0</v>
      </c>
      <c r="AO457" s="826"/>
      <c r="AP457" s="29">
        <f t="shared" si="249"/>
        <v>0</v>
      </c>
      <c r="AQ457" s="436"/>
      <c r="AR457" s="106">
        <f t="shared" si="250"/>
        <v>0</v>
      </c>
      <c r="AS457" s="274">
        <f t="shared" si="259"/>
        <v>0</v>
      </c>
      <c r="AT457" s="275">
        <f t="shared" si="259"/>
        <v>0</v>
      </c>
      <c r="AU457" s="275">
        <f t="shared" si="262"/>
        <v>0</v>
      </c>
      <c r="AV457" s="275">
        <f t="shared" si="262"/>
        <v>0</v>
      </c>
      <c r="AW457" s="275">
        <f t="shared" si="262"/>
        <v>0</v>
      </c>
      <c r="AX457" s="275">
        <f t="shared" si="262"/>
        <v>0</v>
      </c>
      <c r="AY457" s="275">
        <f t="shared" si="262"/>
        <v>0</v>
      </c>
      <c r="AZ457" s="275">
        <f t="shared" si="262"/>
        <v>0</v>
      </c>
      <c r="BA457" s="275">
        <f t="shared" si="262"/>
        <v>0</v>
      </c>
      <c r="BB457" s="275">
        <f t="shared" si="262"/>
        <v>0</v>
      </c>
      <c r="BC457" s="275">
        <f t="shared" si="262"/>
        <v>0</v>
      </c>
      <c r="BD457" s="275">
        <f t="shared" si="233"/>
        <v>0</v>
      </c>
      <c r="BE457" s="275">
        <f>IF(AND(A457&lt;&gt;"",AS457&lt;&gt;1,ISNA(VLOOKUP(A457,Indoor!B:B,1,0))),1,0)</f>
        <v>0</v>
      </c>
      <c r="BG457" s="276"/>
      <c r="BH457" s="302"/>
    </row>
    <row r="458" spans="1:60" hidden="1">
      <c r="A458" s="118"/>
      <c r="B458" s="4" t="str">
        <f t="shared" si="257"/>
        <v/>
      </c>
      <c r="C458" s="4" t="str">
        <f t="shared" si="257"/>
        <v/>
      </c>
      <c r="D458" s="5" t="str">
        <f t="shared" si="257"/>
        <v/>
      </c>
      <c r="E458" s="5" t="str">
        <f t="shared" si="257"/>
        <v/>
      </c>
      <c r="F458" s="5" t="str">
        <f t="shared" si="257"/>
        <v/>
      </c>
      <c r="G458" s="17"/>
      <c r="H458" s="27" t="str">
        <f t="shared" si="241"/>
        <v/>
      </c>
      <c r="I458" s="28"/>
      <c r="J458" s="267" t="str">
        <f t="shared" si="242"/>
        <v/>
      </c>
      <c r="K458" s="263" t="str">
        <f t="shared" si="234"/>
        <v/>
      </c>
      <c r="L458" s="5">
        <f t="shared" si="226"/>
        <v>0</v>
      </c>
      <c r="M458" s="18"/>
      <c r="N458" s="267" t="str">
        <f t="shared" si="243"/>
        <v/>
      </c>
      <c r="O458" s="263" t="str">
        <f t="shared" si="235"/>
        <v/>
      </c>
      <c r="P458" s="5">
        <f t="shared" si="227"/>
        <v>0</v>
      </c>
      <c r="Q458" s="18"/>
      <c r="R458" s="267" t="str">
        <f t="shared" si="244"/>
        <v/>
      </c>
      <c r="S458" s="263" t="str">
        <f t="shared" si="236"/>
        <v/>
      </c>
      <c r="T458" s="5">
        <f t="shared" si="228"/>
        <v>0</v>
      </c>
      <c r="U458" s="18"/>
      <c r="V458" s="267" t="str">
        <f t="shared" si="245"/>
        <v/>
      </c>
      <c r="W458" s="263" t="str">
        <f t="shared" si="237"/>
        <v/>
      </c>
      <c r="X458" s="5">
        <f t="shared" si="229"/>
        <v>0</v>
      </c>
      <c r="Y458" s="20"/>
      <c r="Z458" s="267" t="str">
        <f t="shared" si="246"/>
        <v/>
      </c>
      <c r="AA458" s="263" t="str">
        <f t="shared" si="238"/>
        <v/>
      </c>
      <c r="AB458" s="5">
        <f t="shared" si="230"/>
        <v>0</v>
      </c>
      <c r="AC458" s="18"/>
      <c r="AD458" s="267" t="str">
        <f t="shared" si="247"/>
        <v/>
      </c>
      <c r="AE458" s="263" t="str">
        <f t="shared" si="239"/>
        <v/>
      </c>
      <c r="AF458" s="5">
        <f t="shared" si="231"/>
        <v>0</v>
      </c>
      <c r="AG458" s="18"/>
      <c r="AH458" s="267" t="str">
        <f t="shared" si="248"/>
        <v/>
      </c>
      <c r="AI458" s="263" t="str">
        <f t="shared" si="240"/>
        <v/>
      </c>
      <c r="AJ458" s="29">
        <f t="shared" si="232"/>
        <v>0</v>
      </c>
      <c r="AK458" s="22"/>
      <c r="AL458" s="5">
        <f t="shared" si="260"/>
        <v>0</v>
      </c>
      <c r="AM458" s="22"/>
      <c r="AN458" s="5">
        <f t="shared" si="261"/>
        <v>0</v>
      </c>
      <c r="AO458" s="826"/>
      <c r="AP458" s="29">
        <f t="shared" si="249"/>
        <v>0</v>
      </c>
      <c r="AQ458" s="436"/>
      <c r="AR458" s="106">
        <f t="shared" si="250"/>
        <v>0</v>
      </c>
      <c r="AS458" s="274">
        <f t="shared" si="259"/>
        <v>0</v>
      </c>
      <c r="AT458" s="275">
        <f t="shared" si="259"/>
        <v>0</v>
      </c>
      <c r="AU458" s="275">
        <f t="shared" si="262"/>
        <v>0</v>
      </c>
      <c r="AV458" s="275">
        <f t="shared" si="262"/>
        <v>0</v>
      </c>
      <c r="AW458" s="275">
        <f t="shared" si="262"/>
        <v>0</v>
      </c>
      <c r="AX458" s="275">
        <f t="shared" si="262"/>
        <v>0</v>
      </c>
      <c r="AY458" s="275">
        <f t="shared" si="262"/>
        <v>0</v>
      </c>
      <c r="AZ458" s="275">
        <f t="shared" si="262"/>
        <v>0</v>
      </c>
      <c r="BA458" s="275">
        <f t="shared" si="262"/>
        <v>0</v>
      </c>
      <c r="BB458" s="275">
        <f t="shared" si="262"/>
        <v>0</v>
      </c>
      <c r="BC458" s="275">
        <f t="shared" si="262"/>
        <v>0</v>
      </c>
      <c r="BD458" s="275">
        <f t="shared" si="233"/>
        <v>0</v>
      </c>
      <c r="BE458" s="275">
        <f>IF(AND(A458&lt;&gt;"",AS458&lt;&gt;1,ISNA(VLOOKUP(A458,Indoor!B:B,1,0))),1,0)</f>
        <v>0</v>
      </c>
      <c r="BG458" s="276"/>
      <c r="BH458" s="302"/>
    </row>
    <row r="459" spans="1:60" hidden="1">
      <c r="A459" s="118"/>
      <c r="B459" s="4" t="str">
        <f t="shared" si="257"/>
        <v/>
      </c>
      <c r="C459" s="4" t="str">
        <f t="shared" si="257"/>
        <v/>
      </c>
      <c r="D459" s="5" t="str">
        <f t="shared" si="257"/>
        <v/>
      </c>
      <c r="E459" s="5" t="str">
        <f t="shared" si="257"/>
        <v/>
      </c>
      <c r="F459" s="5" t="str">
        <f t="shared" si="257"/>
        <v/>
      </c>
      <c r="G459" s="17"/>
      <c r="H459" s="27" t="str">
        <f t="shared" si="241"/>
        <v/>
      </c>
      <c r="I459" s="28"/>
      <c r="J459" s="267" t="str">
        <f t="shared" si="242"/>
        <v/>
      </c>
      <c r="K459" s="263" t="str">
        <f t="shared" si="234"/>
        <v/>
      </c>
      <c r="L459" s="5">
        <f t="shared" ref="L459:L497" si="263">IF(I459&gt;0,IF(AND(K459&lt;&gt;"E",K459&lt;&gt;"M"),NA(),IF(ISERROR(INT(VLOOKUP(L$13&amp;K459,points_Indoor,5,0)*(VLOOKUP(L$13&amp;K459,points_Indoor,6,0)-I459*86400)^VLOOKUP(L$13&amp;K459,points_Indoor,7,0))),0,INT(VLOOKUP(L$13&amp;K459,points_Indoor,5,0)*(VLOOKUP(L$13&amp;K459,points_Indoor,6,0)-I459*86400)^VLOOKUP(L$13&amp;K459,points_Indoor,7,0)))),0)</f>
        <v>0</v>
      </c>
      <c r="M459" s="18"/>
      <c r="N459" s="267" t="str">
        <f t="shared" si="243"/>
        <v/>
      </c>
      <c r="O459" s="263" t="str">
        <f t="shared" si="235"/>
        <v/>
      </c>
      <c r="P459" s="5">
        <f t="shared" ref="P459:P497" si="264">IF(M459&gt;0,IF(AND(O459&lt;&gt;"E",O459&lt;&gt;"M"),NA(),IF(ISERROR(INT(VLOOKUP(P$13&amp;O459,points_Indoor,5,0)*(VLOOKUP(P$13&amp;O459,points_Indoor,6,0)-M459*86400)^VLOOKUP(P$13&amp;O459,points_Indoor,7,0))),0,INT(VLOOKUP(P$13&amp;O459,points_Indoor,5,0)*(VLOOKUP(P$13&amp;O459,points_Indoor,6,0)-M459*86400)^VLOOKUP(P$13&amp;O459,points_Indoor,7,0)))),0)</f>
        <v>0</v>
      </c>
      <c r="Q459" s="18"/>
      <c r="R459" s="267" t="str">
        <f t="shared" si="244"/>
        <v/>
      </c>
      <c r="S459" s="263" t="str">
        <f t="shared" si="236"/>
        <v/>
      </c>
      <c r="T459" s="5">
        <f t="shared" ref="T459:T497" si="265">IF(Q459&gt;0,IF(AND(S459&lt;&gt;"E",S459&lt;&gt;"M"),NA(),IF(ISERROR(INT(VLOOKUP(T$13&amp;S459,points_Indoor,5,0)*(VLOOKUP(T$13&amp;S459,points_Indoor,6,0)-Q459*86400)^VLOOKUP(T$13&amp;S459,points_Indoor,7,0))),0,INT(VLOOKUP(T$13&amp;S459,points_Indoor,5,0)*(VLOOKUP(T$13&amp;S459,points_Indoor,6,0)-Q459*86400)^VLOOKUP(T$13&amp;S459,points_Indoor,7,0)))),0)</f>
        <v>0</v>
      </c>
      <c r="U459" s="18"/>
      <c r="V459" s="267" t="str">
        <f t="shared" si="245"/>
        <v/>
      </c>
      <c r="W459" s="263" t="str">
        <f t="shared" si="237"/>
        <v/>
      </c>
      <c r="X459" s="5">
        <f t="shared" ref="X459:X497" si="266">IF(U459&gt;0,IF(AND(W459&lt;&gt;"E",W459&lt;&gt;"M"),NA(),IF(ISERROR(INT(VLOOKUP(X$13&amp;W459,points_Indoor,5,0)*(VLOOKUP(X$13&amp;W459,points_Indoor,6,0)-U459*86400)^VLOOKUP(X$13&amp;W459,points_Indoor,7,0))),0,INT(VLOOKUP(X$13&amp;W459,points_Indoor,5,0)*(VLOOKUP(X$13&amp;W459,points_Indoor,6,0)-U459*86400)^VLOOKUP(X$13&amp;W459,points_Indoor,7,0)))),0)</f>
        <v>0</v>
      </c>
      <c r="Y459" s="20"/>
      <c r="Z459" s="267" t="str">
        <f t="shared" si="246"/>
        <v/>
      </c>
      <c r="AA459" s="263" t="str">
        <f t="shared" si="238"/>
        <v/>
      </c>
      <c r="AB459" s="5">
        <f t="shared" ref="AB459:AB497" si="267">IF(Y459&gt;0,IF(AND(AA459&lt;&gt;"E",AA459&lt;&gt;"M"),NA(),IF(ISERROR(INT(VLOOKUP(AB$13&amp;AA459,points_Indoor,5,0)*(VLOOKUP(AB$13&amp;AA459,points_Indoor,6,0)-Y459*86400)^VLOOKUP(AB$13&amp;AA459,points_Indoor,7,0))),0,INT(VLOOKUP(AB$13&amp;AA459,points_Indoor,5,0)*(VLOOKUP(AB$13&amp;AA459,points_Indoor,6,0)-Y459*86400)^VLOOKUP(AB$13&amp;AA459,points_Indoor,7,0)))),0)</f>
        <v>0</v>
      </c>
      <c r="AC459" s="18"/>
      <c r="AD459" s="267" t="str">
        <f t="shared" si="247"/>
        <v/>
      </c>
      <c r="AE459" s="263" t="str">
        <f t="shared" si="239"/>
        <v/>
      </c>
      <c r="AF459" s="5">
        <f t="shared" ref="AF459:AF497" si="268">IF(AC459&gt;0,IF(AND(AE459&lt;&gt;"E",AE459&lt;&gt;"M"),NA(),IF(ISERROR(INT(VLOOKUP(AF$13&amp;AE459,points_Indoor,5,0)*(VLOOKUP(AF$13&amp;AE459,points_Indoor,6,0)-AC459*86400)^VLOOKUP(AF$13&amp;AE459,points_Indoor,7,0))),0,INT(VLOOKUP(AF$13&amp;AE459,points_Indoor,5,0)*(VLOOKUP(AF$13&amp;AE459,points_Indoor,6,0)-AC459*86400)^VLOOKUP(AF$13&amp;AE459,points_Indoor,7,0)))),0)</f>
        <v>0</v>
      </c>
      <c r="AG459" s="18"/>
      <c r="AH459" s="267" t="str">
        <f t="shared" si="248"/>
        <v/>
      </c>
      <c r="AI459" s="263" t="str">
        <f t="shared" si="240"/>
        <v/>
      </c>
      <c r="AJ459" s="29">
        <f t="shared" ref="AJ459:AJ497" si="269">IF(AG459&gt;0,IF(AND(AI459&lt;&gt;"E",AI459&lt;&gt;"M"),NA(),IF(ISERROR(INT(VLOOKUP(AJ$13&amp;AI459,points_Indoor,5,0)*(VLOOKUP(AJ$13&amp;AI459,points_Indoor,6,0)-AG459*86400)^VLOOKUP(AJ$13&amp;AI459,points_Indoor,7,0))),0,INT(VLOOKUP(AJ$13&amp;AI459,points_Indoor,5,0)*(VLOOKUP(AJ$13&amp;AI459,points_Indoor,6,0)-AG459*86400)^VLOOKUP(AJ$13&amp;AI459,points_Indoor,7,0)))),0)</f>
        <v>0</v>
      </c>
      <c r="AK459" s="22"/>
      <c r="AL459" s="5">
        <f t="shared" si="260"/>
        <v>0</v>
      </c>
      <c r="AM459" s="22"/>
      <c r="AN459" s="5">
        <f t="shared" si="261"/>
        <v>0</v>
      </c>
      <c r="AO459" s="826"/>
      <c r="AP459" s="29">
        <f t="shared" si="249"/>
        <v>0</v>
      </c>
      <c r="AQ459" s="436"/>
      <c r="AR459" s="106">
        <f t="shared" si="250"/>
        <v>0</v>
      </c>
      <c r="AS459" s="274">
        <f t="shared" si="259"/>
        <v>0</v>
      </c>
      <c r="AT459" s="275">
        <f t="shared" si="259"/>
        <v>0</v>
      </c>
      <c r="AU459" s="275">
        <f t="shared" si="262"/>
        <v>0</v>
      </c>
      <c r="AV459" s="275">
        <f t="shared" si="262"/>
        <v>0</v>
      </c>
      <c r="AW459" s="275">
        <f t="shared" si="262"/>
        <v>0</v>
      </c>
      <c r="AX459" s="275">
        <f t="shared" si="262"/>
        <v>0</v>
      </c>
      <c r="AY459" s="275">
        <f t="shared" si="262"/>
        <v>0</v>
      </c>
      <c r="AZ459" s="275">
        <f t="shared" si="262"/>
        <v>0</v>
      </c>
      <c r="BA459" s="275">
        <f t="shared" si="262"/>
        <v>0</v>
      </c>
      <c r="BB459" s="275">
        <f t="shared" si="262"/>
        <v>0</v>
      </c>
      <c r="BC459" s="275">
        <f t="shared" si="262"/>
        <v>0</v>
      </c>
      <c r="BD459" s="275">
        <f t="shared" ref="BD459:BD497" si="270">IF(AND(G459&lt;&gt;"",SUM(AS459:BC459)&lt;&gt;1),1,0)</f>
        <v>0</v>
      </c>
      <c r="BE459" s="275">
        <f>IF(AND(A459&lt;&gt;"",AS459&lt;&gt;1,ISNA(VLOOKUP(A459,Indoor!B:B,1,0))),1,0)</f>
        <v>0</v>
      </c>
      <c r="BG459" s="276"/>
      <c r="BH459" s="302"/>
    </row>
    <row r="460" spans="1:60" hidden="1">
      <c r="A460" s="118"/>
      <c r="B460" s="4" t="str">
        <f t="shared" si="257"/>
        <v/>
      </c>
      <c r="C460" s="4" t="str">
        <f t="shared" si="257"/>
        <v/>
      </c>
      <c r="D460" s="5" t="str">
        <f t="shared" si="257"/>
        <v/>
      </c>
      <c r="E460" s="5" t="str">
        <f t="shared" si="257"/>
        <v/>
      </c>
      <c r="F460" s="5" t="str">
        <f t="shared" si="257"/>
        <v/>
      </c>
      <c r="G460" s="17"/>
      <c r="H460" s="27" t="str">
        <f t="shared" si="241"/>
        <v/>
      </c>
      <c r="I460" s="28"/>
      <c r="J460" s="267" t="str">
        <f t="shared" si="242"/>
        <v/>
      </c>
      <c r="K460" s="263" t="str">
        <f t="shared" si="234"/>
        <v/>
      </c>
      <c r="L460" s="5">
        <f t="shared" si="263"/>
        <v>0</v>
      </c>
      <c r="M460" s="18"/>
      <c r="N460" s="267" t="str">
        <f t="shared" si="243"/>
        <v/>
      </c>
      <c r="O460" s="263" t="str">
        <f t="shared" si="235"/>
        <v/>
      </c>
      <c r="P460" s="5">
        <f t="shared" si="264"/>
        <v>0</v>
      </c>
      <c r="Q460" s="18"/>
      <c r="R460" s="267" t="str">
        <f t="shared" si="244"/>
        <v/>
      </c>
      <c r="S460" s="263" t="str">
        <f t="shared" si="236"/>
        <v/>
      </c>
      <c r="T460" s="5">
        <f t="shared" si="265"/>
        <v>0</v>
      </c>
      <c r="U460" s="18"/>
      <c r="V460" s="267" t="str">
        <f t="shared" si="245"/>
        <v/>
      </c>
      <c r="W460" s="263" t="str">
        <f t="shared" si="237"/>
        <v/>
      </c>
      <c r="X460" s="5">
        <f t="shared" si="266"/>
        <v>0</v>
      </c>
      <c r="Y460" s="20"/>
      <c r="Z460" s="267" t="str">
        <f t="shared" si="246"/>
        <v/>
      </c>
      <c r="AA460" s="263" t="str">
        <f t="shared" si="238"/>
        <v/>
      </c>
      <c r="AB460" s="5">
        <f t="shared" si="267"/>
        <v>0</v>
      </c>
      <c r="AC460" s="18"/>
      <c r="AD460" s="267" t="str">
        <f t="shared" si="247"/>
        <v/>
      </c>
      <c r="AE460" s="263" t="str">
        <f t="shared" si="239"/>
        <v/>
      </c>
      <c r="AF460" s="5">
        <f t="shared" si="268"/>
        <v>0</v>
      </c>
      <c r="AG460" s="18"/>
      <c r="AH460" s="267" t="str">
        <f t="shared" si="248"/>
        <v/>
      </c>
      <c r="AI460" s="263" t="str">
        <f t="shared" si="240"/>
        <v/>
      </c>
      <c r="AJ460" s="29">
        <f t="shared" si="269"/>
        <v>0</v>
      </c>
      <c r="AK460" s="22"/>
      <c r="AL460" s="5">
        <f t="shared" si="260"/>
        <v>0</v>
      </c>
      <c r="AM460" s="22"/>
      <c r="AN460" s="5">
        <f t="shared" si="261"/>
        <v>0</v>
      </c>
      <c r="AO460" s="826"/>
      <c r="AP460" s="29">
        <f t="shared" si="249"/>
        <v>0</v>
      </c>
      <c r="AQ460" s="436"/>
      <c r="AR460" s="106">
        <f t="shared" si="250"/>
        <v>0</v>
      </c>
      <c r="AS460" s="274">
        <f t="shared" si="259"/>
        <v>0</v>
      </c>
      <c r="AT460" s="275">
        <f t="shared" si="259"/>
        <v>0</v>
      </c>
      <c r="AU460" s="275">
        <f>IF($G460=AU$13,1,0)</f>
        <v>0</v>
      </c>
      <c r="AV460" s="275">
        <f>IF($G460=AV$13,1,0)</f>
        <v>0</v>
      </c>
      <c r="AW460" s="275">
        <f>IF($G460=AW$13,1,0)</f>
        <v>0</v>
      </c>
      <c r="AX460" s="275">
        <f>IF($G460=AX$13,1,0)</f>
        <v>0</v>
      </c>
      <c r="AY460" s="275">
        <f>IF($G460=AY$13,1,0)</f>
        <v>0</v>
      </c>
      <c r="AZ460" s="275">
        <f t="shared" ref="AS460:BC483" si="271">IF($G460=AZ$13,1,0)</f>
        <v>0</v>
      </c>
      <c r="BA460" s="275">
        <f t="shared" si="271"/>
        <v>0</v>
      </c>
      <c r="BB460" s="275">
        <f t="shared" si="271"/>
        <v>0</v>
      </c>
      <c r="BC460" s="275">
        <f t="shared" si="271"/>
        <v>0</v>
      </c>
      <c r="BD460" s="275">
        <f t="shared" si="270"/>
        <v>0</v>
      </c>
      <c r="BE460" s="275">
        <f>IF(AND(A460&lt;&gt;"",AS460&lt;&gt;1,ISNA(VLOOKUP(A460,Indoor!B:B,1,0))),1,0)</f>
        <v>0</v>
      </c>
      <c r="BG460" s="276"/>
      <c r="BH460" s="302"/>
    </row>
    <row r="461" spans="1:60" hidden="1">
      <c r="A461" s="118"/>
      <c r="B461" s="4" t="str">
        <f t="shared" si="257"/>
        <v/>
      </c>
      <c r="C461" s="4" t="str">
        <f t="shared" si="257"/>
        <v/>
      </c>
      <c r="D461" s="5" t="str">
        <f t="shared" si="257"/>
        <v/>
      </c>
      <c r="E461" s="5" t="str">
        <f t="shared" si="257"/>
        <v/>
      </c>
      <c r="F461" s="5" t="str">
        <f t="shared" si="257"/>
        <v/>
      </c>
      <c r="G461" s="17"/>
      <c r="H461" s="27" t="str">
        <f t="shared" si="241"/>
        <v/>
      </c>
      <c r="I461" s="28"/>
      <c r="J461" s="267" t="str">
        <f t="shared" si="242"/>
        <v/>
      </c>
      <c r="K461" s="263" t="str">
        <f t="shared" si="234"/>
        <v/>
      </c>
      <c r="L461" s="5">
        <f t="shared" si="263"/>
        <v>0</v>
      </c>
      <c r="M461" s="18"/>
      <c r="N461" s="267" t="str">
        <f t="shared" si="243"/>
        <v/>
      </c>
      <c r="O461" s="263" t="str">
        <f t="shared" si="235"/>
        <v/>
      </c>
      <c r="P461" s="5">
        <f t="shared" si="264"/>
        <v>0</v>
      </c>
      <c r="Q461" s="18"/>
      <c r="R461" s="267" t="str">
        <f t="shared" si="244"/>
        <v/>
      </c>
      <c r="S461" s="263" t="str">
        <f t="shared" si="236"/>
        <v/>
      </c>
      <c r="T461" s="5">
        <f t="shared" si="265"/>
        <v>0</v>
      </c>
      <c r="U461" s="18"/>
      <c r="V461" s="267" t="str">
        <f t="shared" si="245"/>
        <v/>
      </c>
      <c r="W461" s="263" t="str">
        <f t="shared" si="237"/>
        <v/>
      </c>
      <c r="X461" s="5">
        <f t="shared" si="266"/>
        <v>0</v>
      </c>
      <c r="Y461" s="20"/>
      <c r="Z461" s="267" t="str">
        <f t="shared" si="246"/>
        <v/>
      </c>
      <c r="AA461" s="263" t="str">
        <f t="shared" si="238"/>
        <v/>
      </c>
      <c r="AB461" s="5">
        <f t="shared" si="267"/>
        <v>0</v>
      </c>
      <c r="AC461" s="18"/>
      <c r="AD461" s="267" t="str">
        <f t="shared" si="247"/>
        <v/>
      </c>
      <c r="AE461" s="263" t="str">
        <f t="shared" si="239"/>
        <v/>
      </c>
      <c r="AF461" s="5">
        <f t="shared" si="268"/>
        <v>0</v>
      </c>
      <c r="AG461" s="18"/>
      <c r="AH461" s="267" t="str">
        <f t="shared" si="248"/>
        <v/>
      </c>
      <c r="AI461" s="263" t="str">
        <f t="shared" si="240"/>
        <v/>
      </c>
      <c r="AJ461" s="29">
        <f t="shared" si="269"/>
        <v>0</v>
      </c>
      <c r="AK461" s="22"/>
      <c r="AL461" s="5">
        <f t="shared" si="260"/>
        <v>0</v>
      </c>
      <c r="AM461" s="22"/>
      <c r="AN461" s="5">
        <f t="shared" si="261"/>
        <v>0</v>
      </c>
      <c r="AO461" s="826"/>
      <c r="AP461" s="29">
        <f t="shared" si="249"/>
        <v>0</v>
      </c>
      <c r="AQ461" s="436"/>
      <c r="AR461" s="106">
        <f t="shared" si="250"/>
        <v>0</v>
      </c>
      <c r="AS461" s="274">
        <f t="shared" si="271"/>
        <v>0</v>
      </c>
      <c r="AT461" s="275">
        <f t="shared" si="271"/>
        <v>0</v>
      </c>
      <c r="AU461" s="275">
        <f t="shared" si="271"/>
        <v>0</v>
      </c>
      <c r="AV461" s="275">
        <f t="shared" si="271"/>
        <v>0</v>
      </c>
      <c r="AW461" s="275">
        <f t="shared" si="271"/>
        <v>0</v>
      </c>
      <c r="AX461" s="275">
        <f t="shared" si="271"/>
        <v>0</v>
      </c>
      <c r="AY461" s="275">
        <f t="shared" si="271"/>
        <v>0</v>
      </c>
      <c r="AZ461" s="275">
        <f t="shared" si="271"/>
        <v>0</v>
      </c>
      <c r="BA461" s="275">
        <f t="shared" si="271"/>
        <v>0</v>
      </c>
      <c r="BB461" s="275">
        <f t="shared" si="271"/>
        <v>0</v>
      </c>
      <c r="BC461" s="275">
        <f t="shared" si="271"/>
        <v>0</v>
      </c>
      <c r="BD461" s="275">
        <f t="shared" si="270"/>
        <v>0</v>
      </c>
      <c r="BE461" s="275">
        <f>IF(AND(A461&lt;&gt;"",AS461&lt;&gt;1,ISNA(VLOOKUP(A461,Indoor!B:B,1,0))),1,0)</f>
        <v>0</v>
      </c>
      <c r="BG461" s="276"/>
      <c r="BH461" s="302"/>
    </row>
    <row r="462" spans="1:60" hidden="1">
      <c r="A462" s="118"/>
      <c r="B462" s="4" t="str">
        <f t="shared" si="257"/>
        <v/>
      </c>
      <c r="C462" s="4" t="str">
        <f t="shared" si="257"/>
        <v/>
      </c>
      <c r="D462" s="5" t="str">
        <f t="shared" si="257"/>
        <v/>
      </c>
      <c r="E462" s="5" t="str">
        <f t="shared" si="257"/>
        <v/>
      </c>
      <c r="F462" s="5" t="str">
        <f t="shared" si="257"/>
        <v/>
      </c>
      <c r="G462" s="17"/>
      <c r="H462" s="27" t="str">
        <f t="shared" si="241"/>
        <v/>
      </c>
      <c r="I462" s="28"/>
      <c r="J462" s="267" t="str">
        <f t="shared" si="242"/>
        <v/>
      </c>
      <c r="K462" s="263" t="str">
        <f t="shared" ref="K462:K497" si="272">IF($G462="","",VLOOKUP($G462,cal_Indoor,K$5,0))</f>
        <v/>
      </c>
      <c r="L462" s="5">
        <f t="shared" si="263"/>
        <v>0</v>
      </c>
      <c r="M462" s="18"/>
      <c r="N462" s="267" t="str">
        <f t="shared" si="243"/>
        <v/>
      </c>
      <c r="O462" s="263" t="str">
        <f t="shared" ref="O462:O497" si="273">IF($G462="","",VLOOKUP($G462,cal_Indoor,O$5,0))</f>
        <v/>
      </c>
      <c r="P462" s="5">
        <f t="shared" si="264"/>
        <v>0</v>
      </c>
      <c r="Q462" s="18"/>
      <c r="R462" s="267" t="str">
        <f t="shared" si="244"/>
        <v/>
      </c>
      <c r="S462" s="263" t="str">
        <f t="shared" ref="S462:S497" si="274">IF($G462="","",VLOOKUP($G462,cal_Indoor,S$5,0))</f>
        <v/>
      </c>
      <c r="T462" s="5">
        <f t="shared" si="265"/>
        <v>0</v>
      </c>
      <c r="U462" s="18"/>
      <c r="V462" s="267" t="str">
        <f t="shared" si="245"/>
        <v/>
      </c>
      <c r="W462" s="263" t="str">
        <f t="shared" ref="W462:W497" si="275">IF($G462="","",VLOOKUP($G462,cal_Indoor,W$5,0))</f>
        <v/>
      </c>
      <c r="X462" s="5">
        <f t="shared" si="266"/>
        <v>0</v>
      </c>
      <c r="Y462" s="20"/>
      <c r="Z462" s="267" t="str">
        <f t="shared" si="246"/>
        <v/>
      </c>
      <c r="AA462" s="263" t="str">
        <f t="shared" ref="AA462:AA497" si="276">IF($G462="","",VLOOKUP($G462,cal_Indoor,AA$5,0))</f>
        <v/>
      </c>
      <c r="AB462" s="5">
        <f t="shared" si="267"/>
        <v>0</v>
      </c>
      <c r="AC462" s="18"/>
      <c r="AD462" s="267" t="str">
        <f t="shared" si="247"/>
        <v/>
      </c>
      <c r="AE462" s="263" t="str">
        <f t="shared" ref="AE462:AE497" si="277">IF($G462="","",VLOOKUP($G462,cal_Indoor,AE$5,0))</f>
        <v/>
      </c>
      <c r="AF462" s="5">
        <f t="shared" si="268"/>
        <v>0</v>
      </c>
      <c r="AG462" s="18"/>
      <c r="AH462" s="267" t="str">
        <f t="shared" si="248"/>
        <v/>
      </c>
      <c r="AI462" s="263" t="str">
        <f t="shared" ref="AI462:AI497" si="278">IF($G462="","",VLOOKUP($G462,cal_Indoor,AI$5,0))</f>
        <v/>
      </c>
      <c r="AJ462" s="29">
        <f t="shared" si="269"/>
        <v>0</v>
      </c>
      <c r="AK462" s="22"/>
      <c r="AL462" s="5">
        <f t="shared" si="260"/>
        <v>0</v>
      </c>
      <c r="AM462" s="22"/>
      <c r="AN462" s="5">
        <f t="shared" si="261"/>
        <v>0</v>
      </c>
      <c r="AO462" s="826"/>
      <c r="AP462" s="29">
        <f t="shared" si="249"/>
        <v>0</v>
      </c>
      <c r="AQ462" s="436"/>
      <c r="AR462" s="106">
        <f t="shared" si="250"/>
        <v>0</v>
      </c>
      <c r="AS462" s="274">
        <f t="shared" si="271"/>
        <v>0</v>
      </c>
      <c r="AT462" s="275">
        <f t="shared" si="271"/>
        <v>0</v>
      </c>
      <c r="AU462" s="275">
        <f t="shared" si="271"/>
        <v>0</v>
      </c>
      <c r="AV462" s="275">
        <f t="shared" si="271"/>
        <v>0</v>
      </c>
      <c r="AW462" s="275">
        <f t="shared" si="271"/>
        <v>0</v>
      </c>
      <c r="AX462" s="275">
        <f t="shared" si="271"/>
        <v>0</v>
      </c>
      <c r="AY462" s="275">
        <f t="shared" si="271"/>
        <v>0</v>
      </c>
      <c r="AZ462" s="275">
        <f t="shared" si="271"/>
        <v>0</v>
      </c>
      <c r="BA462" s="275">
        <f t="shared" si="271"/>
        <v>0</v>
      </c>
      <c r="BB462" s="275">
        <f t="shared" si="271"/>
        <v>0</v>
      </c>
      <c r="BC462" s="275">
        <f t="shared" si="271"/>
        <v>0</v>
      </c>
      <c r="BD462" s="275">
        <f t="shared" si="270"/>
        <v>0</v>
      </c>
      <c r="BE462" s="275">
        <f>IF(AND(A462&lt;&gt;"",AS462&lt;&gt;1,ISNA(VLOOKUP(A462,Indoor!B:B,1,0))),1,0)</f>
        <v>0</v>
      </c>
      <c r="BG462" s="276"/>
      <c r="BH462" s="302"/>
    </row>
    <row r="463" spans="1:60" hidden="1">
      <c r="A463" s="118"/>
      <c r="B463" s="4" t="str">
        <f t="shared" si="257"/>
        <v/>
      </c>
      <c r="C463" s="4" t="str">
        <f t="shared" si="257"/>
        <v/>
      </c>
      <c r="D463" s="5" t="str">
        <f t="shared" si="257"/>
        <v/>
      </c>
      <c r="E463" s="5" t="str">
        <f t="shared" si="257"/>
        <v/>
      </c>
      <c r="F463" s="5" t="str">
        <f t="shared" si="257"/>
        <v/>
      </c>
      <c r="G463" s="17"/>
      <c r="H463" s="27" t="str">
        <f t="shared" ref="H463:H497" si="279">IF($G463="","",VLOOKUP($G463,cal_Indoor,H$5,0))</f>
        <v/>
      </c>
      <c r="I463" s="28"/>
      <c r="J463" s="267" t="str">
        <f t="shared" ref="J463:J497" si="280">IF(I463="","",I463*1000)</f>
        <v/>
      </c>
      <c r="K463" s="263" t="str">
        <f t="shared" si="272"/>
        <v/>
      </c>
      <c r="L463" s="5">
        <f t="shared" si="263"/>
        <v>0</v>
      </c>
      <c r="M463" s="18"/>
      <c r="N463" s="267" t="str">
        <f t="shared" ref="N463:N497" si="281">IF(M463="","",M463*1000)</f>
        <v/>
      </c>
      <c r="O463" s="263" t="str">
        <f t="shared" si="273"/>
        <v/>
      </c>
      <c r="P463" s="5">
        <f t="shared" si="264"/>
        <v>0</v>
      </c>
      <c r="Q463" s="18"/>
      <c r="R463" s="267" t="str">
        <f t="shared" ref="R463:R497" si="282">IF(Q463="","",Q463*1000)</f>
        <v/>
      </c>
      <c r="S463" s="263" t="str">
        <f t="shared" si="274"/>
        <v/>
      </c>
      <c r="T463" s="5">
        <f t="shared" si="265"/>
        <v>0</v>
      </c>
      <c r="U463" s="18"/>
      <c r="V463" s="267" t="str">
        <f t="shared" ref="V463:V497" si="283">IF(U463="","",U463*1000)</f>
        <v/>
      </c>
      <c r="W463" s="263" t="str">
        <f t="shared" si="275"/>
        <v/>
      </c>
      <c r="X463" s="5">
        <f t="shared" si="266"/>
        <v>0</v>
      </c>
      <c r="Y463" s="20"/>
      <c r="Z463" s="267" t="str">
        <f t="shared" ref="Z463:Z497" si="284">IF(Y463="","",Y463*1000)</f>
        <v/>
      </c>
      <c r="AA463" s="263" t="str">
        <f t="shared" si="276"/>
        <v/>
      </c>
      <c r="AB463" s="5">
        <f t="shared" si="267"/>
        <v>0</v>
      </c>
      <c r="AC463" s="18"/>
      <c r="AD463" s="267" t="str">
        <f t="shared" ref="AD463:AD497" si="285">IF(AC463="","",AC463*1000)</f>
        <v/>
      </c>
      <c r="AE463" s="263" t="str">
        <f t="shared" si="277"/>
        <v/>
      </c>
      <c r="AF463" s="5">
        <f t="shared" si="268"/>
        <v>0</v>
      </c>
      <c r="AG463" s="18"/>
      <c r="AH463" s="267" t="str">
        <f t="shared" ref="AH463:AH497" si="286">IF(AG463="","",AG463*1000)</f>
        <v/>
      </c>
      <c r="AI463" s="263" t="str">
        <f t="shared" si="278"/>
        <v/>
      </c>
      <c r="AJ463" s="29">
        <f t="shared" si="269"/>
        <v>0</v>
      </c>
      <c r="AK463" s="22"/>
      <c r="AL463" s="5">
        <f t="shared" si="260"/>
        <v>0</v>
      </c>
      <c r="AM463" s="22"/>
      <c r="AN463" s="5">
        <f t="shared" si="261"/>
        <v>0</v>
      </c>
      <c r="AO463" s="826"/>
      <c r="AP463" s="29">
        <f t="shared" ref="AP463:AP497" si="287">IF(AO463&gt;0,IF(ISERROR(INT(VLOOKUP(AP$13,points_Indoor,5,0)*(AO463-VLOOKUP(AP$13,points_Indoor,6,0))^VLOOKUP(AP$13,points_Indoor,7,0))),0,INT(VLOOKUP(AP$13,points_Indoor,5,0)*(AO463-VLOOKUP(AP$13,points_Indoor,6,0))^VLOOKUP(AP$13,points_Indoor,7,0))),0)</f>
        <v>0</v>
      </c>
      <c r="AQ463" s="436"/>
      <c r="AR463" s="106">
        <f t="shared" ref="AR463:AR497" si="288">IF(AQ463&gt;0,IF(ISERROR(INT(VLOOKUP(AR$13,points_Indoor,5,0)*(AQ463-VLOOKUP(AR$13,points_Indoor,6,0))^VLOOKUP(AR$13,points_Indoor,7,0))),0,INT(VLOOKUP(AR$13,points_Indoor,5,0)*(AQ463-VLOOKUP(AR$13,points_Indoor,6,0))^VLOOKUP(AR$13,points_Indoor,7,0))),0)</f>
        <v>0</v>
      </c>
      <c r="AS463" s="274">
        <f t="shared" si="271"/>
        <v>0</v>
      </c>
      <c r="AT463" s="275">
        <f t="shared" si="271"/>
        <v>0</v>
      </c>
      <c r="AU463" s="275">
        <f t="shared" si="271"/>
        <v>0</v>
      </c>
      <c r="AV463" s="275">
        <f t="shared" si="271"/>
        <v>0</v>
      </c>
      <c r="AW463" s="275">
        <f t="shared" si="271"/>
        <v>0</v>
      </c>
      <c r="AX463" s="275">
        <f t="shared" si="271"/>
        <v>0</v>
      </c>
      <c r="AY463" s="275">
        <f t="shared" si="271"/>
        <v>0</v>
      </c>
      <c r="AZ463" s="275">
        <f t="shared" si="271"/>
        <v>0</v>
      </c>
      <c r="BA463" s="275">
        <f t="shared" si="271"/>
        <v>0</v>
      </c>
      <c r="BB463" s="275">
        <f t="shared" si="271"/>
        <v>0</v>
      </c>
      <c r="BC463" s="275">
        <f t="shared" si="271"/>
        <v>0</v>
      </c>
      <c r="BD463" s="275">
        <f t="shared" si="270"/>
        <v>0</v>
      </c>
      <c r="BE463" s="275">
        <f>IF(AND(A463&lt;&gt;"",AS463&lt;&gt;1,ISNA(VLOOKUP(A463,Indoor!B:B,1,0))),1,0)</f>
        <v>0</v>
      </c>
      <c r="BG463" s="276"/>
      <c r="BH463" s="302"/>
    </row>
    <row r="464" spans="1:60" hidden="1">
      <c r="A464" s="118"/>
      <c r="B464" s="4" t="str">
        <f t="shared" si="257"/>
        <v/>
      </c>
      <c r="C464" s="4" t="str">
        <f t="shared" si="257"/>
        <v/>
      </c>
      <c r="D464" s="5" t="str">
        <f t="shared" si="257"/>
        <v/>
      </c>
      <c r="E464" s="5" t="str">
        <f t="shared" si="257"/>
        <v/>
      </c>
      <c r="F464" s="5" t="str">
        <f t="shared" si="257"/>
        <v/>
      </c>
      <c r="G464" s="17"/>
      <c r="H464" s="27" t="str">
        <f t="shared" si="279"/>
        <v/>
      </c>
      <c r="I464" s="28"/>
      <c r="J464" s="267" t="str">
        <f t="shared" si="280"/>
        <v/>
      </c>
      <c r="K464" s="263" t="str">
        <f t="shared" si="272"/>
        <v/>
      </c>
      <c r="L464" s="5">
        <f t="shared" si="263"/>
        <v>0</v>
      </c>
      <c r="M464" s="18"/>
      <c r="N464" s="267" t="str">
        <f t="shared" si="281"/>
        <v/>
      </c>
      <c r="O464" s="263" t="str">
        <f t="shared" si="273"/>
        <v/>
      </c>
      <c r="P464" s="5">
        <f t="shared" si="264"/>
        <v>0</v>
      </c>
      <c r="Q464" s="18"/>
      <c r="R464" s="267" t="str">
        <f t="shared" si="282"/>
        <v/>
      </c>
      <c r="S464" s="263" t="str">
        <f t="shared" si="274"/>
        <v/>
      </c>
      <c r="T464" s="5">
        <f t="shared" si="265"/>
        <v>0</v>
      </c>
      <c r="U464" s="18"/>
      <c r="V464" s="267" t="str">
        <f t="shared" si="283"/>
        <v/>
      </c>
      <c r="W464" s="263" t="str">
        <f t="shared" si="275"/>
        <v/>
      </c>
      <c r="X464" s="5">
        <f t="shared" si="266"/>
        <v>0</v>
      </c>
      <c r="Y464" s="20"/>
      <c r="Z464" s="267" t="str">
        <f t="shared" si="284"/>
        <v/>
      </c>
      <c r="AA464" s="263" t="str">
        <f t="shared" si="276"/>
        <v/>
      </c>
      <c r="AB464" s="5">
        <f t="shared" si="267"/>
        <v>0</v>
      </c>
      <c r="AC464" s="18"/>
      <c r="AD464" s="267" t="str">
        <f t="shared" si="285"/>
        <v/>
      </c>
      <c r="AE464" s="263" t="str">
        <f t="shared" si="277"/>
        <v/>
      </c>
      <c r="AF464" s="5">
        <f t="shared" si="268"/>
        <v>0</v>
      </c>
      <c r="AG464" s="18"/>
      <c r="AH464" s="267" t="str">
        <f t="shared" si="286"/>
        <v/>
      </c>
      <c r="AI464" s="263" t="str">
        <f t="shared" si="278"/>
        <v/>
      </c>
      <c r="AJ464" s="29">
        <f t="shared" si="269"/>
        <v>0</v>
      </c>
      <c r="AK464" s="22"/>
      <c r="AL464" s="5">
        <f t="shared" si="260"/>
        <v>0</v>
      </c>
      <c r="AM464" s="22"/>
      <c r="AN464" s="5">
        <f t="shared" si="261"/>
        <v>0</v>
      </c>
      <c r="AO464" s="826"/>
      <c r="AP464" s="29">
        <f t="shared" si="287"/>
        <v>0</v>
      </c>
      <c r="AQ464" s="436"/>
      <c r="AR464" s="106">
        <f t="shared" si="288"/>
        <v>0</v>
      </c>
      <c r="AS464" s="274">
        <f t="shared" si="271"/>
        <v>0</v>
      </c>
      <c r="AT464" s="275">
        <f t="shared" si="271"/>
        <v>0</v>
      </c>
      <c r="AU464" s="275">
        <f t="shared" si="271"/>
        <v>0</v>
      </c>
      <c r="AV464" s="275">
        <f t="shared" si="271"/>
        <v>0</v>
      </c>
      <c r="AW464" s="275">
        <f t="shared" si="271"/>
        <v>0</v>
      </c>
      <c r="AX464" s="275">
        <f t="shared" si="271"/>
        <v>0</v>
      </c>
      <c r="AY464" s="275">
        <f t="shared" si="271"/>
        <v>0</v>
      </c>
      <c r="AZ464" s="275">
        <f t="shared" si="271"/>
        <v>0</v>
      </c>
      <c r="BA464" s="275">
        <f t="shared" si="271"/>
        <v>0</v>
      </c>
      <c r="BB464" s="275">
        <f t="shared" si="271"/>
        <v>0</v>
      </c>
      <c r="BC464" s="275">
        <f t="shared" si="271"/>
        <v>0</v>
      </c>
      <c r="BD464" s="275">
        <f t="shared" si="270"/>
        <v>0</v>
      </c>
      <c r="BE464" s="275">
        <f>IF(AND(A464&lt;&gt;"",AS464&lt;&gt;1,ISNA(VLOOKUP(A464,Indoor!B:B,1,0))),1,0)</f>
        <v>0</v>
      </c>
      <c r="BG464" s="276"/>
      <c r="BH464" s="302"/>
    </row>
    <row r="465" spans="1:60" hidden="1">
      <c r="A465" s="118"/>
      <c r="B465" s="4" t="str">
        <f t="shared" si="257"/>
        <v/>
      </c>
      <c r="C465" s="4" t="str">
        <f t="shared" si="257"/>
        <v/>
      </c>
      <c r="D465" s="5" t="str">
        <f t="shared" si="257"/>
        <v/>
      </c>
      <c r="E465" s="5" t="str">
        <f t="shared" si="257"/>
        <v/>
      </c>
      <c r="F465" s="5" t="str">
        <f t="shared" si="257"/>
        <v/>
      </c>
      <c r="G465" s="17"/>
      <c r="H465" s="27" t="str">
        <f t="shared" si="279"/>
        <v/>
      </c>
      <c r="I465" s="28"/>
      <c r="J465" s="267" t="str">
        <f t="shared" si="280"/>
        <v/>
      </c>
      <c r="K465" s="263" t="str">
        <f t="shared" si="272"/>
        <v/>
      </c>
      <c r="L465" s="5">
        <f t="shared" si="263"/>
        <v>0</v>
      </c>
      <c r="M465" s="18"/>
      <c r="N465" s="267" t="str">
        <f t="shared" si="281"/>
        <v/>
      </c>
      <c r="O465" s="263" t="str">
        <f t="shared" si="273"/>
        <v/>
      </c>
      <c r="P465" s="5">
        <f t="shared" si="264"/>
        <v>0</v>
      </c>
      <c r="Q465" s="18"/>
      <c r="R465" s="267" t="str">
        <f t="shared" si="282"/>
        <v/>
      </c>
      <c r="S465" s="263" t="str">
        <f t="shared" si="274"/>
        <v/>
      </c>
      <c r="T465" s="5">
        <f t="shared" si="265"/>
        <v>0</v>
      </c>
      <c r="U465" s="18"/>
      <c r="V465" s="267" t="str">
        <f t="shared" si="283"/>
        <v/>
      </c>
      <c r="W465" s="263" t="str">
        <f t="shared" si="275"/>
        <v/>
      </c>
      <c r="X465" s="5">
        <f t="shared" si="266"/>
        <v>0</v>
      </c>
      <c r="Y465" s="20"/>
      <c r="Z465" s="267" t="str">
        <f t="shared" si="284"/>
        <v/>
      </c>
      <c r="AA465" s="263" t="str">
        <f t="shared" si="276"/>
        <v/>
      </c>
      <c r="AB465" s="5">
        <f t="shared" si="267"/>
        <v>0</v>
      </c>
      <c r="AC465" s="18"/>
      <c r="AD465" s="267" t="str">
        <f t="shared" si="285"/>
        <v/>
      </c>
      <c r="AE465" s="263" t="str">
        <f t="shared" si="277"/>
        <v/>
      </c>
      <c r="AF465" s="5">
        <f t="shared" si="268"/>
        <v>0</v>
      </c>
      <c r="AG465" s="18"/>
      <c r="AH465" s="267" t="str">
        <f t="shared" si="286"/>
        <v/>
      </c>
      <c r="AI465" s="263" t="str">
        <f t="shared" si="278"/>
        <v/>
      </c>
      <c r="AJ465" s="29">
        <f t="shared" si="269"/>
        <v>0</v>
      </c>
      <c r="AK465" s="22"/>
      <c r="AL465" s="5">
        <f t="shared" si="260"/>
        <v>0</v>
      </c>
      <c r="AM465" s="22"/>
      <c r="AN465" s="5">
        <f t="shared" si="261"/>
        <v>0</v>
      </c>
      <c r="AO465" s="826"/>
      <c r="AP465" s="29">
        <f t="shared" si="287"/>
        <v>0</v>
      </c>
      <c r="AQ465" s="436"/>
      <c r="AR465" s="106">
        <f t="shared" si="288"/>
        <v>0</v>
      </c>
      <c r="AS465" s="274">
        <f t="shared" si="271"/>
        <v>0</v>
      </c>
      <c r="AT465" s="275">
        <f t="shared" si="271"/>
        <v>0</v>
      </c>
      <c r="AU465" s="275">
        <f t="shared" si="271"/>
        <v>0</v>
      </c>
      <c r="AV465" s="275">
        <f t="shared" si="271"/>
        <v>0</v>
      </c>
      <c r="AW465" s="275">
        <f t="shared" si="271"/>
        <v>0</v>
      </c>
      <c r="AX465" s="275">
        <f t="shared" si="271"/>
        <v>0</v>
      </c>
      <c r="AY465" s="275">
        <f t="shared" si="271"/>
        <v>0</v>
      </c>
      <c r="AZ465" s="275">
        <f t="shared" si="271"/>
        <v>0</v>
      </c>
      <c r="BA465" s="275">
        <f t="shared" si="271"/>
        <v>0</v>
      </c>
      <c r="BB465" s="275">
        <f t="shared" si="271"/>
        <v>0</v>
      </c>
      <c r="BC465" s="275">
        <f t="shared" si="271"/>
        <v>0</v>
      </c>
      <c r="BD465" s="275">
        <f t="shared" si="270"/>
        <v>0</v>
      </c>
      <c r="BE465" s="275">
        <f>IF(AND(A465&lt;&gt;"",AS465&lt;&gt;1,ISNA(VLOOKUP(A465,Indoor!B:B,1,0))),1,0)</f>
        <v>0</v>
      </c>
      <c r="BG465" s="276"/>
      <c r="BH465" s="302"/>
    </row>
    <row r="466" spans="1:60" hidden="1">
      <c r="A466" s="118"/>
      <c r="B466" s="4" t="str">
        <f t="shared" si="257"/>
        <v/>
      </c>
      <c r="C466" s="4" t="str">
        <f t="shared" si="257"/>
        <v/>
      </c>
      <c r="D466" s="5" t="str">
        <f t="shared" si="257"/>
        <v/>
      </c>
      <c r="E466" s="5" t="str">
        <f t="shared" si="257"/>
        <v/>
      </c>
      <c r="F466" s="5" t="str">
        <f t="shared" si="257"/>
        <v/>
      </c>
      <c r="G466" s="17"/>
      <c r="H466" s="27" t="str">
        <f t="shared" si="279"/>
        <v/>
      </c>
      <c r="I466" s="28"/>
      <c r="J466" s="267" t="str">
        <f t="shared" si="280"/>
        <v/>
      </c>
      <c r="K466" s="263" t="str">
        <f t="shared" si="272"/>
        <v/>
      </c>
      <c r="L466" s="5">
        <f t="shared" si="263"/>
        <v>0</v>
      </c>
      <c r="M466" s="18"/>
      <c r="N466" s="267" t="str">
        <f t="shared" si="281"/>
        <v/>
      </c>
      <c r="O466" s="263" t="str">
        <f t="shared" si="273"/>
        <v/>
      </c>
      <c r="P466" s="5">
        <f t="shared" si="264"/>
        <v>0</v>
      </c>
      <c r="Q466" s="18"/>
      <c r="R466" s="267" t="str">
        <f t="shared" si="282"/>
        <v/>
      </c>
      <c r="S466" s="263" t="str">
        <f t="shared" si="274"/>
        <v/>
      </c>
      <c r="T466" s="5">
        <f t="shared" si="265"/>
        <v>0</v>
      </c>
      <c r="U466" s="18"/>
      <c r="V466" s="267" t="str">
        <f t="shared" si="283"/>
        <v/>
      </c>
      <c r="W466" s="263" t="str">
        <f t="shared" si="275"/>
        <v/>
      </c>
      <c r="X466" s="5">
        <f t="shared" si="266"/>
        <v>0</v>
      </c>
      <c r="Y466" s="20"/>
      <c r="Z466" s="267" t="str">
        <f t="shared" si="284"/>
        <v/>
      </c>
      <c r="AA466" s="263" t="str">
        <f t="shared" si="276"/>
        <v/>
      </c>
      <c r="AB466" s="5">
        <f t="shared" si="267"/>
        <v>0</v>
      </c>
      <c r="AC466" s="18"/>
      <c r="AD466" s="267" t="str">
        <f t="shared" si="285"/>
        <v/>
      </c>
      <c r="AE466" s="263" t="str">
        <f t="shared" si="277"/>
        <v/>
      </c>
      <c r="AF466" s="5">
        <f t="shared" si="268"/>
        <v>0</v>
      </c>
      <c r="AG466" s="18"/>
      <c r="AH466" s="267" t="str">
        <f t="shared" si="286"/>
        <v/>
      </c>
      <c r="AI466" s="263" t="str">
        <f t="shared" si="278"/>
        <v/>
      </c>
      <c r="AJ466" s="29">
        <f t="shared" si="269"/>
        <v>0</v>
      </c>
      <c r="AK466" s="22"/>
      <c r="AL466" s="5">
        <f t="shared" si="260"/>
        <v>0</v>
      </c>
      <c r="AM466" s="22"/>
      <c r="AN466" s="5">
        <f t="shared" si="261"/>
        <v>0</v>
      </c>
      <c r="AO466" s="826"/>
      <c r="AP466" s="29">
        <f t="shared" si="287"/>
        <v>0</v>
      </c>
      <c r="AQ466" s="436"/>
      <c r="AR466" s="106">
        <f t="shared" si="288"/>
        <v>0</v>
      </c>
      <c r="AS466" s="274">
        <f t="shared" si="271"/>
        <v>0</v>
      </c>
      <c r="AT466" s="275">
        <f t="shared" si="271"/>
        <v>0</v>
      </c>
      <c r="AU466" s="275">
        <f t="shared" si="271"/>
        <v>0</v>
      </c>
      <c r="AV466" s="275">
        <f t="shared" si="271"/>
        <v>0</v>
      </c>
      <c r="AW466" s="275">
        <f t="shared" si="271"/>
        <v>0</v>
      </c>
      <c r="AX466" s="275">
        <f t="shared" si="271"/>
        <v>0</v>
      </c>
      <c r="AY466" s="275">
        <f t="shared" si="271"/>
        <v>0</v>
      </c>
      <c r="AZ466" s="275">
        <f t="shared" si="271"/>
        <v>0</v>
      </c>
      <c r="BA466" s="275">
        <f t="shared" si="271"/>
        <v>0</v>
      </c>
      <c r="BB466" s="275">
        <f t="shared" si="271"/>
        <v>0</v>
      </c>
      <c r="BC466" s="275">
        <f t="shared" si="271"/>
        <v>0</v>
      </c>
      <c r="BD466" s="275">
        <f t="shared" si="270"/>
        <v>0</v>
      </c>
      <c r="BE466" s="275">
        <f>IF(AND(A466&lt;&gt;"",AS466&lt;&gt;1,ISNA(VLOOKUP(A466,Indoor!B:B,1,0))),1,0)</f>
        <v>0</v>
      </c>
      <c r="BG466" s="276"/>
      <c r="BH466" s="302"/>
    </row>
    <row r="467" spans="1:60" hidden="1">
      <c r="A467" s="118"/>
      <c r="B467" s="4" t="str">
        <f t="shared" si="257"/>
        <v/>
      </c>
      <c r="C467" s="4" t="str">
        <f t="shared" si="257"/>
        <v/>
      </c>
      <c r="D467" s="5" t="str">
        <f t="shared" si="257"/>
        <v/>
      </c>
      <c r="E467" s="5" t="str">
        <f t="shared" si="257"/>
        <v/>
      </c>
      <c r="F467" s="5" t="str">
        <f t="shared" si="257"/>
        <v/>
      </c>
      <c r="G467" s="17"/>
      <c r="H467" s="27" t="str">
        <f t="shared" si="279"/>
        <v/>
      </c>
      <c r="I467" s="28"/>
      <c r="J467" s="267" t="str">
        <f t="shared" si="280"/>
        <v/>
      </c>
      <c r="K467" s="263" t="str">
        <f t="shared" si="272"/>
        <v/>
      </c>
      <c r="L467" s="5">
        <f t="shared" si="263"/>
        <v>0</v>
      </c>
      <c r="M467" s="18"/>
      <c r="N467" s="267" t="str">
        <f t="shared" si="281"/>
        <v/>
      </c>
      <c r="O467" s="263" t="str">
        <f t="shared" si="273"/>
        <v/>
      </c>
      <c r="P467" s="5">
        <f t="shared" si="264"/>
        <v>0</v>
      </c>
      <c r="Q467" s="18"/>
      <c r="R467" s="267" t="str">
        <f t="shared" si="282"/>
        <v/>
      </c>
      <c r="S467" s="263" t="str">
        <f t="shared" si="274"/>
        <v/>
      </c>
      <c r="T467" s="5">
        <f t="shared" si="265"/>
        <v>0</v>
      </c>
      <c r="U467" s="18"/>
      <c r="V467" s="267" t="str">
        <f t="shared" si="283"/>
        <v/>
      </c>
      <c r="W467" s="263" t="str">
        <f t="shared" si="275"/>
        <v/>
      </c>
      <c r="X467" s="5">
        <f t="shared" si="266"/>
        <v>0</v>
      </c>
      <c r="Y467" s="20"/>
      <c r="Z467" s="267" t="str">
        <f t="shared" si="284"/>
        <v/>
      </c>
      <c r="AA467" s="263" t="str">
        <f t="shared" si="276"/>
        <v/>
      </c>
      <c r="AB467" s="5">
        <f t="shared" si="267"/>
        <v>0</v>
      </c>
      <c r="AC467" s="18"/>
      <c r="AD467" s="267" t="str">
        <f t="shared" si="285"/>
        <v/>
      </c>
      <c r="AE467" s="263" t="str">
        <f t="shared" si="277"/>
        <v/>
      </c>
      <c r="AF467" s="5">
        <f t="shared" si="268"/>
        <v>0</v>
      </c>
      <c r="AG467" s="18"/>
      <c r="AH467" s="267" t="str">
        <f t="shared" si="286"/>
        <v/>
      </c>
      <c r="AI467" s="263" t="str">
        <f t="shared" si="278"/>
        <v/>
      </c>
      <c r="AJ467" s="29">
        <f t="shared" si="269"/>
        <v>0</v>
      </c>
      <c r="AK467" s="22"/>
      <c r="AL467" s="5">
        <f t="shared" si="260"/>
        <v>0</v>
      </c>
      <c r="AM467" s="22"/>
      <c r="AN467" s="5">
        <f t="shared" si="261"/>
        <v>0</v>
      </c>
      <c r="AO467" s="826"/>
      <c r="AP467" s="29">
        <f t="shared" si="287"/>
        <v>0</v>
      </c>
      <c r="AQ467" s="436"/>
      <c r="AR467" s="106">
        <f t="shared" si="288"/>
        <v>0</v>
      </c>
      <c r="AS467" s="274">
        <f t="shared" si="271"/>
        <v>0</v>
      </c>
      <c r="AT467" s="275">
        <f t="shared" si="271"/>
        <v>0</v>
      </c>
      <c r="AU467" s="275">
        <f t="shared" si="271"/>
        <v>0</v>
      </c>
      <c r="AV467" s="275">
        <f t="shared" si="271"/>
        <v>0</v>
      </c>
      <c r="AW467" s="275">
        <f t="shared" si="271"/>
        <v>0</v>
      </c>
      <c r="AX467" s="275">
        <f t="shared" si="271"/>
        <v>0</v>
      </c>
      <c r="AY467" s="275">
        <f t="shared" si="271"/>
        <v>0</v>
      </c>
      <c r="AZ467" s="275">
        <f t="shared" si="271"/>
        <v>0</v>
      </c>
      <c r="BA467" s="275">
        <f t="shared" si="271"/>
        <v>0</v>
      </c>
      <c r="BB467" s="275">
        <f t="shared" si="271"/>
        <v>0</v>
      </c>
      <c r="BC467" s="275">
        <f t="shared" si="271"/>
        <v>0</v>
      </c>
      <c r="BD467" s="275">
        <f t="shared" si="270"/>
        <v>0</v>
      </c>
      <c r="BE467" s="275">
        <f>IF(AND(A467&lt;&gt;"",AS467&lt;&gt;1,ISNA(VLOOKUP(A467,Indoor!B:B,1,0))),1,0)</f>
        <v>0</v>
      </c>
      <c r="BG467" s="276"/>
      <c r="BH467" s="302"/>
    </row>
    <row r="468" spans="1:60" hidden="1">
      <c r="A468" s="118"/>
      <c r="B468" s="4" t="str">
        <f t="shared" si="257"/>
        <v/>
      </c>
      <c r="C468" s="4" t="str">
        <f t="shared" si="257"/>
        <v/>
      </c>
      <c r="D468" s="5" t="str">
        <f t="shared" si="257"/>
        <v/>
      </c>
      <c r="E468" s="5" t="str">
        <f t="shared" si="257"/>
        <v/>
      </c>
      <c r="F468" s="5" t="str">
        <f t="shared" si="257"/>
        <v/>
      </c>
      <c r="G468" s="17"/>
      <c r="H468" s="27" t="str">
        <f t="shared" si="279"/>
        <v/>
      </c>
      <c r="I468" s="28"/>
      <c r="J468" s="267" t="str">
        <f t="shared" si="280"/>
        <v/>
      </c>
      <c r="K468" s="263" t="str">
        <f t="shared" si="272"/>
        <v/>
      </c>
      <c r="L468" s="5">
        <f t="shared" si="263"/>
        <v>0</v>
      </c>
      <c r="M468" s="18"/>
      <c r="N468" s="267" t="str">
        <f t="shared" si="281"/>
        <v/>
      </c>
      <c r="O468" s="263" t="str">
        <f t="shared" si="273"/>
        <v/>
      </c>
      <c r="P468" s="5">
        <f t="shared" si="264"/>
        <v>0</v>
      </c>
      <c r="Q468" s="18"/>
      <c r="R468" s="267" t="str">
        <f t="shared" si="282"/>
        <v/>
      </c>
      <c r="S468" s="263" t="str">
        <f t="shared" si="274"/>
        <v/>
      </c>
      <c r="T468" s="5">
        <f t="shared" si="265"/>
        <v>0</v>
      </c>
      <c r="U468" s="18"/>
      <c r="V468" s="267" t="str">
        <f t="shared" si="283"/>
        <v/>
      </c>
      <c r="W468" s="263" t="str">
        <f t="shared" si="275"/>
        <v/>
      </c>
      <c r="X468" s="5">
        <f t="shared" si="266"/>
        <v>0</v>
      </c>
      <c r="Y468" s="20"/>
      <c r="Z468" s="267" t="str">
        <f t="shared" si="284"/>
        <v/>
      </c>
      <c r="AA468" s="263" t="str">
        <f t="shared" si="276"/>
        <v/>
      </c>
      <c r="AB468" s="5">
        <f t="shared" si="267"/>
        <v>0</v>
      </c>
      <c r="AC468" s="18"/>
      <c r="AD468" s="267" t="str">
        <f t="shared" si="285"/>
        <v/>
      </c>
      <c r="AE468" s="263" t="str">
        <f t="shared" si="277"/>
        <v/>
      </c>
      <c r="AF468" s="5">
        <f t="shared" si="268"/>
        <v>0</v>
      </c>
      <c r="AG468" s="18"/>
      <c r="AH468" s="267" t="str">
        <f t="shared" si="286"/>
        <v/>
      </c>
      <c r="AI468" s="263" t="str">
        <f t="shared" si="278"/>
        <v/>
      </c>
      <c r="AJ468" s="29">
        <f t="shared" si="269"/>
        <v>0</v>
      </c>
      <c r="AK468" s="22"/>
      <c r="AL468" s="5">
        <f t="shared" si="260"/>
        <v>0</v>
      </c>
      <c r="AM468" s="22"/>
      <c r="AN468" s="5">
        <f t="shared" si="261"/>
        <v>0</v>
      </c>
      <c r="AO468" s="826"/>
      <c r="AP468" s="29">
        <f t="shared" si="287"/>
        <v>0</v>
      </c>
      <c r="AQ468" s="436"/>
      <c r="AR468" s="106">
        <f t="shared" si="288"/>
        <v>0</v>
      </c>
      <c r="AS468" s="274">
        <f t="shared" si="271"/>
        <v>0</v>
      </c>
      <c r="AT468" s="275">
        <f t="shared" si="271"/>
        <v>0</v>
      </c>
      <c r="AU468" s="275">
        <f t="shared" si="271"/>
        <v>0</v>
      </c>
      <c r="AV468" s="275">
        <f t="shared" si="271"/>
        <v>0</v>
      </c>
      <c r="AW468" s="275">
        <f t="shared" si="271"/>
        <v>0</v>
      </c>
      <c r="AX468" s="275">
        <f t="shared" si="271"/>
        <v>0</v>
      </c>
      <c r="AY468" s="275">
        <f t="shared" si="271"/>
        <v>0</v>
      </c>
      <c r="AZ468" s="275">
        <f t="shared" si="271"/>
        <v>0</v>
      </c>
      <c r="BA468" s="275">
        <f t="shared" si="271"/>
        <v>0</v>
      </c>
      <c r="BB468" s="275">
        <f t="shared" si="271"/>
        <v>0</v>
      </c>
      <c r="BC468" s="275">
        <f t="shared" si="271"/>
        <v>0</v>
      </c>
      <c r="BD468" s="275">
        <f t="shared" si="270"/>
        <v>0</v>
      </c>
      <c r="BE468" s="275">
        <f>IF(AND(A468&lt;&gt;"",AS468&lt;&gt;1,ISNA(VLOOKUP(A468,Indoor!B:B,1,0))),1,0)</f>
        <v>0</v>
      </c>
      <c r="BG468" s="276"/>
      <c r="BH468" s="302"/>
    </row>
    <row r="469" spans="1:60" hidden="1">
      <c r="A469" s="118"/>
      <c r="B469" s="4" t="str">
        <f t="shared" si="257"/>
        <v/>
      </c>
      <c r="C469" s="4" t="str">
        <f t="shared" si="257"/>
        <v/>
      </c>
      <c r="D469" s="5" t="str">
        <f t="shared" si="257"/>
        <v/>
      </c>
      <c r="E469" s="5" t="str">
        <f t="shared" si="257"/>
        <v/>
      </c>
      <c r="F469" s="5" t="str">
        <f t="shared" si="257"/>
        <v/>
      </c>
      <c r="G469" s="17"/>
      <c r="H469" s="27" t="str">
        <f t="shared" si="279"/>
        <v/>
      </c>
      <c r="I469" s="28"/>
      <c r="J469" s="267" t="str">
        <f t="shared" si="280"/>
        <v/>
      </c>
      <c r="K469" s="263" t="str">
        <f t="shared" si="272"/>
        <v/>
      </c>
      <c r="L469" s="5">
        <f t="shared" si="263"/>
        <v>0</v>
      </c>
      <c r="M469" s="18"/>
      <c r="N469" s="267" t="str">
        <f t="shared" si="281"/>
        <v/>
      </c>
      <c r="O469" s="263" t="str">
        <f t="shared" si="273"/>
        <v/>
      </c>
      <c r="P469" s="5">
        <f t="shared" si="264"/>
        <v>0</v>
      </c>
      <c r="Q469" s="18"/>
      <c r="R469" s="267" t="str">
        <f t="shared" si="282"/>
        <v/>
      </c>
      <c r="S469" s="263" t="str">
        <f t="shared" si="274"/>
        <v/>
      </c>
      <c r="T469" s="5">
        <f t="shared" si="265"/>
        <v>0</v>
      </c>
      <c r="U469" s="18"/>
      <c r="V469" s="267" t="str">
        <f t="shared" si="283"/>
        <v/>
      </c>
      <c r="W469" s="263" t="str">
        <f t="shared" si="275"/>
        <v/>
      </c>
      <c r="X469" s="5">
        <f t="shared" si="266"/>
        <v>0</v>
      </c>
      <c r="Y469" s="20"/>
      <c r="Z469" s="267" t="str">
        <f t="shared" si="284"/>
        <v/>
      </c>
      <c r="AA469" s="263" t="str">
        <f t="shared" si="276"/>
        <v/>
      </c>
      <c r="AB469" s="5">
        <f t="shared" si="267"/>
        <v>0</v>
      </c>
      <c r="AC469" s="18"/>
      <c r="AD469" s="267" t="str">
        <f t="shared" si="285"/>
        <v/>
      </c>
      <c r="AE469" s="263" t="str">
        <f t="shared" si="277"/>
        <v/>
      </c>
      <c r="AF469" s="5">
        <f t="shared" si="268"/>
        <v>0</v>
      </c>
      <c r="AG469" s="18"/>
      <c r="AH469" s="267" t="str">
        <f t="shared" si="286"/>
        <v/>
      </c>
      <c r="AI469" s="263" t="str">
        <f t="shared" si="278"/>
        <v/>
      </c>
      <c r="AJ469" s="29">
        <f t="shared" si="269"/>
        <v>0</v>
      </c>
      <c r="AK469" s="22"/>
      <c r="AL469" s="5">
        <f t="shared" si="260"/>
        <v>0</v>
      </c>
      <c r="AM469" s="22"/>
      <c r="AN469" s="5">
        <f t="shared" si="261"/>
        <v>0</v>
      </c>
      <c r="AO469" s="826"/>
      <c r="AP469" s="29">
        <f t="shared" si="287"/>
        <v>0</v>
      </c>
      <c r="AQ469" s="436"/>
      <c r="AR469" s="106">
        <f t="shared" si="288"/>
        <v>0</v>
      </c>
      <c r="AS469" s="274">
        <f t="shared" si="271"/>
        <v>0</v>
      </c>
      <c r="AT469" s="275">
        <f t="shared" si="271"/>
        <v>0</v>
      </c>
      <c r="AU469" s="275">
        <f t="shared" si="271"/>
        <v>0</v>
      </c>
      <c r="AV469" s="275">
        <f t="shared" si="271"/>
        <v>0</v>
      </c>
      <c r="AW469" s="275">
        <f t="shared" si="271"/>
        <v>0</v>
      </c>
      <c r="AX469" s="275">
        <f t="shared" si="271"/>
        <v>0</v>
      </c>
      <c r="AY469" s="275">
        <f t="shared" si="271"/>
        <v>0</v>
      </c>
      <c r="AZ469" s="275">
        <f t="shared" si="271"/>
        <v>0</v>
      </c>
      <c r="BA469" s="275">
        <f t="shared" si="271"/>
        <v>0</v>
      </c>
      <c r="BB469" s="275">
        <f t="shared" si="271"/>
        <v>0</v>
      </c>
      <c r="BC469" s="275">
        <f t="shared" si="271"/>
        <v>0</v>
      </c>
      <c r="BD469" s="275">
        <f t="shared" si="270"/>
        <v>0</v>
      </c>
      <c r="BE469" s="275">
        <f>IF(AND(A469&lt;&gt;"",AS469&lt;&gt;1,ISNA(VLOOKUP(A469,Indoor!B:B,1,0))),1,0)</f>
        <v>0</v>
      </c>
      <c r="BG469" s="276"/>
      <c r="BH469" s="302"/>
    </row>
    <row r="470" spans="1:60" hidden="1">
      <c r="A470" s="118"/>
      <c r="B470" s="4" t="str">
        <f t="shared" si="257"/>
        <v/>
      </c>
      <c r="C470" s="4" t="str">
        <f t="shared" si="257"/>
        <v/>
      </c>
      <c r="D470" s="5" t="str">
        <f t="shared" si="257"/>
        <v/>
      </c>
      <c r="E470" s="5" t="str">
        <f t="shared" si="257"/>
        <v/>
      </c>
      <c r="F470" s="5" t="str">
        <f t="shared" si="257"/>
        <v/>
      </c>
      <c r="G470" s="17"/>
      <c r="H470" s="27" t="str">
        <f t="shared" si="279"/>
        <v/>
      </c>
      <c r="I470" s="28"/>
      <c r="J470" s="267" t="str">
        <f t="shared" si="280"/>
        <v/>
      </c>
      <c r="K470" s="263" t="str">
        <f t="shared" si="272"/>
        <v/>
      </c>
      <c r="L470" s="5">
        <f t="shared" si="263"/>
        <v>0</v>
      </c>
      <c r="M470" s="18"/>
      <c r="N470" s="267" t="str">
        <f t="shared" si="281"/>
        <v/>
      </c>
      <c r="O470" s="263" t="str">
        <f t="shared" si="273"/>
        <v/>
      </c>
      <c r="P470" s="5">
        <f t="shared" si="264"/>
        <v>0</v>
      </c>
      <c r="Q470" s="18"/>
      <c r="R470" s="267" t="str">
        <f t="shared" si="282"/>
        <v/>
      </c>
      <c r="S470" s="263" t="str">
        <f t="shared" si="274"/>
        <v/>
      </c>
      <c r="T470" s="5">
        <f t="shared" si="265"/>
        <v>0</v>
      </c>
      <c r="U470" s="18"/>
      <c r="V470" s="267" t="str">
        <f t="shared" si="283"/>
        <v/>
      </c>
      <c r="W470" s="263" t="str">
        <f t="shared" si="275"/>
        <v/>
      </c>
      <c r="X470" s="5">
        <f t="shared" si="266"/>
        <v>0</v>
      </c>
      <c r="Y470" s="20"/>
      <c r="Z470" s="267" t="str">
        <f t="shared" si="284"/>
        <v/>
      </c>
      <c r="AA470" s="263" t="str">
        <f t="shared" si="276"/>
        <v/>
      </c>
      <c r="AB470" s="5">
        <f t="shared" si="267"/>
        <v>0</v>
      </c>
      <c r="AC470" s="18"/>
      <c r="AD470" s="267" t="str">
        <f t="shared" si="285"/>
        <v/>
      </c>
      <c r="AE470" s="263" t="str">
        <f t="shared" si="277"/>
        <v/>
      </c>
      <c r="AF470" s="5">
        <f t="shared" si="268"/>
        <v>0</v>
      </c>
      <c r="AG470" s="18"/>
      <c r="AH470" s="267" t="str">
        <f t="shared" si="286"/>
        <v/>
      </c>
      <c r="AI470" s="263" t="str">
        <f t="shared" si="278"/>
        <v/>
      </c>
      <c r="AJ470" s="29">
        <f t="shared" si="269"/>
        <v>0</v>
      </c>
      <c r="AK470" s="22"/>
      <c r="AL470" s="5">
        <f t="shared" si="260"/>
        <v>0</v>
      </c>
      <c r="AM470" s="22"/>
      <c r="AN470" s="5">
        <f t="shared" si="261"/>
        <v>0</v>
      </c>
      <c r="AO470" s="826"/>
      <c r="AP470" s="29">
        <f t="shared" si="287"/>
        <v>0</v>
      </c>
      <c r="AQ470" s="436"/>
      <c r="AR470" s="106">
        <f t="shared" si="288"/>
        <v>0</v>
      </c>
      <c r="AS470" s="274">
        <f t="shared" si="271"/>
        <v>0</v>
      </c>
      <c r="AT470" s="275">
        <f t="shared" si="271"/>
        <v>0</v>
      </c>
      <c r="AU470" s="275">
        <f t="shared" si="271"/>
        <v>0</v>
      </c>
      <c r="AV470" s="275">
        <f t="shared" si="271"/>
        <v>0</v>
      </c>
      <c r="AW470" s="275">
        <f t="shared" si="271"/>
        <v>0</v>
      </c>
      <c r="AX470" s="275">
        <f t="shared" si="271"/>
        <v>0</v>
      </c>
      <c r="AY470" s="275">
        <f t="shared" si="271"/>
        <v>0</v>
      </c>
      <c r="AZ470" s="275">
        <f t="shared" si="271"/>
        <v>0</v>
      </c>
      <c r="BA470" s="275">
        <f t="shared" si="271"/>
        <v>0</v>
      </c>
      <c r="BB470" s="275">
        <f t="shared" si="271"/>
        <v>0</v>
      </c>
      <c r="BC470" s="275">
        <f t="shared" si="271"/>
        <v>0</v>
      </c>
      <c r="BD470" s="275">
        <f t="shared" si="270"/>
        <v>0</v>
      </c>
      <c r="BE470" s="275">
        <f>IF(AND(A470&lt;&gt;"",AS470&lt;&gt;1,ISNA(VLOOKUP(A470,Indoor!B:B,1,0))),1,0)</f>
        <v>0</v>
      </c>
      <c r="BG470" s="276"/>
      <c r="BH470" s="302"/>
    </row>
    <row r="471" spans="1:60" hidden="1">
      <c r="A471" s="118"/>
      <c r="B471" s="4" t="str">
        <f t="shared" si="257"/>
        <v/>
      </c>
      <c r="C471" s="4" t="str">
        <f t="shared" si="257"/>
        <v/>
      </c>
      <c r="D471" s="5" t="str">
        <f t="shared" si="257"/>
        <v/>
      </c>
      <c r="E471" s="5" t="str">
        <f t="shared" si="257"/>
        <v/>
      </c>
      <c r="F471" s="5" t="str">
        <f t="shared" si="257"/>
        <v/>
      </c>
      <c r="G471" s="17"/>
      <c r="H471" s="27" t="str">
        <f t="shared" si="279"/>
        <v/>
      </c>
      <c r="I471" s="28"/>
      <c r="J471" s="267" t="str">
        <f t="shared" si="280"/>
        <v/>
      </c>
      <c r="K471" s="263" t="str">
        <f t="shared" si="272"/>
        <v/>
      </c>
      <c r="L471" s="5">
        <f t="shared" si="263"/>
        <v>0</v>
      </c>
      <c r="M471" s="18"/>
      <c r="N471" s="267" t="str">
        <f t="shared" si="281"/>
        <v/>
      </c>
      <c r="O471" s="263" t="str">
        <f t="shared" si="273"/>
        <v/>
      </c>
      <c r="P471" s="5">
        <f t="shared" si="264"/>
        <v>0</v>
      </c>
      <c r="Q471" s="18"/>
      <c r="R471" s="267" t="str">
        <f t="shared" si="282"/>
        <v/>
      </c>
      <c r="S471" s="263" t="str">
        <f t="shared" si="274"/>
        <v/>
      </c>
      <c r="T471" s="5">
        <f t="shared" si="265"/>
        <v>0</v>
      </c>
      <c r="U471" s="18"/>
      <c r="V471" s="267" t="str">
        <f t="shared" si="283"/>
        <v/>
      </c>
      <c r="W471" s="263" t="str">
        <f t="shared" si="275"/>
        <v/>
      </c>
      <c r="X471" s="5">
        <f t="shared" si="266"/>
        <v>0</v>
      </c>
      <c r="Y471" s="20"/>
      <c r="Z471" s="267" t="str">
        <f t="shared" si="284"/>
        <v/>
      </c>
      <c r="AA471" s="263" t="str">
        <f t="shared" si="276"/>
        <v/>
      </c>
      <c r="AB471" s="5">
        <f t="shared" si="267"/>
        <v>0</v>
      </c>
      <c r="AC471" s="18"/>
      <c r="AD471" s="267" t="str">
        <f t="shared" si="285"/>
        <v/>
      </c>
      <c r="AE471" s="263" t="str">
        <f t="shared" si="277"/>
        <v/>
      </c>
      <c r="AF471" s="5">
        <f t="shared" si="268"/>
        <v>0</v>
      </c>
      <c r="AG471" s="18"/>
      <c r="AH471" s="267" t="str">
        <f t="shared" si="286"/>
        <v/>
      </c>
      <c r="AI471" s="263" t="str">
        <f t="shared" si="278"/>
        <v/>
      </c>
      <c r="AJ471" s="29">
        <f t="shared" si="269"/>
        <v>0</v>
      </c>
      <c r="AK471" s="22"/>
      <c r="AL471" s="5">
        <f t="shared" si="260"/>
        <v>0</v>
      </c>
      <c r="AM471" s="22"/>
      <c r="AN471" s="5">
        <f t="shared" si="261"/>
        <v>0</v>
      </c>
      <c r="AO471" s="826"/>
      <c r="AP471" s="29">
        <f t="shared" si="287"/>
        <v>0</v>
      </c>
      <c r="AQ471" s="436"/>
      <c r="AR471" s="106">
        <f t="shared" si="288"/>
        <v>0</v>
      </c>
      <c r="AS471" s="274">
        <f t="shared" si="271"/>
        <v>0</v>
      </c>
      <c r="AT471" s="275">
        <f t="shared" si="271"/>
        <v>0</v>
      </c>
      <c r="AU471" s="275">
        <f t="shared" si="271"/>
        <v>0</v>
      </c>
      <c r="AV471" s="275">
        <f t="shared" si="271"/>
        <v>0</v>
      </c>
      <c r="AW471" s="275">
        <f t="shared" si="271"/>
        <v>0</v>
      </c>
      <c r="AX471" s="275">
        <f t="shared" si="271"/>
        <v>0</v>
      </c>
      <c r="AY471" s="275">
        <f t="shared" si="271"/>
        <v>0</v>
      </c>
      <c r="AZ471" s="275">
        <f t="shared" si="271"/>
        <v>0</v>
      </c>
      <c r="BA471" s="275">
        <f t="shared" si="271"/>
        <v>0</v>
      </c>
      <c r="BB471" s="275">
        <f t="shared" si="271"/>
        <v>0</v>
      </c>
      <c r="BC471" s="275">
        <f t="shared" si="271"/>
        <v>0</v>
      </c>
      <c r="BD471" s="275">
        <f t="shared" si="270"/>
        <v>0</v>
      </c>
      <c r="BE471" s="275">
        <f>IF(AND(A471&lt;&gt;"",AS471&lt;&gt;1,ISNA(VLOOKUP(A471,Indoor!B:B,1,0))),1,0)</f>
        <v>0</v>
      </c>
      <c r="BG471" s="276"/>
      <c r="BH471" s="302"/>
    </row>
    <row r="472" spans="1:60" hidden="1">
      <c r="A472" s="118"/>
      <c r="B472" s="4" t="str">
        <f t="shared" si="257"/>
        <v/>
      </c>
      <c r="C472" s="4" t="str">
        <f t="shared" si="257"/>
        <v/>
      </c>
      <c r="D472" s="5" t="str">
        <f t="shared" si="257"/>
        <v/>
      </c>
      <c r="E472" s="5" t="str">
        <f t="shared" si="257"/>
        <v/>
      </c>
      <c r="F472" s="5" t="str">
        <f t="shared" si="257"/>
        <v/>
      </c>
      <c r="G472" s="17"/>
      <c r="H472" s="27" t="str">
        <f t="shared" si="279"/>
        <v/>
      </c>
      <c r="I472" s="28"/>
      <c r="J472" s="267" t="str">
        <f t="shared" si="280"/>
        <v/>
      </c>
      <c r="K472" s="263" t="str">
        <f t="shared" si="272"/>
        <v/>
      </c>
      <c r="L472" s="5">
        <f t="shared" si="263"/>
        <v>0</v>
      </c>
      <c r="M472" s="18"/>
      <c r="N472" s="267" t="str">
        <f t="shared" si="281"/>
        <v/>
      </c>
      <c r="O472" s="263" t="str">
        <f t="shared" si="273"/>
        <v/>
      </c>
      <c r="P472" s="5">
        <f t="shared" si="264"/>
        <v>0</v>
      </c>
      <c r="Q472" s="18"/>
      <c r="R472" s="267" t="str">
        <f t="shared" si="282"/>
        <v/>
      </c>
      <c r="S472" s="263" t="str">
        <f t="shared" si="274"/>
        <v/>
      </c>
      <c r="T472" s="5">
        <f t="shared" si="265"/>
        <v>0</v>
      </c>
      <c r="U472" s="18"/>
      <c r="V472" s="267" t="str">
        <f t="shared" si="283"/>
        <v/>
      </c>
      <c r="W472" s="263" t="str">
        <f t="shared" si="275"/>
        <v/>
      </c>
      <c r="X472" s="5">
        <f t="shared" si="266"/>
        <v>0</v>
      </c>
      <c r="Y472" s="20"/>
      <c r="Z472" s="267" t="str">
        <f t="shared" si="284"/>
        <v/>
      </c>
      <c r="AA472" s="263" t="str">
        <f t="shared" si="276"/>
        <v/>
      </c>
      <c r="AB472" s="5">
        <f t="shared" si="267"/>
        <v>0</v>
      </c>
      <c r="AC472" s="18"/>
      <c r="AD472" s="267" t="str">
        <f t="shared" si="285"/>
        <v/>
      </c>
      <c r="AE472" s="263" t="str">
        <f t="shared" si="277"/>
        <v/>
      </c>
      <c r="AF472" s="5">
        <f t="shared" si="268"/>
        <v>0</v>
      </c>
      <c r="AG472" s="18"/>
      <c r="AH472" s="267" t="str">
        <f t="shared" si="286"/>
        <v/>
      </c>
      <c r="AI472" s="263" t="str">
        <f t="shared" si="278"/>
        <v/>
      </c>
      <c r="AJ472" s="29">
        <f t="shared" si="269"/>
        <v>0</v>
      </c>
      <c r="AK472" s="22"/>
      <c r="AL472" s="5">
        <f t="shared" si="260"/>
        <v>0</v>
      </c>
      <c r="AM472" s="22"/>
      <c r="AN472" s="5">
        <f t="shared" si="261"/>
        <v>0</v>
      </c>
      <c r="AO472" s="826"/>
      <c r="AP472" s="29">
        <f t="shared" si="287"/>
        <v>0</v>
      </c>
      <c r="AQ472" s="436"/>
      <c r="AR472" s="106">
        <f t="shared" si="288"/>
        <v>0</v>
      </c>
      <c r="AS472" s="274">
        <f t="shared" si="271"/>
        <v>0</v>
      </c>
      <c r="AT472" s="275">
        <f t="shared" si="271"/>
        <v>0</v>
      </c>
      <c r="AU472" s="275">
        <f t="shared" si="271"/>
        <v>0</v>
      </c>
      <c r="AV472" s="275">
        <f t="shared" si="271"/>
        <v>0</v>
      </c>
      <c r="AW472" s="275">
        <f t="shared" si="271"/>
        <v>0</v>
      </c>
      <c r="AX472" s="275">
        <f t="shared" si="271"/>
        <v>0</v>
      </c>
      <c r="AY472" s="275">
        <f t="shared" si="271"/>
        <v>0</v>
      </c>
      <c r="AZ472" s="275">
        <f t="shared" si="271"/>
        <v>0</v>
      </c>
      <c r="BA472" s="275">
        <f t="shared" si="271"/>
        <v>0</v>
      </c>
      <c r="BB472" s="275">
        <f t="shared" si="271"/>
        <v>0</v>
      </c>
      <c r="BC472" s="275">
        <f t="shared" si="271"/>
        <v>0</v>
      </c>
      <c r="BD472" s="275">
        <f t="shared" si="270"/>
        <v>0</v>
      </c>
      <c r="BE472" s="275">
        <f>IF(AND(A472&lt;&gt;"",AS472&lt;&gt;1,ISNA(VLOOKUP(A472,Indoor!B:B,1,0))),1,0)</f>
        <v>0</v>
      </c>
      <c r="BG472" s="276"/>
      <c r="BH472" s="302"/>
    </row>
    <row r="473" spans="1:60" hidden="1">
      <c r="A473" s="118"/>
      <c r="B473" s="4" t="str">
        <f t="shared" si="257"/>
        <v/>
      </c>
      <c r="C473" s="4" t="str">
        <f t="shared" si="257"/>
        <v/>
      </c>
      <c r="D473" s="5" t="str">
        <f t="shared" si="257"/>
        <v/>
      </c>
      <c r="E473" s="5" t="str">
        <f t="shared" si="257"/>
        <v/>
      </c>
      <c r="F473" s="5" t="str">
        <f t="shared" si="257"/>
        <v/>
      </c>
      <c r="G473" s="17"/>
      <c r="H473" s="27" t="str">
        <f t="shared" si="279"/>
        <v/>
      </c>
      <c r="I473" s="28"/>
      <c r="J473" s="267" t="str">
        <f t="shared" si="280"/>
        <v/>
      </c>
      <c r="K473" s="263" t="str">
        <f t="shared" si="272"/>
        <v/>
      </c>
      <c r="L473" s="5">
        <f t="shared" si="263"/>
        <v>0</v>
      </c>
      <c r="M473" s="18"/>
      <c r="N473" s="267" t="str">
        <f t="shared" si="281"/>
        <v/>
      </c>
      <c r="O473" s="263" t="str">
        <f t="shared" si="273"/>
        <v/>
      </c>
      <c r="P473" s="5">
        <f t="shared" si="264"/>
        <v>0</v>
      </c>
      <c r="Q473" s="18"/>
      <c r="R473" s="267" t="str">
        <f t="shared" si="282"/>
        <v/>
      </c>
      <c r="S473" s="263" t="str">
        <f t="shared" si="274"/>
        <v/>
      </c>
      <c r="T473" s="5">
        <f t="shared" si="265"/>
        <v>0</v>
      </c>
      <c r="U473" s="18"/>
      <c r="V473" s="267" t="str">
        <f t="shared" si="283"/>
        <v/>
      </c>
      <c r="W473" s="263" t="str">
        <f t="shared" si="275"/>
        <v/>
      </c>
      <c r="X473" s="5">
        <f t="shared" si="266"/>
        <v>0</v>
      </c>
      <c r="Y473" s="20"/>
      <c r="Z473" s="267" t="str">
        <f t="shared" si="284"/>
        <v/>
      </c>
      <c r="AA473" s="263" t="str">
        <f t="shared" si="276"/>
        <v/>
      </c>
      <c r="AB473" s="5">
        <f t="shared" si="267"/>
        <v>0</v>
      </c>
      <c r="AC473" s="18"/>
      <c r="AD473" s="267" t="str">
        <f t="shared" si="285"/>
        <v/>
      </c>
      <c r="AE473" s="263" t="str">
        <f t="shared" si="277"/>
        <v/>
      </c>
      <c r="AF473" s="5">
        <f t="shared" si="268"/>
        <v>0</v>
      </c>
      <c r="AG473" s="18"/>
      <c r="AH473" s="267" t="str">
        <f t="shared" si="286"/>
        <v/>
      </c>
      <c r="AI473" s="263" t="str">
        <f t="shared" si="278"/>
        <v/>
      </c>
      <c r="AJ473" s="29">
        <f t="shared" si="269"/>
        <v>0</v>
      </c>
      <c r="AK473" s="22"/>
      <c r="AL473" s="5">
        <f t="shared" si="260"/>
        <v>0</v>
      </c>
      <c r="AM473" s="22"/>
      <c r="AN473" s="5">
        <f t="shared" si="261"/>
        <v>0</v>
      </c>
      <c r="AO473" s="826"/>
      <c r="AP473" s="29">
        <f t="shared" si="287"/>
        <v>0</v>
      </c>
      <c r="AQ473" s="436"/>
      <c r="AR473" s="106">
        <f t="shared" si="288"/>
        <v>0</v>
      </c>
      <c r="AS473" s="274">
        <f t="shared" si="271"/>
        <v>0</v>
      </c>
      <c r="AT473" s="275">
        <f t="shared" si="271"/>
        <v>0</v>
      </c>
      <c r="AU473" s="275">
        <f t="shared" si="271"/>
        <v>0</v>
      </c>
      <c r="AV473" s="275">
        <f t="shared" si="271"/>
        <v>0</v>
      </c>
      <c r="AW473" s="275">
        <f t="shared" si="271"/>
        <v>0</v>
      </c>
      <c r="AX473" s="275">
        <f t="shared" si="271"/>
        <v>0</v>
      </c>
      <c r="AY473" s="275">
        <f t="shared" si="271"/>
        <v>0</v>
      </c>
      <c r="AZ473" s="275">
        <f t="shared" si="271"/>
        <v>0</v>
      </c>
      <c r="BA473" s="275">
        <f t="shared" si="271"/>
        <v>0</v>
      </c>
      <c r="BB473" s="275">
        <f t="shared" si="271"/>
        <v>0</v>
      </c>
      <c r="BC473" s="275">
        <f t="shared" si="271"/>
        <v>0</v>
      </c>
      <c r="BD473" s="275">
        <f t="shared" si="270"/>
        <v>0</v>
      </c>
      <c r="BE473" s="275">
        <f>IF(AND(A473&lt;&gt;"",AS473&lt;&gt;1,ISNA(VLOOKUP(A473,Indoor!B:B,1,0))),1,0)</f>
        <v>0</v>
      </c>
      <c r="BG473" s="276"/>
      <c r="BH473" s="302"/>
    </row>
    <row r="474" spans="1:60" hidden="1">
      <c r="A474" s="118"/>
      <c r="B474" s="4" t="str">
        <f t="shared" si="257"/>
        <v/>
      </c>
      <c r="C474" s="4" t="str">
        <f t="shared" si="257"/>
        <v/>
      </c>
      <c r="D474" s="5" t="str">
        <f t="shared" si="257"/>
        <v/>
      </c>
      <c r="E474" s="5" t="str">
        <f t="shared" si="257"/>
        <v/>
      </c>
      <c r="F474" s="5" t="str">
        <f t="shared" si="257"/>
        <v/>
      </c>
      <c r="G474" s="17"/>
      <c r="H474" s="27" t="str">
        <f t="shared" si="279"/>
        <v/>
      </c>
      <c r="I474" s="28"/>
      <c r="J474" s="267" t="str">
        <f t="shared" si="280"/>
        <v/>
      </c>
      <c r="K474" s="263" t="str">
        <f t="shared" si="272"/>
        <v/>
      </c>
      <c r="L474" s="5">
        <f t="shared" si="263"/>
        <v>0</v>
      </c>
      <c r="M474" s="18"/>
      <c r="N474" s="267" t="str">
        <f t="shared" si="281"/>
        <v/>
      </c>
      <c r="O474" s="263" t="str">
        <f t="shared" si="273"/>
        <v/>
      </c>
      <c r="P474" s="5">
        <f t="shared" si="264"/>
        <v>0</v>
      </c>
      <c r="Q474" s="18"/>
      <c r="R474" s="267" t="str">
        <f t="shared" si="282"/>
        <v/>
      </c>
      <c r="S474" s="263" t="str">
        <f t="shared" si="274"/>
        <v/>
      </c>
      <c r="T474" s="5">
        <f t="shared" si="265"/>
        <v>0</v>
      </c>
      <c r="U474" s="18"/>
      <c r="V474" s="267" t="str">
        <f t="shared" si="283"/>
        <v/>
      </c>
      <c r="W474" s="263" t="str">
        <f t="shared" si="275"/>
        <v/>
      </c>
      <c r="X474" s="5">
        <f t="shared" si="266"/>
        <v>0</v>
      </c>
      <c r="Y474" s="20"/>
      <c r="Z474" s="267" t="str">
        <f t="shared" si="284"/>
        <v/>
      </c>
      <c r="AA474" s="263" t="str">
        <f t="shared" si="276"/>
        <v/>
      </c>
      <c r="AB474" s="5">
        <f t="shared" si="267"/>
        <v>0</v>
      </c>
      <c r="AC474" s="18"/>
      <c r="AD474" s="267" t="str">
        <f t="shared" si="285"/>
        <v/>
      </c>
      <c r="AE474" s="263" t="str">
        <f t="shared" si="277"/>
        <v/>
      </c>
      <c r="AF474" s="5">
        <f t="shared" si="268"/>
        <v>0</v>
      </c>
      <c r="AG474" s="18"/>
      <c r="AH474" s="267" t="str">
        <f t="shared" si="286"/>
        <v/>
      </c>
      <c r="AI474" s="263" t="str">
        <f t="shared" si="278"/>
        <v/>
      </c>
      <c r="AJ474" s="29">
        <f t="shared" si="269"/>
        <v>0</v>
      </c>
      <c r="AK474" s="22"/>
      <c r="AL474" s="5">
        <f t="shared" si="260"/>
        <v>0</v>
      </c>
      <c r="AM474" s="22"/>
      <c r="AN474" s="5">
        <f t="shared" si="261"/>
        <v>0</v>
      </c>
      <c r="AO474" s="826"/>
      <c r="AP474" s="29">
        <f t="shared" si="287"/>
        <v>0</v>
      </c>
      <c r="AQ474" s="436"/>
      <c r="AR474" s="106">
        <f t="shared" si="288"/>
        <v>0</v>
      </c>
      <c r="AS474" s="274">
        <f t="shared" si="271"/>
        <v>0</v>
      </c>
      <c r="AT474" s="275">
        <f t="shared" si="271"/>
        <v>0</v>
      </c>
      <c r="AU474" s="275">
        <f t="shared" si="271"/>
        <v>0</v>
      </c>
      <c r="AV474" s="275">
        <f t="shared" si="271"/>
        <v>0</v>
      </c>
      <c r="AW474" s="275">
        <f t="shared" si="271"/>
        <v>0</v>
      </c>
      <c r="AX474" s="275">
        <f t="shared" si="271"/>
        <v>0</v>
      </c>
      <c r="AY474" s="275">
        <f t="shared" si="271"/>
        <v>0</v>
      </c>
      <c r="AZ474" s="275">
        <f t="shared" si="271"/>
        <v>0</v>
      </c>
      <c r="BA474" s="275">
        <f t="shared" si="271"/>
        <v>0</v>
      </c>
      <c r="BB474" s="275">
        <f t="shared" si="271"/>
        <v>0</v>
      </c>
      <c r="BC474" s="275">
        <f t="shared" si="271"/>
        <v>0</v>
      </c>
      <c r="BD474" s="275">
        <f t="shared" si="270"/>
        <v>0</v>
      </c>
      <c r="BE474" s="275">
        <f>IF(AND(A474&lt;&gt;"",AS474&lt;&gt;1,ISNA(VLOOKUP(A474,Indoor!B:B,1,0))),1,0)</f>
        <v>0</v>
      </c>
      <c r="BG474" s="276"/>
      <c r="BH474" s="302"/>
    </row>
    <row r="475" spans="1:60" hidden="1">
      <c r="A475" s="118"/>
      <c r="B475" s="4" t="str">
        <f t="shared" si="257"/>
        <v/>
      </c>
      <c r="C475" s="4" t="str">
        <f t="shared" si="257"/>
        <v/>
      </c>
      <c r="D475" s="5" t="str">
        <f t="shared" si="257"/>
        <v/>
      </c>
      <c r="E475" s="5" t="str">
        <f t="shared" si="257"/>
        <v/>
      </c>
      <c r="F475" s="5" t="str">
        <f t="shared" si="257"/>
        <v/>
      </c>
      <c r="G475" s="17"/>
      <c r="H475" s="27" t="str">
        <f t="shared" si="279"/>
        <v/>
      </c>
      <c r="I475" s="28"/>
      <c r="J475" s="267" t="str">
        <f t="shared" si="280"/>
        <v/>
      </c>
      <c r="K475" s="263" t="str">
        <f t="shared" si="272"/>
        <v/>
      </c>
      <c r="L475" s="5">
        <f t="shared" si="263"/>
        <v>0</v>
      </c>
      <c r="M475" s="18"/>
      <c r="N475" s="267" t="str">
        <f t="shared" si="281"/>
        <v/>
      </c>
      <c r="O475" s="263" t="str">
        <f t="shared" si="273"/>
        <v/>
      </c>
      <c r="P475" s="5">
        <f t="shared" si="264"/>
        <v>0</v>
      </c>
      <c r="Q475" s="18"/>
      <c r="R475" s="267" t="str">
        <f t="shared" si="282"/>
        <v/>
      </c>
      <c r="S475" s="263" t="str">
        <f t="shared" si="274"/>
        <v/>
      </c>
      <c r="T475" s="5">
        <f t="shared" si="265"/>
        <v>0</v>
      </c>
      <c r="U475" s="18"/>
      <c r="V475" s="267" t="str">
        <f t="shared" si="283"/>
        <v/>
      </c>
      <c r="W475" s="263" t="str">
        <f t="shared" si="275"/>
        <v/>
      </c>
      <c r="X475" s="5">
        <f t="shared" si="266"/>
        <v>0</v>
      </c>
      <c r="Y475" s="20"/>
      <c r="Z475" s="267" t="str">
        <f t="shared" si="284"/>
        <v/>
      </c>
      <c r="AA475" s="263" t="str">
        <f t="shared" si="276"/>
        <v/>
      </c>
      <c r="AB475" s="5">
        <f t="shared" si="267"/>
        <v>0</v>
      </c>
      <c r="AC475" s="18"/>
      <c r="AD475" s="267" t="str">
        <f t="shared" si="285"/>
        <v/>
      </c>
      <c r="AE475" s="263" t="str">
        <f t="shared" si="277"/>
        <v/>
      </c>
      <c r="AF475" s="5">
        <f t="shared" si="268"/>
        <v>0</v>
      </c>
      <c r="AG475" s="18"/>
      <c r="AH475" s="267" t="str">
        <f t="shared" si="286"/>
        <v/>
      </c>
      <c r="AI475" s="263" t="str">
        <f t="shared" si="278"/>
        <v/>
      </c>
      <c r="AJ475" s="29">
        <f t="shared" si="269"/>
        <v>0</v>
      </c>
      <c r="AK475" s="22"/>
      <c r="AL475" s="5">
        <f t="shared" si="260"/>
        <v>0</v>
      </c>
      <c r="AM475" s="22"/>
      <c r="AN475" s="5">
        <f t="shared" si="261"/>
        <v>0</v>
      </c>
      <c r="AO475" s="826"/>
      <c r="AP475" s="29">
        <f t="shared" si="287"/>
        <v>0</v>
      </c>
      <c r="AQ475" s="436"/>
      <c r="AR475" s="106">
        <f t="shared" si="288"/>
        <v>0</v>
      </c>
      <c r="AS475" s="274">
        <f t="shared" si="271"/>
        <v>0</v>
      </c>
      <c r="AT475" s="275">
        <f t="shared" si="271"/>
        <v>0</v>
      </c>
      <c r="AU475" s="275">
        <f t="shared" si="271"/>
        <v>0</v>
      </c>
      <c r="AV475" s="275">
        <f t="shared" si="271"/>
        <v>0</v>
      </c>
      <c r="AW475" s="275">
        <f t="shared" si="271"/>
        <v>0</v>
      </c>
      <c r="AX475" s="275">
        <f t="shared" si="271"/>
        <v>0</v>
      </c>
      <c r="AY475" s="275">
        <f t="shared" si="271"/>
        <v>0</v>
      </c>
      <c r="AZ475" s="275">
        <f t="shared" si="271"/>
        <v>0</v>
      </c>
      <c r="BA475" s="275">
        <f t="shared" si="271"/>
        <v>0</v>
      </c>
      <c r="BB475" s="275">
        <f t="shared" si="271"/>
        <v>0</v>
      </c>
      <c r="BC475" s="275">
        <f t="shared" si="271"/>
        <v>0</v>
      </c>
      <c r="BD475" s="275">
        <f t="shared" si="270"/>
        <v>0</v>
      </c>
      <c r="BE475" s="275">
        <f>IF(AND(A475&lt;&gt;"",AS475&lt;&gt;1,ISNA(VLOOKUP(A475,Indoor!B:B,1,0))),1,0)</f>
        <v>0</v>
      </c>
      <c r="BG475" s="276"/>
      <c r="BH475" s="302"/>
    </row>
    <row r="476" spans="1:60" hidden="1">
      <c r="A476" s="118"/>
      <c r="B476" s="4" t="str">
        <f t="shared" si="257"/>
        <v/>
      </c>
      <c r="C476" s="4" t="str">
        <f t="shared" si="257"/>
        <v/>
      </c>
      <c r="D476" s="5" t="str">
        <f t="shared" si="257"/>
        <v/>
      </c>
      <c r="E476" s="5" t="str">
        <f t="shared" si="257"/>
        <v/>
      </c>
      <c r="F476" s="5" t="str">
        <f t="shared" si="257"/>
        <v/>
      </c>
      <c r="G476" s="17"/>
      <c r="H476" s="27" t="str">
        <f t="shared" si="279"/>
        <v/>
      </c>
      <c r="I476" s="28"/>
      <c r="J476" s="267" t="str">
        <f t="shared" si="280"/>
        <v/>
      </c>
      <c r="K476" s="263" t="str">
        <f t="shared" si="272"/>
        <v/>
      </c>
      <c r="L476" s="5">
        <f t="shared" si="263"/>
        <v>0</v>
      </c>
      <c r="M476" s="18"/>
      <c r="N476" s="267" t="str">
        <f t="shared" si="281"/>
        <v/>
      </c>
      <c r="O476" s="263" t="str">
        <f t="shared" si="273"/>
        <v/>
      </c>
      <c r="P476" s="5">
        <f t="shared" si="264"/>
        <v>0</v>
      </c>
      <c r="Q476" s="18"/>
      <c r="R476" s="267" t="str">
        <f t="shared" si="282"/>
        <v/>
      </c>
      <c r="S476" s="263" t="str">
        <f t="shared" si="274"/>
        <v/>
      </c>
      <c r="T476" s="5">
        <f t="shared" si="265"/>
        <v>0</v>
      </c>
      <c r="U476" s="18"/>
      <c r="V476" s="267" t="str">
        <f t="shared" si="283"/>
        <v/>
      </c>
      <c r="W476" s="263" t="str">
        <f t="shared" si="275"/>
        <v/>
      </c>
      <c r="X476" s="5">
        <f t="shared" si="266"/>
        <v>0</v>
      </c>
      <c r="Y476" s="20"/>
      <c r="Z476" s="267" t="str">
        <f t="shared" si="284"/>
        <v/>
      </c>
      <c r="AA476" s="263" t="str">
        <f t="shared" si="276"/>
        <v/>
      </c>
      <c r="AB476" s="5">
        <f t="shared" si="267"/>
        <v>0</v>
      </c>
      <c r="AC476" s="18"/>
      <c r="AD476" s="267" t="str">
        <f t="shared" si="285"/>
        <v/>
      </c>
      <c r="AE476" s="263" t="str">
        <f t="shared" si="277"/>
        <v/>
      </c>
      <c r="AF476" s="5">
        <f t="shared" si="268"/>
        <v>0</v>
      </c>
      <c r="AG476" s="18"/>
      <c r="AH476" s="267" t="str">
        <f t="shared" si="286"/>
        <v/>
      </c>
      <c r="AI476" s="263" t="str">
        <f t="shared" si="278"/>
        <v/>
      </c>
      <c r="AJ476" s="29">
        <f t="shared" si="269"/>
        <v>0</v>
      </c>
      <c r="AK476" s="22"/>
      <c r="AL476" s="5">
        <f t="shared" si="260"/>
        <v>0</v>
      </c>
      <c r="AM476" s="22"/>
      <c r="AN476" s="5">
        <f t="shared" si="261"/>
        <v>0</v>
      </c>
      <c r="AO476" s="826"/>
      <c r="AP476" s="29">
        <f t="shared" si="287"/>
        <v>0</v>
      </c>
      <c r="AQ476" s="436"/>
      <c r="AR476" s="106">
        <f t="shared" si="288"/>
        <v>0</v>
      </c>
      <c r="AS476" s="274">
        <f t="shared" si="271"/>
        <v>0</v>
      </c>
      <c r="AT476" s="275">
        <f t="shared" si="271"/>
        <v>0</v>
      </c>
      <c r="AU476" s="275">
        <f t="shared" si="271"/>
        <v>0</v>
      </c>
      <c r="AV476" s="275">
        <f t="shared" si="271"/>
        <v>0</v>
      </c>
      <c r="AW476" s="275">
        <f t="shared" si="271"/>
        <v>0</v>
      </c>
      <c r="AX476" s="275">
        <f t="shared" si="271"/>
        <v>0</v>
      </c>
      <c r="AY476" s="275">
        <f t="shared" si="271"/>
        <v>0</v>
      </c>
      <c r="AZ476" s="275">
        <f t="shared" si="271"/>
        <v>0</v>
      </c>
      <c r="BA476" s="275">
        <f t="shared" si="271"/>
        <v>0</v>
      </c>
      <c r="BB476" s="275">
        <f t="shared" si="271"/>
        <v>0</v>
      </c>
      <c r="BC476" s="275">
        <f t="shared" si="271"/>
        <v>0</v>
      </c>
      <c r="BD476" s="275">
        <f t="shared" si="270"/>
        <v>0</v>
      </c>
      <c r="BE476" s="275">
        <f>IF(AND(A476&lt;&gt;"",AS476&lt;&gt;1,ISNA(VLOOKUP(A476,Indoor!B:B,1,0))),1,0)</f>
        <v>0</v>
      </c>
      <c r="BG476" s="276"/>
      <c r="BH476" s="302"/>
    </row>
    <row r="477" spans="1:60" hidden="1">
      <c r="A477" s="118"/>
      <c r="B477" s="4" t="str">
        <f t="shared" si="257"/>
        <v/>
      </c>
      <c r="C477" s="4" t="str">
        <f t="shared" si="257"/>
        <v/>
      </c>
      <c r="D477" s="5" t="str">
        <f t="shared" si="257"/>
        <v/>
      </c>
      <c r="E477" s="5" t="str">
        <f t="shared" si="257"/>
        <v/>
      </c>
      <c r="F477" s="5" t="str">
        <f t="shared" si="257"/>
        <v/>
      </c>
      <c r="G477" s="17"/>
      <c r="H477" s="27" t="str">
        <f t="shared" si="279"/>
        <v/>
      </c>
      <c r="I477" s="28"/>
      <c r="J477" s="267" t="str">
        <f t="shared" si="280"/>
        <v/>
      </c>
      <c r="K477" s="263" t="str">
        <f t="shared" si="272"/>
        <v/>
      </c>
      <c r="L477" s="5">
        <f t="shared" si="263"/>
        <v>0</v>
      </c>
      <c r="M477" s="18"/>
      <c r="N477" s="267" t="str">
        <f t="shared" si="281"/>
        <v/>
      </c>
      <c r="O477" s="263" t="str">
        <f t="shared" si="273"/>
        <v/>
      </c>
      <c r="P477" s="5">
        <f t="shared" si="264"/>
        <v>0</v>
      </c>
      <c r="Q477" s="18"/>
      <c r="R477" s="267" t="str">
        <f t="shared" si="282"/>
        <v/>
      </c>
      <c r="S477" s="263" t="str">
        <f t="shared" si="274"/>
        <v/>
      </c>
      <c r="T477" s="5">
        <f t="shared" si="265"/>
        <v>0</v>
      </c>
      <c r="U477" s="18"/>
      <c r="V477" s="267" t="str">
        <f t="shared" si="283"/>
        <v/>
      </c>
      <c r="W477" s="263" t="str">
        <f t="shared" si="275"/>
        <v/>
      </c>
      <c r="X477" s="5">
        <f t="shared" si="266"/>
        <v>0</v>
      </c>
      <c r="Y477" s="20"/>
      <c r="Z477" s="267" t="str">
        <f t="shared" si="284"/>
        <v/>
      </c>
      <c r="AA477" s="263" t="str">
        <f t="shared" si="276"/>
        <v/>
      </c>
      <c r="AB477" s="5">
        <f t="shared" si="267"/>
        <v>0</v>
      </c>
      <c r="AC477" s="18"/>
      <c r="AD477" s="267" t="str">
        <f t="shared" si="285"/>
        <v/>
      </c>
      <c r="AE477" s="263" t="str">
        <f t="shared" si="277"/>
        <v/>
      </c>
      <c r="AF477" s="5">
        <f t="shared" si="268"/>
        <v>0</v>
      </c>
      <c r="AG477" s="18"/>
      <c r="AH477" s="267" t="str">
        <f t="shared" si="286"/>
        <v/>
      </c>
      <c r="AI477" s="263" t="str">
        <f t="shared" si="278"/>
        <v/>
      </c>
      <c r="AJ477" s="29">
        <f t="shared" si="269"/>
        <v>0</v>
      </c>
      <c r="AK477" s="22"/>
      <c r="AL477" s="5">
        <f t="shared" si="260"/>
        <v>0</v>
      </c>
      <c r="AM477" s="22"/>
      <c r="AN477" s="5">
        <f t="shared" si="261"/>
        <v>0</v>
      </c>
      <c r="AO477" s="826"/>
      <c r="AP477" s="29">
        <f t="shared" si="287"/>
        <v>0</v>
      </c>
      <c r="AQ477" s="436"/>
      <c r="AR477" s="106">
        <f t="shared" si="288"/>
        <v>0</v>
      </c>
      <c r="AS477" s="274">
        <f t="shared" si="271"/>
        <v>0</v>
      </c>
      <c r="AT477" s="275">
        <f t="shared" si="271"/>
        <v>0</v>
      </c>
      <c r="AU477" s="275">
        <f t="shared" si="271"/>
        <v>0</v>
      </c>
      <c r="AV477" s="275">
        <f t="shared" si="271"/>
        <v>0</v>
      </c>
      <c r="AW477" s="275">
        <f t="shared" si="271"/>
        <v>0</v>
      </c>
      <c r="AX477" s="275">
        <f t="shared" si="271"/>
        <v>0</v>
      </c>
      <c r="AY477" s="275">
        <f t="shared" si="271"/>
        <v>0</v>
      </c>
      <c r="AZ477" s="275">
        <f t="shared" si="271"/>
        <v>0</v>
      </c>
      <c r="BA477" s="275">
        <f t="shared" si="271"/>
        <v>0</v>
      </c>
      <c r="BB477" s="275">
        <f t="shared" si="271"/>
        <v>0</v>
      </c>
      <c r="BC477" s="275">
        <f t="shared" si="271"/>
        <v>0</v>
      </c>
      <c r="BD477" s="275">
        <f t="shared" si="270"/>
        <v>0</v>
      </c>
      <c r="BE477" s="275">
        <f>IF(AND(A477&lt;&gt;"",AS477&lt;&gt;1,ISNA(VLOOKUP(A477,Indoor!B:B,1,0))),1,0)</f>
        <v>0</v>
      </c>
      <c r="BG477" s="276"/>
      <c r="BH477" s="302"/>
    </row>
    <row r="478" spans="1:60" hidden="1">
      <c r="A478" s="118"/>
      <c r="B478" s="4" t="str">
        <f t="shared" si="257"/>
        <v/>
      </c>
      <c r="C478" s="4" t="str">
        <f t="shared" si="257"/>
        <v/>
      </c>
      <c r="D478" s="5" t="str">
        <f t="shared" si="257"/>
        <v/>
      </c>
      <c r="E478" s="5" t="str">
        <f t="shared" si="257"/>
        <v/>
      </c>
      <c r="F478" s="5" t="str">
        <f t="shared" si="257"/>
        <v/>
      </c>
      <c r="G478" s="17"/>
      <c r="H478" s="27" t="str">
        <f t="shared" si="279"/>
        <v/>
      </c>
      <c r="I478" s="28"/>
      <c r="J478" s="267" t="str">
        <f t="shared" si="280"/>
        <v/>
      </c>
      <c r="K478" s="263" t="str">
        <f t="shared" si="272"/>
        <v/>
      </c>
      <c r="L478" s="5">
        <f t="shared" si="263"/>
        <v>0</v>
      </c>
      <c r="M478" s="18"/>
      <c r="N478" s="267" t="str">
        <f t="shared" si="281"/>
        <v/>
      </c>
      <c r="O478" s="263" t="str">
        <f t="shared" si="273"/>
        <v/>
      </c>
      <c r="P478" s="5">
        <f t="shared" si="264"/>
        <v>0</v>
      </c>
      <c r="Q478" s="18"/>
      <c r="R478" s="267" t="str">
        <f t="shared" si="282"/>
        <v/>
      </c>
      <c r="S478" s="263" t="str">
        <f t="shared" si="274"/>
        <v/>
      </c>
      <c r="T478" s="5">
        <f t="shared" si="265"/>
        <v>0</v>
      </c>
      <c r="U478" s="18"/>
      <c r="V478" s="267" t="str">
        <f t="shared" si="283"/>
        <v/>
      </c>
      <c r="W478" s="263" t="str">
        <f t="shared" si="275"/>
        <v/>
      </c>
      <c r="X478" s="5">
        <f t="shared" si="266"/>
        <v>0</v>
      </c>
      <c r="Y478" s="20"/>
      <c r="Z478" s="267" t="str">
        <f t="shared" si="284"/>
        <v/>
      </c>
      <c r="AA478" s="263" t="str">
        <f t="shared" si="276"/>
        <v/>
      </c>
      <c r="AB478" s="5">
        <f t="shared" si="267"/>
        <v>0</v>
      </c>
      <c r="AC478" s="18"/>
      <c r="AD478" s="267" t="str">
        <f t="shared" si="285"/>
        <v/>
      </c>
      <c r="AE478" s="263" t="str">
        <f t="shared" si="277"/>
        <v/>
      </c>
      <c r="AF478" s="5">
        <f t="shared" si="268"/>
        <v>0</v>
      </c>
      <c r="AG478" s="18"/>
      <c r="AH478" s="267" t="str">
        <f t="shared" si="286"/>
        <v/>
      </c>
      <c r="AI478" s="263" t="str">
        <f t="shared" si="278"/>
        <v/>
      </c>
      <c r="AJ478" s="29">
        <f t="shared" si="269"/>
        <v>0</v>
      </c>
      <c r="AK478" s="22"/>
      <c r="AL478" s="5">
        <f t="shared" si="260"/>
        <v>0</v>
      </c>
      <c r="AM478" s="22"/>
      <c r="AN478" s="5">
        <f t="shared" si="261"/>
        <v>0</v>
      </c>
      <c r="AO478" s="826"/>
      <c r="AP478" s="29">
        <f t="shared" si="287"/>
        <v>0</v>
      </c>
      <c r="AQ478" s="436"/>
      <c r="AR478" s="106">
        <f t="shared" si="288"/>
        <v>0</v>
      </c>
      <c r="AS478" s="274">
        <f t="shared" si="271"/>
        <v>0</v>
      </c>
      <c r="AT478" s="275">
        <f t="shared" si="271"/>
        <v>0</v>
      </c>
      <c r="AU478" s="275">
        <f t="shared" si="271"/>
        <v>0</v>
      </c>
      <c r="AV478" s="275">
        <f t="shared" si="271"/>
        <v>0</v>
      </c>
      <c r="AW478" s="275">
        <f t="shared" si="271"/>
        <v>0</v>
      </c>
      <c r="AX478" s="275">
        <f t="shared" si="271"/>
        <v>0</v>
      </c>
      <c r="AY478" s="275">
        <f t="shared" si="271"/>
        <v>0</v>
      </c>
      <c r="AZ478" s="275">
        <f t="shared" si="271"/>
        <v>0</v>
      </c>
      <c r="BA478" s="275">
        <f t="shared" si="271"/>
        <v>0</v>
      </c>
      <c r="BB478" s="275">
        <f t="shared" si="271"/>
        <v>0</v>
      </c>
      <c r="BC478" s="275">
        <f t="shared" si="271"/>
        <v>0</v>
      </c>
      <c r="BD478" s="275">
        <f t="shared" si="270"/>
        <v>0</v>
      </c>
      <c r="BE478" s="275">
        <f>IF(AND(A478&lt;&gt;"",AS478&lt;&gt;1,ISNA(VLOOKUP(A478,Indoor!B:B,1,0))),1,0)</f>
        <v>0</v>
      </c>
      <c r="BG478" s="276"/>
      <c r="BH478" s="302"/>
    </row>
    <row r="479" spans="1:60" hidden="1">
      <c r="A479" s="118"/>
      <c r="B479" s="4" t="str">
        <f t="shared" si="257"/>
        <v/>
      </c>
      <c r="C479" s="4" t="str">
        <f t="shared" si="257"/>
        <v/>
      </c>
      <c r="D479" s="5" t="str">
        <f t="shared" si="257"/>
        <v/>
      </c>
      <c r="E479" s="5" t="str">
        <f t="shared" si="257"/>
        <v/>
      </c>
      <c r="F479" s="5" t="str">
        <f t="shared" si="257"/>
        <v/>
      </c>
      <c r="G479" s="17"/>
      <c r="H479" s="27" t="str">
        <f t="shared" si="279"/>
        <v/>
      </c>
      <c r="I479" s="28"/>
      <c r="J479" s="267" t="str">
        <f t="shared" si="280"/>
        <v/>
      </c>
      <c r="K479" s="263" t="str">
        <f t="shared" si="272"/>
        <v/>
      </c>
      <c r="L479" s="5">
        <f t="shared" si="263"/>
        <v>0</v>
      </c>
      <c r="M479" s="18"/>
      <c r="N479" s="267" t="str">
        <f t="shared" si="281"/>
        <v/>
      </c>
      <c r="O479" s="263" t="str">
        <f t="shared" si="273"/>
        <v/>
      </c>
      <c r="P479" s="5">
        <f t="shared" si="264"/>
        <v>0</v>
      </c>
      <c r="Q479" s="18"/>
      <c r="R479" s="267" t="str">
        <f t="shared" si="282"/>
        <v/>
      </c>
      <c r="S479" s="263" t="str">
        <f t="shared" si="274"/>
        <v/>
      </c>
      <c r="T479" s="5">
        <f t="shared" si="265"/>
        <v>0</v>
      </c>
      <c r="U479" s="18"/>
      <c r="V479" s="267" t="str">
        <f t="shared" si="283"/>
        <v/>
      </c>
      <c r="W479" s="263" t="str">
        <f t="shared" si="275"/>
        <v/>
      </c>
      <c r="X479" s="5">
        <f t="shared" si="266"/>
        <v>0</v>
      </c>
      <c r="Y479" s="20"/>
      <c r="Z479" s="267" t="str">
        <f t="shared" si="284"/>
        <v/>
      </c>
      <c r="AA479" s="263" t="str">
        <f t="shared" si="276"/>
        <v/>
      </c>
      <c r="AB479" s="5">
        <f t="shared" si="267"/>
        <v>0</v>
      </c>
      <c r="AC479" s="18"/>
      <c r="AD479" s="267" t="str">
        <f t="shared" si="285"/>
        <v/>
      </c>
      <c r="AE479" s="263" t="str">
        <f t="shared" si="277"/>
        <v/>
      </c>
      <c r="AF479" s="5">
        <f t="shared" si="268"/>
        <v>0</v>
      </c>
      <c r="AG479" s="18"/>
      <c r="AH479" s="267" t="str">
        <f t="shared" si="286"/>
        <v/>
      </c>
      <c r="AI479" s="263" t="str">
        <f t="shared" si="278"/>
        <v/>
      </c>
      <c r="AJ479" s="29">
        <f t="shared" si="269"/>
        <v>0</v>
      </c>
      <c r="AK479" s="22"/>
      <c r="AL479" s="5">
        <f t="shared" si="260"/>
        <v>0</v>
      </c>
      <c r="AM479" s="22"/>
      <c r="AN479" s="5">
        <f t="shared" si="261"/>
        <v>0</v>
      </c>
      <c r="AO479" s="826"/>
      <c r="AP479" s="29">
        <f t="shared" si="287"/>
        <v>0</v>
      </c>
      <c r="AQ479" s="436"/>
      <c r="AR479" s="106">
        <f t="shared" si="288"/>
        <v>0</v>
      </c>
      <c r="AS479" s="274">
        <f t="shared" si="271"/>
        <v>0</v>
      </c>
      <c r="AT479" s="275">
        <f t="shared" si="271"/>
        <v>0</v>
      </c>
      <c r="AU479" s="275">
        <f t="shared" si="271"/>
        <v>0</v>
      </c>
      <c r="AV479" s="275">
        <f t="shared" si="271"/>
        <v>0</v>
      </c>
      <c r="AW479" s="275">
        <f t="shared" si="271"/>
        <v>0</v>
      </c>
      <c r="AX479" s="275">
        <f t="shared" si="271"/>
        <v>0</v>
      </c>
      <c r="AY479" s="275">
        <f t="shared" si="271"/>
        <v>0</v>
      </c>
      <c r="AZ479" s="275">
        <f t="shared" si="271"/>
        <v>0</v>
      </c>
      <c r="BA479" s="275">
        <f t="shared" si="271"/>
        <v>0</v>
      </c>
      <c r="BB479" s="275">
        <f t="shared" si="271"/>
        <v>0</v>
      </c>
      <c r="BC479" s="275">
        <f t="shared" si="271"/>
        <v>0</v>
      </c>
      <c r="BD479" s="275">
        <f t="shared" si="270"/>
        <v>0</v>
      </c>
      <c r="BE479" s="275">
        <f>IF(AND(A479&lt;&gt;"",AS479&lt;&gt;1,ISNA(VLOOKUP(A479,Indoor!B:B,1,0))),1,0)</f>
        <v>0</v>
      </c>
      <c r="BG479" s="276"/>
      <c r="BH479" s="302"/>
    </row>
    <row r="480" spans="1:60" hidden="1">
      <c r="A480" s="118"/>
      <c r="B480" s="4" t="str">
        <f t="shared" si="257"/>
        <v/>
      </c>
      <c r="C480" s="4" t="str">
        <f t="shared" si="257"/>
        <v/>
      </c>
      <c r="D480" s="5" t="str">
        <f t="shared" si="257"/>
        <v/>
      </c>
      <c r="E480" s="5" t="str">
        <f t="shared" si="257"/>
        <v/>
      </c>
      <c r="F480" s="5" t="str">
        <f t="shared" si="257"/>
        <v/>
      </c>
      <c r="G480" s="17"/>
      <c r="H480" s="27" t="str">
        <f t="shared" si="279"/>
        <v/>
      </c>
      <c r="I480" s="28"/>
      <c r="J480" s="267" t="str">
        <f t="shared" si="280"/>
        <v/>
      </c>
      <c r="K480" s="263" t="str">
        <f t="shared" si="272"/>
        <v/>
      </c>
      <c r="L480" s="5">
        <f t="shared" si="263"/>
        <v>0</v>
      </c>
      <c r="M480" s="18"/>
      <c r="N480" s="267" t="str">
        <f t="shared" si="281"/>
        <v/>
      </c>
      <c r="O480" s="263" t="str">
        <f t="shared" si="273"/>
        <v/>
      </c>
      <c r="P480" s="5">
        <f t="shared" si="264"/>
        <v>0</v>
      </c>
      <c r="Q480" s="18"/>
      <c r="R480" s="267" t="str">
        <f t="shared" si="282"/>
        <v/>
      </c>
      <c r="S480" s="263" t="str">
        <f t="shared" si="274"/>
        <v/>
      </c>
      <c r="T480" s="5">
        <f t="shared" si="265"/>
        <v>0</v>
      </c>
      <c r="U480" s="18"/>
      <c r="V480" s="267" t="str">
        <f t="shared" si="283"/>
        <v/>
      </c>
      <c r="W480" s="263" t="str">
        <f t="shared" si="275"/>
        <v/>
      </c>
      <c r="X480" s="5">
        <f t="shared" si="266"/>
        <v>0</v>
      </c>
      <c r="Y480" s="20"/>
      <c r="Z480" s="267" t="str">
        <f t="shared" si="284"/>
        <v/>
      </c>
      <c r="AA480" s="263" t="str">
        <f t="shared" si="276"/>
        <v/>
      </c>
      <c r="AB480" s="5">
        <f t="shared" si="267"/>
        <v>0</v>
      </c>
      <c r="AC480" s="18"/>
      <c r="AD480" s="267" t="str">
        <f t="shared" si="285"/>
        <v/>
      </c>
      <c r="AE480" s="263" t="str">
        <f t="shared" si="277"/>
        <v/>
      </c>
      <c r="AF480" s="5">
        <f t="shared" si="268"/>
        <v>0</v>
      </c>
      <c r="AG480" s="18"/>
      <c r="AH480" s="267" t="str">
        <f t="shared" si="286"/>
        <v/>
      </c>
      <c r="AI480" s="263" t="str">
        <f t="shared" si="278"/>
        <v/>
      </c>
      <c r="AJ480" s="29">
        <f t="shared" si="269"/>
        <v>0</v>
      </c>
      <c r="AK480" s="22"/>
      <c r="AL480" s="5">
        <f t="shared" si="260"/>
        <v>0</v>
      </c>
      <c r="AM480" s="22"/>
      <c r="AN480" s="5">
        <f t="shared" si="261"/>
        <v>0</v>
      </c>
      <c r="AO480" s="826"/>
      <c r="AP480" s="29">
        <f t="shared" si="287"/>
        <v>0</v>
      </c>
      <c r="AQ480" s="436"/>
      <c r="AR480" s="106">
        <f t="shared" si="288"/>
        <v>0</v>
      </c>
      <c r="AS480" s="274">
        <f t="shared" si="271"/>
        <v>0</v>
      </c>
      <c r="AT480" s="275">
        <f t="shared" si="271"/>
        <v>0</v>
      </c>
      <c r="AU480" s="275">
        <f t="shared" si="271"/>
        <v>0</v>
      </c>
      <c r="AV480" s="275">
        <f t="shared" si="271"/>
        <v>0</v>
      </c>
      <c r="AW480" s="275">
        <f t="shared" si="271"/>
        <v>0</v>
      </c>
      <c r="AX480" s="275">
        <f t="shared" si="271"/>
        <v>0</v>
      </c>
      <c r="AY480" s="275">
        <f t="shared" si="271"/>
        <v>0</v>
      </c>
      <c r="AZ480" s="275">
        <f t="shared" si="271"/>
        <v>0</v>
      </c>
      <c r="BA480" s="275">
        <f t="shared" si="271"/>
        <v>0</v>
      </c>
      <c r="BB480" s="275">
        <f t="shared" si="271"/>
        <v>0</v>
      </c>
      <c r="BC480" s="275">
        <f t="shared" si="271"/>
        <v>0</v>
      </c>
      <c r="BD480" s="275">
        <f t="shared" si="270"/>
        <v>0</v>
      </c>
      <c r="BE480" s="275">
        <f>IF(AND(A480&lt;&gt;"",AS480&lt;&gt;1,ISNA(VLOOKUP(A480,Indoor!B:B,1,0))),1,0)</f>
        <v>0</v>
      </c>
      <c r="BG480" s="276"/>
      <c r="BH480" s="302"/>
    </row>
    <row r="481" spans="1:60" hidden="1">
      <c r="A481" s="118"/>
      <c r="B481" s="4" t="str">
        <f t="shared" si="257"/>
        <v/>
      </c>
      <c r="C481" s="4" t="str">
        <f t="shared" si="257"/>
        <v/>
      </c>
      <c r="D481" s="5" t="str">
        <f t="shared" si="257"/>
        <v/>
      </c>
      <c r="E481" s="5" t="str">
        <f t="shared" si="257"/>
        <v/>
      </c>
      <c r="F481" s="5" t="str">
        <f t="shared" si="257"/>
        <v/>
      </c>
      <c r="G481" s="17"/>
      <c r="H481" s="27" t="str">
        <f t="shared" si="279"/>
        <v/>
      </c>
      <c r="I481" s="28"/>
      <c r="J481" s="267" t="str">
        <f t="shared" si="280"/>
        <v/>
      </c>
      <c r="K481" s="263" t="str">
        <f t="shared" si="272"/>
        <v/>
      </c>
      <c r="L481" s="5">
        <f t="shared" si="263"/>
        <v>0</v>
      </c>
      <c r="M481" s="18"/>
      <c r="N481" s="267" t="str">
        <f t="shared" si="281"/>
        <v/>
      </c>
      <c r="O481" s="263" t="str">
        <f t="shared" si="273"/>
        <v/>
      </c>
      <c r="P481" s="5">
        <f t="shared" si="264"/>
        <v>0</v>
      </c>
      <c r="Q481" s="18"/>
      <c r="R481" s="267" t="str">
        <f t="shared" si="282"/>
        <v/>
      </c>
      <c r="S481" s="263" t="str">
        <f t="shared" si="274"/>
        <v/>
      </c>
      <c r="T481" s="5">
        <f t="shared" si="265"/>
        <v>0</v>
      </c>
      <c r="U481" s="18"/>
      <c r="V481" s="267" t="str">
        <f t="shared" si="283"/>
        <v/>
      </c>
      <c r="W481" s="263" t="str">
        <f t="shared" si="275"/>
        <v/>
      </c>
      <c r="X481" s="5">
        <f t="shared" si="266"/>
        <v>0</v>
      </c>
      <c r="Y481" s="20"/>
      <c r="Z481" s="267" t="str">
        <f t="shared" si="284"/>
        <v/>
      </c>
      <c r="AA481" s="263" t="str">
        <f t="shared" si="276"/>
        <v/>
      </c>
      <c r="AB481" s="5">
        <f t="shared" si="267"/>
        <v>0</v>
      </c>
      <c r="AC481" s="18"/>
      <c r="AD481" s="267" t="str">
        <f t="shared" si="285"/>
        <v/>
      </c>
      <c r="AE481" s="263" t="str">
        <f t="shared" si="277"/>
        <v/>
      </c>
      <c r="AF481" s="5">
        <f t="shared" si="268"/>
        <v>0</v>
      </c>
      <c r="AG481" s="18"/>
      <c r="AH481" s="267" t="str">
        <f t="shared" si="286"/>
        <v/>
      </c>
      <c r="AI481" s="263" t="str">
        <f t="shared" si="278"/>
        <v/>
      </c>
      <c r="AJ481" s="29">
        <f t="shared" si="269"/>
        <v>0</v>
      </c>
      <c r="AK481" s="22"/>
      <c r="AL481" s="5">
        <f t="shared" si="260"/>
        <v>0</v>
      </c>
      <c r="AM481" s="22"/>
      <c r="AN481" s="5">
        <f t="shared" si="261"/>
        <v>0</v>
      </c>
      <c r="AO481" s="826"/>
      <c r="AP481" s="29">
        <f t="shared" si="287"/>
        <v>0</v>
      </c>
      <c r="AQ481" s="436"/>
      <c r="AR481" s="106">
        <f t="shared" si="288"/>
        <v>0</v>
      </c>
      <c r="AS481" s="274">
        <f t="shared" si="271"/>
        <v>0</v>
      </c>
      <c r="AT481" s="275">
        <f t="shared" si="271"/>
        <v>0</v>
      </c>
      <c r="AU481" s="275">
        <f t="shared" si="271"/>
        <v>0</v>
      </c>
      <c r="AV481" s="275">
        <f t="shared" si="271"/>
        <v>0</v>
      </c>
      <c r="AW481" s="275">
        <f t="shared" si="271"/>
        <v>0</v>
      </c>
      <c r="AX481" s="275">
        <f t="shared" si="271"/>
        <v>0</v>
      </c>
      <c r="AY481" s="275">
        <f t="shared" si="271"/>
        <v>0</v>
      </c>
      <c r="AZ481" s="275">
        <f t="shared" si="271"/>
        <v>0</v>
      </c>
      <c r="BA481" s="275">
        <f t="shared" si="271"/>
        <v>0</v>
      </c>
      <c r="BB481" s="275">
        <f t="shared" si="271"/>
        <v>0</v>
      </c>
      <c r="BC481" s="275">
        <f t="shared" si="271"/>
        <v>0</v>
      </c>
      <c r="BD481" s="275">
        <f t="shared" si="270"/>
        <v>0</v>
      </c>
      <c r="BE481" s="275">
        <f>IF(AND(A481&lt;&gt;"",AS481&lt;&gt;1,ISNA(VLOOKUP(A481,Indoor!B:B,1,0))),1,0)</f>
        <v>0</v>
      </c>
      <c r="BG481" s="276"/>
      <c r="BH481" s="302"/>
    </row>
    <row r="482" spans="1:60" hidden="1">
      <c r="A482" s="118"/>
      <c r="B482" s="4" t="str">
        <f t="shared" si="257"/>
        <v/>
      </c>
      <c r="C482" s="4" t="str">
        <f t="shared" si="257"/>
        <v/>
      </c>
      <c r="D482" s="5" t="str">
        <f t="shared" si="257"/>
        <v/>
      </c>
      <c r="E482" s="5" t="str">
        <f t="shared" si="257"/>
        <v/>
      </c>
      <c r="F482" s="5" t="str">
        <f t="shared" si="257"/>
        <v/>
      </c>
      <c r="G482" s="17"/>
      <c r="H482" s="27" t="str">
        <f t="shared" si="279"/>
        <v/>
      </c>
      <c r="I482" s="28"/>
      <c r="J482" s="267" t="str">
        <f t="shared" si="280"/>
        <v/>
      </c>
      <c r="K482" s="263" t="str">
        <f t="shared" si="272"/>
        <v/>
      </c>
      <c r="L482" s="5">
        <f t="shared" si="263"/>
        <v>0</v>
      </c>
      <c r="M482" s="18"/>
      <c r="N482" s="267" t="str">
        <f t="shared" si="281"/>
        <v/>
      </c>
      <c r="O482" s="263" t="str">
        <f t="shared" si="273"/>
        <v/>
      </c>
      <c r="P482" s="5">
        <f t="shared" si="264"/>
        <v>0</v>
      </c>
      <c r="Q482" s="18"/>
      <c r="R482" s="267" t="str">
        <f t="shared" si="282"/>
        <v/>
      </c>
      <c r="S482" s="263" t="str">
        <f t="shared" si="274"/>
        <v/>
      </c>
      <c r="T482" s="5">
        <f t="shared" si="265"/>
        <v>0</v>
      </c>
      <c r="U482" s="18"/>
      <c r="V482" s="267" t="str">
        <f t="shared" si="283"/>
        <v/>
      </c>
      <c r="W482" s="263" t="str">
        <f t="shared" si="275"/>
        <v/>
      </c>
      <c r="X482" s="5">
        <f t="shared" si="266"/>
        <v>0</v>
      </c>
      <c r="Y482" s="20"/>
      <c r="Z482" s="267" t="str">
        <f t="shared" si="284"/>
        <v/>
      </c>
      <c r="AA482" s="263" t="str">
        <f t="shared" si="276"/>
        <v/>
      </c>
      <c r="AB482" s="5">
        <f t="shared" si="267"/>
        <v>0</v>
      </c>
      <c r="AC482" s="18"/>
      <c r="AD482" s="267" t="str">
        <f t="shared" si="285"/>
        <v/>
      </c>
      <c r="AE482" s="263" t="str">
        <f t="shared" si="277"/>
        <v/>
      </c>
      <c r="AF482" s="5">
        <f t="shared" si="268"/>
        <v>0</v>
      </c>
      <c r="AG482" s="18"/>
      <c r="AH482" s="267" t="str">
        <f t="shared" si="286"/>
        <v/>
      </c>
      <c r="AI482" s="263" t="str">
        <f t="shared" si="278"/>
        <v/>
      </c>
      <c r="AJ482" s="29">
        <f t="shared" si="269"/>
        <v>0</v>
      </c>
      <c r="AK482" s="22"/>
      <c r="AL482" s="5">
        <f t="shared" si="260"/>
        <v>0</v>
      </c>
      <c r="AM482" s="22"/>
      <c r="AN482" s="5">
        <f t="shared" si="261"/>
        <v>0</v>
      </c>
      <c r="AO482" s="826"/>
      <c r="AP482" s="29">
        <f t="shared" si="287"/>
        <v>0</v>
      </c>
      <c r="AQ482" s="436"/>
      <c r="AR482" s="106">
        <f t="shared" si="288"/>
        <v>0</v>
      </c>
      <c r="AS482" s="274">
        <f t="shared" si="271"/>
        <v>0</v>
      </c>
      <c r="AT482" s="275">
        <f t="shared" si="271"/>
        <v>0</v>
      </c>
      <c r="AU482" s="275">
        <f t="shared" si="271"/>
        <v>0</v>
      </c>
      <c r="AV482" s="275">
        <f t="shared" si="271"/>
        <v>0</v>
      </c>
      <c r="AW482" s="275">
        <f t="shared" si="271"/>
        <v>0</v>
      </c>
      <c r="AX482" s="275">
        <f t="shared" si="271"/>
        <v>0</v>
      </c>
      <c r="AY482" s="275">
        <f t="shared" si="271"/>
        <v>0</v>
      </c>
      <c r="AZ482" s="275">
        <f t="shared" si="271"/>
        <v>0</v>
      </c>
      <c r="BA482" s="275">
        <f t="shared" si="271"/>
        <v>0</v>
      </c>
      <c r="BB482" s="275">
        <f t="shared" si="271"/>
        <v>0</v>
      </c>
      <c r="BC482" s="275">
        <f t="shared" si="271"/>
        <v>0</v>
      </c>
      <c r="BD482" s="275">
        <f t="shared" si="270"/>
        <v>0</v>
      </c>
      <c r="BE482" s="275">
        <f>IF(AND(A482&lt;&gt;"",AS482&lt;&gt;1,ISNA(VLOOKUP(A482,Indoor!B:B,1,0))),1,0)</f>
        <v>0</v>
      </c>
      <c r="BG482" s="276"/>
      <c r="BH482" s="302"/>
    </row>
    <row r="483" spans="1:60" hidden="1">
      <c r="A483" s="118"/>
      <c r="B483" s="4" t="str">
        <f t="shared" si="257"/>
        <v/>
      </c>
      <c r="C483" s="4" t="str">
        <f t="shared" si="257"/>
        <v/>
      </c>
      <c r="D483" s="5" t="str">
        <f t="shared" si="257"/>
        <v/>
      </c>
      <c r="E483" s="5" t="str">
        <f t="shared" si="257"/>
        <v/>
      </c>
      <c r="F483" s="5" t="str">
        <f t="shared" si="257"/>
        <v/>
      </c>
      <c r="G483" s="17"/>
      <c r="H483" s="27" t="str">
        <f t="shared" si="279"/>
        <v/>
      </c>
      <c r="I483" s="28"/>
      <c r="J483" s="267" t="str">
        <f t="shared" si="280"/>
        <v/>
      </c>
      <c r="K483" s="263" t="str">
        <f t="shared" si="272"/>
        <v/>
      </c>
      <c r="L483" s="5">
        <f t="shared" si="263"/>
        <v>0</v>
      </c>
      <c r="M483" s="18"/>
      <c r="N483" s="267" t="str">
        <f t="shared" si="281"/>
        <v/>
      </c>
      <c r="O483" s="263" t="str">
        <f t="shared" si="273"/>
        <v/>
      </c>
      <c r="P483" s="5">
        <f t="shared" si="264"/>
        <v>0</v>
      </c>
      <c r="Q483" s="18"/>
      <c r="R483" s="267" t="str">
        <f t="shared" si="282"/>
        <v/>
      </c>
      <c r="S483" s="263" t="str">
        <f t="shared" si="274"/>
        <v/>
      </c>
      <c r="T483" s="5">
        <f t="shared" si="265"/>
        <v>0</v>
      </c>
      <c r="U483" s="18"/>
      <c r="V483" s="267" t="str">
        <f t="shared" si="283"/>
        <v/>
      </c>
      <c r="W483" s="263" t="str">
        <f t="shared" si="275"/>
        <v/>
      </c>
      <c r="X483" s="5">
        <f t="shared" si="266"/>
        <v>0</v>
      </c>
      <c r="Y483" s="20"/>
      <c r="Z483" s="267" t="str">
        <f t="shared" si="284"/>
        <v/>
      </c>
      <c r="AA483" s="263" t="str">
        <f t="shared" si="276"/>
        <v/>
      </c>
      <c r="AB483" s="5">
        <f t="shared" si="267"/>
        <v>0</v>
      </c>
      <c r="AC483" s="18"/>
      <c r="AD483" s="267" t="str">
        <f t="shared" si="285"/>
        <v/>
      </c>
      <c r="AE483" s="263" t="str">
        <f t="shared" si="277"/>
        <v/>
      </c>
      <c r="AF483" s="5">
        <f t="shared" si="268"/>
        <v>0</v>
      </c>
      <c r="AG483" s="18"/>
      <c r="AH483" s="267" t="str">
        <f t="shared" si="286"/>
        <v/>
      </c>
      <c r="AI483" s="263" t="str">
        <f t="shared" si="278"/>
        <v/>
      </c>
      <c r="AJ483" s="29">
        <f t="shared" si="269"/>
        <v>0</v>
      </c>
      <c r="AK483" s="22"/>
      <c r="AL483" s="5">
        <f t="shared" si="260"/>
        <v>0</v>
      </c>
      <c r="AM483" s="22"/>
      <c r="AN483" s="5">
        <f t="shared" si="261"/>
        <v>0</v>
      </c>
      <c r="AO483" s="826"/>
      <c r="AP483" s="29">
        <f t="shared" si="287"/>
        <v>0</v>
      </c>
      <c r="AQ483" s="436"/>
      <c r="AR483" s="106">
        <f t="shared" si="288"/>
        <v>0</v>
      </c>
      <c r="AS483" s="274">
        <f t="shared" si="271"/>
        <v>0</v>
      </c>
      <c r="AT483" s="275">
        <f t="shared" si="271"/>
        <v>0</v>
      </c>
      <c r="AU483" s="275">
        <f t="shared" si="271"/>
        <v>0</v>
      </c>
      <c r="AV483" s="275">
        <f t="shared" si="271"/>
        <v>0</v>
      </c>
      <c r="AW483" s="275">
        <f t="shared" si="271"/>
        <v>0</v>
      </c>
      <c r="AX483" s="275">
        <f t="shared" si="271"/>
        <v>0</v>
      </c>
      <c r="AY483" s="275">
        <f t="shared" si="271"/>
        <v>0</v>
      </c>
      <c r="AZ483" s="275">
        <f t="shared" si="271"/>
        <v>0</v>
      </c>
      <c r="BA483" s="275">
        <f t="shared" si="271"/>
        <v>0</v>
      </c>
      <c r="BB483" s="275">
        <f t="shared" ref="AS483:BC497" si="289">IF($G483=BB$13,1,0)</f>
        <v>0</v>
      </c>
      <c r="BC483" s="275">
        <f t="shared" si="289"/>
        <v>0</v>
      </c>
      <c r="BD483" s="275">
        <f t="shared" si="270"/>
        <v>0</v>
      </c>
      <c r="BE483" s="275">
        <f>IF(AND(A483&lt;&gt;"",AS483&lt;&gt;1,ISNA(VLOOKUP(A483,Indoor!B:B,1,0))),1,0)</f>
        <v>0</v>
      </c>
      <c r="BG483" s="276"/>
      <c r="BH483" s="302"/>
    </row>
    <row r="484" spans="1:60" hidden="1">
      <c r="A484" s="118"/>
      <c r="B484" s="4" t="str">
        <f t="shared" ref="B484:F497" si="290">IF($A484="","",VLOOKUP($A484,Athlètes,B$5,0))</f>
        <v/>
      </c>
      <c r="C484" s="4" t="str">
        <f t="shared" si="290"/>
        <v/>
      </c>
      <c r="D484" s="5" t="str">
        <f t="shared" si="290"/>
        <v/>
      </c>
      <c r="E484" s="5" t="str">
        <f t="shared" si="290"/>
        <v/>
      </c>
      <c r="F484" s="5" t="str">
        <f t="shared" si="290"/>
        <v/>
      </c>
      <c r="G484" s="17"/>
      <c r="H484" s="27" t="str">
        <f t="shared" si="279"/>
        <v/>
      </c>
      <c r="I484" s="28"/>
      <c r="J484" s="267" t="str">
        <f t="shared" si="280"/>
        <v/>
      </c>
      <c r="K484" s="263" t="str">
        <f t="shared" si="272"/>
        <v/>
      </c>
      <c r="L484" s="5">
        <f t="shared" si="263"/>
        <v>0</v>
      </c>
      <c r="M484" s="18"/>
      <c r="N484" s="267" t="str">
        <f t="shared" si="281"/>
        <v/>
      </c>
      <c r="O484" s="263" t="str">
        <f t="shared" si="273"/>
        <v/>
      </c>
      <c r="P484" s="5">
        <f t="shared" si="264"/>
        <v>0</v>
      </c>
      <c r="Q484" s="18"/>
      <c r="R484" s="267" t="str">
        <f t="shared" si="282"/>
        <v/>
      </c>
      <c r="S484" s="263" t="str">
        <f t="shared" si="274"/>
        <v/>
      </c>
      <c r="T484" s="5">
        <f t="shared" si="265"/>
        <v>0</v>
      </c>
      <c r="U484" s="18"/>
      <c r="V484" s="267" t="str">
        <f t="shared" si="283"/>
        <v/>
      </c>
      <c r="W484" s="263" t="str">
        <f t="shared" si="275"/>
        <v/>
      </c>
      <c r="X484" s="5">
        <f t="shared" si="266"/>
        <v>0</v>
      </c>
      <c r="Y484" s="20"/>
      <c r="Z484" s="267" t="str">
        <f t="shared" si="284"/>
        <v/>
      </c>
      <c r="AA484" s="263" t="str">
        <f t="shared" si="276"/>
        <v/>
      </c>
      <c r="AB484" s="5">
        <f t="shared" si="267"/>
        <v>0</v>
      </c>
      <c r="AC484" s="18"/>
      <c r="AD484" s="267" t="str">
        <f t="shared" si="285"/>
        <v/>
      </c>
      <c r="AE484" s="263" t="str">
        <f t="shared" si="277"/>
        <v/>
      </c>
      <c r="AF484" s="5">
        <f t="shared" si="268"/>
        <v>0</v>
      </c>
      <c r="AG484" s="18"/>
      <c r="AH484" s="267" t="str">
        <f t="shared" si="286"/>
        <v/>
      </c>
      <c r="AI484" s="263" t="str">
        <f t="shared" si="278"/>
        <v/>
      </c>
      <c r="AJ484" s="29">
        <f t="shared" si="269"/>
        <v>0</v>
      </c>
      <c r="AK484" s="22"/>
      <c r="AL484" s="5">
        <f t="shared" si="260"/>
        <v>0</v>
      </c>
      <c r="AM484" s="22"/>
      <c r="AN484" s="5">
        <f t="shared" si="261"/>
        <v>0</v>
      </c>
      <c r="AO484" s="826"/>
      <c r="AP484" s="29">
        <f t="shared" si="287"/>
        <v>0</v>
      </c>
      <c r="AQ484" s="436"/>
      <c r="AR484" s="106">
        <f t="shared" si="288"/>
        <v>0</v>
      </c>
      <c r="AS484" s="274">
        <f t="shared" si="289"/>
        <v>0</v>
      </c>
      <c r="AT484" s="275">
        <f t="shared" si="289"/>
        <v>0</v>
      </c>
      <c r="AU484" s="275">
        <f t="shared" si="289"/>
        <v>0</v>
      </c>
      <c r="AV484" s="275">
        <f t="shared" si="289"/>
        <v>0</v>
      </c>
      <c r="AW484" s="275">
        <f t="shared" si="289"/>
        <v>0</v>
      </c>
      <c r="AX484" s="275">
        <f t="shared" si="289"/>
        <v>0</v>
      </c>
      <c r="AY484" s="275">
        <f t="shared" si="289"/>
        <v>0</v>
      </c>
      <c r="AZ484" s="275">
        <f t="shared" si="289"/>
        <v>0</v>
      </c>
      <c r="BA484" s="275">
        <f t="shared" si="289"/>
        <v>0</v>
      </c>
      <c r="BB484" s="275">
        <f t="shared" si="289"/>
        <v>0</v>
      </c>
      <c r="BC484" s="275">
        <f t="shared" si="289"/>
        <v>0</v>
      </c>
      <c r="BD484" s="275">
        <f t="shared" si="270"/>
        <v>0</v>
      </c>
      <c r="BE484" s="275">
        <f>IF(AND(A484&lt;&gt;"",AS484&lt;&gt;1,ISNA(VLOOKUP(A484,Indoor!B:B,1,0))),1,0)</f>
        <v>0</v>
      </c>
      <c r="BG484" s="276"/>
      <c r="BH484" s="302"/>
    </row>
    <row r="485" spans="1:60" hidden="1">
      <c r="A485" s="118"/>
      <c r="B485" s="4" t="str">
        <f t="shared" si="290"/>
        <v/>
      </c>
      <c r="C485" s="4" t="str">
        <f t="shared" si="290"/>
        <v/>
      </c>
      <c r="D485" s="5" t="str">
        <f t="shared" si="290"/>
        <v/>
      </c>
      <c r="E485" s="5" t="str">
        <f t="shared" si="290"/>
        <v/>
      </c>
      <c r="F485" s="5" t="str">
        <f t="shared" si="290"/>
        <v/>
      </c>
      <c r="G485" s="17"/>
      <c r="H485" s="27" t="str">
        <f t="shared" si="279"/>
        <v/>
      </c>
      <c r="I485" s="28"/>
      <c r="J485" s="267" t="str">
        <f t="shared" si="280"/>
        <v/>
      </c>
      <c r="K485" s="263" t="str">
        <f t="shared" si="272"/>
        <v/>
      </c>
      <c r="L485" s="5">
        <f t="shared" si="263"/>
        <v>0</v>
      </c>
      <c r="M485" s="18"/>
      <c r="N485" s="267" t="str">
        <f t="shared" si="281"/>
        <v/>
      </c>
      <c r="O485" s="263" t="str">
        <f t="shared" si="273"/>
        <v/>
      </c>
      <c r="P485" s="5">
        <f t="shared" si="264"/>
        <v>0</v>
      </c>
      <c r="Q485" s="18"/>
      <c r="R485" s="267" t="str">
        <f t="shared" si="282"/>
        <v/>
      </c>
      <c r="S485" s="263" t="str">
        <f t="shared" si="274"/>
        <v/>
      </c>
      <c r="T485" s="5">
        <f t="shared" si="265"/>
        <v>0</v>
      </c>
      <c r="U485" s="18"/>
      <c r="V485" s="267" t="str">
        <f t="shared" si="283"/>
        <v/>
      </c>
      <c r="W485" s="263" t="str">
        <f t="shared" si="275"/>
        <v/>
      </c>
      <c r="X485" s="5">
        <f t="shared" si="266"/>
        <v>0</v>
      </c>
      <c r="Y485" s="20"/>
      <c r="Z485" s="267" t="str">
        <f t="shared" si="284"/>
        <v/>
      </c>
      <c r="AA485" s="263" t="str">
        <f t="shared" si="276"/>
        <v/>
      </c>
      <c r="AB485" s="5">
        <f t="shared" si="267"/>
        <v>0</v>
      </c>
      <c r="AC485" s="18"/>
      <c r="AD485" s="267" t="str">
        <f t="shared" si="285"/>
        <v/>
      </c>
      <c r="AE485" s="263" t="str">
        <f t="shared" si="277"/>
        <v/>
      </c>
      <c r="AF485" s="5">
        <f t="shared" si="268"/>
        <v>0</v>
      </c>
      <c r="AG485" s="18"/>
      <c r="AH485" s="267" t="str">
        <f t="shared" si="286"/>
        <v/>
      </c>
      <c r="AI485" s="263" t="str">
        <f t="shared" si="278"/>
        <v/>
      </c>
      <c r="AJ485" s="29">
        <f t="shared" si="269"/>
        <v>0</v>
      </c>
      <c r="AK485" s="22"/>
      <c r="AL485" s="5">
        <f t="shared" si="260"/>
        <v>0</v>
      </c>
      <c r="AM485" s="22"/>
      <c r="AN485" s="5">
        <f t="shared" si="261"/>
        <v>0</v>
      </c>
      <c r="AO485" s="826"/>
      <c r="AP485" s="29">
        <f t="shared" si="287"/>
        <v>0</v>
      </c>
      <c r="AQ485" s="436"/>
      <c r="AR485" s="106">
        <f t="shared" si="288"/>
        <v>0</v>
      </c>
      <c r="AS485" s="274">
        <f t="shared" si="289"/>
        <v>0</v>
      </c>
      <c r="AT485" s="275">
        <f t="shared" si="289"/>
        <v>0</v>
      </c>
      <c r="AU485" s="275">
        <f t="shared" si="289"/>
        <v>0</v>
      </c>
      <c r="AV485" s="275">
        <f t="shared" si="289"/>
        <v>0</v>
      </c>
      <c r="AW485" s="275">
        <f t="shared" si="289"/>
        <v>0</v>
      </c>
      <c r="AX485" s="275">
        <f t="shared" si="289"/>
        <v>0</v>
      </c>
      <c r="AY485" s="275">
        <f t="shared" si="289"/>
        <v>0</v>
      </c>
      <c r="AZ485" s="275">
        <f t="shared" si="289"/>
        <v>0</v>
      </c>
      <c r="BA485" s="275">
        <f t="shared" si="289"/>
        <v>0</v>
      </c>
      <c r="BB485" s="275">
        <f t="shared" si="289"/>
        <v>0</v>
      </c>
      <c r="BC485" s="275">
        <f t="shared" si="289"/>
        <v>0</v>
      </c>
      <c r="BD485" s="275">
        <f t="shared" si="270"/>
        <v>0</v>
      </c>
      <c r="BE485" s="275">
        <f>IF(AND(A485&lt;&gt;"",AS485&lt;&gt;1,ISNA(VLOOKUP(A485,Indoor!B:B,1,0))),1,0)</f>
        <v>0</v>
      </c>
      <c r="BG485" s="276"/>
      <c r="BH485" s="302"/>
    </row>
    <row r="486" spans="1:60" hidden="1">
      <c r="A486" s="118"/>
      <c r="B486" s="4" t="str">
        <f t="shared" si="290"/>
        <v/>
      </c>
      <c r="C486" s="4" t="str">
        <f t="shared" si="290"/>
        <v/>
      </c>
      <c r="D486" s="5" t="str">
        <f t="shared" si="290"/>
        <v/>
      </c>
      <c r="E486" s="5" t="str">
        <f t="shared" si="290"/>
        <v/>
      </c>
      <c r="F486" s="5" t="str">
        <f t="shared" si="290"/>
        <v/>
      </c>
      <c r="G486" s="17"/>
      <c r="H486" s="27" t="str">
        <f t="shared" si="279"/>
        <v/>
      </c>
      <c r="I486" s="28"/>
      <c r="J486" s="267" t="str">
        <f t="shared" si="280"/>
        <v/>
      </c>
      <c r="K486" s="263" t="str">
        <f t="shared" si="272"/>
        <v/>
      </c>
      <c r="L486" s="5">
        <f t="shared" si="263"/>
        <v>0</v>
      </c>
      <c r="M486" s="18"/>
      <c r="N486" s="267" t="str">
        <f t="shared" si="281"/>
        <v/>
      </c>
      <c r="O486" s="263" t="str">
        <f t="shared" si="273"/>
        <v/>
      </c>
      <c r="P486" s="5">
        <f t="shared" si="264"/>
        <v>0</v>
      </c>
      <c r="Q486" s="18"/>
      <c r="R486" s="267" t="str">
        <f t="shared" si="282"/>
        <v/>
      </c>
      <c r="S486" s="263" t="str">
        <f t="shared" si="274"/>
        <v/>
      </c>
      <c r="T486" s="5">
        <f t="shared" si="265"/>
        <v>0</v>
      </c>
      <c r="U486" s="18"/>
      <c r="V486" s="267" t="str">
        <f t="shared" si="283"/>
        <v/>
      </c>
      <c r="W486" s="263" t="str">
        <f t="shared" si="275"/>
        <v/>
      </c>
      <c r="X486" s="5">
        <f t="shared" si="266"/>
        <v>0</v>
      </c>
      <c r="Y486" s="20"/>
      <c r="Z486" s="267" t="str">
        <f t="shared" si="284"/>
        <v/>
      </c>
      <c r="AA486" s="263" t="str">
        <f t="shared" si="276"/>
        <v/>
      </c>
      <c r="AB486" s="5">
        <f t="shared" si="267"/>
        <v>0</v>
      </c>
      <c r="AC486" s="18"/>
      <c r="AD486" s="267" t="str">
        <f t="shared" si="285"/>
        <v/>
      </c>
      <c r="AE486" s="263" t="str">
        <f t="shared" si="277"/>
        <v/>
      </c>
      <c r="AF486" s="5">
        <f t="shared" si="268"/>
        <v>0</v>
      </c>
      <c r="AG486" s="18"/>
      <c r="AH486" s="267" t="str">
        <f t="shared" si="286"/>
        <v/>
      </c>
      <c r="AI486" s="263" t="str">
        <f t="shared" si="278"/>
        <v/>
      </c>
      <c r="AJ486" s="29">
        <f t="shared" si="269"/>
        <v>0</v>
      </c>
      <c r="AK486" s="22"/>
      <c r="AL486" s="5">
        <f t="shared" si="260"/>
        <v>0</v>
      </c>
      <c r="AM486" s="22"/>
      <c r="AN486" s="5">
        <f t="shared" si="261"/>
        <v>0</v>
      </c>
      <c r="AO486" s="826"/>
      <c r="AP486" s="29">
        <f t="shared" si="287"/>
        <v>0</v>
      </c>
      <c r="AQ486" s="436"/>
      <c r="AR486" s="106">
        <f t="shared" si="288"/>
        <v>0</v>
      </c>
      <c r="AS486" s="274">
        <f t="shared" si="289"/>
        <v>0</v>
      </c>
      <c r="AT486" s="275">
        <f t="shared" si="289"/>
        <v>0</v>
      </c>
      <c r="AU486" s="275">
        <f t="shared" si="289"/>
        <v>0</v>
      </c>
      <c r="AV486" s="275">
        <f t="shared" si="289"/>
        <v>0</v>
      </c>
      <c r="AW486" s="275">
        <f t="shared" si="289"/>
        <v>0</v>
      </c>
      <c r="AX486" s="275">
        <f t="shared" si="289"/>
        <v>0</v>
      </c>
      <c r="AY486" s="275">
        <f t="shared" si="289"/>
        <v>0</v>
      </c>
      <c r="AZ486" s="275">
        <f t="shared" si="289"/>
        <v>0</v>
      </c>
      <c r="BA486" s="275">
        <f t="shared" si="289"/>
        <v>0</v>
      </c>
      <c r="BB486" s="275">
        <f t="shared" si="289"/>
        <v>0</v>
      </c>
      <c r="BC486" s="275">
        <f t="shared" si="289"/>
        <v>0</v>
      </c>
      <c r="BD486" s="275">
        <f t="shared" si="270"/>
        <v>0</v>
      </c>
      <c r="BE486" s="275">
        <f>IF(AND(A486&lt;&gt;"",AS486&lt;&gt;1,ISNA(VLOOKUP(A486,Indoor!B:B,1,0))),1,0)</f>
        <v>0</v>
      </c>
      <c r="BG486" s="276"/>
      <c r="BH486" s="302"/>
    </row>
    <row r="487" spans="1:60" hidden="1">
      <c r="A487" s="118"/>
      <c r="B487" s="4" t="str">
        <f t="shared" si="290"/>
        <v/>
      </c>
      <c r="C487" s="4" t="str">
        <f t="shared" si="290"/>
        <v/>
      </c>
      <c r="D487" s="5" t="str">
        <f t="shared" si="290"/>
        <v/>
      </c>
      <c r="E487" s="5" t="str">
        <f t="shared" si="290"/>
        <v/>
      </c>
      <c r="F487" s="5" t="str">
        <f t="shared" si="290"/>
        <v/>
      </c>
      <c r="G487" s="17"/>
      <c r="H487" s="27" t="str">
        <f t="shared" si="279"/>
        <v/>
      </c>
      <c r="I487" s="28"/>
      <c r="J487" s="267" t="str">
        <f t="shared" si="280"/>
        <v/>
      </c>
      <c r="K487" s="263" t="str">
        <f t="shared" si="272"/>
        <v/>
      </c>
      <c r="L487" s="5">
        <f t="shared" si="263"/>
        <v>0</v>
      </c>
      <c r="M487" s="18"/>
      <c r="N487" s="267" t="str">
        <f t="shared" si="281"/>
        <v/>
      </c>
      <c r="O487" s="263" t="str">
        <f t="shared" si="273"/>
        <v/>
      </c>
      <c r="P487" s="5">
        <f t="shared" si="264"/>
        <v>0</v>
      </c>
      <c r="Q487" s="18"/>
      <c r="R487" s="267" t="str">
        <f t="shared" si="282"/>
        <v/>
      </c>
      <c r="S487" s="263" t="str">
        <f t="shared" si="274"/>
        <v/>
      </c>
      <c r="T487" s="5">
        <f t="shared" si="265"/>
        <v>0</v>
      </c>
      <c r="U487" s="18"/>
      <c r="V487" s="267" t="str">
        <f t="shared" si="283"/>
        <v/>
      </c>
      <c r="W487" s="263" t="str">
        <f t="shared" si="275"/>
        <v/>
      </c>
      <c r="X487" s="5">
        <f t="shared" si="266"/>
        <v>0</v>
      </c>
      <c r="Y487" s="20"/>
      <c r="Z487" s="267" t="str">
        <f t="shared" si="284"/>
        <v/>
      </c>
      <c r="AA487" s="263" t="str">
        <f t="shared" si="276"/>
        <v/>
      </c>
      <c r="AB487" s="5">
        <f t="shared" si="267"/>
        <v>0</v>
      </c>
      <c r="AC487" s="18"/>
      <c r="AD487" s="267" t="str">
        <f t="shared" si="285"/>
        <v/>
      </c>
      <c r="AE487" s="263" t="str">
        <f t="shared" si="277"/>
        <v/>
      </c>
      <c r="AF487" s="5">
        <f t="shared" si="268"/>
        <v>0</v>
      </c>
      <c r="AG487" s="18"/>
      <c r="AH487" s="267" t="str">
        <f t="shared" si="286"/>
        <v/>
      </c>
      <c r="AI487" s="263" t="str">
        <f t="shared" si="278"/>
        <v/>
      </c>
      <c r="AJ487" s="29">
        <f t="shared" si="269"/>
        <v>0</v>
      </c>
      <c r="AK487" s="22"/>
      <c r="AL487" s="5">
        <f t="shared" si="260"/>
        <v>0</v>
      </c>
      <c r="AM487" s="22"/>
      <c r="AN487" s="5">
        <f t="shared" si="261"/>
        <v>0</v>
      </c>
      <c r="AO487" s="826"/>
      <c r="AP487" s="29">
        <f t="shared" si="287"/>
        <v>0</v>
      </c>
      <c r="AQ487" s="436"/>
      <c r="AR487" s="106">
        <f t="shared" si="288"/>
        <v>0</v>
      </c>
      <c r="AS487" s="274">
        <f t="shared" si="289"/>
        <v>0</v>
      </c>
      <c r="AT487" s="275">
        <f t="shared" si="289"/>
        <v>0</v>
      </c>
      <c r="AU487" s="275">
        <f t="shared" si="289"/>
        <v>0</v>
      </c>
      <c r="AV487" s="275">
        <f t="shared" si="289"/>
        <v>0</v>
      </c>
      <c r="AW487" s="275">
        <f t="shared" si="289"/>
        <v>0</v>
      </c>
      <c r="AX487" s="275">
        <f t="shared" si="289"/>
        <v>0</v>
      </c>
      <c r="AY487" s="275">
        <f t="shared" si="289"/>
        <v>0</v>
      </c>
      <c r="AZ487" s="275">
        <f t="shared" si="289"/>
        <v>0</v>
      </c>
      <c r="BA487" s="275">
        <f t="shared" si="289"/>
        <v>0</v>
      </c>
      <c r="BB487" s="275">
        <f t="shared" si="289"/>
        <v>0</v>
      </c>
      <c r="BC487" s="275">
        <f t="shared" si="289"/>
        <v>0</v>
      </c>
      <c r="BD487" s="275">
        <f t="shared" si="270"/>
        <v>0</v>
      </c>
      <c r="BE487" s="275">
        <f>IF(AND(A487&lt;&gt;"",AS487&lt;&gt;1,ISNA(VLOOKUP(A487,Indoor!B:B,1,0))),1,0)</f>
        <v>0</v>
      </c>
      <c r="BG487" s="276"/>
      <c r="BH487" s="302"/>
    </row>
    <row r="488" spans="1:60" hidden="1">
      <c r="A488" s="118"/>
      <c r="B488" s="4" t="str">
        <f t="shared" si="290"/>
        <v/>
      </c>
      <c r="C488" s="4" t="str">
        <f t="shared" si="290"/>
        <v/>
      </c>
      <c r="D488" s="5" t="str">
        <f t="shared" si="290"/>
        <v/>
      </c>
      <c r="E488" s="5" t="str">
        <f t="shared" si="290"/>
        <v/>
      </c>
      <c r="F488" s="5" t="str">
        <f t="shared" si="290"/>
        <v/>
      </c>
      <c r="G488" s="17"/>
      <c r="H488" s="27" t="str">
        <f t="shared" si="279"/>
        <v/>
      </c>
      <c r="I488" s="28"/>
      <c r="J488" s="267" t="str">
        <f t="shared" si="280"/>
        <v/>
      </c>
      <c r="K488" s="263" t="str">
        <f t="shared" si="272"/>
        <v/>
      </c>
      <c r="L488" s="5">
        <f t="shared" si="263"/>
        <v>0</v>
      </c>
      <c r="M488" s="18"/>
      <c r="N488" s="267" t="str">
        <f t="shared" si="281"/>
        <v/>
      </c>
      <c r="O488" s="263" t="str">
        <f t="shared" si="273"/>
        <v/>
      </c>
      <c r="P488" s="5">
        <f t="shared" si="264"/>
        <v>0</v>
      </c>
      <c r="Q488" s="18"/>
      <c r="R488" s="267" t="str">
        <f t="shared" si="282"/>
        <v/>
      </c>
      <c r="S488" s="263" t="str">
        <f t="shared" si="274"/>
        <v/>
      </c>
      <c r="T488" s="5">
        <f t="shared" si="265"/>
        <v>0</v>
      </c>
      <c r="U488" s="18"/>
      <c r="V488" s="267" t="str">
        <f t="shared" si="283"/>
        <v/>
      </c>
      <c r="W488" s="263" t="str">
        <f t="shared" si="275"/>
        <v/>
      </c>
      <c r="X488" s="5">
        <f t="shared" si="266"/>
        <v>0</v>
      </c>
      <c r="Y488" s="20"/>
      <c r="Z488" s="267" t="str">
        <f t="shared" si="284"/>
        <v/>
      </c>
      <c r="AA488" s="263" t="str">
        <f t="shared" si="276"/>
        <v/>
      </c>
      <c r="AB488" s="5">
        <f t="shared" si="267"/>
        <v>0</v>
      </c>
      <c r="AC488" s="18"/>
      <c r="AD488" s="267" t="str">
        <f t="shared" si="285"/>
        <v/>
      </c>
      <c r="AE488" s="263" t="str">
        <f t="shared" si="277"/>
        <v/>
      </c>
      <c r="AF488" s="5">
        <f t="shared" si="268"/>
        <v>0</v>
      </c>
      <c r="AG488" s="18"/>
      <c r="AH488" s="267" t="str">
        <f t="shared" si="286"/>
        <v/>
      </c>
      <c r="AI488" s="263" t="str">
        <f t="shared" si="278"/>
        <v/>
      </c>
      <c r="AJ488" s="29">
        <f t="shared" si="269"/>
        <v>0</v>
      </c>
      <c r="AK488" s="22"/>
      <c r="AL488" s="5">
        <f t="shared" si="260"/>
        <v>0</v>
      </c>
      <c r="AM488" s="22"/>
      <c r="AN488" s="5">
        <f t="shared" si="261"/>
        <v>0</v>
      </c>
      <c r="AO488" s="826"/>
      <c r="AP488" s="29">
        <f t="shared" si="287"/>
        <v>0</v>
      </c>
      <c r="AQ488" s="436"/>
      <c r="AR488" s="106">
        <f t="shared" si="288"/>
        <v>0</v>
      </c>
      <c r="AS488" s="274">
        <f t="shared" si="289"/>
        <v>0</v>
      </c>
      <c r="AT488" s="275">
        <f t="shared" si="289"/>
        <v>0</v>
      </c>
      <c r="AU488" s="275">
        <f t="shared" si="289"/>
        <v>0</v>
      </c>
      <c r="AV488" s="275">
        <f t="shared" si="289"/>
        <v>0</v>
      </c>
      <c r="AW488" s="275">
        <f t="shared" si="289"/>
        <v>0</v>
      </c>
      <c r="AX488" s="275">
        <f t="shared" si="289"/>
        <v>0</v>
      </c>
      <c r="AY488" s="275">
        <f t="shared" si="289"/>
        <v>0</v>
      </c>
      <c r="AZ488" s="275">
        <f t="shared" si="289"/>
        <v>0</v>
      </c>
      <c r="BA488" s="275">
        <f t="shared" si="289"/>
        <v>0</v>
      </c>
      <c r="BB488" s="275">
        <f t="shared" si="289"/>
        <v>0</v>
      </c>
      <c r="BC488" s="275">
        <f t="shared" si="289"/>
        <v>0</v>
      </c>
      <c r="BD488" s="275">
        <f t="shared" si="270"/>
        <v>0</v>
      </c>
      <c r="BE488" s="275">
        <f>IF(AND(A488&lt;&gt;"",AS488&lt;&gt;1,ISNA(VLOOKUP(A488,Indoor!B:B,1,0))),1,0)</f>
        <v>0</v>
      </c>
      <c r="BG488" s="276"/>
      <c r="BH488" s="302"/>
    </row>
    <row r="489" spans="1:60" hidden="1">
      <c r="A489" s="118"/>
      <c r="B489" s="4" t="str">
        <f t="shared" si="290"/>
        <v/>
      </c>
      <c r="C489" s="4" t="str">
        <f t="shared" si="290"/>
        <v/>
      </c>
      <c r="D489" s="5" t="str">
        <f t="shared" si="290"/>
        <v/>
      </c>
      <c r="E489" s="5" t="str">
        <f t="shared" si="290"/>
        <v/>
      </c>
      <c r="F489" s="5" t="str">
        <f t="shared" si="290"/>
        <v/>
      </c>
      <c r="G489" s="17"/>
      <c r="H489" s="27" t="str">
        <f t="shared" si="279"/>
        <v/>
      </c>
      <c r="I489" s="28"/>
      <c r="J489" s="267" t="str">
        <f t="shared" si="280"/>
        <v/>
      </c>
      <c r="K489" s="263" t="str">
        <f t="shared" si="272"/>
        <v/>
      </c>
      <c r="L489" s="5">
        <f t="shared" si="263"/>
        <v>0</v>
      </c>
      <c r="M489" s="18"/>
      <c r="N489" s="267" t="str">
        <f t="shared" si="281"/>
        <v/>
      </c>
      <c r="O489" s="263" t="str">
        <f t="shared" si="273"/>
        <v/>
      </c>
      <c r="P489" s="5">
        <f t="shared" si="264"/>
        <v>0</v>
      </c>
      <c r="Q489" s="18"/>
      <c r="R489" s="267" t="str">
        <f t="shared" si="282"/>
        <v/>
      </c>
      <c r="S489" s="263" t="str">
        <f t="shared" si="274"/>
        <v/>
      </c>
      <c r="T489" s="5">
        <f t="shared" si="265"/>
        <v>0</v>
      </c>
      <c r="U489" s="18"/>
      <c r="V489" s="267" t="str">
        <f t="shared" si="283"/>
        <v/>
      </c>
      <c r="W489" s="263" t="str">
        <f t="shared" si="275"/>
        <v/>
      </c>
      <c r="X489" s="5">
        <f t="shared" si="266"/>
        <v>0</v>
      </c>
      <c r="Y489" s="20"/>
      <c r="Z489" s="267" t="str">
        <f t="shared" si="284"/>
        <v/>
      </c>
      <c r="AA489" s="263" t="str">
        <f t="shared" si="276"/>
        <v/>
      </c>
      <c r="AB489" s="5">
        <f t="shared" si="267"/>
        <v>0</v>
      </c>
      <c r="AC489" s="18"/>
      <c r="AD489" s="267" t="str">
        <f t="shared" si="285"/>
        <v/>
      </c>
      <c r="AE489" s="263" t="str">
        <f t="shared" si="277"/>
        <v/>
      </c>
      <c r="AF489" s="5">
        <f t="shared" si="268"/>
        <v>0</v>
      </c>
      <c r="AG489" s="18"/>
      <c r="AH489" s="267" t="str">
        <f t="shared" si="286"/>
        <v/>
      </c>
      <c r="AI489" s="263" t="str">
        <f t="shared" si="278"/>
        <v/>
      </c>
      <c r="AJ489" s="29">
        <f t="shared" si="269"/>
        <v>0</v>
      </c>
      <c r="AK489" s="22"/>
      <c r="AL489" s="5">
        <f t="shared" si="260"/>
        <v>0</v>
      </c>
      <c r="AM489" s="22"/>
      <c r="AN489" s="5">
        <f t="shared" si="261"/>
        <v>0</v>
      </c>
      <c r="AO489" s="826"/>
      <c r="AP489" s="29">
        <f t="shared" si="287"/>
        <v>0</v>
      </c>
      <c r="AQ489" s="436"/>
      <c r="AR489" s="106">
        <f t="shared" si="288"/>
        <v>0</v>
      </c>
      <c r="AS489" s="274">
        <f t="shared" si="289"/>
        <v>0</v>
      </c>
      <c r="AT489" s="275">
        <f t="shared" si="289"/>
        <v>0</v>
      </c>
      <c r="AU489" s="275">
        <f t="shared" si="289"/>
        <v>0</v>
      </c>
      <c r="AV489" s="275">
        <f t="shared" si="289"/>
        <v>0</v>
      </c>
      <c r="AW489" s="275">
        <f t="shared" si="289"/>
        <v>0</v>
      </c>
      <c r="AX489" s="275">
        <f t="shared" si="289"/>
        <v>0</v>
      </c>
      <c r="AY489" s="275">
        <f t="shared" si="289"/>
        <v>0</v>
      </c>
      <c r="AZ489" s="275">
        <f t="shared" si="289"/>
        <v>0</v>
      </c>
      <c r="BA489" s="275">
        <f t="shared" si="289"/>
        <v>0</v>
      </c>
      <c r="BB489" s="275">
        <f t="shared" si="289"/>
        <v>0</v>
      </c>
      <c r="BC489" s="275">
        <f t="shared" si="289"/>
        <v>0</v>
      </c>
      <c r="BD489" s="275">
        <f t="shared" si="270"/>
        <v>0</v>
      </c>
      <c r="BE489" s="275">
        <f>IF(AND(A489&lt;&gt;"",AS489&lt;&gt;1,ISNA(VLOOKUP(A489,Indoor!B:B,1,0))),1,0)</f>
        <v>0</v>
      </c>
      <c r="BG489" s="276"/>
      <c r="BH489" s="302"/>
    </row>
    <row r="490" spans="1:60" hidden="1">
      <c r="A490" s="118"/>
      <c r="B490" s="4" t="str">
        <f t="shared" si="290"/>
        <v/>
      </c>
      <c r="C490" s="4" t="str">
        <f t="shared" si="290"/>
        <v/>
      </c>
      <c r="D490" s="5" t="str">
        <f t="shared" si="290"/>
        <v/>
      </c>
      <c r="E490" s="5" t="str">
        <f t="shared" si="290"/>
        <v/>
      </c>
      <c r="F490" s="5" t="str">
        <f t="shared" si="290"/>
        <v/>
      </c>
      <c r="G490" s="17"/>
      <c r="H490" s="27" t="str">
        <f t="shared" si="279"/>
        <v/>
      </c>
      <c r="I490" s="28"/>
      <c r="J490" s="267" t="str">
        <f t="shared" si="280"/>
        <v/>
      </c>
      <c r="K490" s="263" t="str">
        <f t="shared" si="272"/>
        <v/>
      </c>
      <c r="L490" s="5">
        <f t="shared" si="263"/>
        <v>0</v>
      </c>
      <c r="M490" s="18"/>
      <c r="N490" s="267" t="str">
        <f t="shared" si="281"/>
        <v/>
      </c>
      <c r="O490" s="263" t="str">
        <f t="shared" si="273"/>
        <v/>
      </c>
      <c r="P490" s="5">
        <f t="shared" si="264"/>
        <v>0</v>
      </c>
      <c r="Q490" s="18"/>
      <c r="R490" s="267" t="str">
        <f t="shared" si="282"/>
        <v/>
      </c>
      <c r="S490" s="263" t="str">
        <f t="shared" si="274"/>
        <v/>
      </c>
      <c r="T490" s="5">
        <f t="shared" si="265"/>
        <v>0</v>
      </c>
      <c r="U490" s="18"/>
      <c r="V490" s="267" t="str">
        <f t="shared" si="283"/>
        <v/>
      </c>
      <c r="W490" s="263" t="str">
        <f t="shared" si="275"/>
        <v/>
      </c>
      <c r="X490" s="5">
        <f t="shared" si="266"/>
        <v>0</v>
      </c>
      <c r="Y490" s="20"/>
      <c r="Z490" s="267" t="str">
        <f t="shared" si="284"/>
        <v/>
      </c>
      <c r="AA490" s="263" t="str">
        <f t="shared" si="276"/>
        <v/>
      </c>
      <c r="AB490" s="5">
        <f t="shared" si="267"/>
        <v>0</v>
      </c>
      <c r="AC490" s="18"/>
      <c r="AD490" s="267" t="str">
        <f t="shared" si="285"/>
        <v/>
      </c>
      <c r="AE490" s="263" t="str">
        <f t="shared" si="277"/>
        <v/>
      </c>
      <c r="AF490" s="5">
        <f t="shared" si="268"/>
        <v>0</v>
      </c>
      <c r="AG490" s="18"/>
      <c r="AH490" s="267" t="str">
        <f t="shared" si="286"/>
        <v/>
      </c>
      <c r="AI490" s="263" t="str">
        <f t="shared" si="278"/>
        <v/>
      </c>
      <c r="AJ490" s="29">
        <f t="shared" si="269"/>
        <v>0</v>
      </c>
      <c r="AK490" s="22"/>
      <c r="AL490" s="5">
        <f t="shared" si="260"/>
        <v>0</v>
      </c>
      <c r="AM490" s="22"/>
      <c r="AN490" s="5">
        <f t="shared" si="261"/>
        <v>0</v>
      </c>
      <c r="AO490" s="826"/>
      <c r="AP490" s="29">
        <f t="shared" si="287"/>
        <v>0</v>
      </c>
      <c r="AQ490" s="436"/>
      <c r="AR490" s="106">
        <f t="shared" si="288"/>
        <v>0</v>
      </c>
      <c r="AS490" s="274">
        <f t="shared" si="289"/>
        <v>0</v>
      </c>
      <c r="AT490" s="275">
        <f t="shared" si="289"/>
        <v>0</v>
      </c>
      <c r="AU490" s="275">
        <f t="shared" si="289"/>
        <v>0</v>
      </c>
      <c r="AV490" s="275">
        <f t="shared" si="289"/>
        <v>0</v>
      </c>
      <c r="AW490" s="275">
        <f t="shared" si="289"/>
        <v>0</v>
      </c>
      <c r="AX490" s="275">
        <f t="shared" si="289"/>
        <v>0</v>
      </c>
      <c r="AY490" s="275">
        <f t="shared" si="289"/>
        <v>0</v>
      </c>
      <c r="AZ490" s="275">
        <f t="shared" si="289"/>
        <v>0</v>
      </c>
      <c r="BA490" s="275">
        <f t="shared" si="289"/>
        <v>0</v>
      </c>
      <c r="BB490" s="275">
        <f t="shared" si="289"/>
        <v>0</v>
      </c>
      <c r="BC490" s="275">
        <f t="shared" si="289"/>
        <v>0</v>
      </c>
      <c r="BD490" s="275">
        <f t="shared" si="270"/>
        <v>0</v>
      </c>
      <c r="BE490" s="275">
        <f>IF(AND(A490&lt;&gt;"",AS490&lt;&gt;1,ISNA(VLOOKUP(A490,Indoor!B:B,1,0))),1,0)</f>
        <v>0</v>
      </c>
      <c r="BG490" s="276"/>
      <c r="BH490" s="302"/>
    </row>
    <row r="491" spans="1:60" hidden="1">
      <c r="A491" s="118"/>
      <c r="B491" s="4" t="str">
        <f t="shared" si="290"/>
        <v/>
      </c>
      <c r="C491" s="4" t="str">
        <f t="shared" si="290"/>
        <v/>
      </c>
      <c r="D491" s="5" t="str">
        <f t="shared" si="290"/>
        <v/>
      </c>
      <c r="E491" s="5" t="str">
        <f t="shared" si="290"/>
        <v/>
      </c>
      <c r="F491" s="5" t="str">
        <f t="shared" si="290"/>
        <v/>
      </c>
      <c r="G491" s="17"/>
      <c r="H491" s="27" t="str">
        <f t="shared" si="279"/>
        <v/>
      </c>
      <c r="I491" s="28"/>
      <c r="J491" s="267" t="str">
        <f t="shared" si="280"/>
        <v/>
      </c>
      <c r="K491" s="263" t="str">
        <f t="shared" si="272"/>
        <v/>
      </c>
      <c r="L491" s="5">
        <f t="shared" si="263"/>
        <v>0</v>
      </c>
      <c r="M491" s="18"/>
      <c r="N491" s="267" t="str">
        <f t="shared" si="281"/>
        <v/>
      </c>
      <c r="O491" s="263" t="str">
        <f t="shared" si="273"/>
        <v/>
      </c>
      <c r="P491" s="5">
        <f t="shared" si="264"/>
        <v>0</v>
      </c>
      <c r="Q491" s="18"/>
      <c r="R491" s="267" t="str">
        <f t="shared" si="282"/>
        <v/>
      </c>
      <c r="S491" s="263" t="str">
        <f t="shared" si="274"/>
        <v/>
      </c>
      <c r="T491" s="5">
        <f t="shared" si="265"/>
        <v>0</v>
      </c>
      <c r="U491" s="18"/>
      <c r="V491" s="267" t="str">
        <f t="shared" si="283"/>
        <v/>
      </c>
      <c r="W491" s="263" t="str">
        <f t="shared" si="275"/>
        <v/>
      </c>
      <c r="X491" s="5">
        <f t="shared" si="266"/>
        <v>0</v>
      </c>
      <c r="Y491" s="20"/>
      <c r="Z491" s="267" t="str">
        <f t="shared" si="284"/>
        <v/>
      </c>
      <c r="AA491" s="263" t="str">
        <f t="shared" si="276"/>
        <v/>
      </c>
      <c r="AB491" s="5">
        <f t="shared" si="267"/>
        <v>0</v>
      </c>
      <c r="AC491" s="18"/>
      <c r="AD491" s="267" t="str">
        <f t="shared" si="285"/>
        <v/>
      </c>
      <c r="AE491" s="263" t="str">
        <f t="shared" si="277"/>
        <v/>
      </c>
      <c r="AF491" s="5">
        <f t="shared" si="268"/>
        <v>0</v>
      </c>
      <c r="AG491" s="18"/>
      <c r="AH491" s="267" t="str">
        <f t="shared" si="286"/>
        <v/>
      </c>
      <c r="AI491" s="263" t="str">
        <f t="shared" si="278"/>
        <v/>
      </c>
      <c r="AJ491" s="29">
        <f t="shared" si="269"/>
        <v>0</v>
      </c>
      <c r="AK491" s="22"/>
      <c r="AL491" s="5">
        <f t="shared" si="260"/>
        <v>0</v>
      </c>
      <c r="AM491" s="22"/>
      <c r="AN491" s="5">
        <f t="shared" si="261"/>
        <v>0</v>
      </c>
      <c r="AO491" s="826"/>
      <c r="AP491" s="29">
        <f t="shared" si="287"/>
        <v>0</v>
      </c>
      <c r="AQ491" s="436"/>
      <c r="AR491" s="106">
        <f t="shared" si="288"/>
        <v>0</v>
      </c>
      <c r="AS491" s="274">
        <f t="shared" si="289"/>
        <v>0</v>
      </c>
      <c r="AT491" s="275">
        <f t="shared" si="289"/>
        <v>0</v>
      </c>
      <c r="AU491" s="275">
        <f t="shared" si="289"/>
        <v>0</v>
      </c>
      <c r="AV491" s="275">
        <f t="shared" si="289"/>
        <v>0</v>
      </c>
      <c r="AW491" s="275">
        <f t="shared" si="289"/>
        <v>0</v>
      </c>
      <c r="AX491" s="275">
        <f t="shared" si="289"/>
        <v>0</v>
      </c>
      <c r="AY491" s="275">
        <f t="shared" si="289"/>
        <v>0</v>
      </c>
      <c r="AZ491" s="275">
        <f t="shared" si="289"/>
        <v>0</v>
      </c>
      <c r="BA491" s="275">
        <f t="shared" si="289"/>
        <v>0</v>
      </c>
      <c r="BB491" s="275">
        <f t="shared" si="289"/>
        <v>0</v>
      </c>
      <c r="BC491" s="275">
        <f t="shared" si="289"/>
        <v>0</v>
      </c>
      <c r="BD491" s="275">
        <f t="shared" si="270"/>
        <v>0</v>
      </c>
      <c r="BE491" s="275">
        <f>IF(AND(A491&lt;&gt;"",AS491&lt;&gt;1,ISNA(VLOOKUP(A491,Indoor!B:B,1,0))),1,0)</f>
        <v>0</v>
      </c>
      <c r="BG491" s="276"/>
      <c r="BH491" s="302"/>
    </row>
    <row r="492" spans="1:60" hidden="1">
      <c r="A492" s="118"/>
      <c r="B492" s="4" t="str">
        <f t="shared" si="290"/>
        <v/>
      </c>
      <c r="C492" s="4" t="str">
        <f t="shared" si="290"/>
        <v/>
      </c>
      <c r="D492" s="5" t="str">
        <f t="shared" si="290"/>
        <v/>
      </c>
      <c r="E492" s="5" t="str">
        <f t="shared" si="290"/>
        <v/>
      </c>
      <c r="F492" s="5" t="str">
        <f t="shared" si="290"/>
        <v/>
      </c>
      <c r="G492" s="17"/>
      <c r="H492" s="27" t="str">
        <f t="shared" si="279"/>
        <v/>
      </c>
      <c r="I492" s="28"/>
      <c r="J492" s="267" t="str">
        <f t="shared" si="280"/>
        <v/>
      </c>
      <c r="K492" s="263" t="str">
        <f t="shared" si="272"/>
        <v/>
      </c>
      <c r="L492" s="5">
        <f t="shared" si="263"/>
        <v>0</v>
      </c>
      <c r="M492" s="18"/>
      <c r="N492" s="267" t="str">
        <f t="shared" si="281"/>
        <v/>
      </c>
      <c r="O492" s="263" t="str">
        <f t="shared" si="273"/>
        <v/>
      </c>
      <c r="P492" s="5">
        <f t="shared" si="264"/>
        <v>0</v>
      </c>
      <c r="Q492" s="18"/>
      <c r="R492" s="267" t="str">
        <f t="shared" si="282"/>
        <v/>
      </c>
      <c r="S492" s="263" t="str">
        <f t="shared" si="274"/>
        <v/>
      </c>
      <c r="T492" s="5">
        <f t="shared" si="265"/>
        <v>0</v>
      </c>
      <c r="U492" s="18"/>
      <c r="V492" s="267" t="str">
        <f t="shared" si="283"/>
        <v/>
      </c>
      <c r="W492" s="263" t="str">
        <f t="shared" si="275"/>
        <v/>
      </c>
      <c r="X492" s="5">
        <f t="shared" si="266"/>
        <v>0</v>
      </c>
      <c r="Y492" s="20"/>
      <c r="Z492" s="267" t="str">
        <f t="shared" si="284"/>
        <v/>
      </c>
      <c r="AA492" s="263" t="str">
        <f t="shared" si="276"/>
        <v/>
      </c>
      <c r="AB492" s="5">
        <f t="shared" si="267"/>
        <v>0</v>
      </c>
      <c r="AC492" s="18"/>
      <c r="AD492" s="267" t="str">
        <f t="shared" si="285"/>
        <v/>
      </c>
      <c r="AE492" s="263" t="str">
        <f t="shared" si="277"/>
        <v/>
      </c>
      <c r="AF492" s="5">
        <f t="shared" si="268"/>
        <v>0</v>
      </c>
      <c r="AG492" s="18"/>
      <c r="AH492" s="267" t="str">
        <f t="shared" si="286"/>
        <v/>
      </c>
      <c r="AI492" s="263" t="str">
        <f t="shared" si="278"/>
        <v/>
      </c>
      <c r="AJ492" s="29">
        <f t="shared" si="269"/>
        <v>0</v>
      </c>
      <c r="AK492" s="22"/>
      <c r="AL492" s="5">
        <f t="shared" si="260"/>
        <v>0</v>
      </c>
      <c r="AM492" s="22"/>
      <c r="AN492" s="5">
        <f t="shared" si="261"/>
        <v>0</v>
      </c>
      <c r="AO492" s="826"/>
      <c r="AP492" s="29">
        <f t="shared" si="287"/>
        <v>0</v>
      </c>
      <c r="AQ492" s="436"/>
      <c r="AR492" s="106">
        <f t="shared" si="288"/>
        <v>0</v>
      </c>
      <c r="AS492" s="274">
        <f t="shared" si="289"/>
        <v>0</v>
      </c>
      <c r="AT492" s="275">
        <f t="shared" si="289"/>
        <v>0</v>
      </c>
      <c r="AU492" s="275">
        <f t="shared" si="289"/>
        <v>0</v>
      </c>
      <c r="AV492" s="275">
        <f t="shared" si="289"/>
        <v>0</v>
      </c>
      <c r="AW492" s="275">
        <f t="shared" si="289"/>
        <v>0</v>
      </c>
      <c r="AX492" s="275">
        <f t="shared" si="289"/>
        <v>0</v>
      </c>
      <c r="AY492" s="275">
        <f t="shared" si="289"/>
        <v>0</v>
      </c>
      <c r="AZ492" s="275">
        <f t="shared" si="289"/>
        <v>0</v>
      </c>
      <c r="BA492" s="275">
        <f t="shared" si="289"/>
        <v>0</v>
      </c>
      <c r="BB492" s="275">
        <f t="shared" si="289"/>
        <v>0</v>
      </c>
      <c r="BC492" s="275">
        <f t="shared" si="289"/>
        <v>0</v>
      </c>
      <c r="BD492" s="275">
        <f t="shared" si="270"/>
        <v>0</v>
      </c>
      <c r="BE492" s="275">
        <f>IF(AND(A492&lt;&gt;"",AS492&lt;&gt;1,ISNA(VLOOKUP(A492,Indoor!B:B,1,0))),1,0)</f>
        <v>0</v>
      </c>
      <c r="BG492" s="276"/>
      <c r="BH492" s="302"/>
    </row>
    <row r="493" spans="1:60" hidden="1">
      <c r="A493" s="118"/>
      <c r="B493" s="4" t="str">
        <f t="shared" si="290"/>
        <v/>
      </c>
      <c r="C493" s="4" t="str">
        <f t="shared" si="290"/>
        <v/>
      </c>
      <c r="D493" s="5" t="str">
        <f t="shared" si="290"/>
        <v/>
      </c>
      <c r="E493" s="5" t="str">
        <f t="shared" si="290"/>
        <v/>
      </c>
      <c r="F493" s="5" t="str">
        <f t="shared" si="290"/>
        <v/>
      </c>
      <c r="G493" s="17"/>
      <c r="H493" s="27" t="str">
        <f t="shared" si="279"/>
        <v/>
      </c>
      <c r="I493" s="28"/>
      <c r="J493" s="267" t="str">
        <f t="shared" si="280"/>
        <v/>
      </c>
      <c r="K493" s="263" t="str">
        <f t="shared" si="272"/>
        <v/>
      </c>
      <c r="L493" s="5">
        <f t="shared" si="263"/>
        <v>0</v>
      </c>
      <c r="M493" s="18"/>
      <c r="N493" s="267" t="str">
        <f t="shared" si="281"/>
        <v/>
      </c>
      <c r="O493" s="263" t="str">
        <f t="shared" si="273"/>
        <v/>
      </c>
      <c r="P493" s="5">
        <f t="shared" si="264"/>
        <v>0</v>
      </c>
      <c r="Q493" s="18"/>
      <c r="R493" s="267" t="str">
        <f t="shared" si="282"/>
        <v/>
      </c>
      <c r="S493" s="263" t="str">
        <f t="shared" si="274"/>
        <v/>
      </c>
      <c r="T493" s="5">
        <f t="shared" si="265"/>
        <v>0</v>
      </c>
      <c r="U493" s="18"/>
      <c r="V493" s="267" t="str">
        <f t="shared" si="283"/>
        <v/>
      </c>
      <c r="W493" s="263" t="str">
        <f t="shared" si="275"/>
        <v/>
      </c>
      <c r="X493" s="5">
        <f t="shared" si="266"/>
        <v>0</v>
      </c>
      <c r="Y493" s="20"/>
      <c r="Z493" s="267" t="str">
        <f t="shared" si="284"/>
        <v/>
      </c>
      <c r="AA493" s="263" t="str">
        <f t="shared" si="276"/>
        <v/>
      </c>
      <c r="AB493" s="5">
        <f t="shared" si="267"/>
        <v>0</v>
      </c>
      <c r="AC493" s="18"/>
      <c r="AD493" s="267" t="str">
        <f t="shared" si="285"/>
        <v/>
      </c>
      <c r="AE493" s="263" t="str">
        <f t="shared" si="277"/>
        <v/>
      </c>
      <c r="AF493" s="5">
        <f t="shared" si="268"/>
        <v>0</v>
      </c>
      <c r="AG493" s="18"/>
      <c r="AH493" s="267" t="str">
        <f t="shared" si="286"/>
        <v/>
      </c>
      <c r="AI493" s="263" t="str">
        <f t="shared" si="278"/>
        <v/>
      </c>
      <c r="AJ493" s="29">
        <f t="shared" si="269"/>
        <v>0</v>
      </c>
      <c r="AK493" s="22"/>
      <c r="AL493" s="5">
        <f t="shared" si="260"/>
        <v>0</v>
      </c>
      <c r="AM493" s="22"/>
      <c r="AN493" s="5">
        <f t="shared" si="261"/>
        <v>0</v>
      </c>
      <c r="AO493" s="826"/>
      <c r="AP493" s="29">
        <f t="shared" si="287"/>
        <v>0</v>
      </c>
      <c r="AQ493" s="436"/>
      <c r="AR493" s="106">
        <f t="shared" si="288"/>
        <v>0</v>
      </c>
      <c r="AS493" s="274">
        <f t="shared" si="289"/>
        <v>0</v>
      </c>
      <c r="AT493" s="275">
        <f t="shared" si="289"/>
        <v>0</v>
      </c>
      <c r="AU493" s="275">
        <f t="shared" si="289"/>
        <v>0</v>
      </c>
      <c r="AV493" s="275">
        <f t="shared" si="289"/>
        <v>0</v>
      </c>
      <c r="AW493" s="275">
        <f t="shared" si="289"/>
        <v>0</v>
      </c>
      <c r="AX493" s="275">
        <f t="shared" si="289"/>
        <v>0</v>
      </c>
      <c r="AY493" s="275">
        <f t="shared" si="289"/>
        <v>0</v>
      </c>
      <c r="AZ493" s="275">
        <f t="shared" si="289"/>
        <v>0</v>
      </c>
      <c r="BA493" s="275">
        <f t="shared" si="289"/>
        <v>0</v>
      </c>
      <c r="BB493" s="275">
        <f t="shared" si="289"/>
        <v>0</v>
      </c>
      <c r="BC493" s="275">
        <f t="shared" si="289"/>
        <v>0</v>
      </c>
      <c r="BD493" s="275">
        <f t="shared" si="270"/>
        <v>0</v>
      </c>
      <c r="BE493" s="275">
        <f>IF(AND(A493&lt;&gt;"",AS493&lt;&gt;1,ISNA(VLOOKUP(A493,Indoor!B:B,1,0))),1,0)</f>
        <v>0</v>
      </c>
      <c r="BG493" s="276"/>
      <c r="BH493" s="302"/>
    </row>
    <row r="494" spans="1:60" hidden="1">
      <c r="A494" s="118"/>
      <c r="B494" s="4" t="str">
        <f t="shared" si="290"/>
        <v/>
      </c>
      <c r="C494" s="4" t="str">
        <f t="shared" si="290"/>
        <v/>
      </c>
      <c r="D494" s="5" t="str">
        <f t="shared" si="290"/>
        <v/>
      </c>
      <c r="E494" s="5" t="str">
        <f t="shared" si="290"/>
        <v/>
      </c>
      <c r="F494" s="5" t="str">
        <f t="shared" si="290"/>
        <v/>
      </c>
      <c r="G494" s="17"/>
      <c r="H494" s="27" t="str">
        <f t="shared" si="279"/>
        <v/>
      </c>
      <c r="I494" s="28"/>
      <c r="J494" s="267" t="str">
        <f t="shared" si="280"/>
        <v/>
      </c>
      <c r="K494" s="263" t="str">
        <f t="shared" si="272"/>
        <v/>
      </c>
      <c r="L494" s="5">
        <f t="shared" si="263"/>
        <v>0</v>
      </c>
      <c r="M494" s="18"/>
      <c r="N494" s="267" t="str">
        <f t="shared" si="281"/>
        <v/>
      </c>
      <c r="O494" s="263" t="str">
        <f t="shared" si="273"/>
        <v/>
      </c>
      <c r="P494" s="5">
        <f t="shared" si="264"/>
        <v>0</v>
      </c>
      <c r="Q494" s="18"/>
      <c r="R494" s="267" t="str">
        <f t="shared" si="282"/>
        <v/>
      </c>
      <c r="S494" s="263" t="str">
        <f t="shared" si="274"/>
        <v/>
      </c>
      <c r="T494" s="5">
        <f t="shared" si="265"/>
        <v>0</v>
      </c>
      <c r="U494" s="18"/>
      <c r="V494" s="267" t="str">
        <f t="shared" si="283"/>
        <v/>
      </c>
      <c r="W494" s="263" t="str">
        <f t="shared" si="275"/>
        <v/>
      </c>
      <c r="X494" s="5">
        <f t="shared" si="266"/>
        <v>0</v>
      </c>
      <c r="Y494" s="20"/>
      <c r="Z494" s="267" t="str">
        <f t="shared" si="284"/>
        <v/>
      </c>
      <c r="AA494" s="263" t="str">
        <f t="shared" si="276"/>
        <v/>
      </c>
      <c r="AB494" s="5">
        <f t="shared" si="267"/>
        <v>0</v>
      </c>
      <c r="AC494" s="18"/>
      <c r="AD494" s="267" t="str">
        <f t="shared" si="285"/>
        <v/>
      </c>
      <c r="AE494" s="263" t="str">
        <f t="shared" si="277"/>
        <v/>
      </c>
      <c r="AF494" s="5">
        <f t="shared" si="268"/>
        <v>0</v>
      </c>
      <c r="AG494" s="18"/>
      <c r="AH494" s="267" t="str">
        <f t="shared" si="286"/>
        <v/>
      </c>
      <c r="AI494" s="263" t="str">
        <f t="shared" si="278"/>
        <v/>
      </c>
      <c r="AJ494" s="29">
        <f t="shared" si="269"/>
        <v>0</v>
      </c>
      <c r="AK494" s="22"/>
      <c r="AL494" s="5">
        <f t="shared" si="260"/>
        <v>0</v>
      </c>
      <c r="AM494" s="22"/>
      <c r="AN494" s="5">
        <f t="shared" si="261"/>
        <v>0</v>
      </c>
      <c r="AO494" s="826"/>
      <c r="AP494" s="29">
        <f t="shared" si="287"/>
        <v>0</v>
      </c>
      <c r="AQ494" s="436"/>
      <c r="AR494" s="106">
        <f t="shared" si="288"/>
        <v>0</v>
      </c>
      <c r="AS494" s="274">
        <f t="shared" si="289"/>
        <v>0</v>
      </c>
      <c r="AT494" s="275">
        <f t="shared" si="289"/>
        <v>0</v>
      </c>
      <c r="AU494" s="275">
        <f t="shared" si="289"/>
        <v>0</v>
      </c>
      <c r="AV494" s="275">
        <f t="shared" si="289"/>
        <v>0</v>
      </c>
      <c r="AW494" s="275">
        <f t="shared" si="289"/>
        <v>0</v>
      </c>
      <c r="AX494" s="275">
        <f t="shared" si="289"/>
        <v>0</v>
      </c>
      <c r="AY494" s="275">
        <f t="shared" si="289"/>
        <v>0</v>
      </c>
      <c r="AZ494" s="275">
        <f t="shared" si="289"/>
        <v>0</v>
      </c>
      <c r="BA494" s="275">
        <f t="shared" si="289"/>
        <v>0</v>
      </c>
      <c r="BB494" s="275">
        <f t="shared" si="289"/>
        <v>0</v>
      </c>
      <c r="BC494" s="275">
        <f t="shared" si="289"/>
        <v>0</v>
      </c>
      <c r="BD494" s="275">
        <f t="shared" si="270"/>
        <v>0</v>
      </c>
      <c r="BE494" s="275">
        <f>IF(AND(A494&lt;&gt;"",AS494&lt;&gt;1,ISNA(VLOOKUP(A494,Indoor!B:B,1,0))),1,0)</f>
        <v>0</v>
      </c>
      <c r="BG494" s="276"/>
      <c r="BH494" s="302"/>
    </row>
    <row r="495" spans="1:60" hidden="1">
      <c r="A495" s="118"/>
      <c r="B495" s="4" t="str">
        <f t="shared" si="290"/>
        <v/>
      </c>
      <c r="C495" s="4" t="str">
        <f t="shared" si="290"/>
        <v/>
      </c>
      <c r="D495" s="5" t="str">
        <f t="shared" si="290"/>
        <v/>
      </c>
      <c r="E495" s="5" t="str">
        <f t="shared" si="290"/>
        <v/>
      </c>
      <c r="F495" s="5" t="str">
        <f t="shared" si="290"/>
        <v/>
      </c>
      <c r="G495" s="17"/>
      <c r="H495" s="27" t="str">
        <f t="shared" si="279"/>
        <v/>
      </c>
      <c r="I495" s="28"/>
      <c r="J495" s="267" t="str">
        <f t="shared" si="280"/>
        <v/>
      </c>
      <c r="K495" s="263" t="str">
        <f t="shared" si="272"/>
        <v/>
      </c>
      <c r="L495" s="5">
        <f t="shared" si="263"/>
        <v>0</v>
      </c>
      <c r="M495" s="18"/>
      <c r="N495" s="267" t="str">
        <f t="shared" si="281"/>
        <v/>
      </c>
      <c r="O495" s="263" t="str">
        <f t="shared" si="273"/>
        <v/>
      </c>
      <c r="P495" s="5">
        <f t="shared" si="264"/>
        <v>0</v>
      </c>
      <c r="Q495" s="18"/>
      <c r="R495" s="267" t="str">
        <f t="shared" si="282"/>
        <v/>
      </c>
      <c r="S495" s="263" t="str">
        <f t="shared" si="274"/>
        <v/>
      </c>
      <c r="T495" s="5">
        <f t="shared" si="265"/>
        <v>0</v>
      </c>
      <c r="U495" s="18"/>
      <c r="V495" s="267" t="str">
        <f t="shared" si="283"/>
        <v/>
      </c>
      <c r="W495" s="263" t="str">
        <f t="shared" si="275"/>
        <v/>
      </c>
      <c r="X495" s="5">
        <f t="shared" si="266"/>
        <v>0</v>
      </c>
      <c r="Y495" s="20"/>
      <c r="Z495" s="267" t="str">
        <f t="shared" si="284"/>
        <v/>
      </c>
      <c r="AA495" s="263" t="str">
        <f t="shared" si="276"/>
        <v/>
      </c>
      <c r="AB495" s="5">
        <f t="shared" si="267"/>
        <v>0</v>
      </c>
      <c r="AC495" s="18"/>
      <c r="AD495" s="267" t="str">
        <f t="shared" si="285"/>
        <v/>
      </c>
      <c r="AE495" s="263" t="str">
        <f t="shared" si="277"/>
        <v/>
      </c>
      <c r="AF495" s="5">
        <f t="shared" si="268"/>
        <v>0</v>
      </c>
      <c r="AG495" s="18"/>
      <c r="AH495" s="267" t="str">
        <f t="shared" si="286"/>
        <v/>
      </c>
      <c r="AI495" s="263" t="str">
        <f t="shared" si="278"/>
        <v/>
      </c>
      <c r="AJ495" s="29">
        <f t="shared" si="269"/>
        <v>0</v>
      </c>
      <c r="AK495" s="22"/>
      <c r="AL495" s="5">
        <f t="shared" si="260"/>
        <v>0</v>
      </c>
      <c r="AM495" s="22"/>
      <c r="AN495" s="5">
        <f t="shared" si="261"/>
        <v>0</v>
      </c>
      <c r="AO495" s="826"/>
      <c r="AP495" s="29">
        <f t="shared" si="287"/>
        <v>0</v>
      </c>
      <c r="AQ495" s="436"/>
      <c r="AR495" s="106">
        <f t="shared" si="288"/>
        <v>0</v>
      </c>
      <c r="AS495" s="274">
        <f t="shared" si="289"/>
        <v>0</v>
      </c>
      <c r="AT495" s="275">
        <f t="shared" si="289"/>
        <v>0</v>
      </c>
      <c r="AU495" s="275">
        <f t="shared" si="289"/>
        <v>0</v>
      </c>
      <c r="AV495" s="275">
        <f t="shared" si="289"/>
        <v>0</v>
      </c>
      <c r="AW495" s="275">
        <f t="shared" si="289"/>
        <v>0</v>
      </c>
      <c r="AX495" s="275">
        <f t="shared" si="289"/>
        <v>0</v>
      </c>
      <c r="AY495" s="275">
        <f t="shared" si="289"/>
        <v>0</v>
      </c>
      <c r="AZ495" s="275">
        <f t="shared" si="289"/>
        <v>0</v>
      </c>
      <c r="BA495" s="275">
        <f t="shared" si="289"/>
        <v>0</v>
      </c>
      <c r="BB495" s="275">
        <f t="shared" si="289"/>
        <v>0</v>
      </c>
      <c r="BC495" s="275">
        <f t="shared" si="289"/>
        <v>0</v>
      </c>
      <c r="BD495" s="275">
        <f t="shared" si="270"/>
        <v>0</v>
      </c>
      <c r="BE495" s="275">
        <f>IF(AND(A495&lt;&gt;"",AS495&lt;&gt;1,ISNA(VLOOKUP(A495,Indoor!B:B,1,0))),1,0)</f>
        <v>0</v>
      </c>
      <c r="BG495" s="276"/>
      <c r="BH495" s="302"/>
    </row>
    <row r="496" spans="1:60" hidden="1">
      <c r="A496" s="118"/>
      <c r="B496" s="4" t="str">
        <f t="shared" si="290"/>
        <v/>
      </c>
      <c r="C496" s="4" t="str">
        <f t="shared" si="290"/>
        <v/>
      </c>
      <c r="D496" s="5" t="str">
        <f t="shared" si="290"/>
        <v/>
      </c>
      <c r="E496" s="5" t="str">
        <f t="shared" si="290"/>
        <v/>
      </c>
      <c r="F496" s="5" t="str">
        <f t="shared" si="290"/>
        <v/>
      </c>
      <c r="G496" s="17"/>
      <c r="H496" s="27" t="str">
        <f t="shared" si="279"/>
        <v/>
      </c>
      <c r="I496" s="28"/>
      <c r="J496" s="267" t="str">
        <f t="shared" si="280"/>
        <v/>
      </c>
      <c r="K496" s="263" t="str">
        <f t="shared" si="272"/>
        <v/>
      </c>
      <c r="L496" s="5">
        <f t="shared" si="263"/>
        <v>0</v>
      </c>
      <c r="M496" s="18"/>
      <c r="N496" s="267" t="str">
        <f t="shared" si="281"/>
        <v/>
      </c>
      <c r="O496" s="263" t="str">
        <f t="shared" si="273"/>
        <v/>
      </c>
      <c r="P496" s="5">
        <f t="shared" si="264"/>
        <v>0</v>
      </c>
      <c r="Q496" s="18"/>
      <c r="R496" s="267" t="str">
        <f t="shared" si="282"/>
        <v/>
      </c>
      <c r="S496" s="263" t="str">
        <f t="shared" si="274"/>
        <v/>
      </c>
      <c r="T496" s="5">
        <f t="shared" si="265"/>
        <v>0</v>
      </c>
      <c r="U496" s="18"/>
      <c r="V496" s="267" t="str">
        <f t="shared" si="283"/>
        <v/>
      </c>
      <c r="W496" s="263" t="str">
        <f t="shared" si="275"/>
        <v/>
      </c>
      <c r="X496" s="5">
        <f t="shared" si="266"/>
        <v>0</v>
      </c>
      <c r="Y496" s="20"/>
      <c r="Z496" s="267" t="str">
        <f t="shared" si="284"/>
        <v/>
      </c>
      <c r="AA496" s="263" t="str">
        <f t="shared" si="276"/>
        <v/>
      </c>
      <c r="AB496" s="5">
        <f t="shared" si="267"/>
        <v>0</v>
      </c>
      <c r="AC496" s="18"/>
      <c r="AD496" s="267" t="str">
        <f t="shared" si="285"/>
        <v/>
      </c>
      <c r="AE496" s="263" t="str">
        <f t="shared" si="277"/>
        <v/>
      </c>
      <c r="AF496" s="5">
        <f t="shared" si="268"/>
        <v>0</v>
      </c>
      <c r="AG496" s="18"/>
      <c r="AH496" s="267" t="str">
        <f t="shared" si="286"/>
        <v/>
      </c>
      <c r="AI496" s="263" t="str">
        <f t="shared" si="278"/>
        <v/>
      </c>
      <c r="AJ496" s="29">
        <f t="shared" si="269"/>
        <v>0</v>
      </c>
      <c r="AK496" s="22"/>
      <c r="AL496" s="5">
        <f t="shared" si="260"/>
        <v>0</v>
      </c>
      <c r="AM496" s="22"/>
      <c r="AN496" s="5">
        <f t="shared" si="261"/>
        <v>0</v>
      </c>
      <c r="AO496" s="826"/>
      <c r="AP496" s="29">
        <f t="shared" si="287"/>
        <v>0</v>
      </c>
      <c r="AQ496" s="436"/>
      <c r="AR496" s="106">
        <f t="shared" si="288"/>
        <v>0</v>
      </c>
      <c r="AS496" s="274">
        <f t="shared" si="289"/>
        <v>0</v>
      </c>
      <c r="AT496" s="275">
        <f t="shared" si="289"/>
        <v>0</v>
      </c>
      <c r="AU496" s="275">
        <f t="shared" si="289"/>
        <v>0</v>
      </c>
      <c r="AV496" s="275">
        <f t="shared" si="289"/>
        <v>0</v>
      </c>
      <c r="AW496" s="275">
        <f t="shared" si="289"/>
        <v>0</v>
      </c>
      <c r="AX496" s="275">
        <f t="shared" si="289"/>
        <v>0</v>
      </c>
      <c r="AY496" s="275">
        <f t="shared" si="289"/>
        <v>0</v>
      </c>
      <c r="AZ496" s="275">
        <f t="shared" si="289"/>
        <v>0</v>
      </c>
      <c r="BA496" s="275">
        <f t="shared" si="289"/>
        <v>0</v>
      </c>
      <c r="BB496" s="275">
        <f t="shared" si="289"/>
        <v>0</v>
      </c>
      <c r="BC496" s="275">
        <f t="shared" si="289"/>
        <v>0</v>
      </c>
      <c r="BD496" s="275">
        <f t="shared" si="270"/>
        <v>0</v>
      </c>
      <c r="BE496" s="275">
        <f>IF(AND(A496&lt;&gt;"",AS496&lt;&gt;1,ISNA(VLOOKUP(A496,Indoor!B:B,1,0))),1,0)</f>
        <v>0</v>
      </c>
      <c r="BG496" s="276"/>
      <c r="BH496" s="302"/>
    </row>
    <row r="497" spans="1:60" hidden="1">
      <c r="A497" s="118"/>
      <c r="B497" s="4" t="str">
        <f t="shared" si="290"/>
        <v/>
      </c>
      <c r="C497" s="4" t="str">
        <f t="shared" si="290"/>
        <v/>
      </c>
      <c r="D497" s="5" t="str">
        <f t="shared" si="290"/>
        <v/>
      </c>
      <c r="E497" s="5" t="str">
        <f t="shared" si="290"/>
        <v/>
      </c>
      <c r="F497" s="5" t="str">
        <f t="shared" si="290"/>
        <v/>
      </c>
      <c r="G497" s="17"/>
      <c r="H497" s="27" t="str">
        <f t="shared" si="279"/>
        <v/>
      </c>
      <c r="I497" s="28"/>
      <c r="J497" s="267" t="str">
        <f t="shared" si="280"/>
        <v/>
      </c>
      <c r="K497" s="263" t="str">
        <f t="shared" si="272"/>
        <v/>
      </c>
      <c r="L497" s="5">
        <f t="shared" si="263"/>
        <v>0</v>
      </c>
      <c r="M497" s="18"/>
      <c r="N497" s="267" t="str">
        <f t="shared" si="281"/>
        <v/>
      </c>
      <c r="O497" s="263" t="str">
        <f t="shared" si="273"/>
        <v/>
      </c>
      <c r="P497" s="5">
        <f t="shared" si="264"/>
        <v>0</v>
      </c>
      <c r="Q497" s="18"/>
      <c r="R497" s="267" t="str">
        <f t="shared" si="282"/>
        <v/>
      </c>
      <c r="S497" s="263" t="str">
        <f t="shared" si="274"/>
        <v/>
      </c>
      <c r="T497" s="5">
        <f t="shared" si="265"/>
        <v>0</v>
      </c>
      <c r="U497" s="18"/>
      <c r="V497" s="267" t="str">
        <f t="shared" si="283"/>
        <v/>
      </c>
      <c r="W497" s="263" t="str">
        <f t="shared" si="275"/>
        <v/>
      </c>
      <c r="X497" s="5">
        <f t="shared" si="266"/>
        <v>0</v>
      </c>
      <c r="Y497" s="20"/>
      <c r="Z497" s="267" t="str">
        <f t="shared" si="284"/>
        <v/>
      </c>
      <c r="AA497" s="263" t="str">
        <f t="shared" si="276"/>
        <v/>
      </c>
      <c r="AB497" s="5">
        <f t="shared" si="267"/>
        <v>0</v>
      </c>
      <c r="AC497" s="18"/>
      <c r="AD497" s="267" t="str">
        <f t="shared" si="285"/>
        <v/>
      </c>
      <c r="AE497" s="263" t="str">
        <f t="shared" si="277"/>
        <v/>
      </c>
      <c r="AF497" s="5">
        <f t="shared" si="268"/>
        <v>0</v>
      </c>
      <c r="AG497" s="18"/>
      <c r="AH497" s="267" t="str">
        <f t="shared" si="286"/>
        <v/>
      </c>
      <c r="AI497" s="263" t="str">
        <f t="shared" si="278"/>
        <v/>
      </c>
      <c r="AJ497" s="29">
        <f t="shared" si="269"/>
        <v>0</v>
      </c>
      <c r="AK497" s="22"/>
      <c r="AL497" s="5">
        <f t="shared" si="260"/>
        <v>0</v>
      </c>
      <c r="AM497" s="22"/>
      <c r="AN497" s="5">
        <f t="shared" si="261"/>
        <v>0</v>
      </c>
      <c r="AO497" s="826"/>
      <c r="AP497" s="29">
        <f t="shared" si="287"/>
        <v>0</v>
      </c>
      <c r="AQ497" s="436"/>
      <c r="AR497" s="106">
        <f t="shared" si="288"/>
        <v>0</v>
      </c>
      <c r="AS497" s="274">
        <f t="shared" si="289"/>
        <v>0</v>
      </c>
      <c r="AT497" s="275">
        <f t="shared" si="289"/>
        <v>0</v>
      </c>
      <c r="AU497" s="275">
        <f t="shared" si="289"/>
        <v>0</v>
      </c>
      <c r="AV497" s="275">
        <f t="shared" si="289"/>
        <v>0</v>
      </c>
      <c r="AW497" s="275">
        <f t="shared" si="289"/>
        <v>0</v>
      </c>
      <c r="AX497" s="275">
        <f t="shared" si="289"/>
        <v>0</v>
      </c>
      <c r="AY497" s="275">
        <f t="shared" si="289"/>
        <v>0</v>
      </c>
      <c r="AZ497" s="275">
        <f t="shared" si="289"/>
        <v>0</v>
      </c>
      <c r="BA497" s="275">
        <f t="shared" si="289"/>
        <v>0</v>
      </c>
      <c r="BB497" s="275">
        <f t="shared" si="289"/>
        <v>0</v>
      </c>
      <c r="BC497" s="275">
        <f t="shared" si="289"/>
        <v>0</v>
      </c>
      <c r="BD497" s="275">
        <f t="shared" si="270"/>
        <v>0</v>
      </c>
      <c r="BE497" s="275">
        <f>IF(AND(A497&lt;&gt;"",AS497&lt;&gt;1,ISNA(VLOOKUP(A497,Indoor!B:B,1,0))),1,0)</f>
        <v>0</v>
      </c>
      <c r="BG497" s="276"/>
      <c r="BH497" s="302"/>
    </row>
    <row r="498" spans="1:60" s="284" customFormat="1" hidden="1">
      <c r="A498" s="293"/>
      <c r="B498" s="294" t="str">
        <f>IF($A498="","",VLOOKUP($A498,Athlètes,B$5,0))</f>
        <v/>
      </c>
      <c r="C498" s="294" t="str">
        <f>IF($A498="","",VLOOKUP($A498,Athlètes,C$5,0))</f>
        <v/>
      </c>
      <c r="D498" s="295" t="str">
        <f>IF($A498="","",VLOOKUP($A498,Athlètes,D$5,0))</f>
        <v/>
      </c>
      <c r="E498" s="295" t="str">
        <f>IF($A498="","",VLOOKUP($A498,Athlètes,E$5,0))</f>
        <v/>
      </c>
      <c r="F498" s="295" t="str">
        <f>IF($A498="","",VLOOKUP($A498,Athlètes,F$5,0))</f>
        <v/>
      </c>
      <c r="G498" s="295"/>
      <c r="H498" s="296" t="str">
        <f>IF($G498="","",VLOOKUP($G498,cal_Indoor,H$5,0))</f>
        <v/>
      </c>
      <c r="I498" s="297"/>
      <c r="J498" s="298"/>
      <c r="K498" s="299"/>
      <c r="L498" s="295"/>
      <c r="M498" s="300"/>
      <c r="N498" s="298"/>
      <c r="O498" s="299"/>
      <c r="P498" s="295"/>
      <c r="Q498" s="300"/>
      <c r="R498" s="298"/>
      <c r="S498" s="299"/>
      <c r="T498" s="295"/>
      <c r="U498" s="300"/>
      <c r="V498" s="298"/>
      <c r="W498" s="299"/>
      <c r="X498" s="295"/>
      <c r="Y498" s="301"/>
      <c r="Z498" s="298"/>
      <c r="AA498" s="299"/>
      <c r="AB498" s="295"/>
      <c r="AC498" s="300"/>
      <c r="AD498" s="298"/>
      <c r="AE498" s="299"/>
      <c r="AF498" s="295"/>
      <c r="AG498" s="300"/>
      <c r="AH498" s="298"/>
      <c r="AI498" s="299"/>
      <c r="AJ498" s="296"/>
      <c r="AK498" s="300"/>
      <c r="AL498" s="295"/>
      <c r="AM498" s="300"/>
      <c r="AN498" s="295"/>
      <c r="AO498" s="827"/>
      <c r="AP498" s="296"/>
      <c r="AQ498" s="437"/>
      <c r="AR498" s="302"/>
      <c r="AS498" s="303"/>
      <c r="AT498" s="295"/>
      <c r="AU498" s="295"/>
      <c r="AV498" s="295"/>
      <c r="AW498" s="295"/>
      <c r="AX498" s="295"/>
      <c r="AY498" s="295"/>
      <c r="AZ498" s="295"/>
      <c r="BA498" s="295"/>
      <c r="BB498" s="295"/>
      <c r="BC498" s="295"/>
      <c r="BD498" s="295"/>
      <c r="BE498" s="295"/>
      <c r="BF498" s="295"/>
      <c r="BG498" s="295"/>
      <c r="BH498" s="295"/>
    </row>
  </sheetData>
  <sheetProtection autoFilter="0"/>
  <autoFilter ref="A12:BH498">
    <filterColumn colId="6">
      <filters>
        <filter val="I08"/>
      </filters>
    </filterColumn>
  </autoFilter>
  <phoneticPr fontId="0" type="noConversion"/>
  <conditionalFormatting sqref="B14:C498">
    <cfRule type="expression" dxfId="20" priority="1" stopIfTrue="1">
      <formula>$BD14=1</formula>
    </cfRule>
  </conditionalFormatting>
  <conditionalFormatting sqref="G1:AR1">
    <cfRule type="expression" dxfId="19" priority="2" stopIfTrue="1">
      <formula>$G$1&lt;&gt;""</formula>
    </cfRule>
  </conditionalFormatting>
  <pageMargins left="0.75" right="0.75" top="1" bottom="1" header="0.5" footer="0.5"/>
  <pageSetup paperSize="9" orientation="landscape" r:id="rId1"/>
  <headerFooter alignWithMargins="0">
    <oddHeader>&amp;L&amp;"Arial,Gras"&amp;8&amp;F - &amp;A&amp;C&amp;"Arial,Gras"&amp;8imprimé le &amp;D&amp;R&amp;"Arial,Gras"&amp;8&amp;P / &amp;N</oddHeader>
  </headerFooter>
</worksheet>
</file>

<file path=xl/worksheets/sheet7.xml><?xml version="1.0" encoding="utf-8"?>
<worksheet xmlns="http://schemas.openxmlformats.org/spreadsheetml/2006/main" xmlns:r="http://schemas.openxmlformats.org/officeDocument/2006/relationships">
  <sheetPr codeName="Sheet5"/>
  <dimension ref="A1:AM158"/>
  <sheetViews>
    <sheetView workbookViewId="0">
      <pane xSplit="1" ySplit="11" topLeftCell="B12" activePane="bottomRight" state="frozen"/>
      <selection activeCell="B28" sqref="B28"/>
      <selection pane="topRight" activeCell="B28" sqref="B28"/>
      <selection pane="bottomLeft" activeCell="B28" sqref="B28"/>
      <selection pane="bottomRight" activeCell="D24" sqref="D24"/>
    </sheetView>
  </sheetViews>
  <sheetFormatPr defaultColWidth="9.140625" defaultRowHeight="12.75"/>
  <cols>
    <col min="1" max="1" width="12.5703125" style="923" customWidth="1"/>
    <col min="2" max="3" width="15.28515625" customWidth="1"/>
    <col min="4" max="4" width="10.7109375" customWidth="1"/>
    <col min="5" max="5" width="11.7109375" customWidth="1"/>
    <col min="6" max="6" width="12.7109375" customWidth="1"/>
    <col min="7" max="7" width="12" bestFit="1" customWidth="1"/>
    <col min="8" max="8" width="12" customWidth="1"/>
    <col min="9" max="9" width="11.7109375" customWidth="1"/>
    <col min="10" max="10" width="11.7109375" bestFit="1" customWidth="1"/>
    <col min="11" max="11" width="11.7109375" customWidth="1"/>
    <col min="12" max="12" width="11.7109375" bestFit="1" customWidth="1"/>
    <col min="13" max="13" width="12" style="194" customWidth="1"/>
    <col min="14" max="15" width="10.7109375" style="194" customWidth="1"/>
    <col min="16" max="16" width="11.7109375" style="194" customWidth="1"/>
    <col min="17" max="17" width="12.7109375" style="23" customWidth="1"/>
    <col min="18" max="19" width="12" style="194" customWidth="1"/>
    <col min="20" max="23" width="13.140625" style="69" customWidth="1"/>
    <col min="24" max="33" width="3.5703125" style="69" customWidth="1"/>
    <col min="34" max="38" width="13.140625" style="69" customWidth="1"/>
    <col min="39" max="39" width="2.7109375" style="304" customWidth="1"/>
  </cols>
  <sheetData>
    <row r="1" spans="1:39" s="38" customFormat="1">
      <c r="A1" s="1" t="s">
        <v>111</v>
      </c>
      <c r="B1" s="31"/>
      <c r="C1" s="31"/>
      <c r="D1" s="31"/>
      <c r="E1" s="31"/>
      <c r="F1" s="31"/>
      <c r="G1" s="31"/>
      <c r="H1" s="31"/>
      <c r="I1" s="31"/>
      <c r="J1" s="31"/>
      <c r="K1" s="31"/>
      <c r="L1" s="31"/>
      <c r="M1" s="189"/>
      <c r="N1" s="189"/>
      <c r="O1" s="189"/>
      <c r="P1" s="189"/>
      <c r="Q1" s="195"/>
      <c r="R1" s="189"/>
      <c r="S1" s="189"/>
      <c r="T1" s="70"/>
      <c r="U1" s="70"/>
      <c r="V1" s="70"/>
      <c r="W1" s="70"/>
      <c r="X1" s="70"/>
      <c r="Y1" s="70"/>
      <c r="Z1" s="70"/>
      <c r="AA1" s="70"/>
      <c r="AB1" s="70"/>
      <c r="AC1" s="70"/>
      <c r="AD1" s="70"/>
      <c r="AE1" s="70"/>
      <c r="AF1" s="70"/>
      <c r="AG1" s="70"/>
      <c r="AH1" s="70"/>
      <c r="AI1" s="70"/>
      <c r="AJ1" s="70"/>
      <c r="AK1" s="70"/>
      <c r="AL1" s="70"/>
      <c r="AM1" s="286"/>
    </row>
    <row r="2" spans="1:39" s="37" customFormat="1" ht="9" customHeight="1">
      <c r="A2" s="35" t="s">
        <v>12</v>
      </c>
      <c r="B2" s="36" t="s">
        <v>77</v>
      </c>
      <c r="C2" s="36" t="s">
        <v>79</v>
      </c>
      <c r="D2" s="36" t="s">
        <v>84</v>
      </c>
      <c r="E2" s="36" t="s">
        <v>86</v>
      </c>
      <c r="F2" s="36" t="s">
        <v>88</v>
      </c>
      <c r="G2" s="36" t="s">
        <v>90</v>
      </c>
      <c r="H2" s="36" t="s">
        <v>92</v>
      </c>
      <c r="I2" s="36" t="s">
        <v>93</v>
      </c>
      <c r="J2" s="36" t="s">
        <v>96</v>
      </c>
      <c r="K2" s="36" t="s">
        <v>97</v>
      </c>
      <c r="L2" s="36" t="s">
        <v>98</v>
      </c>
      <c r="M2" s="190" t="s">
        <v>192</v>
      </c>
      <c r="N2" s="190" t="s">
        <v>186</v>
      </c>
      <c r="O2" s="190" t="s">
        <v>187</v>
      </c>
      <c r="P2" s="190" t="s">
        <v>188</v>
      </c>
      <c r="Q2" s="196" t="s">
        <v>189</v>
      </c>
      <c r="R2" s="190" t="s">
        <v>190</v>
      </c>
      <c r="S2" s="190" t="s">
        <v>191</v>
      </c>
      <c r="T2" s="71" t="s">
        <v>119</v>
      </c>
      <c r="U2" s="71" t="s">
        <v>120</v>
      </c>
      <c r="V2" s="71" t="s">
        <v>121</v>
      </c>
      <c r="W2" s="71" t="s">
        <v>122</v>
      </c>
      <c r="X2" s="37" t="s">
        <v>13</v>
      </c>
      <c r="Y2" s="37" t="s">
        <v>14</v>
      </c>
      <c r="Z2" s="37" t="s">
        <v>15</v>
      </c>
      <c r="AA2" s="37" t="s">
        <v>16</v>
      </c>
      <c r="AB2" s="37" t="s">
        <v>17</v>
      </c>
      <c r="AC2" s="37" t="s">
        <v>18</v>
      </c>
      <c r="AD2" s="37" t="s">
        <v>19</v>
      </c>
      <c r="AE2" s="37" t="s">
        <v>20</v>
      </c>
      <c r="AF2" s="37" t="s">
        <v>21</v>
      </c>
      <c r="AG2" s="37" t="s">
        <v>22</v>
      </c>
      <c r="AM2" s="305"/>
    </row>
    <row r="3" spans="1:39" s="36" customFormat="1" ht="9" customHeight="1">
      <c r="A3" s="36">
        <f t="shared" ref="A3:AG3" ca="1" si="0">CELL("col",A2)-CELL("col",$A2)+1</f>
        <v>1</v>
      </c>
      <c r="B3" s="36">
        <f t="shared" ca="1" si="0"/>
        <v>2</v>
      </c>
      <c r="C3" s="36">
        <f t="shared" ca="1" si="0"/>
        <v>3</v>
      </c>
      <c r="D3" s="36">
        <f t="shared" ca="1" si="0"/>
        <v>4</v>
      </c>
      <c r="E3" s="36">
        <f t="shared" ca="1" si="0"/>
        <v>5</v>
      </c>
      <c r="F3" s="36">
        <f t="shared" ca="1" si="0"/>
        <v>6</v>
      </c>
      <c r="G3" s="36">
        <f t="shared" ca="1" si="0"/>
        <v>7</v>
      </c>
      <c r="H3" s="36">
        <f t="shared" ca="1" si="0"/>
        <v>8</v>
      </c>
      <c r="I3" s="36">
        <f t="shared" ca="1" si="0"/>
        <v>9</v>
      </c>
      <c r="J3" s="36">
        <f t="shared" ca="1" si="0"/>
        <v>10</v>
      </c>
      <c r="K3" s="36">
        <f t="shared" ca="1" si="0"/>
        <v>11</v>
      </c>
      <c r="L3" s="36">
        <f t="shared" ca="1" si="0"/>
        <v>12</v>
      </c>
      <c r="M3" s="71">
        <f t="shared" ca="1" si="0"/>
        <v>13</v>
      </c>
      <c r="N3" s="71">
        <f t="shared" ca="1" si="0"/>
        <v>14</v>
      </c>
      <c r="O3" s="71">
        <f t="shared" ca="1" si="0"/>
        <v>15</v>
      </c>
      <c r="P3" s="71">
        <f t="shared" ca="1" si="0"/>
        <v>16</v>
      </c>
      <c r="Q3" s="71">
        <f t="shared" ca="1" si="0"/>
        <v>17</v>
      </c>
      <c r="R3" s="71">
        <f t="shared" ca="1" si="0"/>
        <v>18</v>
      </c>
      <c r="S3" s="71">
        <f t="shared" ca="1" si="0"/>
        <v>19</v>
      </c>
      <c r="T3" s="36">
        <f t="shared" ca="1" si="0"/>
        <v>20</v>
      </c>
      <c r="U3" s="36">
        <f t="shared" ca="1" si="0"/>
        <v>21</v>
      </c>
      <c r="V3" s="36">
        <f t="shared" ca="1" si="0"/>
        <v>22</v>
      </c>
      <c r="W3" s="36">
        <f t="shared" ca="1" si="0"/>
        <v>23</v>
      </c>
      <c r="X3" s="36">
        <f t="shared" ca="1" si="0"/>
        <v>24</v>
      </c>
      <c r="Y3" s="36">
        <f t="shared" ca="1" si="0"/>
        <v>25</v>
      </c>
      <c r="Z3" s="36">
        <f t="shared" ca="1" si="0"/>
        <v>26</v>
      </c>
      <c r="AA3" s="36">
        <f t="shared" ca="1" si="0"/>
        <v>27</v>
      </c>
      <c r="AB3" s="36">
        <f t="shared" ca="1" si="0"/>
        <v>28</v>
      </c>
      <c r="AC3" s="36">
        <f t="shared" ca="1" si="0"/>
        <v>29</v>
      </c>
      <c r="AD3" s="36">
        <f t="shared" ca="1" si="0"/>
        <v>30</v>
      </c>
      <c r="AE3" s="36">
        <f t="shared" ca="1" si="0"/>
        <v>31</v>
      </c>
      <c r="AF3" s="36">
        <f t="shared" ca="1" si="0"/>
        <v>32</v>
      </c>
      <c r="AG3" s="36">
        <f t="shared" ca="1" si="0"/>
        <v>33</v>
      </c>
      <c r="AM3" s="305"/>
    </row>
    <row r="4" spans="1:39" s="37" customFormat="1">
      <c r="A4" s="43"/>
      <c r="B4" s="420" t="s">
        <v>504</v>
      </c>
      <c r="C4" s="421"/>
      <c r="D4" s="422"/>
      <c r="E4" s="422"/>
      <c r="F4" s="422"/>
      <c r="G4" s="422"/>
      <c r="H4" s="423"/>
      <c r="M4" s="191"/>
      <c r="N4" s="191"/>
      <c r="O4" s="191"/>
      <c r="P4" s="191"/>
      <c r="Q4" s="197"/>
      <c r="R4" s="191"/>
      <c r="S4" s="191"/>
      <c r="T4" s="72"/>
      <c r="U4" s="72"/>
      <c r="V4" s="72"/>
      <c r="W4" s="72"/>
      <c r="X4" s="72"/>
      <c r="Y4" s="72"/>
      <c r="Z4" s="72"/>
      <c r="AA4" s="72"/>
      <c r="AB4" s="72"/>
      <c r="AC4" s="72"/>
      <c r="AD4" s="72"/>
      <c r="AE4" s="72"/>
      <c r="AF4" s="72"/>
      <c r="AG4" s="72"/>
      <c r="AH4" s="72"/>
      <c r="AI4" s="72"/>
      <c r="AJ4" s="72"/>
      <c r="AK4" s="72"/>
      <c r="AL4" s="72"/>
      <c r="AM4" s="306"/>
    </row>
    <row r="5" spans="1:39" s="121" customFormat="1">
      <c r="A5" s="144"/>
      <c r="B5" s="424"/>
      <c r="C5" s="425" t="s">
        <v>252</v>
      </c>
      <c r="D5" s="12"/>
      <c r="E5" s="12"/>
      <c r="F5" s="12"/>
      <c r="G5" s="12"/>
      <c r="H5" s="426"/>
      <c r="M5" s="192"/>
      <c r="N5" s="192"/>
      <c r="O5" s="192"/>
      <c r="P5" s="192"/>
      <c r="Q5" s="198"/>
      <c r="R5" s="192"/>
      <c r="S5" s="192"/>
      <c r="T5" s="152"/>
      <c r="U5" s="152"/>
      <c r="V5" s="152"/>
      <c r="W5" s="152"/>
      <c r="X5" s="152"/>
      <c r="Y5" s="152"/>
      <c r="Z5" s="152"/>
      <c r="AA5" s="152"/>
      <c r="AB5" s="152"/>
      <c r="AC5" s="152"/>
      <c r="AD5" s="152"/>
      <c r="AE5" s="152"/>
      <c r="AF5" s="152"/>
      <c r="AG5" s="152"/>
      <c r="AH5" s="152"/>
      <c r="AI5" s="152"/>
      <c r="AJ5" s="152"/>
      <c r="AK5" s="152"/>
      <c r="AL5" s="152"/>
      <c r="AM5" s="12"/>
    </row>
    <row r="6" spans="1:39" s="121" customFormat="1">
      <c r="A6" s="144"/>
      <c r="B6" s="424"/>
      <c r="C6" s="425" t="s">
        <v>253</v>
      </c>
      <c r="D6" s="12"/>
      <c r="E6" s="12"/>
      <c r="F6" s="12"/>
      <c r="G6" s="12"/>
      <c r="H6" s="426"/>
      <c r="M6" s="192"/>
      <c r="N6" s="192"/>
      <c r="O6" s="192"/>
      <c r="P6" s="192"/>
      <c r="Q6" s="198"/>
      <c r="R6" s="192"/>
      <c r="S6" s="192"/>
      <c r="T6" s="152"/>
      <c r="U6" s="152"/>
      <c r="V6" s="152"/>
      <c r="W6" s="152"/>
      <c r="X6" s="152"/>
      <c r="Y6" s="152"/>
      <c r="Z6" s="152"/>
      <c r="AA6" s="152"/>
      <c r="AB6" s="152"/>
      <c r="AC6" s="152"/>
      <c r="AD6" s="152"/>
      <c r="AE6" s="152"/>
      <c r="AF6" s="152"/>
      <c r="AG6" s="152"/>
      <c r="AH6" s="152"/>
      <c r="AI6" s="152"/>
      <c r="AJ6" s="152"/>
      <c r="AK6" s="152"/>
      <c r="AL6" s="152"/>
      <c r="AM6" s="12"/>
    </row>
    <row r="7" spans="1:39" s="121" customFormat="1">
      <c r="A7" s="144"/>
      <c r="B7" s="427"/>
      <c r="C7" s="428" t="s">
        <v>254</v>
      </c>
      <c r="D7" s="429"/>
      <c r="E7" s="429"/>
      <c r="F7" s="429"/>
      <c r="G7" s="429"/>
      <c r="H7" s="430"/>
      <c r="M7" s="192"/>
      <c r="N7" s="192"/>
      <c r="O7" s="192"/>
      <c r="P7" s="192"/>
      <c r="Q7" s="198"/>
      <c r="R7" s="192"/>
      <c r="S7" s="192"/>
      <c r="T7" s="152"/>
      <c r="U7" s="152"/>
      <c r="V7" s="152"/>
      <c r="W7" s="152"/>
      <c r="X7" s="152"/>
      <c r="Y7" s="152"/>
      <c r="Z7" s="152"/>
      <c r="AA7" s="152"/>
      <c r="AB7" s="152"/>
      <c r="AC7" s="152"/>
      <c r="AD7" s="152"/>
      <c r="AE7" s="152"/>
      <c r="AF7" s="152"/>
      <c r="AG7" s="152"/>
      <c r="AH7" s="152"/>
      <c r="AI7" s="152"/>
      <c r="AJ7" s="152"/>
      <c r="AK7" s="152"/>
      <c r="AL7" s="152"/>
      <c r="AM7" s="12"/>
    </row>
    <row r="8" spans="1:39" s="121" customFormat="1">
      <c r="A8" s="144"/>
      <c r="B8" s="427"/>
      <c r="C8" s="428" t="s">
        <v>345</v>
      </c>
      <c r="D8" s="429"/>
      <c r="E8" s="429"/>
      <c r="F8" s="429"/>
      <c r="G8" s="429"/>
      <c r="H8" s="430"/>
      <c r="M8" s="192"/>
      <c r="N8" s="192"/>
      <c r="O8" s="192"/>
      <c r="P8" s="192"/>
      <c r="Q8" s="198"/>
      <c r="R8" s="192"/>
      <c r="S8" s="192"/>
      <c r="T8" s="152"/>
      <c r="U8" s="152"/>
      <c r="V8" s="152"/>
      <c r="W8" s="152"/>
      <c r="X8" s="152"/>
      <c r="Y8" s="152"/>
      <c r="Z8" s="152"/>
      <c r="AA8" s="152"/>
      <c r="AB8" s="152"/>
      <c r="AC8" s="152"/>
      <c r="AD8" s="152"/>
      <c r="AE8" s="152"/>
      <c r="AF8" s="152"/>
      <c r="AG8" s="152"/>
      <c r="AH8" s="152"/>
      <c r="AI8" s="152"/>
      <c r="AJ8" s="152"/>
      <c r="AK8" s="152"/>
      <c r="AL8" s="152"/>
      <c r="AM8" s="12"/>
    </row>
    <row r="9" spans="1:39" s="121" customFormat="1">
      <c r="A9" s="144"/>
      <c r="B9" s="427" t="s">
        <v>259</v>
      </c>
      <c r="C9" s="428"/>
      <c r="D9" s="429"/>
      <c r="E9" s="429"/>
      <c r="F9" s="429"/>
      <c r="G9" s="429"/>
      <c r="H9" s="430"/>
      <c r="M9" s="192"/>
      <c r="N9" s="192"/>
      <c r="O9" s="192"/>
      <c r="P9" s="192"/>
      <c r="Q9" s="198"/>
      <c r="R9" s="192"/>
      <c r="S9" s="192"/>
      <c r="T9" s="152"/>
      <c r="U9" s="152"/>
      <c r="V9" s="152"/>
      <c r="W9" s="152"/>
      <c r="X9" s="152"/>
      <c r="Y9" s="152"/>
      <c r="Z9" s="152"/>
      <c r="AA9" s="152"/>
      <c r="AB9" s="152"/>
      <c r="AC9" s="152"/>
      <c r="AD9" s="152"/>
      <c r="AE9" s="152"/>
      <c r="AF9" s="152"/>
      <c r="AG9" s="152"/>
      <c r="AH9" s="152"/>
      <c r="AI9" s="152"/>
      <c r="AJ9" s="152"/>
      <c r="AK9" s="152"/>
      <c r="AL9" s="152"/>
      <c r="AM9" s="12"/>
    </row>
    <row r="10" spans="1:39" s="38" customFormat="1">
      <c r="A10" s="34" t="s">
        <v>112</v>
      </c>
      <c r="C10" s="39"/>
      <c r="D10" s="39"/>
      <c r="F10" s="39"/>
      <c r="M10" s="193"/>
      <c r="N10" s="193"/>
      <c r="O10" s="193"/>
      <c r="P10" s="193"/>
      <c r="Q10" s="199"/>
      <c r="R10" s="193"/>
      <c r="S10" s="193"/>
      <c r="T10" s="73"/>
      <c r="U10" s="73"/>
      <c r="V10" s="73"/>
      <c r="W10" s="73"/>
      <c r="X10" s="73"/>
      <c r="Y10" s="73"/>
      <c r="Z10" s="73"/>
      <c r="AA10" s="73"/>
      <c r="AB10" s="73"/>
      <c r="AC10" s="73"/>
      <c r="AD10" s="73"/>
      <c r="AE10" s="73"/>
      <c r="AF10" s="73"/>
      <c r="AG10" s="73"/>
      <c r="AH10" s="73"/>
      <c r="AI10" s="73"/>
      <c r="AJ10" s="73"/>
      <c r="AK10" s="73"/>
      <c r="AL10" s="73"/>
      <c r="AM10" s="13"/>
    </row>
    <row r="11" spans="1:39">
      <c r="A11" s="921" t="s">
        <v>0</v>
      </c>
      <c r="B11" s="175" t="s">
        <v>80</v>
      </c>
      <c r="C11" s="175" t="s">
        <v>81</v>
      </c>
      <c r="D11" s="175" t="s">
        <v>141</v>
      </c>
      <c r="E11" s="175" t="s">
        <v>101</v>
      </c>
      <c r="F11" s="175" t="s">
        <v>102</v>
      </c>
      <c r="G11" s="175" t="s">
        <v>103</v>
      </c>
      <c r="H11" s="175" t="s">
        <v>104</v>
      </c>
      <c r="I11" s="175" t="s">
        <v>105</v>
      </c>
      <c r="J11" s="175" t="s">
        <v>106</v>
      </c>
      <c r="K11" s="175" t="s">
        <v>107</v>
      </c>
      <c r="L11" s="175" t="s">
        <v>108</v>
      </c>
      <c r="M11" s="175" t="s">
        <v>179</v>
      </c>
      <c r="N11" s="175" t="s">
        <v>180</v>
      </c>
      <c r="O11" s="175" t="s">
        <v>181</v>
      </c>
      <c r="P11" s="175" t="s">
        <v>182</v>
      </c>
      <c r="Q11" s="175" t="s">
        <v>183</v>
      </c>
      <c r="R11" s="175" t="s">
        <v>184</v>
      </c>
      <c r="S11" s="175" t="s">
        <v>185</v>
      </c>
      <c r="T11" s="175" t="s">
        <v>115</v>
      </c>
      <c r="U11" s="175" t="s">
        <v>116</v>
      </c>
      <c r="V11" s="175" t="s">
        <v>117</v>
      </c>
      <c r="W11" s="175" t="s">
        <v>118</v>
      </c>
      <c r="X11" s="175" t="s">
        <v>13</v>
      </c>
      <c r="Y11" s="175" t="s">
        <v>14</v>
      </c>
      <c r="Z11" s="175" t="s">
        <v>15</v>
      </c>
      <c r="AA11" s="175" t="s">
        <v>16</v>
      </c>
      <c r="AB11" s="175" t="s">
        <v>17</v>
      </c>
      <c r="AC11" s="175" t="s">
        <v>18</v>
      </c>
      <c r="AD11" s="175" t="s">
        <v>19</v>
      </c>
      <c r="AE11" s="175" t="s">
        <v>20</v>
      </c>
      <c r="AF11" s="175" t="s">
        <v>21</v>
      </c>
      <c r="AG11" s="175" t="s">
        <v>22</v>
      </c>
      <c r="AH11" s="277"/>
      <c r="AI11" s="277"/>
      <c r="AJ11" s="277"/>
      <c r="AK11" s="277"/>
      <c r="AL11" s="277"/>
      <c r="AM11" s="13"/>
    </row>
    <row r="12" spans="1:39" ht="13.5" thickBot="1">
      <c r="A12" s="1154">
        <v>1</v>
      </c>
      <c r="B12" s="176">
        <v>18</v>
      </c>
      <c r="C12" s="176">
        <v>0</v>
      </c>
      <c r="D12" s="176">
        <v>0</v>
      </c>
      <c r="E12" s="176">
        <v>0</v>
      </c>
      <c r="F12" s="176">
        <v>0</v>
      </c>
      <c r="G12" s="176">
        <v>0</v>
      </c>
      <c r="H12" s="176">
        <v>0</v>
      </c>
      <c r="I12" s="176">
        <v>28</v>
      </c>
      <c r="J12" s="176">
        <v>0</v>
      </c>
      <c r="K12" s="176">
        <v>0</v>
      </c>
      <c r="L12" s="176">
        <v>87</v>
      </c>
      <c r="M12" s="176">
        <v>0.10752314814814815</v>
      </c>
      <c r="N12" s="176">
        <v>0</v>
      </c>
      <c r="O12" s="176">
        <v>0</v>
      </c>
      <c r="P12" s="176">
        <v>0</v>
      </c>
      <c r="Q12" s="176">
        <v>0</v>
      </c>
      <c r="R12" s="176">
        <v>0</v>
      </c>
      <c r="S12" s="176">
        <v>0</v>
      </c>
      <c r="T12" s="176">
        <v>75</v>
      </c>
      <c r="U12" s="176"/>
      <c r="V12" s="176"/>
      <c r="W12" s="176">
        <v>2.98</v>
      </c>
      <c r="X12" s="176">
        <v>0</v>
      </c>
      <c r="Y12" s="176">
        <v>1</v>
      </c>
      <c r="Z12" s="176">
        <v>0</v>
      </c>
      <c r="AA12" s="176">
        <v>0</v>
      </c>
      <c r="AB12" s="176">
        <v>0</v>
      </c>
      <c r="AC12" s="176">
        <v>0</v>
      </c>
      <c r="AD12" s="176">
        <v>0</v>
      </c>
      <c r="AE12" s="176">
        <v>0</v>
      </c>
      <c r="AF12" s="176">
        <v>0</v>
      </c>
      <c r="AG12" s="177">
        <v>0</v>
      </c>
      <c r="AH12" s="178"/>
      <c r="AI12" s="178"/>
      <c r="AJ12" s="178"/>
      <c r="AK12" s="178"/>
      <c r="AL12" s="178"/>
    </row>
    <row r="13" spans="1:39" ht="13.5" thickBot="1">
      <c r="A13" s="1155">
        <v>5</v>
      </c>
      <c r="B13" s="178">
        <v>288</v>
      </c>
      <c r="C13" s="178">
        <v>0</v>
      </c>
      <c r="D13" s="178">
        <v>0</v>
      </c>
      <c r="E13" s="178">
        <v>0</v>
      </c>
      <c r="F13" s="178">
        <v>0</v>
      </c>
      <c r="G13" s="178">
        <v>0</v>
      </c>
      <c r="H13" s="178">
        <v>0</v>
      </c>
      <c r="I13" s="178">
        <v>119</v>
      </c>
      <c r="J13" s="178">
        <v>0</v>
      </c>
      <c r="K13" s="178">
        <v>0</v>
      </c>
      <c r="L13" s="178">
        <v>297</v>
      </c>
      <c r="M13" s="178">
        <v>8.2175925925925916E-2</v>
      </c>
      <c r="N13" s="178">
        <v>0</v>
      </c>
      <c r="O13" s="178">
        <v>0</v>
      </c>
      <c r="P13" s="178">
        <v>0</v>
      </c>
      <c r="Q13" s="178">
        <v>0</v>
      </c>
      <c r="R13" s="178">
        <v>0</v>
      </c>
      <c r="S13" s="178">
        <v>0</v>
      </c>
      <c r="T13" s="178">
        <v>90</v>
      </c>
      <c r="U13" s="178"/>
      <c r="V13" s="178"/>
      <c r="W13" s="178">
        <v>6.25</v>
      </c>
      <c r="X13" s="178">
        <v>1</v>
      </c>
      <c r="Y13" s="178">
        <v>1</v>
      </c>
      <c r="Z13" s="178">
        <v>0</v>
      </c>
      <c r="AA13" s="178">
        <v>0</v>
      </c>
      <c r="AB13" s="178">
        <v>0</v>
      </c>
      <c r="AC13" s="178">
        <v>0</v>
      </c>
      <c r="AD13" s="178">
        <v>1</v>
      </c>
      <c r="AE13" s="178">
        <v>1</v>
      </c>
      <c r="AF13" s="178">
        <v>0</v>
      </c>
      <c r="AG13" s="1156">
        <v>0</v>
      </c>
      <c r="AH13" s="178"/>
      <c r="AI13" s="178"/>
      <c r="AJ13" s="178"/>
      <c r="AK13" s="178"/>
      <c r="AL13" s="178"/>
    </row>
    <row r="14" spans="1:39" ht="13.5" thickBot="1">
      <c r="A14" s="1155">
        <v>6</v>
      </c>
      <c r="B14" s="178">
        <v>210</v>
      </c>
      <c r="C14" s="178">
        <v>0</v>
      </c>
      <c r="D14" s="178">
        <v>0</v>
      </c>
      <c r="E14" s="178">
        <v>0</v>
      </c>
      <c r="F14" s="178">
        <v>0</v>
      </c>
      <c r="G14" s="178">
        <v>0</v>
      </c>
      <c r="H14" s="178">
        <v>0</v>
      </c>
      <c r="I14" s="178">
        <v>0</v>
      </c>
      <c r="J14" s="178">
        <v>0</v>
      </c>
      <c r="K14" s="178">
        <v>0</v>
      </c>
      <c r="L14" s="178">
        <v>291</v>
      </c>
      <c r="M14" s="178">
        <v>8.6805555555555552E-2</v>
      </c>
      <c r="N14" s="178">
        <v>0</v>
      </c>
      <c r="O14" s="178">
        <v>0</v>
      </c>
      <c r="P14" s="178">
        <v>0</v>
      </c>
      <c r="Q14" s="178">
        <v>0</v>
      </c>
      <c r="R14" s="178">
        <v>0</v>
      </c>
      <c r="S14" s="178">
        <v>0</v>
      </c>
      <c r="T14" s="178"/>
      <c r="U14" s="178"/>
      <c r="V14" s="178"/>
      <c r="W14" s="178">
        <v>6.16</v>
      </c>
      <c r="X14" s="178">
        <v>1</v>
      </c>
      <c r="Y14" s="178">
        <v>1</v>
      </c>
      <c r="Z14" s="178">
        <v>0</v>
      </c>
      <c r="AA14" s="178">
        <v>0</v>
      </c>
      <c r="AB14" s="178">
        <v>0</v>
      </c>
      <c r="AC14" s="178">
        <v>0</v>
      </c>
      <c r="AD14" s="178">
        <v>1</v>
      </c>
      <c r="AE14" s="178">
        <v>1</v>
      </c>
      <c r="AF14" s="178">
        <v>0</v>
      </c>
      <c r="AG14" s="1156">
        <v>0</v>
      </c>
      <c r="AH14" s="178"/>
      <c r="AI14" s="178"/>
      <c r="AJ14" s="178"/>
      <c r="AK14" s="178"/>
      <c r="AL14" s="178"/>
    </row>
    <row r="15" spans="1:39">
      <c r="A15" s="1155">
        <v>9</v>
      </c>
      <c r="B15" s="178">
        <v>288</v>
      </c>
      <c r="C15" s="178">
        <v>0</v>
      </c>
      <c r="D15" s="178">
        <v>0</v>
      </c>
      <c r="E15" s="178">
        <v>0</v>
      </c>
      <c r="F15" s="178">
        <v>0</v>
      </c>
      <c r="G15" s="178">
        <v>0</v>
      </c>
      <c r="H15" s="178">
        <v>0</v>
      </c>
      <c r="I15" s="178">
        <v>119</v>
      </c>
      <c r="J15" s="178">
        <v>0</v>
      </c>
      <c r="K15" s="178">
        <v>0</v>
      </c>
      <c r="L15" s="178">
        <v>255</v>
      </c>
      <c r="M15" s="178">
        <v>8.4490740740740727E-2</v>
      </c>
      <c r="N15" s="178">
        <v>0</v>
      </c>
      <c r="O15" s="178">
        <v>0</v>
      </c>
      <c r="P15" s="178">
        <v>0</v>
      </c>
      <c r="Q15" s="178">
        <v>0</v>
      </c>
      <c r="R15" s="178">
        <v>0</v>
      </c>
      <c r="S15" s="178">
        <v>0</v>
      </c>
      <c r="T15" s="178">
        <v>90</v>
      </c>
      <c r="U15" s="178"/>
      <c r="V15" s="178"/>
      <c r="W15" s="178">
        <v>5.6</v>
      </c>
      <c r="X15" s="178">
        <v>1</v>
      </c>
      <c r="Y15" s="178">
        <v>1</v>
      </c>
      <c r="Z15" s="178">
        <v>0</v>
      </c>
      <c r="AA15" s="178">
        <v>0</v>
      </c>
      <c r="AB15" s="178">
        <v>0</v>
      </c>
      <c r="AC15" s="178">
        <v>0</v>
      </c>
      <c r="AD15" s="178">
        <v>1</v>
      </c>
      <c r="AE15" s="178">
        <v>1</v>
      </c>
      <c r="AF15" s="178">
        <v>0</v>
      </c>
      <c r="AG15" s="1156">
        <v>0</v>
      </c>
      <c r="AH15" s="178"/>
      <c r="AI15" s="178"/>
      <c r="AJ15" s="178"/>
      <c r="AK15" s="178"/>
      <c r="AL15" s="178"/>
    </row>
    <row r="16" spans="1:39">
      <c r="A16" s="1155">
        <v>10</v>
      </c>
      <c r="B16" s="178">
        <v>121</v>
      </c>
      <c r="C16" s="178">
        <v>0</v>
      </c>
      <c r="D16" s="178">
        <v>0</v>
      </c>
      <c r="E16" s="178">
        <v>0</v>
      </c>
      <c r="F16" s="178">
        <v>0</v>
      </c>
      <c r="G16" s="178">
        <v>0</v>
      </c>
      <c r="H16" s="178">
        <v>0</v>
      </c>
      <c r="I16" s="178">
        <v>28</v>
      </c>
      <c r="J16" s="178">
        <v>0</v>
      </c>
      <c r="K16" s="178">
        <v>0</v>
      </c>
      <c r="L16" s="178">
        <v>54</v>
      </c>
      <c r="M16" s="178">
        <v>9.5949074074074076E-2</v>
      </c>
      <c r="N16" s="178">
        <v>0</v>
      </c>
      <c r="O16" s="178">
        <v>0</v>
      </c>
      <c r="P16" s="178">
        <v>0</v>
      </c>
      <c r="Q16" s="178">
        <v>0</v>
      </c>
      <c r="R16" s="178">
        <v>0</v>
      </c>
      <c r="S16" s="178">
        <v>0</v>
      </c>
      <c r="T16" s="178">
        <v>75</v>
      </c>
      <c r="U16" s="178"/>
      <c r="V16" s="178"/>
      <c r="W16" s="178">
        <v>2.44</v>
      </c>
      <c r="X16" s="178">
        <v>1</v>
      </c>
      <c r="Y16" s="178">
        <v>1</v>
      </c>
      <c r="Z16" s="178">
        <v>0</v>
      </c>
      <c r="AA16" s="178">
        <v>0</v>
      </c>
      <c r="AB16" s="178">
        <v>0</v>
      </c>
      <c r="AC16" s="178">
        <v>0</v>
      </c>
      <c r="AD16" s="178">
        <v>0</v>
      </c>
      <c r="AE16" s="178">
        <v>0</v>
      </c>
      <c r="AF16" s="178">
        <v>0</v>
      </c>
      <c r="AG16" s="1156">
        <v>0</v>
      </c>
      <c r="AH16" s="178"/>
      <c r="AI16" s="178"/>
      <c r="AJ16" s="178"/>
      <c r="AK16" s="178"/>
      <c r="AL16" s="178"/>
    </row>
    <row r="17" spans="1:33">
      <c r="A17" s="1155">
        <v>29</v>
      </c>
      <c r="B17" s="178">
        <v>310</v>
      </c>
      <c r="C17" s="178">
        <v>0</v>
      </c>
      <c r="D17" s="178">
        <v>0</v>
      </c>
      <c r="E17" s="178">
        <v>0</v>
      </c>
      <c r="F17" s="178">
        <v>0</v>
      </c>
      <c r="G17" s="178">
        <v>0</v>
      </c>
      <c r="H17" s="178">
        <v>0</v>
      </c>
      <c r="I17" s="178">
        <v>55</v>
      </c>
      <c r="J17" s="178">
        <v>0</v>
      </c>
      <c r="K17" s="178">
        <v>0</v>
      </c>
      <c r="L17" s="178">
        <v>225</v>
      </c>
      <c r="M17" s="178">
        <v>8.1018518518518517E-2</v>
      </c>
      <c r="N17" s="178">
        <v>0</v>
      </c>
      <c r="O17" s="178">
        <v>0</v>
      </c>
      <c r="P17" s="178">
        <v>0</v>
      </c>
      <c r="Q17" s="178">
        <v>0</v>
      </c>
      <c r="R17" s="178">
        <v>0</v>
      </c>
      <c r="S17" s="178">
        <v>0</v>
      </c>
      <c r="T17" s="178">
        <v>80</v>
      </c>
      <c r="U17" s="178"/>
      <c r="V17" s="178"/>
      <c r="W17" s="178">
        <v>5.14</v>
      </c>
      <c r="X17" s="178">
        <v>1</v>
      </c>
      <c r="Y17" s="178">
        <v>1</v>
      </c>
      <c r="Z17" s="178">
        <v>0</v>
      </c>
      <c r="AA17" s="178">
        <v>0</v>
      </c>
      <c r="AB17" s="178">
        <v>0</v>
      </c>
      <c r="AC17" s="178">
        <v>0</v>
      </c>
      <c r="AD17" s="178">
        <v>1</v>
      </c>
      <c r="AE17" s="178">
        <v>1</v>
      </c>
      <c r="AF17" s="178">
        <v>0</v>
      </c>
      <c r="AG17" s="1156">
        <v>0</v>
      </c>
    </row>
    <row r="18" spans="1:33">
      <c r="A18" s="1157">
        <v>35</v>
      </c>
      <c r="B18" s="178">
        <v>102</v>
      </c>
      <c r="C18" s="178">
        <v>0</v>
      </c>
      <c r="D18" s="178">
        <v>0</v>
      </c>
      <c r="E18" s="178">
        <v>0</v>
      </c>
      <c r="F18" s="178">
        <v>0</v>
      </c>
      <c r="G18" s="178">
        <v>0</v>
      </c>
      <c r="H18" s="178">
        <v>0</v>
      </c>
      <c r="I18" s="178">
        <v>119</v>
      </c>
      <c r="J18" s="178">
        <v>0</v>
      </c>
      <c r="K18" s="178">
        <v>0</v>
      </c>
      <c r="L18" s="178">
        <v>167</v>
      </c>
      <c r="M18" s="178">
        <v>9.7569444444444431E-2</v>
      </c>
      <c r="N18" s="178">
        <v>0</v>
      </c>
      <c r="O18" s="178">
        <v>0</v>
      </c>
      <c r="P18" s="178">
        <v>0</v>
      </c>
      <c r="Q18" s="178">
        <v>0</v>
      </c>
      <c r="R18" s="178">
        <v>0</v>
      </c>
      <c r="S18" s="178">
        <v>0</v>
      </c>
      <c r="T18" s="178">
        <v>90</v>
      </c>
      <c r="U18" s="178"/>
      <c r="V18" s="178"/>
      <c r="W18" s="178">
        <v>4.24</v>
      </c>
      <c r="X18" s="178">
        <v>1</v>
      </c>
      <c r="Y18" s="178">
        <v>1</v>
      </c>
      <c r="Z18" s="178">
        <v>0</v>
      </c>
      <c r="AA18" s="178">
        <v>0</v>
      </c>
      <c r="AB18" s="178">
        <v>0</v>
      </c>
      <c r="AC18" s="178">
        <v>0</v>
      </c>
      <c r="AD18" s="178">
        <v>1</v>
      </c>
      <c r="AE18" s="178">
        <v>0</v>
      </c>
      <c r="AF18" s="178">
        <v>0</v>
      </c>
      <c r="AG18" s="1156">
        <v>0</v>
      </c>
    </row>
    <row r="19" spans="1:33">
      <c r="A19" s="1155">
        <v>36</v>
      </c>
      <c r="B19" s="178">
        <v>323</v>
      </c>
      <c r="C19" s="178">
        <v>0</v>
      </c>
      <c r="D19" s="178">
        <v>0</v>
      </c>
      <c r="E19" s="178">
        <v>0</v>
      </c>
      <c r="F19" s="178">
        <v>0</v>
      </c>
      <c r="G19" s="178">
        <v>0</v>
      </c>
      <c r="H19" s="178">
        <v>0</v>
      </c>
      <c r="I19" s="178">
        <v>194</v>
      </c>
      <c r="J19" s="178">
        <v>0</v>
      </c>
      <c r="K19" s="178">
        <v>0</v>
      </c>
      <c r="L19" s="178">
        <v>413</v>
      </c>
      <c r="M19" s="178">
        <v>8.1018518518518517E-2</v>
      </c>
      <c r="N19" s="178">
        <v>0</v>
      </c>
      <c r="O19" s="178">
        <v>0</v>
      </c>
      <c r="P19" s="178">
        <v>0</v>
      </c>
      <c r="Q19" s="178">
        <v>0</v>
      </c>
      <c r="R19" s="178">
        <v>0</v>
      </c>
      <c r="S19" s="178">
        <v>0</v>
      </c>
      <c r="T19" s="178">
        <v>100</v>
      </c>
      <c r="U19" s="178"/>
      <c r="V19" s="178"/>
      <c r="W19" s="178">
        <v>7.99</v>
      </c>
      <c r="X19" s="178">
        <v>0</v>
      </c>
      <c r="Y19" s="178">
        <v>1</v>
      </c>
      <c r="Z19" s="178">
        <v>0</v>
      </c>
      <c r="AA19" s="178">
        <v>0</v>
      </c>
      <c r="AB19" s="178">
        <v>0</v>
      </c>
      <c r="AC19" s="178">
        <v>0</v>
      </c>
      <c r="AD19" s="178">
        <v>1</v>
      </c>
      <c r="AE19" s="178">
        <v>1</v>
      </c>
      <c r="AF19" s="178">
        <v>0</v>
      </c>
      <c r="AG19" s="1156">
        <v>0</v>
      </c>
    </row>
    <row r="20" spans="1:33">
      <c r="A20" s="1155">
        <v>184</v>
      </c>
      <c r="B20" s="178">
        <v>288</v>
      </c>
      <c r="C20" s="178">
        <v>0</v>
      </c>
      <c r="D20" s="178">
        <v>0</v>
      </c>
      <c r="E20" s="178">
        <v>0</v>
      </c>
      <c r="F20" s="178">
        <v>0</v>
      </c>
      <c r="G20" s="178">
        <v>0</v>
      </c>
      <c r="H20" s="178">
        <v>0</v>
      </c>
      <c r="I20" s="178">
        <v>119</v>
      </c>
      <c r="J20" s="178">
        <v>0</v>
      </c>
      <c r="K20" s="178">
        <v>0</v>
      </c>
      <c r="L20" s="178">
        <v>210</v>
      </c>
      <c r="M20" s="178">
        <v>8.2175925925925916E-2</v>
      </c>
      <c r="N20" s="178">
        <v>0</v>
      </c>
      <c r="O20" s="178">
        <v>0</v>
      </c>
      <c r="P20" s="178">
        <v>0</v>
      </c>
      <c r="Q20" s="178">
        <v>0</v>
      </c>
      <c r="R20" s="178">
        <v>0</v>
      </c>
      <c r="S20" s="178">
        <v>0</v>
      </c>
      <c r="T20" s="178">
        <v>90</v>
      </c>
      <c r="U20" s="178"/>
      <c r="V20" s="178"/>
      <c r="W20" s="178">
        <v>4.91</v>
      </c>
      <c r="X20" s="178">
        <v>1</v>
      </c>
      <c r="Y20" s="178">
        <v>1</v>
      </c>
      <c r="Z20" s="178">
        <v>0</v>
      </c>
      <c r="AA20" s="178">
        <v>0</v>
      </c>
      <c r="AB20" s="178">
        <v>0</v>
      </c>
      <c r="AC20" s="178">
        <v>0</v>
      </c>
      <c r="AD20" s="178">
        <v>1</v>
      </c>
      <c r="AE20" s="178">
        <v>1</v>
      </c>
      <c r="AF20" s="178">
        <v>0</v>
      </c>
      <c r="AG20" s="1156">
        <v>0</v>
      </c>
    </row>
    <row r="21" spans="1:33">
      <c r="A21" s="1155">
        <v>221</v>
      </c>
      <c r="B21" s="178">
        <v>175</v>
      </c>
      <c r="C21" s="178">
        <v>0</v>
      </c>
      <c r="D21" s="178">
        <v>0</v>
      </c>
      <c r="E21" s="178">
        <v>0</v>
      </c>
      <c r="F21" s="178">
        <v>0</v>
      </c>
      <c r="G21" s="178">
        <v>0</v>
      </c>
      <c r="H21" s="178">
        <v>0</v>
      </c>
      <c r="I21" s="178">
        <v>0</v>
      </c>
      <c r="J21" s="178">
        <v>0</v>
      </c>
      <c r="K21" s="178">
        <v>0</v>
      </c>
      <c r="L21" s="178">
        <v>149</v>
      </c>
      <c r="M21" s="178">
        <v>8.9120370370370378E-2</v>
      </c>
      <c r="N21" s="178">
        <v>0</v>
      </c>
      <c r="O21" s="178">
        <v>0</v>
      </c>
      <c r="P21" s="178">
        <v>0</v>
      </c>
      <c r="Q21" s="178">
        <v>0</v>
      </c>
      <c r="R21" s="178">
        <v>0</v>
      </c>
      <c r="S21" s="178">
        <v>0</v>
      </c>
      <c r="T21" s="178"/>
      <c r="U21" s="178"/>
      <c r="V21" s="178"/>
      <c r="W21" s="178">
        <v>3.96</v>
      </c>
      <c r="X21" s="178">
        <v>1</v>
      </c>
      <c r="Y21" s="178">
        <v>1</v>
      </c>
      <c r="Z21" s="178">
        <v>0</v>
      </c>
      <c r="AA21" s="178">
        <v>0</v>
      </c>
      <c r="AB21" s="178">
        <v>0</v>
      </c>
      <c r="AC21" s="178">
        <v>0</v>
      </c>
      <c r="AD21" s="178">
        <v>1</v>
      </c>
      <c r="AE21" s="178">
        <v>1</v>
      </c>
      <c r="AF21" s="178">
        <v>0</v>
      </c>
      <c r="AG21" s="1156">
        <v>0</v>
      </c>
    </row>
    <row r="22" spans="1:33">
      <c r="A22" s="1155">
        <v>229</v>
      </c>
      <c r="B22" s="178">
        <v>55</v>
      </c>
      <c r="C22" s="178">
        <v>0</v>
      </c>
      <c r="D22" s="178">
        <v>0</v>
      </c>
      <c r="E22" s="178">
        <v>0</v>
      </c>
      <c r="F22" s="178">
        <v>0</v>
      </c>
      <c r="G22" s="178">
        <v>0</v>
      </c>
      <c r="H22" s="178">
        <v>0</v>
      </c>
      <c r="I22" s="178">
        <v>0</v>
      </c>
      <c r="J22" s="178">
        <v>0</v>
      </c>
      <c r="K22" s="178">
        <v>0</v>
      </c>
      <c r="L22" s="178">
        <v>0</v>
      </c>
      <c r="M22" s="178">
        <v>0.10219907407407407</v>
      </c>
      <c r="N22" s="178">
        <v>0</v>
      </c>
      <c r="O22" s="178">
        <v>0</v>
      </c>
      <c r="P22" s="178">
        <v>0</v>
      </c>
      <c r="Q22" s="178">
        <v>0</v>
      </c>
      <c r="R22" s="178">
        <v>0</v>
      </c>
      <c r="S22" s="178">
        <v>0</v>
      </c>
      <c r="T22" s="178"/>
      <c r="U22" s="178"/>
      <c r="V22" s="178"/>
      <c r="W22" s="178"/>
      <c r="X22" s="178">
        <v>0</v>
      </c>
      <c r="Y22" s="178">
        <v>1</v>
      </c>
      <c r="Z22" s="178">
        <v>0</v>
      </c>
      <c r="AA22" s="178">
        <v>0</v>
      </c>
      <c r="AB22" s="178">
        <v>0</v>
      </c>
      <c r="AC22" s="178">
        <v>0</v>
      </c>
      <c r="AD22" s="178">
        <v>0</v>
      </c>
      <c r="AE22" s="178">
        <v>0</v>
      </c>
      <c r="AF22" s="178">
        <v>0</v>
      </c>
      <c r="AG22" s="1156">
        <v>0</v>
      </c>
    </row>
    <row r="23" spans="1:33">
      <c r="A23" s="1155">
        <v>287</v>
      </c>
      <c r="B23" s="178">
        <v>149</v>
      </c>
      <c r="C23" s="178">
        <v>0</v>
      </c>
      <c r="D23" s="178">
        <v>0</v>
      </c>
      <c r="E23" s="178">
        <v>0</v>
      </c>
      <c r="F23" s="178">
        <v>0</v>
      </c>
      <c r="G23" s="178">
        <v>0</v>
      </c>
      <c r="H23" s="178">
        <v>0</v>
      </c>
      <c r="I23" s="178">
        <v>28</v>
      </c>
      <c r="J23" s="178">
        <v>0</v>
      </c>
      <c r="K23" s="178">
        <v>0</v>
      </c>
      <c r="L23" s="178">
        <v>149</v>
      </c>
      <c r="M23" s="178">
        <v>9.3749999999999986E-2</v>
      </c>
      <c r="N23" s="178">
        <v>0</v>
      </c>
      <c r="O23" s="178">
        <v>0</v>
      </c>
      <c r="P23" s="178">
        <v>0</v>
      </c>
      <c r="Q23" s="178">
        <v>0</v>
      </c>
      <c r="R23" s="178">
        <v>0</v>
      </c>
      <c r="S23" s="178">
        <v>0</v>
      </c>
      <c r="T23" s="178">
        <v>75</v>
      </c>
      <c r="U23" s="178"/>
      <c r="V23" s="178"/>
      <c r="W23" s="178">
        <v>3.96</v>
      </c>
      <c r="X23" s="178">
        <v>0</v>
      </c>
      <c r="Y23" s="178">
        <v>1</v>
      </c>
      <c r="Z23" s="178">
        <v>0</v>
      </c>
      <c r="AA23" s="178">
        <v>0</v>
      </c>
      <c r="AB23" s="178">
        <v>0</v>
      </c>
      <c r="AC23" s="178">
        <v>0</v>
      </c>
      <c r="AD23" s="178">
        <v>0</v>
      </c>
      <c r="AE23" s="178">
        <v>0</v>
      </c>
      <c r="AF23" s="178">
        <v>0</v>
      </c>
      <c r="AG23" s="1156">
        <v>0</v>
      </c>
    </row>
    <row r="24" spans="1:33">
      <c r="A24" s="1155">
        <v>288</v>
      </c>
      <c r="B24" s="178">
        <v>179</v>
      </c>
      <c r="C24" s="178">
        <v>0</v>
      </c>
      <c r="D24" s="178">
        <v>0</v>
      </c>
      <c r="E24" s="178">
        <v>0</v>
      </c>
      <c r="F24" s="178">
        <v>0</v>
      </c>
      <c r="G24" s="178">
        <v>0</v>
      </c>
      <c r="H24" s="178">
        <v>0</v>
      </c>
      <c r="I24" s="178">
        <v>119</v>
      </c>
      <c r="J24" s="178">
        <v>0</v>
      </c>
      <c r="K24" s="178">
        <v>0</v>
      </c>
      <c r="L24" s="178">
        <v>216</v>
      </c>
      <c r="M24" s="178">
        <v>8.9120370370370378E-2</v>
      </c>
      <c r="N24" s="178">
        <v>0</v>
      </c>
      <c r="O24" s="178">
        <v>0</v>
      </c>
      <c r="P24" s="178">
        <v>0</v>
      </c>
      <c r="Q24" s="178">
        <v>0</v>
      </c>
      <c r="R24" s="178">
        <v>0</v>
      </c>
      <c r="S24" s="178">
        <v>0</v>
      </c>
      <c r="T24" s="178">
        <v>90</v>
      </c>
      <c r="U24" s="178"/>
      <c r="V24" s="178"/>
      <c r="W24" s="178">
        <v>5.01</v>
      </c>
      <c r="X24" s="178">
        <v>1</v>
      </c>
      <c r="Y24" s="178">
        <v>1</v>
      </c>
      <c r="Z24" s="178">
        <v>0</v>
      </c>
      <c r="AA24" s="178">
        <v>0</v>
      </c>
      <c r="AB24" s="178">
        <v>0</v>
      </c>
      <c r="AC24" s="178">
        <v>0</v>
      </c>
      <c r="AD24" s="178">
        <v>1</v>
      </c>
      <c r="AE24" s="178">
        <v>1</v>
      </c>
      <c r="AF24" s="178">
        <v>0</v>
      </c>
      <c r="AG24" s="1156">
        <v>0</v>
      </c>
    </row>
    <row r="25" spans="1:33">
      <c r="A25" s="1155">
        <v>309</v>
      </c>
      <c r="B25" s="178">
        <v>165</v>
      </c>
      <c r="C25" s="178">
        <v>0</v>
      </c>
      <c r="D25" s="178">
        <v>0</v>
      </c>
      <c r="E25" s="178">
        <v>0</v>
      </c>
      <c r="F25" s="178">
        <v>0</v>
      </c>
      <c r="G25" s="178">
        <v>0</v>
      </c>
      <c r="H25" s="178">
        <v>0</v>
      </c>
      <c r="I25" s="178">
        <v>28</v>
      </c>
      <c r="J25" s="178">
        <v>0</v>
      </c>
      <c r="K25" s="178">
        <v>0</v>
      </c>
      <c r="L25" s="178">
        <v>0</v>
      </c>
      <c r="M25" s="178">
        <v>9.2592592592592587E-2</v>
      </c>
      <c r="N25" s="178">
        <v>0</v>
      </c>
      <c r="O25" s="178">
        <v>0</v>
      </c>
      <c r="P25" s="178">
        <v>0</v>
      </c>
      <c r="Q25" s="178">
        <v>0</v>
      </c>
      <c r="R25" s="178">
        <v>0</v>
      </c>
      <c r="S25" s="178">
        <v>0</v>
      </c>
      <c r="T25" s="178">
        <v>75</v>
      </c>
      <c r="U25" s="178"/>
      <c r="V25" s="178"/>
      <c r="W25" s="178"/>
      <c r="X25" s="178">
        <v>0</v>
      </c>
      <c r="Y25" s="178">
        <v>1</v>
      </c>
      <c r="Z25" s="178">
        <v>0</v>
      </c>
      <c r="AA25" s="178">
        <v>0</v>
      </c>
      <c r="AB25" s="178">
        <v>0</v>
      </c>
      <c r="AC25" s="178">
        <v>0</v>
      </c>
      <c r="AD25" s="178">
        <v>0</v>
      </c>
      <c r="AE25" s="178">
        <v>0</v>
      </c>
      <c r="AF25" s="178">
        <v>0</v>
      </c>
      <c r="AG25" s="1156">
        <v>0</v>
      </c>
    </row>
    <row r="26" spans="1:33">
      <c r="A26" s="1155">
        <v>327</v>
      </c>
      <c r="B26" s="178">
        <v>143</v>
      </c>
      <c r="C26" s="178">
        <v>0</v>
      </c>
      <c r="D26" s="178">
        <v>0</v>
      </c>
      <c r="E26" s="178">
        <v>0</v>
      </c>
      <c r="F26" s="178">
        <v>0</v>
      </c>
      <c r="G26" s="178">
        <v>0</v>
      </c>
      <c r="H26" s="178">
        <v>0</v>
      </c>
      <c r="I26" s="178">
        <v>28</v>
      </c>
      <c r="J26" s="178">
        <v>0</v>
      </c>
      <c r="K26" s="178">
        <v>0</v>
      </c>
      <c r="L26" s="178">
        <v>237</v>
      </c>
      <c r="M26" s="178">
        <v>9.1435185185185189E-2</v>
      </c>
      <c r="N26" s="178">
        <v>0</v>
      </c>
      <c r="O26" s="178">
        <v>0</v>
      </c>
      <c r="P26" s="178">
        <v>0</v>
      </c>
      <c r="Q26" s="178">
        <v>0</v>
      </c>
      <c r="R26" s="178">
        <v>0</v>
      </c>
      <c r="S26" s="178">
        <v>0</v>
      </c>
      <c r="T26" s="178">
        <v>75</v>
      </c>
      <c r="U26" s="178"/>
      <c r="V26" s="178"/>
      <c r="W26" s="178">
        <v>5.33</v>
      </c>
      <c r="X26" s="178">
        <v>1</v>
      </c>
      <c r="Y26" s="178">
        <v>1</v>
      </c>
      <c r="Z26" s="178">
        <v>0</v>
      </c>
      <c r="AA26" s="178">
        <v>0</v>
      </c>
      <c r="AB26" s="178">
        <v>0</v>
      </c>
      <c r="AC26" s="178">
        <v>0</v>
      </c>
      <c r="AD26" s="178">
        <v>1</v>
      </c>
      <c r="AE26" s="178">
        <v>1</v>
      </c>
      <c r="AF26" s="178">
        <v>0</v>
      </c>
      <c r="AG26" s="1156">
        <v>0</v>
      </c>
    </row>
    <row r="27" spans="1:33">
      <c r="A27" s="1155">
        <v>362</v>
      </c>
      <c r="B27" s="178">
        <v>21</v>
      </c>
      <c r="C27" s="178">
        <v>0</v>
      </c>
      <c r="D27" s="178">
        <v>0</v>
      </c>
      <c r="E27" s="178">
        <v>0</v>
      </c>
      <c r="F27" s="178">
        <v>0</v>
      </c>
      <c r="G27" s="178">
        <v>0</v>
      </c>
      <c r="H27" s="178">
        <v>0</v>
      </c>
      <c r="I27" s="178">
        <v>0</v>
      </c>
      <c r="J27" s="178">
        <v>0</v>
      </c>
      <c r="K27" s="178">
        <v>0</v>
      </c>
      <c r="L27" s="178">
        <v>108</v>
      </c>
      <c r="M27" s="178">
        <v>0.10416666666666667</v>
      </c>
      <c r="N27" s="178">
        <v>0</v>
      </c>
      <c r="O27" s="178">
        <v>0</v>
      </c>
      <c r="P27" s="178">
        <v>0</v>
      </c>
      <c r="Q27" s="178">
        <v>0</v>
      </c>
      <c r="R27" s="178">
        <v>0</v>
      </c>
      <c r="S27" s="178">
        <v>0</v>
      </c>
      <c r="T27" s="178"/>
      <c r="U27" s="178"/>
      <c r="V27" s="178"/>
      <c r="W27" s="178">
        <v>3.31</v>
      </c>
      <c r="X27" s="178">
        <v>1</v>
      </c>
      <c r="Y27" s="178">
        <v>0</v>
      </c>
      <c r="Z27" s="178">
        <v>0</v>
      </c>
      <c r="AA27" s="178">
        <v>0</v>
      </c>
      <c r="AB27" s="178">
        <v>0</v>
      </c>
      <c r="AC27" s="178">
        <v>0</v>
      </c>
      <c r="AD27" s="178">
        <v>0</v>
      </c>
      <c r="AE27" s="178">
        <v>1</v>
      </c>
      <c r="AF27" s="178">
        <v>0</v>
      </c>
      <c r="AG27" s="1156">
        <v>0</v>
      </c>
    </row>
    <row r="28" spans="1:33">
      <c r="A28" s="1155">
        <v>367</v>
      </c>
      <c r="B28" s="178">
        <v>143</v>
      </c>
      <c r="C28" s="178">
        <v>0</v>
      </c>
      <c r="D28" s="178">
        <v>0</v>
      </c>
      <c r="E28" s="178">
        <v>0</v>
      </c>
      <c r="F28" s="178">
        <v>0</v>
      </c>
      <c r="G28" s="178">
        <v>0</v>
      </c>
      <c r="H28" s="178">
        <v>0</v>
      </c>
      <c r="I28" s="178">
        <v>0</v>
      </c>
      <c r="J28" s="178">
        <v>0</v>
      </c>
      <c r="K28" s="178">
        <v>0</v>
      </c>
      <c r="L28" s="178">
        <v>181</v>
      </c>
      <c r="M28" s="178">
        <v>9.1435185185185189E-2</v>
      </c>
      <c r="N28" s="178">
        <v>0</v>
      </c>
      <c r="O28" s="178">
        <v>0</v>
      </c>
      <c r="P28" s="178">
        <v>0</v>
      </c>
      <c r="Q28" s="178">
        <v>0</v>
      </c>
      <c r="R28" s="178">
        <v>0</v>
      </c>
      <c r="S28" s="178">
        <v>0</v>
      </c>
      <c r="T28" s="178"/>
      <c r="U28" s="178"/>
      <c r="V28" s="178"/>
      <c r="W28" s="178">
        <v>4.47</v>
      </c>
      <c r="X28" s="178">
        <v>0</v>
      </c>
      <c r="Y28" s="178">
        <v>1</v>
      </c>
      <c r="Z28" s="178">
        <v>0</v>
      </c>
      <c r="AA28" s="178">
        <v>0</v>
      </c>
      <c r="AB28" s="178">
        <v>0</v>
      </c>
      <c r="AC28" s="178">
        <v>0</v>
      </c>
      <c r="AD28" s="178">
        <v>1</v>
      </c>
      <c r="AE28" s="178">
        <v>0</v>
      </c>
      <c r="AF28" s="178">
        <v>0</v>
      </c>
      <c r="AG28" s="1156">
        <v>0</v>
      </c>
    </row>
    <row r="29" spans="1:33">
      <c r="A29" s="1155">
        <v>380</v>
      </c>
      <c r="B29" s="178">
        <v>191</v>
      </c>
      <c r="C29" s="178">
        <v>0</v>
      </c>
      <c r="D29" s="178">
        <v>0</v>
      </c>
      <c r="E29" s="178">
        <v>0</v>
      </c>
      <c r="F29" s="178">
        <v>0</v>
      </c>
      <c r="G29" s="178">
        <v>0</v>
      </c>
      <c r="H29" s="178">
        <v>0</v>
      </c>
      <c r="I29" s="178">
        <v>0</v>
      </c>
      <c r="J29" s="178">
        <v>0</v>
      </c>
      <c r="K29" s="178">
        <v>0</v>
      </c>
      <c r="L29" s="178">
        <v>160</v>
      </c>
      <c r="M29" s="178">
        <v>9.0856481481481469E-2</v>
      </c>
      <c r="N29" s="178">
        <v>0</v>
      </c>
      <c r="O29" s="178">
        <v>0</v>
      </c>
      <c r="P29" s="178">
        <v>0</v>
      </c>
      <c r="Q29" s="178">
        <v>0</v>
      </c>
      <c r="R29" s="178">
        <v>0</v>
      </c>
      <c r="S29" s="178">
        <v>0</v>
      </c>
      <c r="T29" s="178"/>
      <c r="U29" s="178"/>
      <c r="V29" s="178"/>
      <c r="W29" s="178">
        <v>4.1399999999999997</v>
      </c>
      <c r="X29" s="178">
        <v>0</v>
      </c>
      <c r="Y29" s="178">
        <v>1</v>
      </c>
      <c r="Z29" s="178">
        <v>0</v>
      </c>
      <c r="AA29" s="178">
        <v>0</v>
      </c>
      <c r="AB29" s="178">
        <v>0</v>
      </c>
      <c r="AC29" s="178">
        <v>0</v>
      </c>
      <c r="AD29" s="178">
        <v>0</v>
      </c>
      <c r="AE29" s="178">
        <v>0</v>
      </c>
      <c r="AF29" s="178">
        <v>0</v>
      </c>
      <c r="AG29" s="1156">
        <v>0</v>
      </c>
    </row>
    <row r="30" spans="1:33">
      <c r="A30" s="1155">
        <v>397</v>
      </c>
      <c r="B30" s="178">
        <v>164</v>
      </c>
      <c r="C30" s="178">
        <v>0</v>
      </c>
      <c r="D30" s="178">
        <v>0</v>
      </c>
      <c r="E30" s="178">
        <v>0</v>
      </c>
      <c r="F30" s="178">
        <v>0</v>
      </c>
      <c r="G30" s="178">
        <v>0</v>
      </c>
      <c r="H30" s="178">
        <v>0</v>
      </c>
      <c r="I30" s="178">
        <v>0</v>
      </c>
      <c r="J30" s="178">
        <v>0</v>
      </c>
      <c r="K30" s="178">
        <v>0</v>
      </c>
      <c r="L30" s="178">
        <v>175</v>
      </c>
      <c r="M30" s="178">
        <v>9.0277777777777776E-2</v>
      </c>
      <c r="N30" s="178">
        <v>0</v>
      </c>
      <c r="O30" s="178">
        <v>0</v>
      </c>
      <c r="P30" s="178">
        <v>0</v>
      </c>
      <c r="Q30" s="178">
        <v>0</v>
      </c>
      <c r="R30" s="178">
        <v>0</v>
      </c>
      <c r="S30" s="178">
        <v>0</v>
      </c>
      <c r="T30" s="178"/>
      <c r="U30" s="178"/>
      <c r="V30" s="178"/>
      <c r="W30" s="178">
        <v>4.37</v>
      </c>
      <c r="X30" s="178">
        <v>0</v>
      </c>
      <c r="Y30" s="178">
        <v>1</v>
      </c>
      <c r="Z30" s="178">
        <v>0</v>
      </c>
      <c r="AA30" s="178">
        <v>0</v>
      </c>
      <c r="AB30" s="178">
        <v>0</v>
      </c>
      <c r="AC30" s="178">
        <v>0</v>
      </c>
      <c r="AD30" s="178">
        <v>1</v>
      </c>
      <c r="AE30" s="178">
        <v>1</v>
      </c>
      <c r="AF30" s="178">
        <v>0</v>
      </c>
      <c r="AG30" s="1156">
        <v>0</v>
      </c>
    </row>
    <row r="31" spans="1:33">
      <c r="A31" s="1155">
        <v>415</v>
      </c>
      <c r="B31" s="178">
        <v>128</v>
      </c>
      <c r="C31" s="178">
        <v>0</v>
      </c>
      <c r="D31" s="178">
        <v>0</v>
      </c>
      <c r="E31" s="178">
        <v>0</v>
      </c>
      <c r="F31" s="178">
        <v>0</v>
      </c>
      <c r="G31" s="178">
        <v>0</v>
      </c>
      <c r="H31" s="178">
        <v>0</v>
      </c>
      <c r="I31" s="178">
        <v>0</v>
      </c>
      <c r="J31" s="178">
        <v>0</v>
      </c>
      <c r="K31" s="178">
        <v>0</v>
      </c>
      <c r="L31" s="178">
        <v>225</v>
      </c>
      <c r="M31" s="178">
        <v>9.2592592592592587E-2</v>
      </c>
      <c r="N31" s="178">
        <v>0</v>
      </c>
      <c r="O31" s="178">
        <v>0</v>
      </c>
      <c r="P31" s="178">
        <v>0</v>
      </c>
      <c r="Q31" s="178">
        <v>0</v>
      </c>
      <c r="R31" s="178">
        <v>0</v>
      </c>
      <c r="S31" s="178">
        <v>0</v>
      </c>
      <c r="T31" s="178"/>
      <c r="U31" s="178"/>
      <c r="V31" s="178"/>
      <c r="W31" s="178">
        <v>5.14</v>
      </c>
      <c r="X31" s="178">
        <v>1</v>
      </c>
      <c r="Y31" s="178">
        <v>1</v>
      </c>
      <c r="Z31" s="178">
        <v>0</v>
      </c>
      <c r="AA31" s="178">
        <v>0</v>
      </c>
      <c r="AB31" s="178">
        <v>0</v>
      </c>
      <c r="AC31" s="178">
        <v>0</v>
      </c>
      <c r="AD31" s="178">
        <v>0</v>
      </c>
      <c r="AE31" s="178">
        <v>1</v>
      </c>
      <c r="AF31" s="178">
        <v>0</v>
      </c>
      <c r="AG31" s="1156">
        <v>0</v>
      </c>
    </row>
    <row r="32" spans="1:33" ht="13.5" thickBot="1">
      <c r="A32" s="1155">
        <v>417</v>
      </c>
      <c r="B32" s="178">
        <v>199</v>
      </c>
      <c r="C32" s="178">
        <v>0</v>
      </c>
      <c r="D32" s="178">
        <v>0</v>
      </c>
      <c r="E32" s="178">
        <v>0</v>
      </c>
      <c r="F32" s="178">
        <v>0</v>
      </c>
      <c r="G32" s="178">
        <v>0</v>
      </c>
      <c r="H32" s="178">
        <v>0</v>
      </c>
      <c r="I32" s="178">
        <v>55</v>
      </c>
      <c r="J32" s="178">
        <v>0</v>
      </c>
      <c r="K32" s="178">
        <v>0</v>
      </c>
      <c r="L32" s="178">
        <v>0</v>
      </c>
      <c r="M32" s="178">
        <v>9.0277777777777776E-2</v>
      </c>
      <c r="N32" s="178">
        <v>0</v>
      </c>
      <c r="O32" s="178">
        <v>0</v>
      </c>
      <c r="P32" s="178">
        <v>0</v>
      </c>
      <c r="Q32" s="178">
        <v>0</v>
      </c>
      <c r="R32" s="178">
        <v>0</v>
      </c>
      <c r="S32" s="178">
        <v>0</v>
      </c>
      <c r="T32" s="178">
        <v>80</v>
      </c>
      <c r="U32" s="178"/>
      <c r="V32" s="178"/>
      <c r="W32" s="178"/>
      <c r="X32" s="178">
        <v>0</v>
      </c>
      <c r="Y32" s="178">
        <v>1</v>
      </c>
      <c r="Z32" s="178">
        <v>0</v>
      </c>
      <c r="AA32" s="178">
        <v>0</v>
      </c>
      <c r="AB32" s="178">
        <v>0</v>
      </c>
      <c r="AC32" s="178">
        <v>0</v>
      </c>
      <c r="AD32" s="178">
        <v>0</v>
      </c>
      <c r="AE32" s="178">
        <v>0</v>
      </c>
      <c r="AF32" s="178">
        <v>0</v>
      </c>
      <c r="AG32" s="1156">
        <v>0</v>
      </c>
    </row>
    <row r="33" spans="1:33" ht="13.5" thickBot="1">
      <c r="A33" s="1155">
        <v>421</v>
      </c>
      <c r="B33" s="178">
        <v>191</v>
      </c>
      <c r="C33" s="178">
        <v>0</v>
      </c>
      <c r="D33" s="178">
        <v>0</v>
      </c>
      <c r="E33" s="178">
        <v>0</v>
      </c>
      <c r="F33" s="178">
        <v>0</v>
      </c>
      <c r="G33" s="178">
        <v>0</v>
      </c>
      <c r="H33" s="178">
        <v>0</v>
      </c>
      <c r="I33" s="178">
        <v>0</v>
      </c>
      <c r="J33" s="178">
        <v>0</v>
      </c>
      <c r="K33" s="178">
        <v>0</v>
      </c>
      <c r="L33" s="178">
        <v>357</v>
      </c>
      <c r="M33" s="178">
        <v>9.0856481481481469E-2</v>
      </c>
      <c r="N33" s="178">
        <v>0</v>
      </c>
      <c r="O33" s="178">
        <v>0</v>
      </c>
      <c r="P33" s="178">
        <v>0</v>
      </c>
      <c r="Q33" s="178">
        <v>0</v>
      </c>
      <c r="R33" s="178">
        <v>0</v>
      </c>
      <c r="S33" s="178">
        <v>0</v>
      </c>
      <c r="T33" s="178"/>
      <c r="U33" s="178"/>
      <c r="V33" s="178"/>
      <c r="W33" s="178">
        <v>7.15</v>
      </c>
      <c r="X33" s="178">
        <v>0</v>
      </c>
      <c r="Y33" s="178">
        <v>1</v>
      </c>
      <c r="Z33" s="178">
        <v>0</v>
      </c>
      <c r="AA33" s="178">
        <v>0</v>
      </c>
      <c r="AB33" s="178">
        <v>0</v>
      </c>
      <c r="AC33" s="178">
        <v>0</v>
      </c>
      <c r="AD33" s="178">
        <v>0</v>
      </c>
      <c r="AE33" s="178">
        <v>0</v>
      </c>
      <c r="AF33" s="178">
        <v>0</v>
      </c>
      <c r="AG33" s="1156">
        <v>0</v>
      </c>
    </row>
    <row r="34" spans="1:33">
      <c r="A34" s="1155">
        <v>448</v>
      </c>
      <c r="B34" s="178">
        <v>78</v>
      </c>
      <c r="C34" s="178">
        <v>0</v>
      </c>
      <c r="D34" s="178">
        <v>0</v>
      </c>
      <c r="E34" s="178">
        <v>0</v>
      </c>
      <c r="F34" s="178">
        <v>0</v>
      </c>
      <c r="G34" s="178">
        <v>0</v>
      </c>
      <c r="H34" s="178">
        <v>0</v>
      </c>
      <c r="I34" s="178">
        <v>0</v>
      </c>
      <c r="J34" s="178">
        <v>0</v>
      </c>
      <c r="K34" s="178">
        <v>0</v>
      </c>
      <c r="L34" s="178">
        <v>109</v>
      </c>
      <c r="M34" s="178">
        <v>9.9768518518518506E-2</v>
      </c>
      <c r="N34" s="178">
        <v>0</v>
      </c>
      <c r="O34" s="178">
        <v>0</v>
      </c>
      <c r="P34" s="178">
        <v>0</v>
      </c>
      <c r="Q34" s="178">
        <v>0</v>
      </c>
      <c r="R34" s="178">
        <v>0</v>
      </c>
      <c r="S34" s="178">
        <v>0</v>
      </c>
      <c r="T34" s="178"/>
      <c r="U34" s="178"/>
      <c r="V34" s="178"/>
      <c r="W34" s="178">
        <v>3.33</v>
      </c>
      <c r="X34" s="178">
        <v>0</v>
      </c>
      <c r="Y34" s="178">
        <v>1</v>
      </c>
      <c r="Z34" s="178">
        <v>0</v>
      </c>
      <c r="AA34" s="178">
        <v>0</v>
      </c>
      <c r="AB34" s="178">
        <v>0</v>
      </c>
      <c r="AC34" s="178">
        <v>0</v>
      </c>
      <c r="AD34" s="178">
        <v>0</v>
      </c>
      <c r="AE34" s="178">
        <v>0</v>
      </c>
      <c r="AF34" s="178">
        <v>0</v>
      </c>
      <c r="AG34" s="1156">
        <v>0</v>
      </c>
    </row>
    <row r="35" spans="1:33" ht="13.5" thickBot="1">
      <c r="A35" s="1155">
        <v>480</v>
      </c>
      <c r="B35" s="178">
        <v>142</v>
      </c>
      <c r="C35" s="178">
        <v>0</v>
      </c>
      <c r="D35" s="178">
        <v>0</v>
      </c>
      <c r="E35" s="178">
        <v>0</v>
      </c>
      <c r="F35" s="178">
        <v>0</v>
      </c>
      <c r="G35" s="178">
        <v>0</v>
      </c>
      <c r="H35" s="178">
        <v>0</v>
      </c>
      <c r="I35" s="178">
        <v>86</v>
      </c>
      <c r="J35" s="178">
        <v>0</v>
      </c>
      <c r="K35" s="178">
        <v>0</v>
      </c>
      <c r="L35" s="178">
        <v>226</v>
      </c>
      <c r="M35" s="178">
        <v>9.432870370370372E-2</v>
      </c>
      <c r="N35" s="178">
        <v>0</v>
      </c>
      <c r="O35" s="178">
        <v>0</v>
      </c>
      <c r="P35" s="178">
        <v>0</v>
      </c>
      <c r="Q35" s="178">
        <v>0</v>
      </c>
      <c r="R35" s="178">
        <v>0</v>
      </c>
      <c r="S35" s="178">
        <v>0</v>
      </c>
      <c r="T35" s="178">
        <v>85</v>
      </c>
      <c r="U35" s="178"/>
      <c r="V35" s="178"/>
      <c r="W35" s="178">
        <v>5.16</v>
      </c>
      <c r="X35" s="178">
        <v>0</v>
      </c>
      <c r="Y35" s="178">
        <v>1</v>
      </c>
      <c r="Z35" s="178">
        <v>0</v>
      </c>
      <c r="AA35" s="178">
        <v>0</v>
      </c>
      <c r="AB35" s="178">
        <v>0</v>
      </c>
      <c r="AC35" s="178">
        <v>0</v>
      </c>
      <c r="AD35" s="178">
        <v>0</v>
      </c>
      <c r="AE35" s="178">
        <v>0</v>
      </c>
      <c r="AF35" s="178">
        <v>0</v>
      </c>
      <c r="AG35" s="1156">
        <v>0</v>
      </c>
    </row>
    <row r="36" spans="1:33">
      <c r="A36" s="1155">
        <v>481</v>
      </c>
      <c r="B36" s="178">
        <v>223</v>
      </c>
      <c r="C36" s="178">
        <v>0</v>
      </c>
      <c r="D36" s="178">
        <v>0</v>
      </c>
      <c r="E36" s="178">
        <v>0</v>
      </c>
      <c r="F36" s="178">
        <v>0</v>
      </c>
      <c r="G36" s="178">
        <v>0</v>
      </c>
      <c r="H36" s="178">
        <v>0</v>
      </c>
      <c r="I36" s="178">
        <v>86</v>
      </c>
      <c r="J36" s="178">
        <v>0</v>
      </c>
      <c r="K36" s="178">
        <v>0</v>
      </c>
      <c r="L36" s="178">
        <v>0</v>
      </c>
      <c r="M36" s="178">
        <v>8.8773148148148143E-2</v>
      </c>
      <c r="N36" s="178">
        <v>0</v>
      </c>
      <c r="O36" s="178">
        <v>0</v>
      </c>
      <c r="P36" s="178">
        <v>0</v>
      </c>
      <c r="Q36" s="178">
        <v>0</v>
      </c>
      <c r="R36" s="178">
        <v>0</v>
      </c>
      <c r="S36" s="178">
        <v>0</v>
      </c>
      <c r="T36" s="178">
        <v>85</v>
      </c>
      <c r="U36" s="178"/>
      <c r="V36" s="178"/>
      <c r="W36" s="178"/>
      <c r="X36" s="178">
        <v>0</v>
      </c>
      <c r="Y36" s="178">
        <v>1</v>
      </c>
      <c r="Z36" s="178">
        <v>0</v>
      </c>
      <c r="AA36" s="178">
        <v>0</v>
      </c>
      <c r="AB36" s="178">
        <v>0</v>
      </c>
      <c r="AC36" s="178">
        <v>0</v>
      </c>
      <c r="AD36" s="178">
        <v>0</v>
      </c>
      <c r="AE36" s="178">
        <v>0</v>
      </c>
      <c r="AF36" s="178">
        <v>0</v>
      </c>
      <c r="AG36" s="1156">
        <v>0</v>
      </c>
    </row>
    <row r="37" spans="1:33">
      <c r="A37" s="1155">
        <v>500</v>
      </c>
      <c r="B37" s="178">
        <v>234</v>
      </c>
      <c r="C37" s="178">
        <v>0</v>
      </c>
      <c r="D37" s="178">
        <v>0</v>
      </c>
      <c r="E37" s="178">
        <v>0</v>
      </c>
      <c r="F37" s="178">
        <v>0</v>
      </c>
      <c r="G37" s="178">
        <v>0</v>
      </c>
      <c r="H37" s="178">
        <v>0</v>
      </c>
      <c r="I37" s="178">
        <v>86</v>
      </c>
      <c r="J37" s="178">
        <v>0</v>
      </c>
      <c r="K37" s="178">
        <v>0</v>
      </c>
      <c r="L37" s="178">
        <v>194</v>
      </c>
      <c r="M37" s="178">
        <v>8.8078703703703701E-2</v>
      </c>
      <c r="N37" s="178">
        <v>0</v>
      </c>
      <c r="O37" s="178">
        <v>0</v>
      </c>
      <c r="P37" s="178">
        <v>0</v>
      </c>
      <c r="Q37" s="178">
        <v>0</v>
      </c>
      <c r="R37" s="178">
        <v>0</v>
      </c>
      <c r="S37" s="178">
        <v>0</v>
      </c>
      <c r="T37" s="178">
        <v>85</v>
      </c>
      <c r="U37" s="178"/>
      <c r="V37" s="178"/>
      <c r="W37" s="178">
        <v>4.66</v>
      </c>
      <c r="X37" s="178">
        <v>0</v>
      </c>
      <c r="Y37" s="178">
        <v>1</v>
      </c>
      <c r="Z37" s="178">
        <v>0</v>
      </c>
      <c r="AA37" s="178">
        <v>0</v>
      </c>
      <c r="AB37" s="178">
        <v>0</v>
      </c>
      <c r="AC37" s="178">
        <v>0</v>
      </c>
      <c r="AD37" s="178">
        <v>0</v>
      </c>
      <c r="AE37" s="178">
        <v>0</v>
      </c>
      <c r="AF37" s="178">
        <v>0</v>
      </c>
      <c r="AG37" s="1156">
        <v>0</v>
      </c>
    </row>
    <row r="38" spans="1:33">
      <c r="A38" s="1155">
        <v>570</v>
      </c>
      <c r="B38" s="178">
        <v>45</v>
      </c>
      <c r="C38" s="178">
        <v>0</v>
      </c>
      <c r="D38" s="178">
        <v>0</v>
      </c>
      <c r="E38" s="178">
        <v>0</v>
      </c>
      <c r="F38" s="178">
        <v>0</v>
      </c>
      <c r="G38" s="178">
        <v>0</v>
      </c>
      <c r="H38" s="178">
        <v>0</v>
      </c>
      <c r="I38" s="178">
        <v>0</v>
      </c>
      <c r="J38" s="178">
        <v>0</v>
      </c>
      <c r="K38" s="178">
        <v>0</v>
      </c>
      <c r="L38" s="178">
        <v>92</v>
      </c>
      <c r="M38" s="178">
        <v>0.10069444444444443</v>
      </c>
      <c r="N38" s="178">
        <v>0</v>
      </c>
      <c r="O38" s="178">
        <v>0</v>
      </c>
      <c r="P38" s="178">
        <v>0</v>
      </c>
      <c r="Q38" s="178">
        <v>0</v>
      </c>
      <c r="R38" s="178">
        <v>0</v>
      </c>
      <c r="S38" s="178">
        <v>0</v>
      </c>
      <c r="T38" s="178"/>
      <c r="U38" s="178"/>
      <c r="V38" s="178"/>
      <c r="W38" s="178">
        <v>3.06</v>
      </c>
      <c r="X38" s="178">
        <v>0</v>
      </c>
      <c r="Y38" s="178">
        <v>1</v>
      </c>
      <c r="Z38" s="178">
        <v>0</v>
      </c>
      <c r="AA38" s="178">
        <v>0</v>
      </c>
      <c r="AB38" s="178">
        <v>0</v>
      </c>
      <c r="AC38" s="178">
        <v>0</v>
      </c>
      <c r="AD38" s="178">
        <v>1</v>
      </c>
      <c r="AE38" s="178">
        <v>0</v>
      </c>
      <c r="AF38" s="178">
        <v>0</v>
      </c>
      <c r="AG38" s="1156">
        <v>0</v>
      </c>
    </row>
    <row r="39" spans="1:33">
      <c r="A39" s="1155">
        <v>590</v>
      </c>
      <c r="B39" s="178">
        <v>0</v>
      </c>
      <c r="C39" s="178">
        <v>0</v>
      </c>
      <c r="D39" s="178">
        <v>0</v>
      </c>
      <c r="E39" s="178">
        <v>0</v>
      </c>
      <c r="F39" s="178">
        <v>0</v>
      </c>
      <c r="G39" s="178">
        <v>0</v>
      </c>
      <c r="H39" s="178">
        <v>0</v>
      </c>
      <c r="I39" s="178">
        <v>0</v>
      </c>
      <c r="J39" s="178">
        <v>0</v>
      </c>
      <c r="K39" s="178">
        <v>0</v>
      </c>
      <c r="L39" s="178">
        <v>58</v>
      </c>
      <c r="M39" s="178">
        <v>0.1122685185185185</v>
      </c>
      <c r="N39" s="178">
        <v>0</v>
      </c>
      <c r="O39" s="178">
        <v>0</v>
      </c>
      <c r="P39" s="178">
        <v>0</v>
      </c>
      <c r="Q39" s="178">
        <v>0</v>
      </c>
      <c r="R39" s="178">
        <v>0</v>
      </c>
      <c r="S39" s="178">
        <v>0</v>
      </c>
      <c r="T39" s="178"/>
      <c r="U39" s="178"/>
      <c r="V39" s="178"/>
      <c r="W39" s="178">
        <v>2.5099999999999998</v>
      </c>
      <c r="X39" s="178">
        <v>0</v>
      </c>
      <c r="Y39" s="178">
        <v>0</v>
      </c>
      <c r="Z39" s="178">
        <v>0</v>
      </c>
      <c r="AA39" s="178">
        <v>0</v>
      </c>
      <c r="AB39" s="178">
        <v>0</v>
      </c>
      <c r="AC39" s="178">
        <v>0</v>
      </c>
      <c r="AD39" s="178">
        <v>0</v>
      </c>
      <c r="AE39" s="178">
        <v>1</v>
      </c>
      <c r="AF39" s="178">
        <v>0</v>
      </c>
      <c r="AG39" s="1156">
        <v>0</v>
      </c>
    </row>
    <row r="40" spans="1:33">
      <c r="A40" s="1155">
        <v>668</v>
      </c>
      <c r="B40" s="178">
        <v>175</v>
      </c>
      <c r="C40" s="178">
        <v>0</v>
      </c>
      <c r="D40" s="178">
        <v>0</v>
      </c>
      <c r="E40" s="178">
        <v>0</v>
      </c>
      <c r="F40" s="178">
        <v>0</v>
      </c>
      <c r="G40" s="178">
        <v>0</v>
      </c>
      <c r="H40" s="178">
        <v>0</v>
      </c>
      <c r="I40" s="178">
        <v>0</v>
      </c>
      <c r="J40" s="178">
        <v>0</v>
      </c>
      <c r="K40" s="178">
        <v>0</v>
      </c>
      <c r="L40" s="178">
        <v>224</v>
      </c>
      <c r="M40" s="178">
        <v>8.9120370370370378E-2</v>
      </c>
      <c r="N40" s="178">
        <v>0</v>
      </c>
      <c r="O40" s="178">
        <v>0</v>
      </c>
      <c r="P40" s="178">
        <v>0</v>
      </c>
      <c r="Q40" s="178">
        <v>0</v>
      </c>
      <c r="R40" s="178">
        <v>0</v>
      </c>
      <c r="S40" s="178">
        <v>0</v>
      </c>
      <c r="T40" s="178"/>
      <c r="U40" s="178"/>
      <c r="V40" s="178"/>
      <c r="W40" s="178">
        <v>5.13</v>
      </c>
      <c r="X40" s="178">
        <v>0</v>
      </c>
      <c r="Y40" s="178">
        <v>0</v>
      </c>
      <c r="Z40" s="178">
        <v>0</v>
      </c>
      <c r="AA40" s="178">
        <v>0</v>
      </c>
      <c r="AB40" s="178">
        <v>0</v>
      </c>
      <c r="AC40" s="178">
        <v>0</v>
      </c>
      <c r="AD40" s="178">
        <v>0</v>
      </c>
      <c r="AE40" s="178">
        <v>1</v>
      </c>
      <c r="AF40" s="178">
        <v>0</v>
      </c>
      <c r="AG40" s="1156">
        <v>0</v>
      </c>
    </row>
    <row r="41" spans="1:33">
      <c r="A41" s="1155">
        <v>1040</v>
      </c>
      <c r="B41" s="178">
        <v>128</v>
      </c>
      <c r="C41" s="178">
        <v>0</v>
      </c>
      <c r="D41" s="178">
        <v>0</v>
      </c>
      <c r="E41" s="178">
        <v>0</v>
      </c>
      <c r="F41" s="178">
        <v>0</v>
      </c>
      <c r="G41" s="178">
        <v>0</v>
      </c>
      <c r="H41" s="178">
        <v>0</v>
      </c>
      <c r="I41" s="178">
        <v>55</v>
      </c>
      <c r="J41" s="178">
        <v>0</v>
      </c>
      <c r="K41" s="178">
        <v>0</v>
      </c>
      <c r="L41" s="178">
        <v>260</v>
      </c>
      <c r="M41" s="178">
        <v>9.2592592592592587E-2</v>
      </c>
      <c r="N41" s="178">
        <v>0</v>
      </c>
      <c r="O41" s="178">
        <v>0</v>
      </c>
      <c r="P41" s="178">
        <v>0</v>
      </c>
      <c r="Q41" s="178">
        <v>0</v>
      </c>
      <c r="R41" s="178">
        <v>0</v>
      </c>
      <c r="S41" s="178">
        <v>0</v>
      </c>
      <c r="T41" s="178">
        <v>80</v>
      </c>
      <c r="U41" s="178"/>
      <c r="V41" s="178"/>
      <c r="W41" s="178">
        <v>5.68</v>
      </c>
      <c r="X41" s="178">
        <v>1</v>
      </c>
      <c r="Y41" s="178">
        <v>1</v>
      </c>
      <c r="Z41" s="178">
        <v>0</v>
      </c>
      <c r="AA41" s="178">
        <v>0</v>
      </c>
      <c r="AB41" s="178">
        <v>0</v>
      </c>
      <c r="AC41" s="178">
        <v>0</v>
      </c>
      <c r="AD41" s="178">
        <v>1</v>
      </c>
      <c r="AE41" s="178">
        <v>0</v>
      </c>
      <c r="AF41" s="178">
        <v>0</v>
      </c>
      <c r="AG41" s="1156">
        <v>0</v>
      </c>
    </row>
    <row r="42" spans="1:33">
      <c r="A42" s="1155">
        <v>3002</v>
      </c>
      <c r="B42" s="178">
        <v>286</v>
      </c>
      <c r="C42" s="178">
        <v>0</v>
      </c>
      <c r="D42" s="178">
        <v>0</v>
      </c>
      <c r="E42" s="178">
        <v>0</v>
      </c>
      <c r="F42" s="178">
        <v>0</v>
      </c>
      <c r="G42" s="178">
        <v>0</v>
      </c>
      <c r="H42" s="178">
        <v>0</v>
      </c>
      <c r="I42" s="178">
        <v>0</v>
      </c>
      <c r="J42" s="178">
        <v>0</v>
      </c>
      <c r="K42" s="178">
        <v>0</v>
      </c>
      <c r="L42" s="178">
        <v>0</v>
      </c>
      <c r="M42" s="178">
        <v>8.5069444444444434E-2</v>
      </c>
      <c r="N42" s="178">
        <v>0</v>
      </c>
      <c r="O42" s="178">
        <v>0</v>
      </c>
      <c r="P42" s="178">
        <v>0</v>
      </c>
      <c r="Q42" s="178">
        <v>0</v>
      </c>
      <c r="R42" s="178">
        <v>0</v>
      </c>
      <c r="S42" s="178">
        <v>0</v>
      </c>
      <c r="T42" s="178"/>
      <c r="U42" s="178"/>
      <c r="V42" s="178"/>
      <c r="W42" s="178"/>
      <c r="X42" s="178">
        <v>0</v>
      </c>
      <c r="Y42" s="178">
        <v>1</v>
      </c>
      <c r="Z42" s="178">
        <v>0</v>
      </c>
      <c r="AA42" s="178">
        <v>0</v>
      </c>
      <c r="AB42" s="178">
        <v>0</v>
      </c>
      <c r="AC42" s="178">
        <v>0</v>
      </c>
      <c r="AD42" s="178">
        <v>0</v>
      </c>
      <c r="AE42" s="178">
        <v>0</v>
      </c>
      <c r="AF42" s="178">
        <v>0</v>
      </c>
      <c r="AG42" s="1156">
        <v>0</v>
      </c>
    </row>
    <row r="43" spans="1:33">
      <c r="A43" s="1155">
        <v>3033</v>
      </c>
      <c r="B43" s="178">
        <v>428</v>
      </c>
      <c r="C43" s="178">
        <v>0</v>
      </c>
      <c r="D43" s="178">
        <v>0</v>
      </c>
      <c r="E43" s="178">
        <v>0</v>
      </c>
      <c r="F43" s="178">
        <v>0</v>
      </c>
      <c r="G43" s="178">
        <v>485</v>
      </c>
      <c r="H43" s="178">
        <v>0</v>
      </c>
      <c r="I43" s="178">
        <v>278</v>
      </c>
      <c r="J43" s="178">
        <v>0</v>
      </c>
      <c r="K43" s="178">
        <v>0</v>
      </c>
      <c r="L43" s="178">
        <v>320</v>
      </c>
      <c r="M43" s="178">
        <v>7.7546296296296308E-2</v>
      </c>
      <c r="N43" s="178">
        <v>0</v>
      </c>
      <c r="O43" s="178">
        <v>0</v>
      </c>
      <c r="P43" s="178">
        <v>0</v>
      </c>
      <c r="Q43" s="178">
        <v>0</v>
      </c>
      <c r="R43" s="178">
        <v>0.10520833333333333</v>
      </c>
      <c r="S43" s="178">
        <v>0</v>
      </c>
      <c r="T43" s="178">
        <v>110</v>
      </c>
      <c r="U43" s="178"/>
      <c r="V43" s="178"/>
      <c r="W43" s="178">
        <v>6.6</v>
      </c>
      <c r="X43" s="178">
        <v>1</v>
      </c>
      <c r="Y43" s="178">
        <v>1</v>
      </c>
      <c r="Z43" s="178">
        <v>0</v>
      </c>
      <c r="AA43" s="178">
        <v>0</v>
      </c>
      <c r="AB43" s="178">
        <v>0</v>
      </c>
      <c r="AC43" s="178">
        <v>0</v>
      </c>
      <c r="AD43" s="178">
        <v>1</v>
      </c>
      <c r="AE43" s="178">
        <v>1</v>
      </c>
      <c r="AF43" s="178">
        <v>0</v>
      </c>
      <c r="AG43" s="1156">
        <v>0</v>
      </c>
    </row>
    <row r="44" spans="1:33" ht="13.5" thickBot="1">
      <c r="A44" s="1155">
        <v>3036</v>
      </c>
      <c r="B44" s="178">
        <v>331</v>
      </c>
      <c r="C44" s="178">
        <v>0</v>
      </c>
      <c r="D44" s="178">
        <v>0</v>
      </c>
      <c r="E44" s="178">
        <v>0</v>
      </c>
      <c r="F44" s="178">
        <v>0</v>
      </c>
      <c r="G44" s="178">
        <v>284</v>
      </c>
      <c r="H44" s="178">
        <v>0</v>
      </c>
      <c r="I44" s="178">
        <v>278</v>
      </c>
      <c r="J44" s="178">
        <v>0</v>
      </c>
      <c r="K44" s="178">
        <v>0</v>
      </c>
      <c r="L44" s="178">
        <v>296</v>
      </c>
      <c r="M44" s="178">
        <v>7.9861111111111119E-2</v>
      </c>
      <c r="N44" s="178">
        <v>0</v>
      </c>
      <c r="O44" s="178">
        <v>0</v>
      </c>
      <c r="P44" s="178">
        <v>0</v>
      </c>
      <c r="Q44" s="178">
        <v>0</v>
      </c>
      <c r="R44" s="178">
        <v>0.12025462962962961</v>
      </c>
      <c r="S44" s="178">
        <v>0</v>
      </c>
      <c r="T44" s="178">
        <v>110</v>
      </c>
      <c r="U44" s="178"/>
      <c r="V44" s="178"/>
      <c r="W44" s="178">
        <v>6.23</v>
      </c>
      <c r="X44" s="178">
        <v>1</v>
      </c>
      <c r="Y44" s="178">
        <v>1</v>
      </c>
      <c r="Z44" s="178">
        <v>0</v>
      </c>
      <c r="AA44" s="178">
        <v>0</v>
      </c>
      <c r="AB44" s="178">
        <v>0</v>
      </c>
      <c r="AC44" s="178">
        <v>0</v>
      </c>
      <c r="AD44" s="178">
        <v>1</v>
      </c>
      <c r="AE44" s="178">
        <v>0</v>
      </c>
      <c r="AF44" s="178">
        <v>0</v>
      </c>
      <c r="AG44" s="1156">
        <v>0</v>
      </c>
    </row>
    <row r="45" spans="1:33" ht="13.5" thickBot="1">
      <c r="A45" s="1155">
        <v>3244</v>
      </c>
      <c r="B45" s="178">
        <v>354</v>
      </c>
      <c r="C45" s="178">
        <v>0</v>
      </c>
      <c r="D45" s="178">
        <v>0</v>
      </c>
      <c r="E45" s="178">
        <v>0</v>
      </c>
      <c r="F45" s="178">
        <v>0</v>
      </c>
      <c r="G45" s="178">
        <v>316</v>
      </c>
      <c r="H45" s="178">
        <v>0</v>
      </c>
      <c r="I45" s="178">
        <v>194</v>
      </c>
      <c r="J45" s="178">
        <v>0</v>
      </c>
      <c r="K45" s="178">
        <v>0</v>
      </c>
      <c r="L45" s="178">
        <v>204</v>
      </c>
      <c r="M45" s="178">
        <v>7.8703703703703706E-2</v>
      </c>
      <c r="N45" s="178">
        <v>0</v>
      </c>
      <c r="O45" s="178">
        <v>0</v>
      </c>
      <c r="P45" s="178">
        <v>0</v>
      </c>
      <c r="Q45" s="178">
        <v>0</v>
      </c>
      <c r="R45" s="178">
        <v>0.11759259259259258</v>
      </c>
      <c r="S45" s="178">
        <v>0</v>
      </c>
      <c r="T45" s="178">
        <v>100</v>
      </c>
      <c r="U45" s="178"/>
      <c r="V45" s="178"/>
      <c r="W45" s="178">
        <v>4.82</v>
      </c>
      <c r="X45" s="178">
        <v>1</v>
      </c>
      <c r="Y45" s="178">
        <v>1</v>
      </c>
      <c r="Z45" s="178">
        <v>0</v>
      </c>
      <c r="AA45" s="178">
        <v>0</v>
      </c>
      <c r="AB45" s="178">
        <v>0</v>
      </c>
      <c r="AC45" s="178">
        <v>0</v>
      </c>
      <c r="AD45" s="178">
        <v>1</v>
      </c>
      <c r="AE45" s="178">
        <v>1</v>
      </c>
      <c r="AF45" s="178">
        <v>0</v>
      </c>
      <c r="AG45" s="1156">
        <v>0</v>
      </c>
    </row>
    <row r="46" spans="1:33">
      <c r="A46" s="1157">
        <v>3251</v>
      </c>
      <c r="B46" s="178">
        <v>159</v>
      </c>
      <c r="C46" s="178">
        <v>0</v>
      </c>
      <c r="D46" s="178">
        <v>0</v>
      </c>
      <c r="E46" s="178">
        <v>0</v>
      </c>
      <c r="F46" s="178">
        <v>0</v>
      </c>
      <c r="G46" s="178">
        <v>0</v>
      </c>
      <c r="H46" s="178">
        <v>0</v>
      </c>
      <c r="I46" s="178">
        <v>0</v>
      </c>
      <c r="J46" s="178">
        <v>0</v>
      </c>
      <c r="K46" s="178">
        <v>0</v>
      </c>
      <c r="L46" s="178">
        <v>113</v>
      </c>
      <c r="M46" s="178">
        <v>9.0277777777777776E-2</v>
      </c>
      <c r="N46" s="178">
        <v>0</v>
      </c>
      <c r="O46" s="178">
        <v>0</v>
      </c>
      <c r="P46" s="178">
        <v>0</v>
      </c>
      <c r="Q46" s="178">
        <v>0</v>
      </c>
      <c r="R46" s="178">
        <v>0</v>
      </c>
      <c r="S46" s="178">
        <v>0</v>
      </c>
      <c r="T46" s="178"/>
      <c r="U46" s="178"/>
      <c r="V46" s="178"/>
      <c r="W46" s="178">
        <v>3.39</v>
      </c>
      <c r="X46" s="178">
        <v>0</v>
      </c>
      <c r="Y46" s="178">
        <v>0</v>
      </c>
      <c r="Z46" s="178">
        <v>0</v>
      </c>
      <c r="AA46" s="178">
        <v>0</v>
      </c>
      <c r="AB46" s="178">
        <v>0</v>
      </c>
      <c r="AC46" s="178">
        <v>0</v>
      </c>
      <c r="AD46" s="178">
        <v>1</v>
      </c>
      <c r="AE46" s="178">
        <v>0</v>
      </c>
      <c r="AF46" s="178">
        <v>0</v>
      </c>
      <c r="AG46" s="1156">
        <v>0</v>
      </c>
    </row>
    <row r="47" spans="1:33">
      <c r="A47" s="1155">
        <v>3315</v>
      </c>
      <c r="B47" s="178">
        <v>244</v>
      </c>
      <c r="C47" s="178">
        <v>0</v>
      </c>
      <c r="D47" s="178">
        <v>0</v>
      </c>
      <c r="E47" s="178">
        <v>0</v>
      </c>
      <c r="F47" s="178">
        <v>0</v>
      </c>
      <c r="G47" s="178">
        <v>0</v>
      </c>
      <c r="H47" s="178">
        <v>0</v>
      </c>
      <c r="I47" s="178">
        <v>194</v>
      </c>
      <c r="J47" s="178">
        <v>0</v>
      </c>
      <c r="K47" s="178">
        <v>0</v>
      </c>
      <c r="L47" s="178">
        <v>240</v>
      </c>
      <c r="M47" s="178">
        <v>8.7499999999999994E-2</v>
      </c>
      <c r="N47" s="178">
        <v>0</v>
      </c>
      <c r="O47" s="178">
        <v>0</v>
      </c>
      <c r="P47" s="178">
        <v>0</v>
      </c>
      <c r="Q47" s="178">
        <v>0</v>
      </c>
      <c r="R47" s="178">
        <v>0</v>
      </c>
      <c r="S47" s="178">
        <v>0</v>
      </c>
      <c r="T47" s="178">
        <v>100</v>
      </c>
      <c r="U47" s="178"/>
      <c r="V47" s="178"/>
      <c r="W47" s="178">
        <v>5.38</v>
      </c>
      <c r="X47" s="178">
        <v>1</v>
      </c>
      <c r="Y47" s="178">
        <v>0</v>
      </c>
      <c r="Z47" s="178">
        <v>0</v>
      </c>
      <c r="AA47" s="178">
        <v>0</v>
      </c>
      <c r="AB47" s="178">
        <v>0</v>
      </c>
      <c r="AC47" s="178">
        <v>0</v>
      </c>
      <c r="AD47" s="178">
        <v>0</v>
      </c>
      <c r="AE47" s="178">
        <v>0</v>
      </c>
      <c r="AF47" s="178">
        <v>0</v>
      </c>
      <c r="AG47" s="1156">
        <v>0</v>
      </c>
    </row>
    <row r="48" spans="1:33">
      <c r="A48" s="1155">
        <v>3400</v>
      </c>
      <c r="B48" s="178">
        <v>361</v>
      </c>
      <c r="C48" s="178">
        <v>0</v>
      </c>
      <c r="D48" s="178">
        <v>0</v>
      </c>
      <c r="E48" s="178">
        <v>0</v>
      </c>
      <c r="F48" s="178">
        <v>0</v>
      </c>
      <c r="G48" s="178">
        <v>435</v>
      </c>
      <c r="H48" s="178">
        <v>0</v>
      </c>
      <c r="I48" s="178">
        <v>369</v>
      </c>
      <c r="J48" s="178">
        <v>0</v>
      </c>
      <c r="K48" s="178">
        <v>0</v>
      </c>
      <c r="L48" s="178">
        <v>232</v>
      </c>
      <c r="M48" s="178">
        <v>7.8703703703703706E-2</v>
      </c>
      <c r="N48" s="178">
        <v>0</v>
      </c>
      <c r="O48" s="178">
        <v>0</v>
      </c>
      <c r="P48" s="178">
        <v>0</v>
      </c>
      <c r="Q48" s="178">
        <v>0</v>
      </c>
      <c r="R48" s="178">
        <v>0.10868055555555554</v>
      </c>
      <c r="S48" s="178">
        <v>0</v>
      </c>
      <c r="T48" s="178">
        <v>120</v>
      </c>
      <c r="U48" s="178"/>
      <c r="V48" s="178"/>
      <c r="W48" s="178">
        <v>5.25</v>
      </c>
      <c r="X48" s="178">
        <v>1</v>
      </c>
      <c r="Y48" s="178">
        <v>1</v>
      </c>
      <c r="Z48" s="178">
        <v>0</v>
      </c>
      <c r="AA48" s="178">
        <v>0</v>
      </c>
      <c r="AB48" s="178">
        <v>0</v>
      </c>
      <c r="AC48" s="178">
        <v>0</v>
      </c>
      <c r="AD48" s="178">
        <v>1</v>
      </c>
      <c r="AE48" s="178">
        <v>1</v>
      </c>
      <c r="AF48" s="178">
        <v>0</v>
      </c>
      <c r="AG48" s="1156">
        <v>0</v>
      </c>
    </row>
    <row r="49" spans="1:33">
      <c r="A49" s="1155">
        <v>3401</v>
      </c>
      <c r="B49" s="178">
        <v>284</v>
      </c>
      <c r="C49" s="178">
        <v>0</v>
      </c>
      <c r="D49" s="178">
        <v>0</v>
      </c>
      <c r="E49" s="178">
        <v>0</v>
      </c>
      <c r="F49" s="178">
        <v>0</v>
      </c>
      <c r="G49" s="178">
        <v>0</v>
      </c>
      <c r="H49" s="178">
        <v>0</v>
      </c>
      <c r="I49" s="178">
        <v>0</v>
      </c>
      <c r="J49" s="178">
        <v>0</v>
      </c>
      <c r="K49" s="178">
        <v>0</v>
      </c>
      <c r="L49" s="178">
        <v>0</v>
      </c>
      <c r="M49" s="178">
        <v>8.5185185185185197E-2</v>
      </c>
      <c r="N49" s="178">
        <v>0</v>
      </c>
      <c r="O49" s="178">
        <v>0</v>
      </c>
      <c r="P49" s="178">
        <v>0</v>
      </c>
      <c r="Q49" s="178">
        <v>0</v>
      </c>
      <c r="R49" s="178">
        <v>0</v>
      </c>
      <c r="S49" s="178">
        <v>0</v>
      </c>
      <c r="T49" s="178"/>
      <c r="U49" s="178"/>
      <c r="V49" s="178"/>
      <c r="W49" s="178"/>
      <c r="X49" s="178">
        <v>0</v>
      </c>
      <c r="Y49" s="178">
        <v>1</v>
      </c>
      <c r="Z49" s="178">
        <v>0</v>
      </c>
      <c r="AA49" s="178">
        <v>0</v>
      </c>
      <c r="AB49" s="178">
        <v>0</v>
      </c>
      <c r="AC49" s="178">
        <v>0</v>
      </c>
      <c r="AD49" s="178">
        <v>0</v>
      </c>
      <c r="AE49" s="178">
        <v>0</v>
      </c>
      <c r="AF49" s="178">
        <v>0</v>
      </c>
      <c r="AG49" s="1156">
        <v>0</v>
      </c>
    </row>
    <row r="50" spans="1:33">
      <c r="A50" s="1155">
        <v>3466</v>
      </c>
      <c r="B50" s="178">
        <v>441</v>
      </c>
      <c r="C50" s="178">
        <v>0</v>
      </c>
      <c r="D50" s="178">
        <v>0</v>
      </c>
      <c r="E50" s="178">
        <v>0</v>
      </c>
      <c r="F50" s="178">
        <v>0</v>
      </c>
      <c r="G50" s="178">
        <v>418</v>
      </c>
      <c r="H50" s="178">
        <v>0</v>
      </c>
      <c r="I50" s="178">
        <v>235</v>
      </c>
      <c r="J50" s="178">
        <v>0</v>
      </c>
      <c r="K50" s="178">
        <v>0</v>
      </c>
      <c r="L50" s="178">
        <v>381</v>
      </c>
      <c r="M50" s="178">
        <v>7.6388888888888881E-2</v>
      </c>
      <c r="N50" s="178">
        <v>0</v>
      </c>
      <c r="O50" s="178">
        <v>0</v>
      </c>
      <c r="P50" s="178">
        <v>0</v>
      </c>
      <c r="Q50" s="178">
        <v>0</v>
      </c>
      <c r="R50" s="178">
        <v>0.10983796296296296</v>
      </c>
      <c r="S50" s="178">
        <v>0</v>
      </c>
      <c r="T50" s="178">
        <v>105</v>
      </c>
      <c r="U50" s="178"/>
      <c r="V50" s="178"/>
      <c r="W50" s="178">
        <v>7.51</v>
      </c>
      <c r="X50" s="178">
        <v>1</v>
      </c>
      <c r="Y50" s="178">
        <v>1</v>
      </c>
      <c r="Z50" s="178">
        <v>0</v>
      </c>
      <c r="AA50" s="178">
        <v>0</v>
      </c>
      <c r="AB50" s="178">
        <v>0</v>
      </c>
      <c r="AC50" s="178">
        <v>0</v>
      </c>
      <c r="AD50" s="178">
        <v>1</v>
      </c>
      <c r="AE50" s="178">
        <v>1</v>
      </c>
      <c r="AF50" s="178">
        <v>0</v>
      </c>
      <c r="AG50" s="1156">
        <v>0</v>
      </c>
    </row>
    <row r="51" spans="1:33">
      <c r="A51" s="1155">
        <v>3481</v>
      </c>
      <c r="B51" s="178">
        <v>354</v>
      </c>
      <c r="C51" s="178">
        <v>0</v>
      </c>
      <c r="D51" s="178">
        <v>0</v>
      </c>
      <c r="E51" s="178">
        <v>0</v>
      </c>
      <c r="F51" s="178">
        <v>0</v>
      </c>
      <c r="G51" s="178">
        <v>0</v>
      </c>
      <c r="H51" s="178">
        <v>0</v>
      </c>
      <c r="I51" s="178">
        <v>194</v>
      </c>
      <c r="J51" s="178">
        <v>0</v>
      </c>
      <c r="K51" s="178">
        <v>0</v>
      </c>
      <c r="L51" s="178">
        <v>188</v>
      </c>
      <c r="M51" s="178">
        <v>7.8703703703703706E-2</v>
      </c>
      <c r="N51" s="178">
        <v>0</v>
      </c>
      <c r="O51" s="178">
        <v>0</v>
      </c>
      <c r="P51" s="178">
        <v>0</v>
      </c>
      <c r="Q51" s="178">
        <v>0</v>
      </c>
      <c r="R51" s="178">
        <v>0</v>
      </c>
      <c r="S51" s="178">
        <v>0</v>
      </c>
      <c r="T51" s="178">
        <v>100</v>
      </c>
      <c r="U51" s="178"/>
      <c r="V51" s="178"/>
      <c r="W51" s="178">
        <v>4.58</v>
      </c>
      <c r="X51" s="178">
        <v>0</v>
      </c>
      <c r="Y51" s="178">
        <v>1</v>
      </c>
      <c r="Z51" s="178">
        <v>0</v>
      </c>
      <c r="AA51" s="178">
        <v>0</v>
      </c>
      <c r="AB51" s="178">
        <v>0</v>
      </c>
      <c r="AC51" s="178">
        <v>0</v>
      </c>
      <c r="AD51" s="178">
        <v>1</v>
      </c>
      <c r="AE51" s="178">
        <v>1</v>
      </c>
      <c r="AF51" s="178">
        <v>0</v>
      </c>
      <c r="AG51" s="1156">
        <v>0</v>
      </c>
    </row>
    <row r="52" spans="1:33">
      <c r="A52" s="1155">
        <v>3504</v>
      </c>
      <c r="B52" s="178">
        <v>157</v>
      </c>
      <c r="C52" s="178">
        <v>0</v>
      </c>
      <c r="D52" s="178">
        <v>0</v>
      </c>
      <c r="E52" s="178">
        <v>0</v>
      </c>
      <c r="F52" s="178">
        <v>0</v>
      </c>
      <c r="G52" s="178">
        <v>0</v>
      </c>
      <c r="H52" s="178">
        <v>0</v>
      </c>
      <c r="I52" s="178">
        <v>119</v>
      </c>
      <c r="J52" s="178">
        <v>0</v>
      </c>
      <c r="K52" s="178">
        <v>0</v>
      </c>
      <c r="L52" s="178">
        <v>0</v>
      </c>
      <c r="M52" s="178">
        <v>9.3171296296296321E-2</v>
      </c>
      <c r="N52" s="178">
        <v>0</v>
      </c>
      <c r="O52" s="178">
        <v>0</v>
      </c>
      <c r="P52" s="178">
        <v>0</v>
      </c>
      <c r="Q52" s="178">
        <v>0</v>
      </c>
      <c r="R52" s="178">
        <v>0</v>
      </c>
      <c r="S52" s="178">
        <v>0</v>
      </c>
      <c r="T52" s="178">
        <v>90</v>
      </c>
      <c r="U52" s="178"/>
      <c r="V52" s="178"/>
      <c r="W52" s="178"/>
      <c r="X52" s="178">
        <v>0</v>
      </c>
      <c r="Y52" s="178">
        <v>1</v>
      </c>
      <c r="Z52" s="178">
        <v>0</v>
      </c>
      <c r="AA52" s="178">
        <v>0</v>
      </c>
      <c r="AB52" s="178">
        <v>0</v>
      </c>
      <c r="AC52" s="178">
        <v>0</v>
      </c>
      <c r="AD52" s="178">
        <v>0</v>
      </c>
      <c r="AE52" s="178">
        <v>0</v>
      </c>
      <c r="AF52" s="178">
        <v>0</v>
      </c>
      <c r="AG52" s="1156">
        <v>0</v>
      </c>
    </row>
    <row r="53" spans="1:33">
      <c r="A53" s="1155">
        <v>3560</v>
      </c>
      <c r="B53" s="178">
        <v>418</v>
      </c>
      <c r="C53" s="178">
        <v>0</v>
      </c>
      <c r="D53" s="178">
        <v>0</v>
      </c>
      <c r="E53" s="178">
        <v>0</v>
      </c>
      <c r="F53" s="178">
        <v>0</v>
      </c>
      <c r="G53" s="178">
        <v>396</v>
      </c>
      <c r="H53" s="178">
        <v>0</v>
      </c>
      <c r="I53" s="178">
        <v>369</v>
      </c>
      <c r="J53" s="178">
        <v>0</v>
      </c>
      <c r="K53" s="178">
        <v>0</v>
      </c>
      <c r="L53" s="178">
        <v>256</v>
      </c>
      <c r="M53" s="178">
        <v>7.6388888888888881E-2</v>
      </c>
      <c r="N53" s="178">
        <v>0</v>
      </c>
      <c r="O53" s="178">
        <v>0</v>
      </c>
      <c r="P53" s="178">
        <v>0</v>
      </c>
      <c r="Q53" s="178">
        <v>0</v>
      </c>
      <c r="R53" s="178">
        <v>0.11145833333333333</v>
      </c>
      <c r="S53" s="178">
        <v>0</v>
      </c>
      <c r="T53" s="178">
        <v>120</v>
      </c>
      <c r="U53" s="178"/>
      <c r="V53" s="178"/>
      <c r="W53" s="178">
        <v>5.62</v>
      </c>
      <c r="X53" s="178">
        <v>1</v>
      </c>
      <c r="Y53" s="178">
        <v>1</v>
      </c>
      <c r="Z53" s="178">
        <v>0</v>
      </c>
      <c r="AA53" s="178">
        <v>0</v>
      </c>
      <c r="AB53" s="178">
        <v>0</v>
      </c>
      <c r="AC53" s="178">
        <v>0</v>
      </c>
      <c r="AD53" s="178">
        <v>1</v>
      </c>
      <c r="AE53" s="178">
        <v>1</v>
      </c>
      <c r="AF53" s="178">
        <v>0</v>
      </c>
      <c r="AG53" s="1156">
        <v>0</v>
      </c>
    </row>
    <row r="54" spans="1:33">
      <c r="A54" s="1155">
        <v>3597</v>
      </c>
      <c r="B54" s="178">
        <v>240</v>
      </c>
      <c r="C54" s="178">
        <v>0</v>
      </c>
      <c r="D54" s="178">
        <v>0</v>
      </c>
      <c r="E54" s="178">
        <v>0</v>
      </c>
      <c r="F54" s="178">
        <v>0</v>
      </c>
      <c r="G54" s="178">
        <v>0</v>
      </c>
      <c r="H54" s="178">
        <v>0</v>
      </c>
      <c r="I54" s="178">
        <v>0</v>
      </c>
      <c r="J54" s="178">
        <v>0</v>
      </c>
      <c r="K54" s="178">
        <v>0</v>
      </c>
      <c r="L54" s="178">
        <v>0</v>
      </c>
      <c r="M54" s="178">
        <v>8.773148148148148E-2</v>
      </c>
      <c r="N54" s="178">
        <v>0</v>
      </c>
      <c r="O54" s="178">
        <v>0</v>
      </c>
      <c r="P54" s="178">
        <v>0</v>
      </c>
      <c r="Q54" s="178">
        <v>0</v>
      </c>
      <c r="R54" s="178">
        <v>0</v>
      </c>
      <c r="S54" s="178">
        <v>0</v>
      </c>
      <c r="T54" s="178"/>
      <c r="U54" s="178"/>
      <c r="V54" s="178"/>
      <c r="W54" s="178"/>
      <c r="X54" s="178">
        <v>0</v>
      </c>
      <c r="Y54" s="178">
        <v>1</v>
      </c>
      <c r="Z54" s="178">
        <v>0</v>
      </c>
      <c r="AA54" s="178">
        <v>0</v>
      </c>
      <c r="AB54" s="178">
        <v>0</v>
      </c>
      <c r="AC54" s="178">
        <v>0</v>
      </c>
      <c r="AD54" s="178">
        <v>0</v>
      </c>
      <c r="AE54" s="178">
        <v>0</v>
      </c>
      <c r="AF54" s="178">
        <v>0</v>
      </c>
      <c r="AG54" s="1156">
        <v>0</v>
      </c>
    </row>
    <row r="55" spans="1:33">
      <c r="A55" s="1155">
        <v>3752</v>
      </c>
      <c r="B55" s="178">
        <v>170</v>
      </c>
      <c r="C55" s="178">
        <v>0</v>
      </c>
      <c r="D55" s="178">
        <v>0</v>
      </c>
      <c r="E55" s="178">
        <v>0</v>
      </c>
      <c r="F55" s="178">
        <v>0</v>
      </c>
      <c r="G55" s="178">
        <v>246</v>
      </c>
      <c r="H55" s="178">
        <v>0</v>
      </c>
      <c r="I55" s="178">
        <v>0</v>
      </c>
      <c r="J55" s="178">
        <v>0</v>
      </c>
      <c r="K55" s="178">
        <v>0</v>
      </c>
      <c r="L55" s="178">
        <v>246</v>
      </c>
      <c r="M55" s="178">
        <v>9.2245370370370366E-2</v>
      </c>
      <c r="N55" s="178">
        <v>0</v>
      </c>
      <c r="O55" s="178">
        <v>0</v>
      </c>
      <c r="P55" s="178">
        <v>0</v>
      </c>
      <c r="Q55" s="178">
        <v>0</v>
      </c>
      <c r="R55" s="178">
        <v>0.12361111111111109</v>
      </c>
      <c r="S55" s="178">
        <v>0</v>
      </c>
      <c r="T55" s="178"/>
      <c r="U55" s="178"/>
      <c r="V55" s="178"/>
      <c r="W55" s="178">
        <v>5.46</v>
      </c>
      <c r="X55" s="178">
        <v>0</v>
      </c>
      <c r="Y55" s="178">
        <v>1</v>
      </c>
      <c r="Z55" s="178">
        <v>0</v>
      </c>
      <c r="AA55" s="178">
        <v>0</v>
      </c>
      <c r="AB55" s="178">
        <v>0</v>
      </c>
      <c r="AC55" s="178">
        <v>0</v>
      </c>
      <c r="AD55" s="178">
        <v>0</v>
      </c>
      <c r="AE55" s="178">
        <v>0</v>
      </c>
      <c r="AF55" s="178">
        <v>0</v>
      </c>
      <c r="AG55" s="1156">
        <v>0</v>
      </c>
    </row>
    <row r="56" spans="1:33">
      <c r="A56" s="1155">
        <v>3770</v>
      </c>
      <c r="B56" s="178">
        <v>336</v>
      </c>
      <c r="C56" s="178">
        <v>0</v>
      </c>
      <c r="D56" s="178">
        <v>0</v>
      </c>
      <c r="E56" s="178">
        <v>0</v>
      </c>
      <c r="F56" s="178">
        <v>0</v>
      </c>
      <c r="G56" s="178">
        <v>433</v>
      </c>
      <c r="H56" s="178">
        <v>0</v>
      </c>
      <c r="I56" s="178">
        <v>323</v>
      </c>
      <c r="J56" s="178">
        <v>0</v>
      </c>
      <c r="K56" s="178">
        <v>0</v>
      </c>
      <c r="L56" s="178">
        <v>0</v>
      </c>
      <c r="M56" s="178">
        <v>8.2407407407407415E-2</v>
      </c>
      <c r="N56" s="178">
        <v>0</v>
      </c>
      <c r="O56" s="178">
        <v>0</v>
      </c>
      <c r="P56" s="178">
        <v>0</v>
      </c>
      <c r="Q56" s="178">
        <v>0</v>
      </c>
      <c r="R56" s="178">
        <v>0.10879629629629631</v>
      </c>
      <c r="S56" s="178">
        <v>0</v>
      </c>
      <c r="T56" s="178">
        <v>115</v>
      </c>
      <c r="U56" s="178"/>
      <c r="V56" s="178"/>
      <c r="W56" s="178"/>
      <c r="X56" s="178">
        <v>0</v>
      </c>
      <c r="Y56" s="178">
        <v>1</v>
      </c>
      <c r="Z56" s="178">
        <v>0</v>
      </c>
      <c r="AA56" s="178">
        <v>0</v>
      </c>
      <c r="AB56" s="178">
        <v>0</v>
      </c>
      <c r="AC56" s="178">
        <v>0</v>
      </c>
      <c r="AD56" s="178">
        <v>0</v>
      </c>
      <c r="AE56" s="178">
        <v>0</v>
      </c>
      <c r="AF56" s="178">
        <v>0</v>
      </c>
      <c r="AG56" s="1156">
        <v>0</v>
      </c>
    </row>
    <row r="57" spans="1:33">
      <c r="A57" s="1155">
        <v>3771</v>
      </c>
      <c r="B57" s="178">
        <v>242</v>
      </c>
      <c r="C57" s="178">
        <v>0</v>
      </c>
      <c r="D57" s="178">
        <v>0</v>
      </c>
      <c r="E57" s="178">
        <v>0</v>
      </c>
      <c r="F57" s="178">
        <v>0</v>
      </c>
      <c r="G57" s="178">
        <v>283</v>
      </c>
      <c r="H57" s="178">
        <v>0</v>
      </c>
      <c r="I57" s="178">
        <v>194</v>
      </c>
      <c r="J57" s="178">
        <v>0</v>
      </c>
      <c r="K57" s="178">
        <v>0</v>
      </c>
      <c r="L57" s="178">
        <v>198</v>
      </c>
      <c r="M57" s="178">
        <v>8.7615740740740758E-2</v>
      </c>
      <c r="N57" s="178">
        <v>0</v>
      </c>
      <c r="O57" s="178">
        <v>0</v>
      </c>
      <c r="P57" s="178">
        <v>0</v>
      </c>
      <c r="Q57" s="178">
        <v>0</v>
      </c>
      <c r="R57" s="178">
        <v>0.12037037037037039</v>
      </c>
      <c r="S57" s="178">
        <v>0</v>
      </c>
      <c r="T57" s="178">
        <v>100</v>
      </c>
      <c r="U57" s="178"/>
      <c r="V57" s="178"/>
      <c r="W57" s="178">
        <v>4.7300000000000004</v>
      </c>
      <c r="X57" s="178">
        <v>0</v>
      </c>
      <c r="Y57" s="178">
        <v>1</v>
      </c>
      <c r="Z57" s="178">
        <v>0</v>
      </c>
      <c r="AA57" s="178">
        <v>0</v>
      </c>
      <c r="AB57" s="178">
        <v>0</v>
      </c>
      <c r="AC57" s="178">
        <v>0</v>
      </c>
      <c r="AD57" s="178">
        <v>0</v>
      </c>
      <c r="AE57" s="178">
        <v>0</v>
      </c>
      <c r="AF57" s="178">
        <v>0</v>
      </c>
      <c r="AG57" s="1156">
        <v>0</v>
      </c>
    </row>
    <row r="58" spans="1:33">
      <c r="A58" s="1155">
        <v>3779</v>
      </c>
      <c r="B58" s="178">
        <v>406</v>
      </c>
      <c r="C58" s="178">
        <v>0</v>
      </c>
      <c r="D58" s="178">
        <v>0</v>
      </c>
      <c r="E58" s="178">
        <v>0</v>
      </c>
      <c r="F58" s="178">
        <v>0</v>
      </c>
      <c r="G58" s="178">
        <v>417</v>
      </c>
      <c r="H58" s="178">
        <v>0</v>
      </c>
      <c r="I58" s="178">
        <v>278</v>
      </c>
      <c r="J58" s="178">
        <v>0</v>
      </c>
      <c r="K58" s="178">
        <v>0</v>
      </c>
      <c r="L58" s="178">
        <v>358</v>
      </c>
      <c r="M58" s="178">
        <v>7.8703703703703706E-2</v>
      </c>
      <c r="N58" s="178">
        <v>0</v>
      </c>
      <c r="O58" s="178">
        <v>0</v>
      </c>
      <c r="P58" s="178">
        <v>0</v>
      </c>
      <c r="Q58" s="178">
        <v>0</v>
      </c>
      <c r="R58" s="178">
        <v>0.10995370370370371</v>
      </c>
      <c r="S58" s="178">
        <v>0</v>
      </c>
      <c r="T58" s="178">
        <v>110</v>
      </c>
      <c r="U58" s="178"/>
      <c r="V58" s="178"/>
      <c r="W58" s="178">
        <v>7.17</v>
      </c>
      <c r="X58" s="178">
        <v>1</v>
      </c>
      <c r="Y58" s="178">
        <v>1</v>
      </c>
      <c r="Z58" s="178">
        <v>0</v>
      </c>
      <c r="AA58" s="178">
        <v>0</v>
      </c>
      <c r="AB58" s="178">
        <v>0</v>
      </c>
      <c r="AC58" s="178">
        <v>0</v>
      </c>
      <c r="AD58" s="178">
        <v>1</v>
      </c>
      <c r="AE58" s="178">
        <v>1</v>
      </c>
      <c r="AF58" s="178">
        <v>0</v>
      </c>
      <c r="AG58" s="1156">
        <v>0</v>
      </c>
    </row>
    <row r="59" spans="1:33">
      <c r="A59" s="1155">
        <v>3782</v>
      </c>
      <c r="B59" s="178">
        <v>368</v>
      </c>
      <c r="C59" s="178">
        <v>0</v>
      </c>
      <c r="D59" s="178">
        <v>0</v>
      </c>
      <c r="E59" s="178">
        <v>0</v>
      </c>
      <c r="F59" s="178">
        <v>0</v>
      </c>
      <c r="G59" s="178">
        <v>510</v>
      </c>
      <c r="H59" s="178">
        <v>0</v>
      </c>
      <c r="I59" s="178">
        <v>278</v>
      </c>
      <c r="J59" s="178">
        <v>0</v>
      </c>
      <c r="K59" s="178">
        <v>0</v>
      </c>
      <c r="L59" s="178">
        <v>393</v>
      </c>
      <c r="M59" s="178">
        <v>8.0787037037037046E-2</v>
      </c>
      <c r="N59" s="178">
        <v>0</v>
      </c>
      <c r="O59" s="178">
        <v>0</v>
      </c>
      <c r="P59" s="178">
        <v>0</v>
      </c>
      <c r="Q59" s="178">
        <v>0</v>
      </c>
      <c r="R59" s="178">
        <v>0.10358796296296295</v>
      </c>
      <c r="S59" s="178">
        <v>0</v>
      </c>
      <c r="T59" s="178">
        <v>110</v>
      </c>
      <c r="U59" s="178"/>
      <c r="V59" s="178"/>
      <c r="W59" s="178">
        <v>7.7</v>
      </c>
      <c r="X59" s="178">
        <v>1</v>
      </c>
      <c r="Y59" s="178">
        <v>1</v>
      </c>
      <c r="Z59" s="178">
        <v>0</v>
      </c>
      <c r="AA59" s="178">
        <v>0</v>
      </c>
      <c r="AB59" s="178">
        <v>0</v>
      </c>
      <c r="AC59" s="178">
        <v>0</v>
      </c>
      <c r="AD59" s="178">
        <v>1</v>
      </c>
      <c r="AE59" s="178">
        <v>0</v>
      </c>
      <c r="AF59" s="178">
        <v>0</v>
      </c>
      <c r="AG59" s="1156">
        <v>0</v>
      </c>
    </row>
    <row r="60" spans="1:33">
      <c r="A60" s="1155">
        <v>3839</v>
      </c>
      <c r="B60" s="178">
        <v>125</v>
      </c>
      <c r="C60" s="178">
        <v>0</v>
      </c>
      <c r="D60" s="178">
        <v>0</v>
      </c>
      <c r="E60" s="178">
        <v>0</v>
      </c>
      <c r="F60" s="178">
        <v>0</v>
      </c>
      <c r="G60" s="178">
        <v>0</v>
      </c>
      <c r="H60" s="178">
        <v>0</v>
      </c>
      <c r="I60" s="178">
        <v>119</v>
      </c>
      <c r="J60" s="178">
        <v>0</v>
      </c>
      <c r="K60" s="178">
        <v>0</v>
      </c>
      <c r="L60" s="178">
        <v>0</v>
      </c>
      <c r="M60" s="178">
        <v>9.5601851851851855E-2</v>
      </c>
      <c r="N60" s="178">
        <v>0</v>
      </c>
      <c r="O60" s="178">
        <v>0</v>
      </c>
      <c r="P60" s="178">
        <v>0</v>
      </c>
      <c r="Q60" s="178">
        <v>0</v>
      </c>
      <c r="R60" s="178">
        <v>0</v>
      </c>
      <c r="S60" s="178">
        <v>0</v>
      </c>
      <c r="T60" s="178">
        <v>90</v>
      </c>
      <c r="U60" s="178"/>
      <c r="V60" s="178"/>
      <c r="W60" s="178"/>
      <c r="X60" s="178">
        <v>0</v>
      </c>
      <c r="Y60" s="178">
        <v>1</v>
      </c>
      <c r="Z60" s="178">
        <v>0</v>
      </c>
      <c r="AA60" s="178">
        <v>0</v>
      </c>
      <c r="AB60" s="178">
        <v>0</v>
      </c>
      <c r="AC60" s="178">
        <v>0</v>
      </c>
      <c r="AD60" s="178">
        <v>0</v>
      </c>
      <c r="AE60" s="178">
        <v>0</v>
      </c>
      <c r="AF60" s="178">
        <v>0</v>
      </c>
      <c r="AG60" s="1156">
        <v>0</v>
      </c>
    </row>
    <row r="61" spans="1:33">
      <c r="A61" s="1155">
        <v>4011</v>
      </c>
      <c r="B61" s="178">
        <v>451</v>
      </c>
      <c r="C61" s="178">
        <v>0</v>
      </c>
      <c r="D61" s="178">
        <v>0</v>
      </c>
      <c r="E61" s="178">
        <v>0</v>
      </c>
      <c r="F61" s="178">
        <v>0</v>
      </c>
      <c r="G61" s="178">
        <v>0</v>
      </c>
      <c r="H61" s="178">
        <v>0</v>
      </c>
      <c r="I61" s="178">
        <v>369</v>
      </c>
      <c r="J61" s="178">
        <v>0</v>
      </c>
      <c r="K61" s="178">
        <v>0</v>
      </c>
      <c r="L61" s="178">
        <v>234</v>
      </c>
      <c r="M61" s="178">
        <v>7.407407407407407E-2</v>
      </c>
      <c r="N61" s="178">
        <v>0</v>
      </c>
      <c r="O61" s="178">
        <v>0</v>
      </c>
      <c r="P61" s="178">
        <v>0</v>
      </c>
      <c r="Q61" s="178">
        <v>0</v>
      </c>
      <c r="R61" s="178">
        <v>0</v>
      </c>
      <c r="S61" s="178">
        <v>0</v>
      </c>
      <c r="T61" s="178">
        <v>120</v>
      </c>
      <c r="U61" s="178"/>
      <c r="V61" s="178"/>
      <c r="W61" s="178">
        <v>5.29</v>
      </c>
      <c r="X61" s="178">
        <v>1</v>
      </c>
      <c r="Y61" s="178">
        <v>0</v>
      </c>
      <c r="Z61" s="178">
        <v>0</v>
      </c>
      <c r="AA61" s="178">
        <v>0</v>
      </c>
      <c r="AB61" s="178">
        <v>0</v>
      </c>
      <c r="AC61" s="178">
        <v>0</v>
      </c>
      <c r="AD61" s="178">
        <v>1</v>
      </c>
      <c r="AE61" s="178">
        <v>1</v>
      </c>
      <c r="AF61" s="178">
        <v>0</v>
      </c>
      <c r="AG61" s="1156">
        <v>0</v>
      </c>
    </row>
    <row r="62" spans="1:33">
      <c r="A62" s="1155">
        <v>4114</v>
      </c>
      <c r="B62" s="178">
        <v>303</v>
      </c>
      <c r="C62" s="178">
        <v>0</v>
      </c>
      <c r="D62" s="178">
        <v>0</v>
      </c>
      <c r="E62" s="178">
        <v>0</v>
      </c>
      <c r="F62" s="178">
        <v>0</v>
      </c>
      <c r="G62" s="178">
        <v>0</v>
      </c>
      <c r="H62" s="178">
        <v>0</v>
      </c>
      <c r="I62" s="178">
        <v>0</v>
      </c>
      <c r="J62" s="178">
        <v>0</v>
      </c>
      <c r="K62" s="178">
        <v>0</v>
      </c>
      <c r="L62" s="178">
        <v>529</v>
      </c>
      <c r="M62" s="178">
        <v>8.4143518518518506E-2</v>
      </c>
      <c r="N62" s="178">
        <v>0</v>
      </c>
      <c r="O62" s="178">
        <v>0</v>
      </c>
      <c r="P62" s="178">
        <v>0</v>
      </c>
      <c r="Q62" s="178">
        <v>0</v>
      </c>
      <c r="R62" s="178">
        <v>0</v>
      </c>
      <c r="S62" s="178">
        <v>0</v>
      </c>
      <c r="T62" s="178"/>
      <c r="U62" s="178"/>
      <c r="V62" s="178"/>
      <c r="W62" s="178">
        <v>9.7100000000000009</v>
      </c>
      <c r="X62" s="178">
        <v>0</v>
      </c>
      <c r="Y62" s="178">
        <v>1</v>
      </c>
      <c r="Z62" s="178">
        <v>0</v>
      </c>
      <c r="AA62" s="178">
        <v>0</v>
      </c>
      <c r="AB62" s="178">
        <v>0</v>
      </c>
      <c r="AC62" s="178">
        <v>0</v>
      </c>
      <c r="AD62" s="178">
        <v>1</v>
      </c>
      <c r="AE62" s="178">
        <v>1</v>
      </c>
      <c r="AF62" s="178">
        <v>0</v>
      </c>
      <c r="AG62" s="1156">
        <v>0</v>
      </c>
    </row>
    <row r="63" spans="1:33" ht="13.5" thickBot="1">
      <c r="A63" s="1155">
        <v>4295</v>
      </c>
      <c r="B63" s="178">
        <v>293</v>
      </c>
      <c r="C63" s="178">
        <v>0</v>
      </c>
      <c r="D63" s="178">
        <v>0</v>
      </c>
      <c r="E63" s="178">
        <v>0</v>
      </c>
      <c r="F63" s="178">
        <v>0</v>
      </c>
      <c r="G63" s="178">
        <v>0</v>
      </c>
      <c r="H63" s="178">
        <v>0</v>
      </c>
      <c r="I63" s="178">
        <v>0</v>
      </c>
      <c r="J63" s="178">
        <v>0</v>
      </c>
      <c r="K63" s="178">
        <v>0</v>
      </c>
      <c r="L63" s="178">
        <v>0</v>
      </c>
      <c r="M63" s="178">
        <v>8.472222222222224E-2</v>
      </c>
      <c r="N63" s="178">
        <v>0</v>
      </c>
      <c r="O63" s="178">
        <v>0</v>
      </c>
      <c r="P63" s="178">
        <v>0</v>
      </c>
      <c r="Q63" s="178">
        <v>0</v>
      </c>
      <c r="R63" s="178">
        <v>0</v>
      </c>
      <c r="S63" s="178">
        <v>0</v>
      </c>
      <c r="T63" s="178"/>
      <c r="U63" s="178"/>
      <c r="V63" s="178"/>
      <c r="W63" s="178"/>
      <c r="X63" s="178">
        <v>0</v>
      </c>
      <c r="Y63" s="178">
        <v>1</v>
      </c>
      <c r="Z63" s="178">
        <v>0</v>
      </c>
      <c r="AA63" s="178">
        <v>0</v>
      </c>
      <c r="AB63" s="178">
        <v>0</v>
      </c>
      <c r="AC63" s="178">
        <v>0</v>
      </c>
      <c r="AD63" s="178">
        <v>0</v>
      </c>
      <c r="AE63" s="178">
        <v>0</v>
      </c>
      <c r="AF63" s="178">
        <v>0</v>
      </c>
      <c r="AG63" s="1156">
        <v>0</v>
      </c>
    </row>
    <row r="64" spans="1:33" ht="13.5" thickBot="1">
      <c r="A64" s="1155">
        <v>4296</v>
      </c>
      <c r="B64" s="178">
        <v>354</v>
      </c>
      <c r="C64" s="178">
        <v>0</v>
      </c>
      <c r="D64" s="178">
        <v>0</v>
      </c>
      <c r="E64" s="178">
        <v>0</v>
      </c>
      <c r="F64" s="178">
        <v>0</v>
      </c>
      <c r="G64" s="178">
        <v>240</v>
      </c>
      <c r="H64" s="178">
        <v>0</v>
      </c>
      <c r="I64" s="178">
        <v>119</v>
      </c>
      <c r="J64" s="178">
        <v>0</v>
      </c>
      <c r="K64" s="178">
        <v>0</v>
      </c>
      <c r="L64" s="178">
        <v>187</v>
      </c>
      <c r="M64" s="178">
        <v>7.8703703703703706E-2</v>
      </c>
      <c r="N64" s="178">
        <v>0</v>
      </c>
      <c r="O64" s="178">
        <v>0</v>
      </c>
      <c r="P64" s="178">
        <v>0</v>
      </c>
      <c r="Q64" s="178">
        <v>0</v>
      </c>
      <c r="R64" s="178">
        <v>0.12418981481481482</v>
      </c>
      <c r="S64" s="178">
        <v>0</v>
      </c>
      <c r="T64" s="178">
        <v>90</v>
      </c>
      <c r="U64" s="178"/>
      <c r="V64" s="178"/>
      <c r="W64" s="178">
        <v>4.5599999999999996</v>
      </c>
      <c r="X64" s="178">
        <v>0</v>
      </c>
      <c r="Y64" s="178">
        <v>1</v>
      </c>
      <c r="Z64" s="178">
        <v>0</v>
      </c>
      <c r="AA64" s="178">
        <v>0</v>
      </c>
      <c r="AB64" s="178">
        <v>0</v>
      </c>
      <c r="AC64" s="178">
        <v>0</v>
      </c>
      <c r="AD64" s="178">
        <v>1</v>
      </c>
      <c r="AE64" s="178">
        <v>0</v>
      </c>
      <c r="AF64" s="178">
        <v>0</v>
      </c>
      <c r="AG64" s="1156">
        <v>0</v>
      </c>
    </row>
    <row r="65" spans="1:33">
      <c r="A65" s="1155">
        <v>4328</v>
      </c>
      <c r="B65" s="178">
        <v>301</v>
      </c>
      <c r="C65" s="178">
        <v>0</v>
      </c>
      <c r="D65" s="178">
        <v>0</v>
      </c>
      <c r="E65" s="178">
        <v>0</v>
      </c>
      <c r="F65" s="178">
        <v>0</v>
      </c>
      <c r="G65" s="178">
        <v>0</v>
      </c>
      <c r="H65" s="178">
        <v>0</v>
      </c>
      <c r="I65" s="178">
        <v>194</v>
      </c>
      <c r="J65" s="178">
        <v>0</v>
      </c>
      <c r="K65" s="178">
        <v>0</v>
      </c>
      <c r="L65" s="178">
        <v>0</v>
      </c>
      <c r="M65" s="178">
        <v>8.4259259259259256E-2</v>
      </c>
      <c r="N65" s="178">
        <v>0</v>
      </c>
      <c r="O65" s="178">
        <v>0</v>
      </c>
      <c r="P65" s="178">
        <v>0</v>
      </c>
      <c r="Q65" s="178">
        <v>0</v>
      </c>
      <c r="R65" s="178">
        <v>0</v>
      </c>
      <c r="S65" s="178">
        <v>0</v>
      </c>
      <c r="T65" s="178">
        <v>100</v>
      </c>
      <c r="U65" s="178"/>
      <c r="V65" s="178"/>
      <c r="W65" s="178"/>
      <c r="X65" s="178">
        <v>1</v>
      </c>
      <c r="Y65" s="178">
        <v>0</v>
      </c>
      <c r="Z65" s="178">
        <v>0</v>
      </c>
      <c r="AA65" s="178">
        <v>0</v>
      </c>
      <c r="AB65" s="178">
        <v>0</v>
      </c>
      <c r="AC65" s="178">
        <v>0</v>
      </c>
      <c r="AD65" s="178">
        <v>1</v>
      </c>
      <c r="AE65" s="178">
        <v>0</v>
      </c>
      <c r="AF65" s="178">
        <v>0</v>
      </c>
      <c r="AG65" s="1156">
        <v>0</v>
      </c>
    </row>
    <row r="66" spans="1:33">
      <c r="A66" s="1155">
        <v>4458</v>
      </c>
      <c r="B66" s="178">
        <v>301</v>
      </c>
      <c r="C66" s="178">
        <v>0</v>
      </c>
      <c r="D66" s="178">
        <v>0</v>
      </c>
      <c r="E66" s="178">
        <v>0</v>
      </c>
      <c r="F66" s="178">
        <v>0</v>
      </c>
      <c r="G66" s="178">
        <v>433</v>
      </c>
      <c r="H66" s="178">
        <v>0</v>
      </c>
      <c r="I66" s="178">
        <v>194</v>
      </c>
      <c r="J66" s="178">
        <v>0</v>
      </c>
      <c r="K66" s="178">
        <v>0</v>
      </c>
      <c r="L66" s="178">
        <v>195</v>
      </c>
      <c r="M66" s="178">
        <v>8.4259259259259256E-2</v>
      </c>
      <c r="N66" s="178">
        <v>0</v>
      </c>
      <c r="O66" s="178">
        <v>0</v>
      </c>
      <c r="P66" s="178">
        <v>0</v>
      </c>
      <c r="Q66" s="178">
        <v>0</v>
      </c>
      <c r="R66" s="178">
        <v>0.10879629629629631</v>
      </c>
      <c r="S66" s="178">
        <v>0</v>
      </c>
      <c r="T66" s="178">
        <v>100</v>
      </c>
      <c r="U66" s="178"/>
      <c r="V66" s="178"/>
      <c r="W66" s="178">
        <v>4.68</v>
      </c>
      <c r="X66" s="178">
        <v>0</v>
      </c>
      <c r="Y66" s="178">
        <v>1</v>
      </c>
      <c r="Z66" s="178">
        <v>0</v>
      </c>
      <c r="AA66" s="178">
        <v>0</v>
      </c>
      <c r="AB66" s="178">
        <v>0</v>
      </c>
      <c r="AC66" s="178">
        <v>0</v>
      </c>
      <c r="AD66" s="178">
        <v>0</v>
      </c>
      <c r="AE66" s="178">
        <v>0</v>
      </c>
      <c r="AF66" s="178">
        <v>0</v>
      </c>
      <c r="AG66" s="1156">
        <v>0</v>
      </c>
    </row>
    <row r="67" spans="1:33">
      <c r="A67" s="1155">
        <v>4487</v>
      </c>
      <c r="B67" s="178">
        <v>345</v>
      </c>
      <c r="C67" s="178">
        <v>0</v>
      </c>
      <c r="D67" s="178">
        <v>0</v>
      </c>
      <c r="E67" s="178">
        <v>0</v>
      </c>
      <c r="F67" s="178">
        <v>0</v>
      </c>
      <c r="G67" s="178">
        <v>390</v>
      </c>
      <c r="H67" s="178">
        <v>0</v>
      </c>
      <c r="I67" s="178">
        <v>0</v>
      </c>
      <c r="J67" s="178">
        <v>0</v>
      </c>
      <c r="K67" s="178">
        <v>0</v>
      </c>
      <c r="L67" s="178">
        <v>0</v>
      </c>
      <c r="M67" s="178">
        <v>8.1944444444444445E-2</v>
      </c>
      <c r="N67" s="178">
        <v>0</v>
      </c>
      <c r="O67" s="178">
        <v>0</v>
      </c>
      <c r="P67" s="178">
        <v>0</v>
      </c>
      <c r="Q67" s="178">
        <v>0</v>
      </c>
      <c r="R67" s="178">
        <v>0.11192129629629628</v>
      </c>
      <c r="S67" s="178">
        <v>0</v>
      </c>
      <c r="T67" s="178"/>
      <c r="U67" s="178"/>
      <c r="V67" s="178"/>
      <c r="W67" s="178"/>
      <c r="X67" s="178">
        <v>0</v>
      </c>
      <c r="Y67" s="178">
        <v>1</v>
      </c>
      <c r="Z67" s="178">
        <v>0</v>
      </c>
      <c r="AA67" s="178">
        <v>0</v>
      </c>
      <c r="AB67" s="178">
        <v>0</v>
      </c>
      <c r="AC67" s="178">
        <v>0</v>
      </c>
      <c r="AD67" s="178">
        <v>0</v>
      </c>
      <c r="AE67" s="178">
        <v>0</v>
      </c>
      <c r="AF67" s="178">
        <v>0</v>
      </c>
      <c r="AG67" s="1156">
        <v>0</v>
      </c>
    </row>
    <row r="68" spans="1:33">
      <c r="A68" s="1155">
        <v>4499</v>
      </c>
      <c r="B68" s="178">
        <v>223</v>
      </c>
      <c r="C68" s="178">
        <v>0</v>
      </c>
      <c r="D68" s="178">
        <v>0</v>
      </c>
      <c r="E68" s="178">
        <v>0</v>
      </c>
      <c r="F68" s="178">
        <v>0</v>
      </c>
      <c r="G68" s="178">
        <v>0</v>
      </c>
      <c r="H68" s="178">
        <v>0</v>
      </c>
      <c r="I68" s="178">
        <v>119</v>
      </c>
      <c r="J68" s="178">
        <v>0</v>
      </c>
      <c r="K68" s="178">
        <v>0</v>
      </c>
      <c r="L68" s="178">
        <v>195</v>
      </c>
      <c r="M68" s="178">
        <v>8.8773148148148143E-2</v>
      </c>
      <c r="N68" s="178">
        <v>0</v>
      </c>
      <c r="O68" s="178">
        <v>0</v>
      </c>
      <c r="P68" s="178">
        <v>0</v>
      </c>
      <c r="Q68" s="178">
        <v>0</v>
      </c>
      <c r="R68" s="178">
        <v>0</v>
      </c>
      <c r="S68" s="178">
        <v>0</v>
      </c>
      <c r="T68" s="178">
        <v>90</v>
      </c>
      <c r="U68" s="178"/>
      <c r="V68" s="178"/>
      <c r="W68" s="178">
        <v>4.68</v>
      </c>
      <c r="X68" s="178">
        <v>0</v>
      </c>
      <c r="Y68" s="178">
        <v>1</v>
      </c>
      <c r="Z68" s="178">
        <v>0</v>
      </c>
      <c r="AA68" s="178">
        <v>0</v>
      </c>
      <c r="AB68" s="178">
        <v>0</v>
      </c>
      <c r="AC68" s="178">
        <v>0</v>
      </c>
      <c r="AD68" s="178">
        <v>0</v>
      </c>
      <c r="AE68" s="178">
        <v>0</v>
      </c>
      <c r="AF68" s="178">
        <v>0</v>
      </c>
      <c r="AG68" s="1156">
        <v>0</v>
      </c>
    </row>
    <row r="69" spans="1:33">
      <c r="A69" s="1155">
        <v>6103</v>
      </c>
      <c r="B69" s="178">
        <v>382</v>
      </c>
      <c r="C69" s="178">
        <v>0</v>
      </c>
      <c r="D69" s="178">
        <v>0</v>
      </c>
      <c r="E69" s="178">
        <v>0</v>
      </c>
      <c r="F69" s="178">
        <v>0</v>
      </c>
      <c r="G69" s="178">
        <v>430</v>
      </c>
      <c r="H69" s="178">
        <v>0</v>
      </c>
      <c r="I69" s="178">
        <v>323</v>
      </c>
      <c r="J69" s="178">
        <v>0</v>
      </c>
      <c r="K69" s="178">
        <v>0</v>
      </c>
      <c r="L69" s="178">
        <v>278</v>
      </c>
      <c r="M69" s="178">
        <v>7.9861111111111119E-2</v>
      </c>
      <c r="N69" s="178">
        <v>0</v>
      </c>
      <c r="O69" s="178">
        <v>0</v>
      </c>
      <c r="P69" s="178">
        <v>0</v>
      </c>
      <c r="Q69" s="178">
        <v>0</v>
      </c>
      <c r="R69" s="178">
        <v>0.10902777777777778</v>
      </c>
      <c r="S69" s="178">
        <v>0</v>
      </c>
      <c r="T69" s="178">
        <v>115</v>
      </c>
      <c r="U69" s="178"/>
      <c r="V69" s="178"/>
      <c r="W69" s="178">
        <v>5.95</v>
      </c>
      <c r="X69" s="178">
        <v>0</v>
      </c>
      <c r="Y69" s="178">
        <v>1</v>
      </c>
      <c r="Z69" s="178">
        <v>0</v>
      </c>
      <c r="AA69" s="178">
        <v>0</v>
      </c>
      <c r="AB69" s="178">
        <v>0</v>
      </c>
      <c r="AC69" s="178">
        <v>0</v>
      </c>
      <c r="AD69" s="178">
        <v>1</v>
      </c>
      <c r="AE69" s="178">
        <v>0</v>
      </c>
      <c r="AF69" s="178">
        <v>0</v>
      </c>
      <c r="AG69" s="1156">
        <v>0</v>
      </c>
    </row>
    <row r="70" spans="1:33">
      <c r="A70" s="1155">
        <v>6116</v>
      </c>
      <c r="B70" s="178">
        <v>179</v>
      </c>
      <c r="C70" s="178">
        <v>0</v>
      </c>
      <c r="D70" s="178">
        <v>0</v>
      </c>
      <c r="E70" s="178">
        <v>0</v>
      </c>
      <c r="F70" s="178">
        <v>0</v>
      </c>
      <c r="G70" s="178">
        <v>272</v>
      </c>
      <c r="H70" s="178">
        <v>0</v>
      </c>
      <c r="I70" s="178">
        <v>0</v>
      </c>
      <c r="J70" s="178">
        <v>0</v>
      </c>
      <c r="K70" s="178">
        <v>0</v>
      </c>
      <c r="L70" s="178">
        <v>0</v>
      </c>
      <c r="M70" s="178">
        <v>9.1666666666666674E-2</v>
      </c>
      <c r="N70" s="178">
        <v>0</v>
      </c>
      <c r="O70" s="178">
        <v>0</v>
      </c>
      <c r="P70" s="178">
        <v>0</v>
      </c>
      <c r="Q70" s="178">
        <v>0</v>
      </c>
      <c r="R70" s="178">
        <v>0.1212962962962963</v>
      </c>
      <c r="S70" s="178">
        <v>0</v>
      </c>
      <c r="T70" s="178"/>
      <c r="U70" s="178"/>
      <c r="V70" s="178"/>
      <c r="W70" s="178"/>
      <c r="X70" s="178">
        <v>0</v>
      </c>
      <c r="Y70" s="178">
        <v>1</v>
      </c>
      <c r="Z70" s="178">
        <v>0</v>
      </c>
      <c r="AA70" s="178">
        <v>0</v>
      </c>
      <c r="AB70" s="178">
        <v>0</v>
      </c>
      <c r="AC70" s="178">
        <v>0</v>
      </c>
      <c r="AD70" s="178">
        <v>0</v>
      </c>
      <c r="AE70" s="178">
        <v>0</v>
      </c>
      <c r="AF70" s="178">
        <v>0</v>
      </c>
      <c r="AG70" s="1156">
        <v>0</v>
      </c>
    </row>
    <row r="71" spans="1:33">
      <c r="A71" s="1155">
        <v>6119</v>
      </c>
      <c r="B71" s="178">
        <v>299</v>
      </c>
      <c r="C71" s="178">
        <v>0</v>
      </c>
      <c r="D71" s="178">
        <v>0</v>
      </c>
      <c r="E71" s="178">
        <v>0</v>
      </c>
      <c r="F71" s="178">
        <v>0</v>
      </c>
      <c r="G71" s="178">
        <v>0</v>
      </c>
      <c r="H71" s="178">
        <v>0</v>
      </c>
      <c r="I71" s="178">
        <v>278</v>
      </c>
      <c r="J71" s="178">
        <v>0</v>
      </c>
      <c r="K71" s="178">
        <v>0</v>
      </c>
      <c r="L71" s="178">
        <v>432</v>
      </c>
      <c r="M71" s="178">
        <v>8.3333333333333329E-2</v>
      </c>
      <c r="N71" s="178">
        <v>0</v>
      </c>
      <c r="O71" s="178">
        <v>0</v>
      </c>
      <c r="P71" s="178">
        <v>0</v>
      </c>
      <c r="Q71" s="178">
        <v>0</v>
      </c>
      <c r="R71" s="178">
        <v>0</v>
      </c>
      <c r="S71" s="178">
        <v>0</v>
      </c>
      <c r="T71" s="178">
        <v>110</v>
      </c>
      <c r="U71" s="178"/>
      <c r="V71" s="178"/>
      <c r="W71" s="178">
        <v>8.2799999999999994</v>
      </c>
      <c r="X71" s="178">
        <v>1</v>
      </c>
      <c r="Y71" s="178">
        <v>1</v>
      </c>
      <c r="Z71" s="178">
        <v>0</v>
      </c>
      <c r="AA71" s="178">
        <v>0</v>
      </c>
      <c r="AB71" s="178">
        <v>0</v>
      </c>
      <c r="AC71" s="178">
        <v>0</v>
      </c>
      <c r="AD71" s="178">
        <v>0</v>
      </c>
      <c r="AE71" s="178">
        <v>1</v>
      </c>
      <c r="AF71" s="178">
        <v>0</v>
      </c>
      <c r="AG71" s="1156">
        <v>0</v>
      </c>
    </row>
    <row r="72" spans="1:33">
      <c r="A72" s="1155">
        <v>6125</v>
      </c>
      <c r="B72" s="178">
        <v>528</v>
      </c>
      <c r="C72" s="178">
        <v>0</v>
      </c>
      <c r="D72" s="178">
        <v>0</v>
      </c>
      <c r="E72" s="178">
        <v>0</v>
      </c>
      <c r="F72" s="178">
        <v>0</v>
      </c>
      <c r="G72" s="178">
        <v>0</v>
      </c>
      <c r="H72" s="178">
        <v>0</v>
      </c>
      <c r="I72" s="178">
        <v>466</v>
      </c>
      <c r="J72" s="178">
        <v>0</v>
      </c>
      <c r="K72" s="178">
        <v>0</v>
      </c>
      <c r="L72" s="178">
        <v>321</v>
      </c>
      <c r="M72" s="178">
        <v>7.1759259259259259E-2</v>
      </c>
      <c r="N72" s="178">
        <v>0</v>
      </c>
      <c r="O72" s="178">
        <v>0</v>
      </c>
      <c r="P72" s="178">
        <v>0</v>
      </c>
      <c r="Q72" s="178">
        <v>0</v>
      </c>
      <c r="R72" s="178">
        <v>0</v>
      </c>
      <c r="S72" s="178">
        <v>0</v>
      </c>
      <c r="T72" s="178">
        <v>130</v>
      </c>
      <c r="U72" s="178"/>
      <c r="V72" s="178"/>
      <c r="W72" s="178">
        <v>6.61</v>
      </c>
      <c r="X72" s="178">
        <v>0</v>
      </c>
      <c r="Y72" s="178">
        <v>1</v>
      </c>
      <c r="Z72" s="178">
        <v>0</v>
      </c>
      <c r="AA72" s="178">
        <v>0</v>
      </c>
      <c r="AB72" s="178">
        <v>0</v>
      </c>
      <c r="AC72" s="178">
        <v>0</v>
      </c>
      <c r="AD72" s="178">
        <v>1</v>
      </c>
      <c r="AE72" s="178">
        <v>1</v>
      </c>
      <c r="AF72" s="178">
        <v>0</v>
      </c>
      <c r="AG72" s="1156">
        <v>0</v>
      </c>
    </row>
    <row r="73" spans="1:33">
      <c r="A73" s="1155">
        <v>6126</v>
      </c>
      <c r="B73" s="178">
        <v>451</v>
      </c>
      <c r="C73" s="178">
        <v>0</v>
      </c>
      <c r="D73" s="178">
        <v>0</v>
      </c>
      <c r="E73" s="178">
        <v>0</v>
      </c>
      <c r="F73" s="178">
        <v>0</v>
      </c>
      <c r="G73" s="178">
        <v>466</v>
      </c>
      <c r="H73" s="178">
        <v>0</v>
      </c>
      <c r="I73" s="178">
        <v>278</v>
      </c>
      <c r="J73" s="178">
        <v>0</v>
      </c>
      <c r="K73" s="178">
        <v>0</v>
      </c>
      <c r="L73" s="178">
        <v>307</v>
      </c>
      <c r="M73" s="178">
        <v>7.407407407407407E-2</v>
      </c>
      <c r="N73" s="178">
        <v>0</v>
      </c>
      <c r="O73" s="178">
        <v>0</v>
      </c>
      <c r="P73" s="178">
        <v>0</v>
      </c>
      <c r="Q73" s="178">
        <v>0</v>
      </c>
      <c r="R73" s="178">
        <v>0.10648148148148147</v>
      </c>
      <c r="S73" s="178">
        <v>0</v>
      </c>
      <c r="T73" s="178">
        <v>110</v>
      </c>
      <c r="U73" s="178"/>
      <c r="V73" s="178"/>
      <c r="W73" s="178">
        <v>6.39</v>
      </c>
      <c r="X73" s="178">
        <v>0</v>
      </c>
      <c r="Y73" s="178">
        <v>1</v>
      </c>
      <c r="Z73" s="178">
        <v>0</v>
      </c>
      <c r="AA73" s="178">
        <v>0</v>
      </c>
      <c r="AB73" s="178">
        <v>0</v>
      </c>
      <c r="AC73" s="178">
        <v>0</v>
      </c>
      <c r="AD73" s="178">
        <v>1</v>
      </c>
      <c r="AE73" s="178">
        <v>0</v>
      </c>
      <c r="AF73" s="178">
        <v>0</v>
      </c>
      <c r="AG73" s="1156">
        <v>0</v>
      </c>
    </row>
    <row r="74" spans="1:33">
      <c r="A74" s="1155">
        <v>6307</v>
      </c>
      <c r="B74" s="178">
        <v>331</v>
      </c>
      <c r="C74" s="178">
        <v>0</v>
      </c>
      <c r="D74" s="178">
        <v>0</v>
      </c>
      <c r="E74" s="178">
        <v>0</v>
      </c>
      <c r="F74" s="178">
        <v>0</v>
      </c>
      <c r="G74" s="178">
        <v>0</v>
      </c>
      <c r="H74" s="178">
        <v>0</v>
      </c>
      <c r="I74" s="178">
        <v>0</v>
      </c>
      <c r="J74" s="178">
        <v>0</v>
      </c>
      <c r="K74" s="178">
        <v>0</v>
      </c>
      <c r="L74" s="178">
        <v>117</v>
      </c>
      <c r="M74" s="178">
        <v>7.9861111111111119E-2</v>
      </c>
      <c r="N74" s="178">
        <v>0</v>
      </c>
      <c r="O74" s="178">
        <v>0</v>
      </c>
      <c r="P74" s="178">
        <v>0</v>
      </c>
      <c r="Q74" s="178">
        <v>0</v>
      </c>
      <c r="R74" s="178">
        <v>0</v>
      </c>
      <c r="S74" s="178">
        <v>0</v>
      </c>
      <c r="T74" s="178"/>
      <c r="U74" s="178"/>
      <c r="V74" s="178"/>
      <c r="W74" s="178">
        <v>3.46</v>
      </c>
      <c r="X74" s="178">
        <v>0</v>
      </c>
      <c r="Y74" s="178">
        <v>0</v>
      </c>
      <c r="Z74" s="178">
        <v>0</v>
      </c>
      <c r="AA74" s="178">
        <v>0</v>
      </c>
      <c r="AB74" s="178">
        <v>0</v>
      </c>
      <c r="AC74" s="178">
        <v>0</v>
      </c>
      <c r="AD74" s="178">
        <v>1</v>
      </c>
      <c r="AE74" s="178">
        <v>0</v>
      </c>
      <c r="AF74" s="178">
        <v>0</v>
      </c>
      <c r="AG74" s="1156">
        <v>0</v>
      </c>
    </row>
    <row r="75" spans="1:33">
      <c r="A75" s="1155">
        <v>6427</v>
      </c>
      <c r="B75" s="178">
        <v>531</v>
      </c>
      <c r="C75" s="178">
        <v>0</v>
      </c>
      <c r="D75" s="178">
        <v>0</v>
      </c>
      <c r="E75" s="178">
        <v>0</v>
      </c>
      <c r="F75" s="178">
        <v>0</v>
      </c>
      <c r="G75" s="178">
        <v>725</v>
      </c>
      <c r="H75" s="178">
        <v>0</v>
      </c>
      <c r="I75" s="178">
        <v>568</v>
      </c>
      <c r="J75" s="178">
        <v>0</v>
      </c>
      <c r="K75" s="178">
        <v>0</v>
      </c>
      <c r="L75" s="178">
        <v>459</v>
      </c>
      <c r="M75" s="178">
        <v>7.0601851851851846E-2</v>
      </c>
      <c r="N75" s="178">
        <v>0</v>
      </c>
      <c r="O75" s="178">
        <v>0</v>
      </c>
      <c r="P75" s="178">
        <v>0</v>
      </c>
      <c r="Q75" s="178">
        <v>0</v>
      </c>
      <c r="R75" s="178">
        <v>9.0625000000000011E-2</v>
      </c>
      <c r="S75" s="178">
        <v>0</v>
      </c>
      <c r="T75" s="178">
        <v>140</v>
      </c>
      <c r="U75" s="178"/>
      <c r="V75" s="178"/>
      <c r="W75" s="178">
        <v>8.68</v>
      </c>
      <c r="X75" s="178">
        <v>0</v>
      </c>
      <c r="Y75" s="178">
        <v>1</v>
      </c>
      <c r="Z75" s="178">
        <v>0</v>
      </c>
      <c r="AA75" s="178">
        <v>0</v>
      </c>
      <c r="AB75" s="178">
        <v>0</v>
      </c>
      <c r="AC75" s="178">
        <v>0</v>
      </c>
      <c r="AD75" s="178">
        <v>1</v>
      </c>
      <c r="AE75" s="178">
        <v>1</v>
      </c>
      <c r="AF75" s="178">
        <v>0</v>
      </c>
      <c r="AG75" s="1156">
        <v>0</v>
      </c>
    </row>
    <row r="76" spans="1:33">
      <c r="A76" s="1155">
        <v>6430</v>
      </c>
      <c r="B76" s="178">
        <v>399</v>
      </c>
      <c r="C76" s="178">
        <v>0</v>
      </c>
      <c r="D76" s="178">
        <v>0</v>
      </c>
      <c r="E76" s="178">
        <v>0</v>
      </c>
      <c r="F76" s="178">
        <v>0</v>
      </c>
      <c r="G76" s="178">
        <v>0</v>
      </c>
      <c r="H76" s="178">
        <v>0</v>
      </c>
      <c r="I76" s="178">
        <v>0</v>
      </c>
      <c r="J76" s="178">
        <v>0</v>
      </c>
      <c r="K76" s="178">
        <v>0</v>
      </c>
      <c r="L76" s="178">
        <v>0</v>
      </c>
      <c r="M76" s="178">
        <v>7.9282407407407399E-2</v>
      </c>
      <c r="N76" s="178">
        <v>0</v>
      </c>
      <c r="O76" s="178">
        <v>0</v>
      </c>
      <c r="P76" s="178">
        <v>0</v>
      </c>
      <c r="Q76" s="178">
        <v>0</v>
      </c>
      <c r="R76" s="178">
        <v>0</v>
      </c>
      <c r="S76" s="178">
        <v>0</v>
      </c>
      <c r="T76" s="178"/>
      <c r="U76" s="178"/>
      <c r="V76" s="178"/>
      <c r="W76" s="178"/>
      <c r="X76" s="178">
        <v>0</v>
      </c>
      <c r="Y76" s="178">
        <v>1</v>
      </c>
      <c r="Z76" s="178">
        <v>0</v>
      </c>
      <c r="AA76" s="178">
        <v>0</v>
      </c>
      <c r="AB76" s="178">
        <v>0</v>
      </c>
      <c r="AC76" s="178">
        <v>0</v>
      </c>
      <c r="AD76" s="178">
        <v>0</v>
      </c>
      <c r="AE76" s="178">
        <v>0</v>
      </c>
      <c r="AF76" s="178">
        <v>0</v>
      </c>
      <c r="AG76" s="1156">
        <v>0</v>
      </c>
    </row>
    <row r="77" spans="1:33">
      <c r="A77" s="1155">
        <v>6597</v>
      </c>
      <c r="B77" s="178">
        <v>456</v>
      </c>
      <c r="C77" s="178">
        <v>0</v>
      </c>
      <c r="D77" s="178">
        <v>0</v>
      </c>
      <c r="E77" s="178">
        <v>0</v>
      </c>
      <c r="F77" s="178">
        <v>0</v>
      </c>
      <c r="G77" s="178">
        <v>0</v>
      </c>
      <c r="H77" s="178">
        <v>0</v>
      </c>
      <c r="I77" s="178">
        <v>0</v>
      </c>
      <c r="J77" s="178">
        <v>0</v>
      </c>
      <c r="K77" s="178">
        <v>0</v>
      </c>
      <c r="L77" s="178">
        <v>0</v>
      </c>
      <c r="M77" s="178">
        <v>7.662037037037038E-2</v>
      </c>
      <c r="N77" s="178">
        <v>0</v>
      </c>
      <c r="O77" s="178">
        <v>0</v>
      </c>
      <c r="P77" s="178">
        <v>0</v>
      </c>
      <c r="Q77" s="178">
        <v>0</v>
      </c>
      <c r="R77" s="178">
        <v>0</v>
      </c>
      <c r="S77" s="178">
        <v>0</v>
      </c>
      <c r="T77" s="178"/>
      <c r="U77" s="178"/>
      <c r="V77" s="178"/>
      <c r="W77" s="178"/>
      <c r="X77" s="178">
        <v>0</v>
      </c>
      <c r="Y77" s="178">
        <v>1</v>
      </c>
      <c r="Z77" s="178">
        <v>0</v>
      </c>
      <c r="AA77" s="178">
        <v>0</v>
      </c>
      <c r="AB77" s="178">
        <v>0</v>
      </c>
      <c r="AC77" s="178">
        <v>0</v>
      </c>
      <c r="AD77" s="178">
        <v>0</v>
      </c>
      <c r="AE77" s="178">
        <v>0</v>
      </c>
      <c r="AF77" s="178">
        <v>0</v>
      </c>
      <c r="AG77" s="1156">
        <v>0</v>
      </c>
    </row>
    <row r="78" spans="1:33">
      <c r="A78" s="1155">
        <v>7009</v>
      </c>
      <c r="B78" s="178">
        <v>0</v>
      </c>
      <c r="C78" s="178">
        <v>0</v>
      </c>
      <c r="D78" s="178">
        <v>0</v>
      </c>
      <c r="E78" s="178">
        <v>0</v>
      </c>
      <c r="F78" s="178">
        <v>0</v>
      </c>
      <c r="G78" s="178">
        <v>0</v>
      </c>
      <c r="H78" s="178">
        <v>0</v>
      </c>
      <c r="I78" s="178">
        <v>278</v>
      </c>
      <c r="J78" s="178">
        <v>0</v>
      </c>
      <c r="K78" s="178">
        <v>0</v>
      </c>
      <c r="L78" s="178">
        <v>0</v>
      </c>
      <c r="M78" s="178">
        <v>0</v>
      </c>
      <c r="N78" s="178">
        <v>0</v>
      </c>
      <c r="O78" s="178">
        <v>0</v>
      </c>
      <c r="P78" s="178">
        <v>0</v>
      </c>
      <c r="Q78" s="178">
        <v>0</v>
      </c>
      <c r="R78" s="178">
        <v>0</v>
      </c>
      <c r="S78" s="178">
        <v>0</v>
      </c>
      <c r="T78" s="178">
        <v>110</v>
      </c>
      <c r="U78" s="178"/>
      <c r="V78" s="178"/>
      <c r="W78" s="178"/>
      <c r="X78" s="178">
        <v>0</v>
      </c>
      <c r="Y78" s="178">
        <v>1</v>
      </c>
      <c r="Z78" s="178">
        <v>0</v>
      </c>
      <c r="AA78" s="178">
        <v>0</v>
      </c>
      <c r="AB78" s="178">
        <v>0</v>
      </c>
      <c r="AC78" s="178">
        <v>0</v>
      </c>
      <c r="AD78" s="178">
        <v>0</v>
      </c>
      <c r="AE78" s="178">
        <v>0</v>
      </c>
      <c r="AF78" s="178">
        <v>0</v>
      </c>
      <c r="AG78" s="1156">
        <v>0</v>
      </c>
    </row>
    <row r="79" spans="1:33" ht="13.5" thickBot="1">
      <c r="A79" s="1155">
        <v>7011</v>
      </c>
      <c r="B79" s="178">
        <v>413</v>
      </c>
      <c r="C79" s="178">
        <v>0</v>
      </c>
      <c r="D79" s="178">
        <v>0</v>
      </c>
      <c r="E79" s="178">
        <v>0</v>
      </c>
      <c r="F79" s="178">
        <v>0</v>
      </c>
      <c r="G79" s="178">
        <v>528</v>
      </c>
      <c r="H79" s="178">
        <v>0</v>
      </c>
      <c r="I79" s="178">
        <v>466</v>
      </c>
      <c r="J79" s="178">
        <v>0</v>
      </c>
      <c r="K79" s="178">
        <v>0</v>
      </c>
      <c r="L79" s="178">
        <v>452</v>
      </c>
      <c r="M79" s="178">
        <v>7.7546296296296308E-2</v>
      </c>
      <c r="N79" s="178">
        <v>0</v>
      </c>
      <c r="O79" s="178">
        <v>0</v>
      </c>
      <c r="P79" s="178">
        <v>0</v>
      </c>
      <c r="Q79" s="178">
        <v>0</v>
      </c>
      <c r="R79" s="178">
        <v>0.10243055555555555</v>
      </c>
      <c r="S79" s="178">
        <v>0</v>
      </c>
      <c r="T79" s="178">
        <v>130</v>
      </c>
      <c r="U79" s="178"/>
      <c r="V79" s="178"/>
      <c r="W79" s="178">
        <v>8.58</v>
      </c>
      <c r="X79" s="178">
        <v>1</v>
      </c>
      <c r="Y79" s="178">
        <v>1</v>
      </c>
      <c r="Z79" s="178">
        <v>0</v>
      </c>
      <c r="AA79" s="178">
        <v>0</v>
      </c>
      <c r="AB79" s="178">
        <v>0</v>
      </c>
      <c r="AC79" s="178">
        <v>0</v>
      </c>
      <c r="AD79" s="178">
        <v>1</v>
      </c>
      <c r="AE79" s="178">
        <v>1</v>
      </c>
      <c r="AF79" s="178">
        <v>0</v>
      </c>
      <c r="AG79" s="1156">
        <v>0</v>
      </c>
    </row>
    <row r="80" spans="1:33" ht="13.5" thickBot="1">
      <c r="A80" s="1155">
        <v>7014</v>
      </c>
      <c r="B80" s="178">
        <v>520</v>
      </c>
      <c r="C80" s="178">
        <v>0</v>
      </c>
      <c r="D80" s="178">
        <v>0</v>
      </c>
      <c r="E80" s="178">
        <v>0</v>
      </c>
      <c r="F80" s="178">
        <v>0</v>
      </c>
      <c r="G80" s="178">
        <v>0</v>
      </c>
      <c r="H80" s="178">
        <v>0</v>
      </c>
      <c r="I80" s="178">
        <v>278</v>
      </c>
      <c r="J80" s="178">
        <v>0</v>
      </c>
      <c r="K80" s="178">
        <v>0</v>
      </c>
      <c r="L80" s="178">
        <v>315</v>
      </c>
      <c r="M80" s="178">
        <v>7.3842592592592599E-2</v>
      </c>
      <c r="N80" s="178">
        <v>0</v>
      </c>
      <c r="O80" s="178">
        <v>0</v>
      </c>
      <c r="P80" s="178">
        <v>0</v>
      </c>
      <c r="Q80" s="178">
        <v>0</v>
      </c>
      <c r="R80" s="178">
        <v>0</v>
      </c>
      <c r="S80" s="178">
        <v>0</v>
      </c>
      <c r="T80" s="178">
        <v>110</v>
      </c>
      <c r="U80" s="178"/>
      <c r="V80" s="178"/>
      <c r="W80" s="178">
        <v>6.52</v>
      </c>
      <c r="X80" s="178">
        <v>0</v>
      </c>
      <c r="Y80" s="178">
        <v>1</v>
      </c>
      <c r="Z80" s="178">
        <v>0</v>
      </c>
      <c r="AA80" s="178">
        <v>0</v>
      </c>
      <c r="AB80" s="178">
        <v>0</v>
      </c>
      <c r="AC80" s="178">
        <v>0</v>
      </c>
      <c r="AD80" s="178">
        <v>0</v>
      </c>
      <c r="AE80" s="178">
        <v>0</v>
      </c>
      <c r="AF80" s="178">
        <v>0</v>
      </c>
      <c r="AG80" s="1156">
        <v>0</v>
      </c>
    </row>
    <row r="81" spans="1:33">
      <c r="A81" s="1155">
        <v>7015</v>
      </c>
      <c r="B81" s="178">
        <v>229</v>
      </c>
      <c r="C81" s="178">
        <v>0</v>
      </c>
      <c r="D81" s="178">
        <v>0</v>
      </c>
      <c r="E81" s="178">
        <v>0</v>
      </c>
      <c r="F81" s="178">
        <v>0</v>
      </c>
      <c r="G81" s="178">
        <v>359</v>
      </c>
      <c r="H81" s="178">
        <v>0</v>
      </c>
      <c r="I81" s="178">
        <v>0</v>
      </c>
      <c r="J81" s="178">
        <v>0</v>
      </c>
      <c r="K81" s="178">
        <v>0</v>
      </c>
      <c r="L81" s="178">
        <v>343</v>
      </c>
      <c r="M81" s="178">
        <v>8.5648148148148154E-2</v>
      </c>
      <c r="N81" s="178">
        <v>0</v>
      </c>
      <c r="O81" s="178">
        <v>0</v>
      </c>
      <c r="P81" s="178">
        <v>0</v>
      </c>
      <c r="Q81" s="178">
        <v>0</v>
      </c>
      <c r="R81" s="178">
        <v>0.11423611111111108</v>
      </c>
      <c r="S81" s="178">
        <v>0</v>
      </c>
      <c r="T81" s="178"/>
      <c r="U81" s="178"/>
      <c r="V81" s="178"/>
      <c r="W81" s="178">
        <v>6.94</v>
      </c>
      <c r="X81" s="178">
        <v>1</v>
      </c>
      <c r="Y81" s="178">
        <v>1</v>
      </c>
      <c r="Z81" s="178">
        <v>0</v>
      </c>
      <c r="AA81" s="178">
        <v>0</v>
      </c>
      <c r="AB81" s="178">
        <v>0</v>
      </c>
      <c r="AC81" s="178">
        <v>0</v>
      </c>
      <c r="AD81" s="178">
        <v>1</v>
      </c>
      <c r="AE81" s="178">
        <v>0</v>
      </c>
      <c r="AF81" s="178">
        <v>0</v>
      </c>
      <c r="AG81" s="1156">
        <v>0</v>
      </c>
    </row>
    <row r="82" spans="1:33">
      <c r="A82" s="1155">
        <v>7017</v>
      </c>
      <c r="B82" s="178">
        <v>533</v>
      </c>
      <c r="C82" s="178">
        <v>0</v>
      </c>
      <c r="D82" s="178">
        <v>0</v>
      </c>
      <c r="E82" s="178">
        <v>0</v>
      </c>
      <c r="F82" s="178">
        <v>0</v>
      </c>
      <c r="G82" s="178">
        <v>0</v>
      </c>
      <c r="H82" s="178">
        <v>0</v>
      </c>
      <c r="I82" s="178">
        <v>0</v>
      </c>
      <c r="J82" s="178">
        <v>0</v>
      </c>
      <c r="K82" s="178">
        <v>0</v>
      </c>
      <c r="L82" s="178">
        <v>293</v>
      </c>
      <c r="M82" s="178">
        <v>7.2916666666666671E-2</v>
      </c>
      <c r="N82" s="178">
        <v>0</v>
      </c>
      <c r="O82" s="178">
        <v>0</v>
      </c>
      <c r="P82" s="178">
        <v>0</v>
      </c>
      <c r="Q82" s="178">
        <v>0</v>
      </c>
      <c r="R82" s="178">
        <v>0</v>
      </c>
      <c r="S82" s="178">
        <v>0</v>
      </c>
      <c r="T82" s="178"/>
      <c r="U82" s="178"/>
      <c r="V82" s="178"/>
      <c r="W82" s="178">
        <v>6.19</v>
      </c>
      <c r="X82" s="178">
        <v>0</v>
      </c>
      <c r="Y82" s="178">
        <v>1</v>
      </c>
      <c r="Z82" s="178">
        <v>0</v>
      </c>
      <c r="AA82" s="178">
        <v>0</v>
      </c>
      <c r="AB82" s="178">
        <v>0</v>
      </c>
      <c r="AC82" s="178">
        <v>0</v>
      </c>
      <c r="AD82" s="178">
        <v>0</v>
      </c>
      <c r="AE82" s="178">
        <v>1</v>
      </c>
      <c r="AF82" s="178">
        <v>0</v>
      </c>
      <c r="AG82" s="1156">
        <v>0</v>
      </c>
    </row>
    <row r="83" spans="1:33">
      <c r="A83" s="1155">
        <v>7019</v>
      </c>
      <c r="B83" s="178">
        <v>377</v>
      </c>
      <c r="C83" s="178">
        <v>0</v>
      </c>
      <c r="D83" s="178">
        <v>0</v>
      </c>
      <c r="E83" s="178">
        <v>0</v>
      </c>
      <c r="F83" s="178">
        <v>0</v>
      </c>
      <c r="G83" s="178">
        <v>0</v>
      </c>
      <c r="H83" s="178">
        <v>0</v>
      </c>
      <c r="I83" s="178">
        <v>278</v>
      </c>
      <c r="J83" s="178">
        <v>0</v>
      </c>
      <c r="K83" s="178">
        <v>0</v>
      </c>
      <c r="L83" s="178">
        <v>0</v>
      </c>
      <c r="M83" s="178">
        <v>8.0324074074074062E-2</v>
      </c>
      <c r="N83" s="178">
        <v>0</v>
      </c>
      <c r="O83" s="178">
        <v>0</v>
      </c>
      <c r="P83" s="178">
        <v>0</v>
      </c>
      <c r="Q83" s="178">
        <v>0</v>
      </c>
      <c r="R83" s="178">
        <v>0</v>
      </c>
      <c r="S83" s="178">
        <v>0</v>
      </c>
      <c r="T83" s="178">
        <v>110</v>
      </c>
      <c r="U83" s="178"/>
      <c r="V83" s="178"/>
      <c r="W83" s="178"/>
      <c r="X83" s="178">
        <v>0</v>
      </c>
      <c r="Y83" s="178">
        <v>1</v>
      </c>
      <c r="Z83" s="178">
        <v>0</v>
      </c>
      <c r="AA83" s="178">
        <v>0</v>
      </c>
      <c r="AB83" s="178">
        <v>0</v>
      </c>
      <c r="AC83" s="178">
        <v>0</v>
      </c>
      <c r="AD83" s="178">
        <v>0</v>
      </c>
      <c r="AE83" s="178">
        <v>0</v>
      </c>
      <c r="AF83" s="178">
        <v>0</v>
      </c>
      <c r="AG83" s="1156">
        <v>0</v>
      </c>
    </row>
    <row r="84" spans="1:33" ht="13.5" thickBot="1">
      <c r="A84" s="1155">
        <v>7027</v>
      </c>
      <c r="B84" s="178">
        <v>325</v>
      </c>
      <c r="C84" s="178">
        <v>0</v>
      </c>
      <c r="D84" s="178">
        <v>0</v>
      </c>
      <c r="E84" s="178">
        <v>0</v>
      </c>
      <c r="F84" s="178">
        <v>0</v>
      </c>
      <c r="G84" s="178">
        <v>478</v>
      </c>
      <c r="H84" s="178">
        <v>0</v>
      </c>
      <c r="I84" s="178">
        <v>369</v>
      </c>
      <c r="J84" s="178">
        <v>0</v>
      </c>
      <c r="K84" s="178">
        <v>0</v>
      </c>
      <c r="L84" s="178">
        <v>415</v>
      </c>
      <c r="M84" s="178">
        <v>8.2986111111111108E-2</v>
      </c>
      <c r="N84" s="178">
        <v>0</v>
      </c>
      <c r="O84" s="178">
        <v>0</v>
      </c>
      <c r="P84" s="178">
        <v>0</v>
      </c>
      <c r="Q84" s="178">
        <v>0</v>
      </c>
      <c r="R84" s="178">
        <v>0.1056712962962963</v>
      </c>
      <c r="S84" s="178">
        <v>0</v>
      </c>
      <c r="T84" s="178">
        <v>120</v>
      </c>
      <c r="U84" s="178"/>
      <c r="V84" s="178"/>
      <c r="W84" s="178">
        <v>8.0299999999999994</v>
      </c>
      <c r="X84" s="178">
        <v>1</v>
      </c>
      <c r="Y84" s="178">
        <v>1</v>
      </c>
      <c r="Z84" s="178">
        <v>0</v>
      </c>
      <c r="AA84" s="178">
        <v>0</v>
      </c>
      <c r="AB84" s="178">
        <v>0</v>
      </c>
      <c r="AC84" s="178">
        <v>0</v>
      </c>
      <c r="AD84" s="178">
        <v>1</v>
      </c>
      <c r="AE84" s="178">
        <v>0</v>
      </c>
      <c r="AF84" s="178">
        <v>0</v>
      </c>
      <c r="AG84" s="1156">
        <v>0</v>
      </c>
    </row>
    <row r="85" spans="1:33" ht="13.5" thickBot="1">
      <c r="A85" s="1155">
        <v>7029</v>
      </c>
      <c r="B85" s="178">
        <v>575</v>
      </c>
      <c r="C85" s="178">
        <v>0</v>
      </c>
      <c r="D85" s="178">
        <v>0</v>
      </c>
      <c r="E85" s="178">
        <v>0</v>
      </c>
      <c r="F85" s="178">
        <v>0</v>
      </c>
      <c r="G85" s="178">
        <v>613</v>
      </c>
      <c r="H85" s="178">
        <v>0</v>
      </c>
      <c r="I85" s="178">
        <v>466</v>
      </c>
      <c r="J85" s="178">
        <v>0</v>
      </c>
      <c r="K85" s="178">
        <v>0</v>
      </c>
      <c r="L85" s="178">
        <v>396</v>
      </c>
      <c r="M85" s="178">
        <v>7.0601851851851846E-2</v>
      </c>
      <c r="N85" s="178">
        <v>0</v>
      </c>
      <c r="O85" s="178">
        <v>0</v>
      </c>
      <c r="P85" s="178">
        <v>0</v>
      </c>
      <c r="Q85" s="178">
        <v>0</v>
      </c>
      <c r="R85" s="178">
        <v>9.7106481481481488E-2</v>
      </c>
      <c r="S85" s="178">
        <v>0</v>
      </c>
      <c r="T85" s="178">
        <v>130</v>
      </c>
      <c r="U85" s="178"/>
      <c r="V85" s="178"/>
      <c r="W85" s="178">
        <v>7.74</v>
      </c>
      <c r="X85" s="178">
        <v>1</v>
      </c>
      <c r="Y85" s="178">
        <v>1</v>
      </c>
      <c r="Z85" s="178">
        <v>0</v>
      </c>
      <c r="AA85" s="178">
        <v>0</v>
      </c>
      <c r="AB85" s="178">
        <v>0</v>
      </c>
      <c r="AC85" s="178">
        <v>0</v>
      </c>
      <c r="AD85" s="178">
        <v>0</v>
      </c>
      <c r="AE85" s="178">
        <v>1</v>
      </c>
      <c r="AF85" s="178">
        <v>0</v>
      </c>
      <c r="AG85" s="1156">
        <v>0</v>
      </c>
    </row>
    <row r="86" spans="1:33">
      <c r="A86" s="1155">
        <v>7120</v>
      </c>
      <c r="B86" s="178">
        <v>598</v>
      </c>
      <c r="C86" s="178">
        <v>0</v>
      </c>
      <c r="D86" s="178">
        <v>0</v>
      </c>
      <c r="E86" s="178">
        <v>0</v>
      </c>
      <c r="F86" s="178">
        <v>0</v>
      </c>
      <c r="G86" s="178">
        <v>0</v>
      </c>
      <c r="H86" s="178">
        <v>0</v>
      </c>
      <c r="I86" s="178">
        <v>323</v>
      </c>
      <c r="J86" s="178">
        <v>0</v>
      </c>
      <c r="K86" s="178">
        <v>0</v>
      </c>
      <c r="L86" s="178">
        <v>368</v>
      </c>
      <c r="M86" s="178">
        <v>7.0601851851851846E-2</v>
      </c>
      <c r="N86" s="178">
        <v>0</v>
      </c>
      <c r="O86" s="178">
        <v>0</v>
      </c>
      <c r="P86" s="178">
        <v>0</v>
      </c>
      <c r="Q86" s="178">
        <v>0</v>
      </c>
      <c r="R86" s="178">
        <v>0</v>
      </c>
      <c r="S86" s="178">
        <v>0</v>
      </c>
      <c r="T86" s="178">
        <v>115</v>
      </c>
      <c r="U86" s="178"/>
      <c r="V86" s="178"/>
      <c r="W86" s="178">
        <v>7.32</v>
      </c>
      <c r="X86" s="178">
        <v>0</v>
      </c>
      <c r="Y86" s="178">
        <v>1</v>
      </c>
      <c r="Z86" s="178">
        <v>0</v>
      </c>
      <c r="AA86" s="178">
        <v>0</v>
      </c>
      <c r="AB86" s="178">
        <v>0</v>
      </c>
      <c r="AC86" s="178">
        <v>0</v>
      </c>
      <c r="AD86" s="178">
        <v>0</v>
      </c>
      <c r="AE86" s="178">
        <v>0</v>
      </c>
      <c r="AF86" s="178">
        <v>0</v>
      </c>
      <c r="AG86" s="1156">
        <v>0</v>
      </c>
    </row>
    <row r="87" spans="1:33">
      <c r="A87" s="1155">
        <v>7348</v>
      </c>
      <c r="B87" s="178">
        <v>461</v>
      </c>
      <c r="C87" s="178">
        <v>0</v>
      </c>
      <c r="D87" s="178">
        <v>0</v>
      </c>
      <c r="E87" s="178">
        <v>0</v>
      </c>
      <c r="F87" s="178">
        <v>0</v>
      </c>
      <c r="G87" s="178">
        <v>0</v>
      </c>
      <c r="H87" s="178">
        <v>0</v>
      </c>
      <c r="I87" s="178">
        <v>369</v>
      </c>
      <c r="J87" s="178">
        <v>0</v>
      </c>
      <c r="K87" s="178">
        <v>0</v>
      </c>
      <c r="L87" s="178">
        <v>244</v>
      </c>
      <c r="M87" s="178">
        <v>7.5231481481481483E-2</v>
      </c>
      <c r="N87" s="178">
        <v>0</v>
      </c>
      <c r="O87" s="178">
        <v>0</v>
      </c>
      <c r="P87" s="178">
        <v>0</v>
      </c>
      <c r="Q87" s="178">
        <v>0</v>
      </c>
      <c r="R87" s="178">
        <v>0</v>
      </c>
      <c r="S87" s="178">
        <v>0</v>
      </c>
      <c r="T87" s="178">
        <v>120</v>
      </c>
      <c r="U87" s="178"/>
      <c r="V87" s="178"/>
      <c r="W87" s="178">
        <v>5.44</v>
      </c>
      <c r="X87" s="178">
        <v>0</v>
      </c>
      <c r="Y87" s="178">
        <v>1</v>
      </c>
      <c r="Z87" s="178">
        <v>0</v>
      </c>
      <c r="AA87" s="178">
        <v>0</v>
      </c>
      <c r="AB87" s="178">
        <v>0</v>
      </c>
      <c r="AC87" s="178">
        <v>0</v>
      </c>
      <c r="AD87" s="178">
        <v>1</v>
      </c>
      <c r="AE87" s="178">
        <v>1</v>
      </c>
      <c r="AF87" s="178">
        <v>0</v>
      </c>
      <c r="AG87" s="1156">
        <v>0</v>
      </c>
    </row>
    <row r="88" spans="1:33">
      <c r="A88" s="1155">
        <v>7452</v>
      </c>
      <c r="B88" s="178">
        <v>375</v>
      </c>
      <c r="C88" s="178">
        <v>0</v>
      </c>
      <c r="D88" s="178">
        <v>0</v>
      </c>
      <c r="E88" s="178">
        <v>0</v>
      </c>
      <c r="F88" s="178">
        <v>0</v>
      </c>
      <c r="G88" s="178">
        <v>0</v>
      </c>
      <c r="H88" s="178">
        <v>0</v>
      </c>
      <c r="I88" s="178">
        <v>0</v>
      </c>
      <c r="J88" s="178">
        <v>0</v>
      </c>
      <c r="K88" s="178">
        <v>0</v>
      </c>
      <c r="L88" s="178">
        <v>0</v>
      </c>
      <c r="M88" s="178">
        <v>8.0439814814814811E-2</v>
      </c>
      <c r="N88" s="178">
        <v>0</v>
      </c>
      <c r="O88" s="178">
        <v>0</v>
      </c>
      <c r="P88" s="178">
        <v>0</v>
      </c>
      <c r="Q88" s="178">
        <v>0</v>
      </c>
      <c r="R88" s="178">
        <v>0</v>
      </c>
      <c r="S88" s="178">
        <v>0</v>
      </c>
      <c r="T88" s="178"/>
      <c r="U88" s="178"/>
      <c r="V88" s="178"/>
      <c r="W88" s="178"/>
      <c r="X88" s="178">
        <v>0</v>
      </c>
      <c r="Y88" s="178">
        <v>1</v>
      </c>
      <c r="Z88" s="178">
        <v>0</v>
      </c>
      <c r="AA88" s="178">
        <v>0</v>
      </c>
      <c r="AB88" s="178">
        <v>0</v>
      </c>
      <c r="AC88" s="178">
        <v>0</v>
      </c>
      <c r="AD88" s="178">
        <v>0</v>
      </c>
      <c r="AE88" s="178">
        <v>0</v>
      </c>
      <c r="AF88" s="178">
        <v>0</v>
      </c>
      <c r="AG88" s="1156">
        <v>0</v>
      </c>
    </row>
    <row r="89" spans="1:33">
      <c r="A89" s="1155">
        <v>9506</v>
      </c>
      <c r="B89" s="178">
        <v>212</v>
      </c>
      <c r="C89" s="178">
        <v>0</v>
      </c>
      <c r="D89" s="178">
        <v>0</v>
      </c>
      <c r="E89" s="178">
        <v>0</v>
      </c>
      <c r="F89" s="178">
        <v>0</v>
      </c>
      <c r="G89" s="178">
        <v>0</v>
      </c>
      <c r="H89" s="178">
        <v>0</v>
      </c>
      <c r="I89" s="178">
        <v>86</v>
      </c>
      <c r="J89" s="178">
        <v>0</v>
      </c>
      <c r="K89" s="178">
        <v>0</v>
      </c>
      <c r="L89" s="178">
        <v>107</v>
      </c>
      <c r="M89" s="178">
        <v>8.9467592592592599E-2</v>
      </c>
      <c r="N89" s="178">
        <v>0</v>
      </c>
      <c r="O89" s="178">
        <v>0</v>
      </c>
      <c r="P89" s="178">
        <v>0</v>
      </c>
      <c r="Q89" s="178">
        <v>0</v>
      </c>
      <c r="R89" s="178">
        <v>0</v>
      </c>
      <c r="S89" s="178">
        <v>0</v>
      </c>
      <c r="T89" s="178">
        <v>85</v>
      </c>
      <c r="U89" s="178"/>
      <c r="V89" s="178"/>
      <c r="W89" s="178">
        <v>3.3</v>
      </c>
      <c r="X89" s="178">
        <v>1</v>
      </c>
      <c r="Y89" s="178">
        <v>0</v>
      </c>
      <c r="Z89" s="178">
        <v>0</v>
      </c>
      <c r="AA89" s="178">
        <v>0</v>
      </c>
      <c r="AB89" s="178">
        <v>0</v>
      </c>
      <c r="AC89" s="178">
        <v>0</v>
      </c>
      <c r="AD89" s="178">
        <v>0</v>
      </c>
      <c r="AE89" s="178">
        <v>0</v>
      </c>
      <c r="AF89" s="178">
        <v>0</v>
      </c>
      <c r="AG89" s="1156">
        <v>0</v>
      </c>
    </row>
    <row r="90" spans="1:33" ht="13.5" thickBot="1">
      <c r="A90" s="1155">
        <v>9621</v>
      </c>
      <c r="B90" s="178">
        <v>310</v>
      </c>
      <c r="C90" s="178">
        <v>0</v>
      </c>
      <c r="D90" s="178">
        <v>0</v>
      </c>
      <c r="E90" s="178">
        <v>0</v>
      </c>
      <c r="F90" s="178">
        <v>0</v>
      </c>
      <c r="G90" s="178">
        <v>0</v>
      </c>
      <c r="H90" s="178">
        <v>0</v>
      </c>
      <c r="I90" s="178">
        <v>156</v>
      </c>
      <c r="J90" s="178">
        <v>0</v>
      </c>
      <c r="K90" s="178">
        <v>0</v>
      </c>
      <c r="L90" s="178">
        <v>233</v>
      </c>
      <c r="M90" s="178">
        <v>8.1018518518518517E-2</v>
      </c>
      <c r="N90" s="178">
        <v>0</v>
      </c>
      <c r="O90" s="178">
        <v>0</v>
      </c>
      <c r="P90" s="178">
        <v>0</v>
      </c>
      <c r="Q90" s="178">
        <v>0</v>
      </c>
      <c r="R90" s="178">
        <v>0</v>
      </c>
      <c r="S90" s="178">
        <v>0</v>
      </c>
      <c r="T90" s="178">
        <v>95</v>
      </c>
      <c r="U90" s="178"/>
      <c r="V90" s="178"/>
      <c r="W90" s="178">
        <v>5.27</v>
      </c>
      <c r="X90" s="178">
        <v>1</v>
      </c>
      <c r="Y90" s="178">
        <v>1</v>
      </c>
      <c r="Z90" s="178">
        <v>0</v>
      </c>
      <c r="AA90" s="178">
        <v>0</v>
      </c>
      <c r="AB90" s="178">
        <v>0</v>
      </c>
      <c r="AC90" s="178">
        <v>0</v>
      </c>
      <c r="AD90" s="178">
        <v>1</v>
      </c>
      <c r="AE90" s="178">
        <v>0</v>
      </c>
      <c r="AF90" s="178">
        <v>0</v>
      </c>
      <c r="AG90" s="1156">
        <v>0</v>
      </c>
    </row>
    <row r="91" spans="1:33" ht="13.5" thickBot="1">
      <c r="A91" s="1155">
        <v>9622</v>
      </c>
      <c r="B91" s="178">
        <v>180</v>
      </c>
      <c r="C91" s="178">
        <v>0</v>
      </c>
      <c r="D91" s="178">
        <v>0</v>
      </c>
      <c r="E91" s="178">
        <v>0</v>
      </c>
      <c r="F91" s="178">
        <v>0</v>
      </c>
      <c r="G91" s="178">
        <v>0</v>
      </c>
      <c r="H91" s="178">
        <v>0</v>
      </c>
      <c r="I91" s="178">
        <v>55</v>
      </c>
      <c r="J91" s="178">
        <v>0</v>
      </c>
      <c r="K91" s="178">
        <v>0</v>
      </c>
      <c r="L91" s="178">
        <v>185</v>
      </c>
      <c r="M91" s="178">
        <v>9.1550925925925924E-2</v>
      </c>
      <c r="N91" s="178">
        <v>0</v>
      </c>
      <c r="O91" s="178">
        <v>0</v>
      </c>
      <c r="P91" s="178">
        <v>0</v>
      </c>
      <c r="Q91" s="178">
        <v>0</v>
      </c>
      <c r="R91" s="178">
        <v>0</v>
      </c>
      <c r="S91" s="178">
        <v>0</v>
      </c>
      <c r="T91" s="178">
        <v>80</v>
      </c>
      <c r="U91" s="178"/>
      <c r="V91" s="178"/>
      <c r="W91" s="178">
        <v>4.53</v>
      </c>
      <c r="X91" s="178">
        <v>1</v>
      </c>
      <c r="Y91" s="178">
        <v>1</v>
      </c>
      <c r="Z91" s="178">
        <v>0</v>
      </c>
      <c r="AA91" s="178">
        <v>0</v>
      </c>
      <c r="AB91" s="178">
        <v>0</v>
      </c>
      <c r="AC91" s="178">
        <v>0</v>
      </c>
      <c r="AD91" s="178">
        <v>0</v>
      </c>
      <c r="AE91" s="178">
        <v>0</v>
      </c>
      <c r="AF91" s="178">
        <v>0</v>
      </c>
      <c r="AG91" s="1156">
        <v>0</v>
      </c>
    </row>
    <row r="92" spans="1:33" ht="13.5" thickBot="1">
      <c r="A92" s="1155">
        <v>9628</v>
      </c>
      <c r="B92" s="178">
        <v>88</v>
      </c>
      <c r="C92" s="178">
        <v>0</v>
      </c>
      <c r="D92" s="178">
        <v>0</v>
      </c>
      <c r="E92" s="178">
        <v>0</v>
      </c>
      <c r="F92" s="178">
        <v>0</v>
      </c>
      <c r="G92" s="178">
        <v>0</v>
      </c>
      <c r="H92" s="178">
        <v>0</v>
      </c>
      <c r="I92" s="178">
        <v>0</v>
      </c>
      <c r="J92" s="178">
        <v>0</v>
      </c>
      <c r="K92" s="178">
        <v>0</v>
      </c>
      <c r="L92" s="178">
        <v>81</v>
      </c>
      <c r="M92" s="178">
        <v>9.8842592592592579E-2</v>
      </c>
      <c r="N92" s="178">
        <v>0</v>
      </c>
      <c r="O92" s="178">
        <v>0</v>
      </c>
      <c r="P92" s="178">
        <v>0</v>
      </c>
      <c r="Q92" s="178">
        <v>0</v>
      </c>
      <c r="R92" s="178">
        <v>0</v>
      </c>
      <c r="S92" s="178">
        <v>0</v>
      </c>
      <c r="T92" s="178"/>
      <c r="U92" s="178"/>
      <c r="V92" s="178"/>
      <c r="W92" s="178">
        <v>2.89</v>
      </c>
      <c r="X92" s="178">
        <v>0</v>
      </c>
      <c r="Y92" s="178">
        <v>1</v>
      </c>
      <c r="Z92" s="178">
        <v>0</v>
      </c>
      <c r="AA92" s="178">
        <v>0</v>
      </c>
      <c r="AB92" s="178">
        <v>0</v>
      </c>
      <c r="AC92" s="178">
        <v>0</v>
      </c>
      <c r="AD92" s="178">
        <v>0</v>
      </c>
      <c r="AE92" s="178">
        <v>0</v>
      </c>
      <c r="AF92" s="178">
        <v>0</v>
      </c>
      <c r="AG92" s="1156">
        <v>0</v>
      </c>
    </row>
    <row r="93" spans="1:33" ht="13.5" thickBot="1">
      <c r="A93" s="1155">
        <v>9629</v>
      </c>
      <c r="B93" s="178">
        <v>185</v>
      </c>
      <c r="C93" s="178">
        <v>0</v>
      </c>
      <c r="D93" s="178">
        <v>0</v>
      </c>
      <c r="E93" s="178">
        <v>0</v>
      </c>
      <c r="F93" s="178">
        <v>0</v>
      </c>
      <c r="G93" s="178">
        <v>0</v>
      </c>
      <c r="H93" s="178">
        <v>0</v>
      </c>
      <c r="I93" s="178">
        <v>0</v>
      </c>
      <c r="J93" s="178">
        <v>0</v>
      </c>
      <c r="K93" s="178">
        <v>0</v>
      </c>
      <c r="L93" s="178">
        <v>228</v>
      </c>
      <c r="M93" s="178">
        <v>9.120370370370369E-2</v>
      </c>
      <c r="N93" s="178">
        <v>0</v>
      </c>
      <c r="O93" s="178">
        <v>0</v>
      </c>
      <c r="P93" s="178">
        <v>0</v>
      </c>
      <c r="Q93" s="178">
        <v>0</v>
      </c>
      <c r="R93" s="178">
        <v>0</v>
      </c>
      <c r="S93" s="178">
        <v>0</v>
      </c>
      <c r="T93" s="178"/>
      <c r="U93" s="178"/>
      <c r="V93" s="178"/>
      <c r="W93" s="178">
        <v>5.19</v>
      </c>
      <c r="X93" s="178">
        <v>0</v>
      </c>
      <c r="Y93" s="178">
        <v>1</v>
      </c>
      <c r="Z93" s="178">
        <v>0</v>
      </c>
      <c r="AA93" s="178">
        <v>0</v>
      </c>
      <c r="AB93" s="178">
        <v>0</v>
      </c>
      <c r="AC93" s="178">
        <v>0</v>
      </c>
      <c r="AD93" s="178">
        <v>0</v>
      </c>
      <c r="AE93" s="178">
        <v>0</v>
      </c>
      <c r="AF93" s="178">
        <v>0</v>
      </c>
      <c r="AG93" s="1156">
        <v>0</v>
      </c>
    </row>
    <row r="94" spans="1:33">
      <c r="A94" s="1155">
        <v>9635</v>
      </c>
      <c r="B94" s="178">
        <v>396</v>
      </c>
      <c r="C94" s="178">
        <v>0</v>
      </c>
      <c r="D94" s="178">
        <v>0</v>
      </c>
      <c r="E94" s="178">
        <v>0</v>
      </c>
      <c r="F94" s="178">
        <v>0</v>
      </c>
      <c r="G94" s="178">
        <v>407</v>
      </c>
      <c r="H94" s="178">
        <v>0</v>
      </c>
      <c r="I94" s="178">
        <v>0</v>
      </c>
      <c r="J94" s="178">
        <v>0</v>
      </c>
      <c r="K94" s="178">
        <v>0</v>
      </c>
      <c r="L94" s="178">
        <v>311</v>
      </c>
      <c r="M94" s="178">
        <v>7.9398148148148162E-2</v>
      </c>
      <c r="N94" s="178">
        <v>0</v>
      </c>
      <c r="O94" s="178">
        <v>0</v>
      </c>
      <c r="P94" s="178">
        <v>0</v>
      </c>
      <c r="Q94" s="178">
        <v>0</v>
      </c>
      <c r="R94" s="178">
        <v>0.11064814814814818</v>
      </c>
      <c r="S94" s="178">
        <v>0</v>
      </c>
      <c r="T94" s="178"/>
      <c r="U94" s="178"/>
      <c r="V94" s="178"/>
      <c r="W94" s="178">
        <v>6.46</v>
      </c>
      <c r="X94" s="178">
        <v>0</v>
      </c>
      <c r="Y94" s="178">
        <v>1</v>
      </c>
      <c r="Z94" s="178">
        <v>0</v>
      </c>
      <c r="AA94" s="178">
        <v>0</v>
      </c>
      <c r="AB94" s="178">
        <v>0</v>
      </c>
      <c r="AC94" s="178">
        <v>0</v>
      </c>
      <c r="AD94" s="178">
        <v>0</v>
      </c>
      <c r="AE94" s="178">
        <v>0</v>
      </c>
      <c r="AF94" s="178">
        <v>0</v>
      </c>
      <c r="AG94" s="1156">
        <v>0</v>
      </c>
    </row>
    <row r="95" spans="1:33">
      <c r="A95" s="1155">
        <v>9637</v>
      </c>
      <c r="B95" s="178">
        <v>0</v>
      </c>
      <c r="C95" s="178">
        <v>0</v>
      </c>
      <c r="D95" s="178">
        <v>0</v>
      </c>
      <c r="E95" s="178">
        <v>0</v>
      </c>
      <c r="F95" s="178">
        <v>0</v>
      </c>
      <c r="G95" s="178">
        <v>0</v>
      </c>
      <c r="H95" s="178">
        <v>0</v>
      </c>
      <c r="I95" s="178">
        <v>0</v>
      </c>
      <c r="J95" s="178">
        <v>0</v>
      </c>
      <c r="K95" s="178">
        <v>0</v>
      </c>
      <c r="L95" s="178">
        <v>84</v>
      </c>
      <c r="M95" s="178">
        <v>0.1111111111111111</v>
      </c>
      <c r="N95" s="178">
        <v>0</v>
      </c>
      <c r="O95" s="178">
        <v>0</v>
      </c>
      <c r="P95" s="178">
        <v>0</v>
      </c>
      <c r="Q95" s="178">
        <v>0</v>
      </c>
      <c r="R95" s="178">
        <v>0</v>
      </c>
      <c r="S95" s="178">
        <v>0</v>
      </c>
      <c r="T95" s="178"/>
      <c r="U95" s="178"/>
      <c r="V95" s="178"/>
      <c r="W95" s="178">
        <v>2.93</v>
      </c>
      <c r="X95" s="178">
        <v>0</v>
      </c>
      <c r="Y95" s="178">
        <v>1</v>
      </c>
      <c r="Z95" s="178">
        <v>0</v>
      </c>
      <c r="AA95" s="178">
        <v>0</v>
      </c>
      <c r="AB95" s="178">
        <v>0</v>
      </c>
      <c r="AC95" s="178">
        <v>0</v>
      </c>
      <c r="AD95" s="178">
        <v>1</v>
      </c>
      <c r="AE95" s="178">
        <v>0</v>
      </c>
      <c r="AF95" s="178">
        <v>0</v>
      </c>
      <c r="AG95" s="1156">
        <v>0</v>
      </c>
    </row>
    <row r="96" spans="1:33" ht="13.5" thickBot="1">
      <c r="A96" s="1155">
        <v>9638</v>
      </c>
      <c r="B96" s="178">
        <v>25</v>
      </c>
      <c r="C96" s="178">
        <v>0</v>
      </c>
      <c r="D96" s="178">
        <v>0</v>
      </c>
      <c r="E96" s="178">
        <v>0</v>
      </c>
      <c r="F96" s="178">
        <v>0</v>
      </c>
      <c r="G96" s="178">
        <v>0</v>
      </c>
      <c r="H96" s="178">
        <v>0</v>
      </c>
      <c r="I96" s="178">
        <v>0</v>
      </c>
      <c r="J96" s="178">
        <v>0</v>
      </c>
      <c r="K96" s="178">
        <v>0</v>
      </c>
      <c r="L96" s="178">
        <v>140</v>
      </c>
      <c r="M96" s="178">
        <v>0.10625</v>
      </c>
      <c r="N96" s="178">
        <v>0</v>
      </c>
      <c r="O96" s="178">
        <v>0</v>
      </c>
      <c r="P96" s="178">
        <v>0</v>
      </c>
      <c r="Q96" s="178">
        <v>0</v>
      </c>
      <c r="R96" s="178">
        <v>0</v>
      </c>
      <c r="S96" s="178">
        <v>0</v>
      </c>
      <c r="T96" s="178"/>
      <c r="U96" s="178"/>
      <c r="V96" s="178"/>
      <c r="W96" s="178">
        <v>3.82</v>
      </c>
      <c r="X96" s="178">
        <v>0</v>
      </c>
      <c r="Y96" s="178">
        <v>1</v>
      </c>
      <c r="Z96" s="178">
        <v>0</v>
      </c>
      <c r="AA96" s="178">
        <v>0</v>
      </c>
      <c r="AB96" s="178">
        <v>0</v>
      </c>
      <c r="AC96" s="178">
        <v>0</v>
      </c>
      <c r="AD96" s="178">
        <v>0</v>
      </c>
      <c r="AE96" s="178">
        <v>0</v>
      </c>
      <c r="AF96" s="178">
        <v>0</v>
      </c>
      <c r="AG96" s="1156">
        <v>0</v>
      </c>
    </row>
    <row r="97" spans="1:33" ht="13.5" thickBot="1">
      <c r="A97" s="1155">
        <v>9639</v>
      </c>
      <c r="B97" s="178">
        <v>356</v>
      </c>
      <c r="C97" s="178">
        <v>0</v>
      </c>
      <c r="D97" s="178">
        <v>0</v>
      </c>
      <c r="E97" s="178">
        <v>0</v>
      </c>
      <c r="F97" s="178">
        <v>0</v>
      </c>
      <c r="G97" s="178">
        <v>302</v>
      </c>
      <c r="H97" s="178">
        <v>0</v>
      </c>
      <c r="I97" s="178">
        <v>369</v>
      </c>
      <c r="J97" s="178">
        <v>0</v>
      </c>
      <c r="K97" s="178">
        <v>0</v>
      </c>
      <c r="L97" s="178">
        <v>250</v>
      </c>
      <c r="M97" s="178">
        <v>7.8703703703703706E-2</v>
      </c>
      <c r="N97" s="178">
        <v>0</v>
      </c>
      <c r="O97" s="178">
        <v>0</v>
      </c>
      <c r="P97" s="178">
        <v>0</v>
      </c>
      <c r="Q97" s="178">
        <v>0</v>
      </c>
      <c r="R97" s="178">
        <v>0.11874999999999998</v>
      </c>
      <c r="S97" s="178">
        <v>0</v>
      </c>
      <c r="T97" s="178">
        <v>120</v>
      </c>
      <c r="U97" s="178"/>
      <c r="V97" s="178"/>
      <c r="W97" s="178">
        <v>5.53</v>
      </c>
      <c r="X97" s="178">
        <v>0</v>
      </c>
      <c r="Y97" s="178">
        <v>1</v>
      </c>
      <c r="Z97" s="178">
        <v>0</v>
      </c>
      <c r="AA97" s="178">
        <v>0</v>
      </c>
      <c r="AB97" s="178">
        <v>0</v>
      </c>
      <c r="AC97" s="178">
        <v>0</v>
      </c>
      <c r="AD97" s="178">
        <v>1</v>
      </c>
      <c r="AE97" s="178">
        <v>0</v>
      </c>
      <c r="AF97" s="178">
        <v>0</v>
      </c>
      <c r="AG97" s="1156">
        <v>0</v>
      </c>
    </row>
    <row r="98" spans="1:33" ht="13.5" thickBot="1">
      <c r="A98" s="1155">
        <v>9641</v>
      </c>
      <c r="B98" s="178">
        <v>175</v>
      </c>
      <c r="C98" s="178">
        <v>0</v>
      </c>
      <c r="D98" s="178">
        <v>0</v>
      </c>
      <c r="E98" s="178">
        <v>0</v>
      </c>
      <c r="F98" s="178">
        <v>0</v>
      </c>
      <c r="G98" s="178">
        <v>0</v>
      </c>
      <c r="H98" s="178">
        <v>0</v>
      </c>
      <c r="I98" s="178">
        <v>119</v>
      </c>
      <c r="J98" s="178">
        <v>0</v>
      </c>
      <c r="K98" s="178">
        <v>0</v>
      </c>
      <c r="L98" s="178">
        <v>313</v>
      </c>
      <c r="M98" s="178">
        <v>8.9120370370370378E-2</v>
      </c>
      <c r="N98" s="178">
        <v>0</v>
      </c>
      <c r="O98" s="178">
        <v>0</v>
      </c>
      <c r="P98" s="178">
        <v>0</v>
      </c>
      <c r="Q98" s="178">
        <v>0</v>
      </c>
      <c r="R98" s="178">
        <v>0</v>
      </c>
      <c r="S98" s="178">
        <v>0</v>
      </c>
      <c r="T98" s="178">
        <v>90</v>
      </c>
      <c r="U98" s="178"/>
      <c r="V98" s="178"/>
      <c r="W98" s="178">
        <v>6.49</v>
      </c>
      <c r="X98" s="178">
        <v>0</v>
      </c>
      <c r="Y98" s="178">
        <v>1</v>
      </c>
      <c r="Z98" s="178">
        <v>0</v>
      </c>
      <c r="AA98" s="178">
        <v>0</v>
      </c>
      <c r="AB98" s="178">
        <v>0</v>
      </c>
      <c r="AC98" s="178">
        <v>0</v>
      </c>
      <c r="AD98" s="178">
        <v>1</v>
      </c>
      <c r="AE98" s="178">
        <v>0</v>
      </c>
      <c r="AF98" s="178">
        <v>0</v>
      </c>
      <c r="AG98" s="1156">
        <v>0</v>
      </c>
    </row>
    <row r="99" spans="1:33">
      <c r="A99" s="1155">
        <v>9644</v>
      </c>
      <c r="B99" s="178">
        <v>240</v>
      </c>
      <c r="C99" s="178">
        <v>0</v>
      </c>
      <c r="D99" s="178">
        <v>0</v>
      </c>
      <c r="E99" s="178">
        <v>0</v>
      </c>
      <c r="F99" s="178">
        <v>0</v>
      </c>
      <c r="G99" s="178">
        <v>0</v>
      </c>
      <c r="H99" s="178">
        <v>0</v>
      </c>
      <c r="I99" s="178">
        <v>0</v>
      </c>
      <c r="J99" s="178">
        <v>0</v>
      </c>
      <c r="K99" s="178">
        <v>0</v>
      </c>
      <c r="L99" s="178">
        <v>0</v>
      </c>
      <c r="M99" s="178">
        <v>8.773148148148148E-2</v>
      </c>
      <c r="N99" s="178">
        <v>0</v>
      </c>
      <c r="O99" s="178">
        <v>0</v>
      </c>
      <c r="P99" s="178">
        <v>0</v>
      </c>
      <c r="Q99" s="178">
        <v>0</v>
      </c>
      <c r="R99" s="178">
        <v>0</v>
      </c>
      <c r="S99" s="178">
        <v>0</v>
      </c>
      <c r="T99" s="178"/>
      <c r="U99" s="178"/>
      <c r="V99" s="178"/>
      <c r="W99" s="178"/>
      <c r="X99" s="178">
        <v>0</v>
      </c>
      <c r="Y99" s="178">
        <v>1</v>
      </c>
      <c r="Z99" s="178">
        <v>0</v>
      </c>
      <c r="AA99" s="178">
        <v>0</v>
      </c>
      <c r="AB99" s="178">
        <v>0</v>
      </c>
      <c r="AC99" s="178">
        <v>0</v>
      </c>
      <c r="AD99" s="178">
        <v>0</v>
      </c>
      <c r="AE99" s="178">
        <v>0</v>
      </c>
      <c r="AF99" s="178">
        <v>0</v>
      </c>
      <c r="AG99" s="1156">
        <v>0</v>
      </c>
    </row>
    <row r="100" spans="1:33">
      <c r="A100" s="1155">
        <v>9646</v>
      </c>
      <c r="B100" s="178">
        <v>97</v>
      </c>
      <c r="C100" s="178">
        <v>0</v>
      </c>
      <c r="D100" s="178">
        <v>0</v>
      </c>
      <c r="E100" s="178">
        <v>0</v>
      </c>
      <c r="F100" s="178">
        <v>0</v>
      </c>
      <c r="G100" s="178">
        <v>0</v>
      </c>
      <c r="H100" s="178">
        <v>0</v>
      </c>
      <c r="I100" s="178">
        <v>0</v>
      </c>
      <c r="J100" s="178">
        <v>0</v>
      </c>
      <c r="K100" s="178">
        <v>0</v>
      </c>
      <c r="L100" s="178">
        <v>69</v>
      </c>
      <c r="M100" s="178">
        <v>9.8032407407407429E-2</v>
      </c>
      <c r="N100" s="178">
        <v>0</v>
      </c>
      <c r="O100" s="178">
        <v>0</v>
      </c>
      <c r="P100" s="178">
        <v>0</v>
      </c>
      <c r="Q100" s="178">
        <v>0</v>
      </c>
      <c r="R100" s="178">
        <v>0</v>
      </c>
      <c r="S100" s="178">
        <v>0</v>
      </c>
      <c r="T100" s="178"/>
      <c r="U100" s="178"/>
      <c r="V100" s="178"/>
      <c r="W100" s="178">
        <v>2.68</v>
      </c>
      <c r="X100" s="178">
        <v>0</v>
      </c>
      <c r="Y100" s="178">
        <v>1</v>
      </c>
      <c r="Z100" s="178">
        <v>0</v>
      </c>
      <c r="AA100" s="178">
        <v>0</v>
      </c>
      <c r="AB100" s="178">
        <v>0</v>
      </c>
      <c r="AC100" s="178">
        <v>0</v>
      </c>
      <c r="AD100" s="178">
        <v>0</v>
      </c>
      <c r="AE100" s="178">
        <v>0</v>
      </c>
      <c r="AF100" s="178">
        <v>0</v>
      </c>
      <c r="AG100" s="1156">
        <v>0</v>
      </c>
    </row>
    <row r="101" spans="1:33">
      <c r="A101" s="1155">
        <v>9647</v>
      </c>
      <c r="B101" s="178">
        <v>12</v>
      </c>
      <c r="C101" s="178">
        <v>0</v>
      </c>
      <c r="D101" s="178">
        <v>0</v>
      </c>
      <c r="E101" s="178">
        <v>0</v>
      </c>
      <c r="F101" s="178">
        <v>0</v>
      </c>
      <c r="G101" s="178">
        <v>0</v>
      </c>
      <c r="H101" s="178">
        <v>0</v>
      </c>
      <c r="I101" s="178">
        <v>0</v>
      </c>
      <c r="J101" s="178">
        <v>0</v>
      </c>
      <c r="K101" s="178">
        <v>0</v>
      </c>
      <c r="L101" s="178">
        <v>67</v>
      </c>
      <c r="M101" s="178">
        <v>0.10879629629629631</v>
      </c>
      <c r="N101" s="178">
        <v>0</v>
      </c>
      <c r="O101" s="178">
        <v>0</v>
      </c>
      <c r="P101" s="178">
        <v>0</v>
      </c>
      <c r="Q101" s="178">
        <v>0</v>
      </c>
      <c r="R101" s="178">
        <v>0</v>
      </c>
      <c r="S101" s="178">
        <v>0</v>
      </c>
      <c r="T101" s="178"/>
      <c r="U101" s="178"/>
      <c r="V101" s="178"/>
      <c r="W101" s="178">
        <v>2.65</v>
      </c>
      <c r="X101" s="178">
        <v>0</v>
      </c>
      <c r="Y101" s="178">
        <v>1</v>
      </c>
      <c r="Z101" s="178">
        <v>0</v>
      </c>
      <c r="AA101" s="178">
        <v>0</v>
      </c>
      <c r="AB101" s="178">
        <v>0</v>
      </c>
      <c r="AC101" s="178">
        <v>0</v>
      </c>
      <c r="AD101" s="178">
        <v>0</v>
      </c>
      <c r="AE101" s="178">
        <v>0</v>
      </c>
      <c r="AF101" s="178">
        <v>0</v>
      </c>
      <c r="AG101" s="1156">
        <v>0</v>
      </c>
    </row>
    <row r="102" spans="1:33">
      <c r="A102" s="1155">
        <v>10006</v>
      </c>
      <c r="B102" s="178">
        <v>142</v>
      </c>
      <c r="C102" s="178">
        <v>0</v>
      </c>
      <c r="D102" s="178">
        <v>0</v>
      </c>
      <c r="E102" s="178">
        <v>0</v>
      </c>
      <c r="F102" s="178">
        <v>0</v>
      </c>
      <c r="G102" s="178">
        <v>0</v>
      </c>
      <c r="H102" s="178">
        <v>0</v>
      </c>
      <c r="I102" s="178">
        <v>0</v>
      </c>
      <c r="J102" s="178">
        <v>0</v>
      </c>
      <c r="K102" s="178">
        <v>0</v>
      </c>
      <c r="L102" s="178">
        <v>0</v>
      </c>
      <c r="M102" s="178">
        <v>9.432870370370372E-2</v>
      </c>
      <c r="N102" s="178">
        <v>0</v>
      </c>
      <c r="O102" s="178">
        <v>0</v>
      </c>
      <c r="P102" s="178">
        <v>0</v>
      </c>
      <c r="Q102" s="178">
        <v>0</v>
      </c>
      <c r="R102" s="178">
        <v>0</v>
      </c>
      <c r="S102" s="178">
        <v>0</v>
      </c>
      <c r="T102" s="178"/>
      <c r="U102" s="178"/>
      <c r="V102" s="178"/>
      <c r="W102" s="178"/>
      <c r="X102" s="178">
        <v>0</v>
      </c>
      <c r="Y102" s="178">
        <v>1</v>
      </c>
      <c r="Z102" s="178">
        <v>0</v>
      </c>
      <c r="AA102" s="178">
        <v>0</v>
      </c>
      <c r="AB102" s="178">
        <v>0</v>
      </c>
      <c r="AC102" s="178">
        <v>0</v>
      </c>
      <c r="AD102" s="178">
        <v>0</v>
      </c>
      <c r="AE102" s="178">
        <v>0</v>
      </c>
      <c r="AF102" s="178">
        <v>0</v>
      </c>
      <c r="AG102" s="1156">
        <v>0</v>
      </c>
    </row>
    <row r="103" spans="1:33">
      <c r="A103" s="1155">
        <v>10362</v>
      </c>
      <c r="B103" s="178">
        <v>234</v>
      </c>
      <c r="C103" s="178">
        <v>0</v>
      </c>
      <c r="D103" s="178">
        <v>0</v>
      </c>
      <c r="E103" s="178">
        <v>0</v>
      </c>
      <c r="F103" s="178">
        <v>0</v>
      </c>
      <c r="G103" s="178">
        <v>0</v>
      </c>
      <c r="H103" s="178">
        <v>0</v>
      </c>
      <c r="I103" s="178">
        <v>119</v>
      </c>
      <c r="J103" s="178">
        <v>0</v>
      </c>
      <c r="K103" s="178">
        <v>0</v>
      </c>
      <c r="L103" s="178">
        <v>0</v>
      </c>
      <c r="M103" s="178">
        <v>8.8078703703703701E-2</v>
      </c>
      <c r="N103" s="178">
        <v>0</v>
      </c>
      <c r="O103" s="178">
        <v>0</v>
      </c>
      <c r="P103" s="178">
        <v>0</v>
      </c>
      <c r="Q103" s="178">
        <v>0</v>
      </c>
      <c r="R103" s="178">
        <v>0</v>
      </c>
      <c r="S103" s="178">
        <v>0</v>
      </c>
      <c r="T103" s="178">
        <v>90</v>
      </c>
      <c r="U103" s="178"/>
      <c r="V103" s="178"/>
      <c r="W103" s="178"/>
      <c r="X103" s="178">
        <v>0</v>
      </c>
      <c r="Y103" s="178">
        <v>1</v>
      </c>
      <c r="Z103" s="178">
        <v>0</v>
      </c>
      <c r="AA103" s="178">
        <v>0</v>
      </c>
      <c r="AB103" s="178">
        <v>0</v>
      </c>
      <c r="AC103" s="178">
        <v>0</v>
      </c>
      <c r="AD103" s="178">
        <v>0</v>
      </c>
      <c r="AE103" s="178">
        <v>0</v>
      </c>
      <c r="AF103" s="178">
        <v>0</v>
      </c>
      <c r="AG103" s="1156">
        <v>0</v>
      </c>
    </row>
    <row r="104" spans="1:33" ht="13.5" thickBot="1">
      <c r="A104" s="1155">
        <v>10500</v>
      </c>
      <c r="B104" s="178">
        <v>177</v>
      </c>
      <c r="C104" s="178">
        <v>0</v>
      </c>
      <c r="D104" s="178">
        <v>0</v>
      </c>
      <c r="E104" s="178">
        <v>0</v>
      </c>
      <c r="F104" s="178">
        <v>0</v>
      </c>
      <c r="G104" s="178">
        <v>0</v>
      </c>
      <c r="H104" s="178">
        <v>0</v>
      </c>
      <c r="I104" s="178">
        <v>55</v>
      </c>
      <c r="J104" s="178">
        <v>0</v>
      </c>
      <c r="K104" s="178">
        <v>0</v>
      </c>
      <c r="L104" s="178">
        <v>0</v>
      </c>
      <c r="M104" s="178">
        <v>9.1782407407407396E-2</v>
      </c>
      <c r="N104" s="178">
        <v>0</v>
      </c>
      <c r="O104" s="178">
        <v>0</v>
      </c>
      <c r="P104" s="178">
        <v>0</v>
      </c>
      <c r="Q104" s="178">
        <v>0</v>
      </c>
      <c r="R104" s="178">
        <v>0</v>
      </c>
      <c r="S104" s="178">
        <v>0</v>
      </c>
      <c r="T104" s="178">
        <v>80</v>
      </c>
      <c r="U104" s="178"/>
      <c r="V104" s="178"/>
      <c r="W104" s="178"/>
      <c r="X104" s="178">
        <v>0</v>
      </c>
      <c r="Y104" s="178">
        <v>1</v>
      </c>
      <c r="Z104" s="178">
        <v>0</v>
      </c>
      <c r="AA104" s="178">
        <v>0</v>
      </c>
      <c r="AB104" s="178">
        <v>0</v>
      </c>
      <c r="AC104" s="178">
        <v>0</v>
      </c>
      <c r="AD104" s="178">
        <v>0</v>
      </c>
      <c r="AE104" s="178">
        <v>0</v>
      </c>
      <c r="AF104" s="178">
        <v>0</v>
      </c>
      <c r="AG104" s="1156">
        <v>0</v>
      </c>
    </row>
    <row r="105" spans="1:33" ht="13.5" thickBot="1">
      <c r="A105" s="1155">
        <v>13770</v>
      </c>
      <c r="B105" s="178">
        <v>254</v>
      </c>
      <c r="C105" s="178">
        <v>0</v>
      </c>
      <c r="D105" s="178">
        <v>0</v>
      </c>
      <c r="E105" s="178">
        <v>0</v>
      </c>
      <c r="F105" s="178">
        <v>0</v>
      </c>
      <c r="G105" s="178">
        <v>0</v>
      </c>
      <c r="H105" s="178">
        <v>0</v>
      </c>
      <c r="I105" s="178">
        <v>0</v>
      </c>
      <c r="J105" s="178">
        <v>0</v>
      </c>
      <c r="K105" s="178">
        <v>0</v>
      </c>
      <c r="L105" s="178">
        <v>209</v>
      </c>
      <c r="M105" s="178">
        <v>8.6921296296296302E-2</v>
      </c>
      <c r="N105" s="178">
        <v>0</v>
      </c>
      <c r="O105" s="178">
        <v>0</v>
      </c>
      <c r="P105" s="178">
        <v>0</v>
      </c>
      <c r="Q105" s="178">
        <v>0</v>
      </c>
      <c r="R105" s="178">
        <v>0</v>
      </c>
      <c r="S105" s="178">
        <v>0</v>
      </c>
      <c r="T105" s="178"/>
      <c r="U105" s="178"/>
      <c r="V105" s="178"/>
      <c r="W105" s="178">
        <v>4.9000000000000004</v>
      </c>
      <c r="X105" s="178">
        <v>0</v>
      </c>
      <c r="Y105" s="178">
        <v>1</v>
      </c>
      <c r="Z105" s="178">
        <v>0</v>
      </c>
      <c r="AA105" s="178">
        <v>0</v>
      </c>
      <c r="AB105" s="178">
        <v>0</v>
      </c>
      <c r="AC105" s="178">
        <v>0</v>
      </c>
      <c r="AD105" s="178">
        <v>0</v>
      </c>
      <c r="AE105" s="178">
        <v>0</v>
      </c>
      <c r="AF105" s="178">
        <v>0</v>
      </c>
      <c r="AG105" s="1156">
        <v>0</v>
      </c>
    </row>
    <row r="106" spans="1:33" ht="13.5" thickBot="1">
      <c r="A106" s="1155">
        <v>19636</v>
      </c>
      <c r="B106" s="178">
        <v>477</v>
      </c>
      <c r="C106" s="178">
        <v>0</v>
      </c>
      <c r="D106" s="178">
        <v>0</v>
      </c>
      <c r="E106" s="178">
        <v>0</v>
      </c>
      <c r="F106" s="178">
        <v>0</v>
      </c>
      <c r="G106" s="178">
        <v>0</v>
      </c>
      <c r="H106" s="178">
        <v>0</v>
      </c>
      <c r="I106" s="178">
        <v>0</v>
      </c>
      <c r="J106" s="178">
        <v>0</v>
      </c>
      <c r="K106" s="178">
        <v>0</v>
      </c>
      <c r="L106" s="178">
        <v>301</v>
      </c>
      <c r="M106" s="178">
        <v>7.5694444444444453E-2</v>
      </c>
      <c r="N106" s="178">
        <v>0</v>
      </c>
      <c r="O106" s="178">
        <v>0</v>
      </c>
      <c r="P106" s="178">
        <v>0</v>
      </c>
      <c r="Q106" s="178">
        <v>0</v>
      </c>
      <c r="R106" s="178">
        <v>0</v>
      </c>
      <c r="S106" s="178">
        <v>0</v>
      </c>
      <c r="T106" s="178"/>
      <c r="U106" s="178"/>
      <c r="V106" s="178"/>
      <c r="W106" s="178">
        <v>6.3</v>
      </c>
      <c r="X106" s="178">
        <v>0</v>
      </c>
      <c r="Y106" s="178">
        <v>1</v>
      </c>
      <c r="Z106" s="178">
        <v>0</v>
      </c>
      <c r="AA106" s="178">
        <v>0</v>
      </c>
      <c r="AB106" s="178">
        <v>0</v>
      </c>
      <c r="AC106" s="178">
        <v>0</v>
      </c>
      <c r="AD106" s="178">
        <v>0</v>
      </c>
      <c r="AE106" s="178">
        <v>0</v>
      </c>
      <c r="AF106" s="178">
        <v>0</v>
      </c>
      <c r="AG106" s="1156">
        <v>0</v>
      </c>
    </row>
    <row r="107" spans="1:33" ht="13.5" thickBot="1">
      <c r="A107" s="1155">
        <v>19641</v>
      </c>
      <c r="B107" s="178">
        <v>43</v>
      </c>
      <c r="C107" s="178">
        <v>0</v>
      </c>
      <c r="D107" s="178">
        <v>0</v>
      </c>
      <c r="E107" s="178">
        <v>0</v>
      </c>
      <c r="F107" s="178">
        <v>0</v>
      </c>
      <c r="G107" s="178">
        <v>0</v>
      </c>
      <c r="H107" s="178">
        <v>0</v>
      </c>
      <c r="I107" s="178">
        <v>28</v>
      </c>
      <c r="J107" s="178">
        <v>0</v>
      </c>
      <c r="K107" s="178">
        <v>0</v>
      </c>
      <c r="L107" s="178">
        <v>0</v>
      </c>
      <c r="M107" s="178">
        <v>0.10370370370370371</v>
      </c>
      <c r="N107" s="178">
        <v>0</v>
      </c>
      <c r="O107" s="178">
        <v>0</v>
      </c>
      <c r="P107" s="178">
        <v>0</v>
      </c>
      <c r="Q107" s="178">
        <v>0</v>
      </c>
      <c r="R107" s="178">
        <v>0</v>
      </c>
      <c r="S107" s="178">
        <v>0</v>
      </c>
      <c r="T107" s="178">
        <v>75</v>
      </c>
      <c r="U107" s="178"/>
      <c r="V107" s="178"/>
      <c r="W107" s="178"/>
      <c r="X107" s="178">
        <v>0</v>
      </c>
      <c r="Y107" s="178">
        <v>1</v>
      </c>
      <c r="Z107" s="178">
        <v>0</v>
      </c>
      <c r="AA107" s="178">
        <v>0</v>
      </c>
      <c r="AB107" s="178">
        <v>0</v>
      </c>
      <c r="AC107" s="178">
        <v>0</v>
      </c>
      <c r="AD107" s="178">
        <v>0</v>
      </c>
      <c r="AE107" s="178">
        <v>0</v>
      </c>
      <c r="AF107" s="178">
        <v>0</v>
      </c>
      <c r="AG107" s="1156">
        <v>0</v>
      </c>
    </row>
    <row r="108" spans="1:33" ht="13.5" thickBot="1">
      <c r="A108" s="1157" t="s">
        <v>1059</v>
      </c>
      <c r="B108" s="178">
        <v>0</v>
      </c>
      <c r="C108" s="178">
        <v>0</v>
      </c>
      <c r="D108" s="178">
        <v>0</v>
      </c>
      <c r="E108" s="178">
        <v>0</v>
      </c>
      <c r="F108" s="178">
        <v>0</v>
      </c>
      <c r="G108" s="178">
        <v>0</v>
      </c>
      <c r="H108" s="178">
        <v>0</v>
      </c>
      <c r="I108" s="178">
        <v>0</v>
      </c>
      <c r="J108" s="178">
        <v>0</v>
      </c>
      <c r="K108" s="178">
        <v>0</v>
      </c>
      <c r="L108" s="178">
        <v>0</v>
      </c>
      <c r="M108" s="178">
        <v>0</v>
      </c>
      <c r="N108" s="178">
        <v>0</v>
      </c>
      <c r="O108" s="178">
        <v>0</v>
      </c>
      <c r="P108" s="178">
        <v>0</v>
      </c>
      <c r="Q108" s="178">
        <v>0</v>
      </c>
      <c r="R108" s="178">
        <v>0</v>
      </c>
      <c r="S108" s="178">
        <v>0</v>
      </c>
      <c r="T108" s="178"/>
      <c r="U108" s="178"/>
      <c r="V108" s="178"/>
      <c r="W108" s="178"/>
      <c r="X108" s="178">
        <v>0</v>
      </c>
      <c r="Y108" s="178">
        <v>2</v>
      </c>
      <c r="Z108" s="178">
        <v>0</v>
      </c>
      <c r="AA108" s="178">
        <v>0</v>
      </c>
      <c r="AB108" s="178">
        <v>0</v>
      </c>
      <c r="AC108" s="178">
        <v>0</v>
      </c>
      <c r="AD108" s="178">
        <v>0</v>
      </c>
      <c r="AE108" s="178">
        <v>0</v>
      </c>
      <c r="AF108" s="178">
        <v>0</v>
      </c>
      <c r="AG108" s="1156">
        <v>0</v>
      </c>
    </row>
    <row r="109" spans="1:33" ht="13.5" thickBot="1">
      <c r="A109" s="922" t="s">
        <v>1060</v>
      </c>
      <c r="B109" s="179">
        <v>598</v>
      </c>
      <c r="C109" s="180">
        <v>0</v>
      </c>
      <c r="D109" s="180">
        <v>0</v>
      </c>
      <c r="E109" s="180">
        <v>0</v>
      </c>
      <c r="F109" s="180">
        <v>0</v>
      </c>
      <c r="G109" s="180">
        <v>725</v>
      </c>
      <c r="H109" s="180">
        <v>0</v>
      </c>
      <c r="I109" s="180">
        <v>568</v>
      </c>
      <c r="J109" s="180">
        <v>0</v>
      </c>
      <c r="K109" s="180">
        <v>0</v>
      </c>
      <c r="L109" s="180">
        <v>529</v>
      </c>
      <c r="M109" s="180">
        <v>7.0601851851851846E-2</v>
      </c>
      <c r="N109" s="180">
        <v>0</v>
      </c>
      <c r="O109" s="180">
        <v>0</v>
      </c>
      <c r="P109" s="180">
        <v>0</v>
      </c>
      <c r="Q109" s="180">
        <v>0</v>
      </c>
      <c r="R109" s="180">
        <v>9.0625000000000011E-2</v>
      </c>
      <c r="S109" s="180">
        <v>0</v>
      </c>
      <c r="T109" s="180">
        <v>140</v>
      </c>
      <c r="U109" s="180"/>
      <c r="V109" s="180"/>
      <c r="W109" s="180">
        <v>9.7100000000000009</v>
      </c>
      <c r="X109" s="180">
        <v>32</v>
      </c>
      <c r="Y109" s="180">
        <v>89</v>
      </c>
      <c r="Z109" s="180">
        <v>0</v>
      </c>
      <c r="AA109" s="180">
        <v>0</v>
      </c>
      <c r="AB109" s="180">
        <v>0</v>
      </c>
      <c r="AC109" s="180">
        <v>0</v>
      </c>
      <c r="AD109" s="180">
        <v>41</v>
      </c>
      <c r="AE109" s="180">
        <v>30</v>
      </c>
      <c r="AF109" s="180">
        <v>0</v>
      </c>
      <c r="AG109" s="181">
        <v>0</v>
      </c>
    </row>
    <row r="110" spans="1:33">
      <c r="A110"/>
      <c r="M110"/>
      <c r="N110"/>
      <c r="O110"/>
      <c r="P110"/>
      <c r="Q110"/>
      <c r="R110"/>
      <c r="S110"/>
      <c r="T110"/>
      <c r="U110"/>
      <c r="V110"/>
      <c r="W110"/>
      <c r="X110"/>
      <c r="Y110"/>
      <c r="Z110"/>
      <c r="AA110"/>
      <c r="AB110"/>
      <c r="AC110"/>
      <c r="AD110"/>
      <c r="AE110"/>
      <c r="AF110"/>
      <c r="AG110"/>
    </row>
    <row r="111" spans="1:33">
      <c r="A111"/>
      <c r="M111"/>
      <c r="N111"/>
      <c r="O111"/>
      <c r="P111"/>
      <c r="Q111"/>
      <c r="R111"/>
      <c r="S111"/>
      <c r="T111"/>
      <c r="U111"/>
      <c r="V111"/>
      <c r="W111"/>
      <c r="X111"/>
      <c r="Y111"/>
      <c r="Z111"/>
      <c r="AA111"/>
      <c r="AB111"/>
      <c r="AC111"/>
      <c r="AD111"/>
      <c r="AE111"/>
      <c r="AF111"/>
      <c r="AG111"/>
    </row>
    <row r="112" spans="1:33">
      <c r="A112"/>
      <c r="M112"/>
      <c r="N112"/>
      <c r="O112"/>
      <c r="P112"/>
      <c r="Q112"/>
      <c r="R112"/>
      <c r="S112"/>
      <c r="T112"/>
      <c r="U112"/>
      <c r="V112"/>
      <c r="W112"/>
      <c r="X112"/>
      <c r="Y112"/>
      <c r="Z112"/>
      <c r="AA112"/>
      <c r="AB112"/>
      <c r="AC112"/>
      <c r="AD112"/>
      <c r="AE112"/>
      <c r="AF112"/>
      <c r="AG112"/>
    </row>
    <row r="113" spans="1:33">
      <c r="A113"/>
      <c r="M113"/>
      <c r="N113"/>
      <c r="O113"/>
      <c r="P113"/>
      <c r="Q113"/>
      <c r="R113"/>
      <c r="S113"/>
      <c r="T113"/>
      <c r="U113"/>
      <c r="V113"/>
      <c r="W113"/>
      <c r="X113"/>
      <c r="Y113"/>
      <c r="Z113"/>
      <c r="AA113"/>
      <c r="AB113"/>
      <c r="AC113"/>
      <c r="AD113"/>
      <c r="AE113"/>
      <c r="AF113"/>
      <c r="AG113"/>
    </row>
    <row r="114" spans="1:33">
      <c r="A114"/>
      <c r="M114"/>
      <c r="N114"/>
      <c r="O114"/>
      <c r="P114"/>
      <c r="Q114"/>
      <c r="R114"/>
      <c r="S114"/>
      <c r="T114"/>
      <c r="U114"/>
      <c r="V114"/>
      <c r="W114"/>
      <c r="X114"/>
      <c r="Y114"/>
      <c r="Z114"/>
      <c r="AA114"/>
      <c r="AB114"/>
      <c r="AC114"/>
      <c r="AD114"/>
      <c r="AE114"/>
      <c r="AF114"/>
      <c r="AG114"/>
    </row>
    <row r="115" spans="1:33">
      <c r="A115"/>
      <c r="M115"/>
      <c r="N115"/>
      <c r="O115"/>
      <c r="P115"/>
      <c r="Q115"/>
      <c r="R115"/>
      <c r="S115"/>
      <c r="T115"/>
      <c r="U115"/>
      <c r="V115"/>
      <c r="W115"/>
      <c r="X115"/>
      <c r="Y115"/>
      <c r="Z115"/>
      <c r="AA115"/>
      <c r="AB115"/>
      <c r="AC115"/>
      <c r="AD115"/>
      <c r="AE115"/>
      <c r="AF115"/>
      <c r="AG115"/>
    </row>
    <row r="116" spans="1:33">
      <c r="A116"/>
      <c r="M116"/>
      <c r="N116"/>
      <c r="O116"/>
      <c r="P116"/>
      <c r="Q116"/>
      <c r="R116"/>
      <c r="S116"/>
      <c r="T116"/>
      <c r="U116"/>
      <c r="V116"/>
      <c r="W116"/>
      <c r="X116"/>
      <c r="Y116"/>
      <c r="Z116"/>
      <c r="AA116"/>
      <c r="AB116"/>
      <c r="AC116"/>
      <c r="AD116"/>
      <c r="AE116"/>
      <c r="AF116"/>
      <c r="AG116"/>
    </row>
    <row r="117" spans="1:33">
      <c r="A117"/>
      <c r="M117"/>
      <c r="N117"/>
      <c r="O117"/>
      <c r="P117"/>
      <c r="Q117"/>
      <c r="R117"/>
      <c r="S117"/>
      <c r="T117"/>
      <c r="U117"/>
      <c r="V117"/>
      <c r="W117"/>
      <c r="X117"/>
      <c r="Y117"/>
      <c r="Z117"/>
      <c r="AA117"/>
      <c r="AB117"/>
      <c r="AC117"/>
      <c r="AD117"/>
      <c r="AE117"/>
      <c r="AF117"/>
      <c r="AG117"/>
    </row>
    <row r="118" spans="1:33">
      <c r="M118"/>
      <c r="N118"/>
      <c r="O118"/>
      <c r="P118"/>
      <c r="Q118"/>
      <c r="R118"/>
      <c r="S118"/>
      <c r="T118"/>
      <c r="U118"/>
      <c r="V118"/>
      <c r="W118"/>
      <c r="X118"/>
      <c r="Y118"/>
      <c r="Z118"/>
      <c r="AA118"/>
      <c r="AB118"/>
      <c r="AC118"/>
      <c r="AD118"/>
      <c r="AE118"/>
      <c r="AF118"/>
      <c r="AG118"/>
    </row>
    <row r="119" spans="1:33">
      <c r="M119"/>
      <c r="N119"/>
      <c r="O119"/>
      <c r="P119"/>
      <c r="Q119"/>
      <c r="R119"/>
      <c r="S119"/>
      <c r="T119"/>
      <c r="U119"/>
      <c r="V119"/>
      <c r="W119"/>
      <c r="X119"/>
      <c r="Y119"/>
      <c r="Z119"/>
      <c r="AA119"/>
      <c r="AB119"/>
      <c r="AC119"/>
      <c r="AD119"/>
      <c r="AE119"/>
      <c r="AF119"/>
      <c r="AG119"/>
    </row>
    <row r="120" spans="1:33">
      <c r="M120"/>
      <c r="N120"/>
      <c r="O120"/>
      <c r="P120"/>
      <c r="Q120"/>
      <c r="R120"/>
      <c r="S120"/>
      <c r="T120"/>
      <c r="U120"/>
      <c r="V120"/>
      <c r="W120"/>
      <c r="X120"/>
      <c r="Y120"/>
      <c r="Z120"/>
      <c r="AA120"/>
      <c r="AB120"/>
      <c r="AC120"/>
      <c r="AD120"/>
      <c r="AE120"/>
      <c r="AF120"/>
      <c r="AG120"/>
    </row>
    <row r="121" spans="1:33">
      <c r="M121"/>
      <c r="N121"/>
      <c r="O121"/>
      <c r="P121"/>
      <c r="Q121"/>
      <c r="R121"/>
      <c r="S121"/>
      <c r="T121"/>
      <c r="U121"/>
      <c r="V121"/>
      <c r="W121"/>
      <c r="X121"/>
      <c r="Y121"/>
      <c r="Z121"/>
      <c r="AA121"/>
      <c r="AB121"/>
      <c r="AC121"/>
      <c r="AD121"/>
      <c r="AE121"/>
      <c r="AF121"/>
      <c r="AG121"/>
    </row>
    <row r="122" spans="1:33">
      <c r="M122"/>
      <c r="N122"/>
      <c r="O122"/>
      <c r="P122"/>
      <c r="Q122"/>
      <c r="R122"/>
      <c r="S122"/>
      <c r="T122"/>
      <c r="U122"/>
      <c r="V122"/>
      <c r="W122"/>
      <c r="X122"/>
      <c r="Y122"/>
      <c r="Z122"/>
      <c r="AA122"/>
      <c r="AB122"/>
      <c r="AC122"/>
      <c r="AD122"/>
      <c r="AE122"/>
      <c r="AF122"/>
      <c r="AG122"/>
    </row>
    <row r="123" spans="1:33">
      <c r="M123"/>
      <c r="N123"/>
      <c r="O123"/>
      <c r="P123"/>
      <c r="Q123"/>
      <c r="R123"/>
      <c r="S123"/>
      <c r="T123"/>
      <c r="U123"/>
      <c r="V123"/>
      <c r="W123"/>
      <c r="X123"/>
      <c r="Y123"/>
      <c r="Z123"/>
      <c r="AA123"/>
      <c r="AB123"/>
      <c r="AC123"/>
      <c r="AD123"/>
      <c r="AE123"/>
      <c r="AF123"/>
      <c r="AG123"/>
    </row>
    <row r="124" spans="1:33">
      <c r="M124"/>
      <c r="N124"/>
      <c r="O124"/>
      <c r="P124"/>
      <c r="Q124"/>
      <c r="R124"/>
      <c r="S124"/>
      <c r="T124"/>
      <c r="U124"/>
      <c r="V124"/>
      <c r="W124"/>
      <c r="X124"/>
      <c r="Y124"/>
      <c r="Z124"/>
      <c r="AA124"/>
      <c r="AB124"/>
      <c r="AC124"/>
      <c r="AD124"/>
      <c r="AE124"/>
      <c r="AF124"/>
      <c r="AG124"/>
    </row>
    <row r="125" spans="1:33">
      <c r="M125"/>
      <c r="N125"/>
      <c r="O125"/>
      <c r="P125"/>
      <c r="Q125"/>
      <c r="R125"/>
      <c r="S125"/>
      <c r="T125"/>
      <c r="U125"/>
      <c r="V125"/>
      <c r="W125"/>
      <c r="X125"/>
      <c r="Y125"/>
      <c r="Z125"/>
      <c r="AA125"/>
      <c r="AB125"/>
      <c r="AC125"/>
      <c r="AD125"/>
      <c r="AE125"/>
      <c r="AF125"/>
      <c r="AG125"/>
    </row>
    <row r="126" spans="1:33">
      <c r="M126"/>
      <c r="N126"/>
      <c r="O126"/>
      <c r="P126"/>
      <c r="Q126"/>
      <c r="R126"/>
      <c r="S126"/>
      <c r="T126"/>
      <c r="U126"/>
      <c r="V126"/>
      <c r="W126"/>
      <c r="X126"/>
      <c r="Y126"/>
      <c r="Z126"/>
      <c r="AA126"/>
      <c r="AB126"/>
      <c r="AC126"/>
      <c r="AD126"/>
      <c r="AE126"/>
      <c r="AF126"/>
      <c r="AG126"/>
    </row>
    <row r="127" spans="1:33">
      <c r="M127"/>
      <c r="N127"/>
      <c r="O127"/>
      <c r="P127"/>
      <c r="Q127"/>
      <c r="R127"/>
      <c r="S127"/>
      <c r="T127"/>
      <c r="U127"/>
      <c r="V127"/>
      <c r="W127"/>
      <c r="X127"/>
      <c r="Y127"/>
      <c r="Z127"/>
      <c r="AA127"/>
      <c r="AB127"/>
      <c r="AC127"/>
      <c r="AD127"/>
      <c r="AE127"/>
      <c r="AF127"/>
      <c r="AG127"/>
    </row>
    <row r="128" spans="1:33">
      <c r="M128"/>
      <c r="N128"/>
      <c r="O128"/>
      <c r="P128"/>
      <c r="Q128"/>
      <c r="R128"/>
      <c r="S128"/>
      <c r="T128"/>
      <c r="U128"/>
      <c r="V128"/>
      <c r="W128"/>
      <c r="X128"/>
      <c r="Y128"/>
      <c r="Z128"/>
      <c r="AA128"/>
      <c r="AB128"/>
      <c r="AC128"/>
      <c r="AD128"/>
      <c r="AE128"/>
      <c r="AF128"/>
      <c r="AG128"/>
    </row>
    <row r="129" spans="13:33">
      <c r="M129"/>
      <c r="N129"/>
      <c r="O129"/>
      <c r="P129"/>
      <c r="Q129"/>
      <c r="R129"/>
      <c r="S129"/>
      <c r="T129"/>
      <c r="U129"/>
      <c r="V129"/>
      <c r="W129"/>
      <c r="X129"/>
      <c r="Y129"/>
      <c r="Z129"/>
      <c r="AA129"/>
      <c r="AB129"/>
      <c r="AC129"/>
      <c r="AD129"/>
      <c r="AE129"/>
      <c r="AF129"/>
      <c r="AG129"/>
    </row>
    <row r="130" spans="13:33">
      <c r="M130"/>
      <c r="N130"/>
      <c r="O130"/>
      <c r="P130"/>
      <c r="Q130"/>
      <c r="R130"/>
      <c r="S130"/>
      <c r="T130"/>
      <c r="U130"/>
      <c r="V130"/>
      <c r="W130"/>
      <c r="X130"/>
      <c r="Y130"/>
      <c r="Z130"/>
      <c r="AA130"/>
      <c r="AB130"/>
      <c r="AC130"/>
      <c r="AD130"/>
      <c r="AE130"/>
      <c r="AF130"/>
      <c r="AG130"/>
    </row>
    <row r="131" spans="13:33">
      <c r="M131"/>
      <c r="N131"/>
      <c r="O131"/>
      <c r="P131"/>
      <c r="Q131"/>
      <c r="R131"/>
      <c r="S131"/>
      <c r="T131"/>
      <c r="U131"/>
      <c r="V131"/>
      <c r="W131"/>
      <c r="X131"/>
      <c r="Y131"/>
      <c r="Z131"/>
      <c r="AA131"/>
      <c r="AB131"/>
      <c r="AC131"/>
      <c r="AD131"/>
      <c r="AE131"/>
      <c r="AF131"/>
      <c r="AG131"/>
    </row>
    <row r="132" spans="13:33">
      <c r="M132"/>
      <c r="N132"/>
      <c r="O132"/>
      <c r="P132"/>
      <c r="Q132"/>
      <c r="R132"/>
      <c r="S132"/>
      <c r="T132"/>
      <c r="U132"/>
      <c r="V132"/>
      <c r="W132"/>
      <c r="X132"/>
      <c r="Y132"/>
      <c r="Z132"/>
      <c r="AA132"/>
      <c r="AB132"/>
      <c r="AC132"/>
      <c r="AD132"/>
      <c r="AE132"/>
      <c r="AF132"/>
      <c r="AG132"/>
    </row>
    <row r="133" spans="13:33">
      <c r="M133"/>
      <c r="N133"/>
      <c r="O133"/>
      <c r="P133"/>
      <c r="Q133"/>
      <c r="R133"/>
      <c r="S133"/>
      <c r="T133"/>
      <c r="U133"/>
      <c r="V133"/>
      <c r="W133"/>
      <c r="X133"/>
      <c r="Y133"/>
      <c r="Z133"/>
      <c r="AA133"/>
      <c r="AB133"/>
      <c r="AC133"/>
      <c r="AD133"/>
      <c r="AE133"/>
      <c r="AF133"/>
      <c r="AG133"/>
    </row>
    <row r="134" spans="13:33">
      <c r="M134"/>
      <c r="N134"/>
      <c r="O134"/>
      <c r="P134"/>
      <c r="Q134"/>
      <c r="R134"/>
      <c r="S134"/>
      <c r="T134"/>
      <c r="U134"/>
      <c r="V134"/>
      <c r="W134"/>
      <c r="X134"/>
      <c r="Y134"/>
      <c r="Z134"/>
      <c r="AA134"/>
      <c r="AB134"/>
      <c r="AC134"/>
      <c r="AD134"/>
      <c r="AE134"/>
      <c r="AF134"/>
      <c r="AG134"/>
    </row>
    <row r="135" spans="13:33">
      <c r="M135"/>
      <c r="N135"/>
      <c r="O135"/>
      <c r="P135"/>
      <c r="Q135"/>
      <c r="R135"/>
      <c r="S135"/>
      <c r="T135"/>
      <c r="U135"/>
      <c r="V135"/>
      <c r="W135"/>
      <c r="X135"/>
      <c r="Y135"/>
      <c r="Z135"/>
      <c r="AA135"/>
      <c r="AB135"/>
      <c r="AC135"/>
      <c r="AD135"/>
      <c r="AE135"/>
      <c r="AF135"/>
      <c r="AG135"/>
    </row>
    <row r="136" spans="13:33">
      <c r="M136"/>
      <c r="N136"/>
      <c r="O136"/>
      <c r="P136"/>
      <c r="Q136"/>
      <c r="R136"/>
      <c r="S136"/>
      <c r="T136"/>
      <c r="U136"/>
      <c r="V136"/>
      <c r="W136"/>
      <c r="X136"/>
      <c r="Y136"/>
      <c r="Z136"/>
      <c r="AA136"/>
      <c r="AB136"/>
      <c r="AC136"/>
      <c r="AD136"/>
      <c r="AE136"/>
      <c r="AF136"/>
      <c r="AG136"/>
    </row>
    <row r="137" spans="13:33">
      <c r="M137"/>
      <c r="N137"/>
      <c r="O137"/>
      <c r="P137"/>
      <c r="Q137"/>
      <c r="R137"/>
      <c r="S137"/>
      <c r="T137"/>
      <c r="U137"/>
      <c r="V137"/>
      <c r="W137"/>
      <c r="X137"/>
      <c r="Y137"/>
      <c r="Z137"/>
      <c r="AA137"/>
      <c r="AB137"/>
      <c r="AC137"/>
      <c r="AD137"/>
      <c r="AE137"/>
      <c r="AF137"/>
      <c r="AG137"/>
    </row>
    <row r="138" spans="13:33">
      <c r="M138"/>
      <c r="N138"/>
      <c r="O138"/>
      <c r="P138"/>
      <c r="Q138"/>
      <c r="R138"/>
      <c r="S138"/>
      <c r="T138"/>
      <c r="U138"/>
      <c r="V138"/>
      <c r="W138"/>
      <c r="X138"/>
      <c r="Y138"/>
      <c r="Z138"/>
      <c r="AA138"/>
      <c r="AB138"/>
      <c r="AC138"/>
      <c r="AD138"/>
      <c r="AE138"/>
      <c r="AF138"/>
      <c r="AG138"/>
    </row>
    <row r="139" spans="13:33">
      <c r="M139"/>
      <c r="N139"/>
      <c r="O139"/>
      <c r="P139"/>
      <c r="Q139"/>
      <c r="R139"/>
      <c r="S139"/>
      <c r="T139"/>
      <c r="U139"/>
      <c r="V139"/>
      <c r="W139"/>
      <c r="X139"/>
      <c r="Y139"/>
      <c r="Z139"/>
      <c r="AA139"/>
      <c r="AB139"/>
      <c r="AC139"/>
      <c r="AD139"/>
      <c r="AE139"/>
      <c r="AF139"/>
      <c r="AG139"/>
    </row>
    <row r="140" spans="13:33">
      <c r="M140"/>
      <c r="N140"/>
      <c r="O140"/>
      <c r="P140"/>
      <c r="Q140"/>
      <c r="R140"/>
      <c r="S140"/>
      <c r="T140"/>
      <c r="U140"/>
      <c r="V140"/>
      <c r="W140"/>
      <c r="X140"/>
      <c r="Y140"/>
      <c r="Z140"/>
      <c r="AA140"/>
      <c r="AB140"/>
      <c r="AC140"/>
      <c r="AD140"/>
      <c r="AE140"/>
      <c r="AF140"/>
      <c r="AG140"/>
    </row>
    <row r="141" spans="13:33">
      <c r="M141"/>
      <c r="N141"/>
      <c r="O141"/>
      <c r="P141"/>
      <c r="Q141"/>
      <c r="R141"/>
      <c r="S141"/>
      <c r="T141"/>
      <c r="U141"/>
      <c r="V141"/>
      <c r="W141"/>
      <c r="X141"/>
      <c r="Y141"/>
      <c r="Z141"/>
      <c r="AA141"/>
      <c r="AB141"/>
      <c r="AC141"/>
      <c r="AD141"/>
      <c r="AE141"/>
      <c r="AF141"/>
      <c r="AG141"/>
    </row>
    <row r="142" spans="13:33">
      <c r="M142"/>
      <c r="N142"/>
      <c r="O142"/>
      <c r="P142"/>
      <c r="Q142"/>
      <c r="R142"/>
      <c r="S142"/>
      <c r="T142"/>
      <c r="U142"/>
      <c r="V142"/>
      <c r="W142"/>
      <c r="X142"/>
      <c r="Y142"/>
      <c r="Z142"/>
      <c r="AA142"/>
      <c r="AB142"/>
      <c r="AC142"/>
      <c r="AD142"/>
      <c r="AE142"/>
      <c r="AF142"/>
      <c r="AG142"/>
    </row>
    <row r="143" spans="13:33">
      <c r="M143"/>
      <c r="N143"/>
      <c r="O143"/>
      <c r="P143"/>
      <c r="Q143"/>
      <c r="R143"/>
      <c r="S143"/>
      <c r="T143"/>
      <c r="U143"/>
      <c r="V143"/>
      <c r="W143"/>
      <c r="X143"/>
      <c r="Y143"/>
      <c r="Z143"/>
      <c r="AA143"/>
      <c r="AB143"/>
      <c r="AC143"/>
      <c r="AD143"/>
      <c r="AE143"/>
      <c r="AF143"/>
      <c r="AG143"/>
    </row>
    <row r="144" spans="13:33">
      <c r="M144"/>
      <c r="N144"/>
      <c r="O144"/>
      <c r="P144"/>
      <c r="Q144"/>
      <c r="R144"/>
      <c r="S144"/>
      <c r="T144"/>
      <c r="U144"/>
      <c r="V144"/>
      <c r="W144"/>
      <c r="X144"/>
      <c r="Y144"/>
      <c r="Z144"/>
      <c r="AA144"/>
      <c r="AB144"/>
      <c r="AC144"/>
      <c r="AD144"/>
      <c r="AE144"/>
      <c r="AF144"/>
      <c r="AG144"/>
    </row>
    <row r="145" spans="13:33">
      <c r="M145"/>
      <c r="N145"/>
      <c r="O145"/>
      <c r="P145"/>
      <c r="Q145"/>
      <c r="R145"/>
      <c r="S145"/>
      <c r="T145"/>
      <c r="U145"/>
      <c r="V145"/>
      <c r="W145"/>
      <c r="X145"/>
      <c r="Y145"/>
      <c r="Z145"/>
      <c r="AA145"/>
      <c r="AB145"/>
      <c r="AC145"/>
      <c r="AD145"/>
      <c r="AE145"/>
      <c r="AF145"/>
      <c r="AG145"/>
    </row>
    <row r="146" spans="13:33">
      <c r="M146"/>
      <c r="N146"/>
      <c r="O146"/>
      <c r="P146"/>
      <c r="Q146"/>
      <c r="R146"/>
      <c r="S146"/>
      <c r="T146"/>
      <c r="U146"/>
      <c r="V146"/>
      <c r="W146"/>
      <c r="X146"/>
      <c r="Y146"/>
      <c r="Z146"/>
      <c r="AA146"/>
      <c r="AB146"/>
      <c r="AC146"/>
      <c r="AD146"/>
      <c r="AE146"/>
      <c r="AF146"/>
      <c r="AG146"/>
    </row>
    <row r="147" spans="13:33">
      <c r="M147"/>
      <c r="N147"/>
      <c r="O147"/>
      <c r="P147"/>
      <c r="Q147"/>
      <c r="R147"/>
      <c r="S147"/>
      <c r="T147"/>
      <c r="U147"/>
      <c r="V147"/>
      <c r="W147"/>
      <c r="X147"/>
      <c r="Y147"/>
      <c r="Z147"/>
      <c r="AA147"/>
      <c r="AB147"/>
      <c r="AC147"/>
      <c r="AD147"/>
      <c r="AE147"/>
      <c r="AF147"/>
      <c r="AG147"/>
    </row>
    <row r="148" spans="13:33">
      <c r="M148"/>
      <c r="N148"/>
      <c r="O148"/>
      <c r="P148"/>
      <c r="Q148"/>
      <c r="R148"/>
      <c r="S148"/>
      <c r="T148"/>
      <c r="U148"/>
      <c r="V148"/>
      <c r="W148"/>
      <c r="X148"/>
      <c r="Y148"/>
      <c r="Z148"/>
      <c r="AA148"/>
      <c r="AB148"/>
      <c r="AC148"/>
      <c r="AD148"/>
      <c r="AE148"/>
      <c r="AF148"/>
      <c r="AG148"/>
    </row>
    <row r="149" spans="13:33">
      <c r="M149"/>
      <c r="N149"/>
      <c r="O149"/>
      <c r="P149"/>
      <c r="Q149"/>
      <c r="R149"/>
      <c r="S149"/>
      <c r="T149"/>
      <c r="U149"/>
      <c r="V149"/>
      <c r="W149"/>
      <c r="X149"/>
      <c r="Y149"/>
      <c r="Z149"/>
      <c r="AA149"/>
      <c r="AB149"/>
      <c r="AC149"/>
      <c r="AD149"/>
      <c r="AE149"/>
      <c r="AF149"/>
      <c r="AG149"/>
    </row>
    <row r="150" spans="13:33">
      <c r="M150"/>
      <c r="N150"/>
      <c r="O150"/>
      <c r="P150"/>
      <c r="Q150"/>
      <c r="R150"/>
      <c r="S150"/>
      <c r="T150"/>
      <c r="U150"/>
      <c r="V150"/>
      <c r="W150"/>
      <c r="X150"/>
      <c r="Y150"/>
      <c r="Z150"/>
      <c r="AA150"/>
      <c r="AB150"/>
      <c r="AC150"/>
      <c r="AD150"/>
      <c r="AE150"/>
      <c r="AF150"/>
      <c r="AG150"/>
    </row>
    <row r="151" spans="13:33">
      <c r="M151"/>
      <c r="N151"/>
      <c r="O151"/>
      <c r="P151"/>
      <c r="Q151"/>
      <c r="R151"/>
      <c r="S151"/>
      <c r="T151"/>
      <c r="U151"/>
      <c r="V151"/>
      <c r="W151"/>
      <c r="X151"/>
      <c r="Y151"/>
      <c r="Z151"/>
      <c r="AA151"/>
      <c r="AB151"/>
      <c r="AC151"/>
      <c r="AD151"/>
      <c r="AE151"/>
      <c r="AF151"/>
      <c r="AG151"/>
    </row>
    <row r="152" spans="13:33">
      <c r="M152"/>
      <c r="N152"/>
      <c r="O152"/>
      <c r="P152"/>
      <c r="Q152"/>
      <c r="R152"/>
      <c r="S152"/>
      <c r="T152"/>
      <c r="U152"/>
      <c r="V152"/>
      <c r="W152"/>
      <c r="X152"/>
      <c r="Y152"/>
      <c r="Z152"/>
      <c r="AA152"/>
      <c r="AB152"/>
      <c r="AC152"/>
      <c r="AD152"/>
      <c r="AE152"/>
      <c r="AF152"/>
      <c r="AG152"/>
    </row>
    <row r="153" spans="13:33">
      <c r="M153"/>
      <c r="N153"/>
      <c r="O153"/>
      <c r="P153"/>
      <c r="Q153"/>
      <c r="R153"/>
      <c r="S153"/>
      <c r="T153"/>
      <c r="U153"/>
      <c r="V153"/>
      <c r="W153"/>
      <c r="X153"/>
      <c r="Y153"/>
      <c r="Z153"/>
      <c r="AA153"/>
      <c r="AB153"/>
      <c r="AC153"/>
      <c r="AD153"/>
      <c r="AE153"/>
      <c r="AF153"/>
      <c r="AG153"/>
    </row>
    <row r="154" spans="13:33">
      <c r="M154"/>
      <c r="N154"/>
      <c r="O154"/>
      <c r="P154"/>
      <c r="Q154"/>
      <c r="R154"/>
      <c r="S154"/>
      <c r="T154"/>
      <c r="U154"/>
      <c r="V154"/>
      <c r="W154"/>
      <c r="X154"/>
      <c r="Y154"/>
      <c r="Z154"/>
      <c r="AA154"/>
      <c r="AB154"/>
      <c r="AC154"/>
      <c r="AD154"/>
      <c r="AE154"/>
      <c r="AF154"/>
      <c r="AG154"/>
    </row>
    <row r="155" spans="13:33">
      <c r="M155"/>
      <c r="N155"/>
      <c r="O155"/>
      <c r="P155"/>
      <c r="Q155"/>
      <c r="R155"/>
      <c r="S155"/>
      <c r="T155"/>
      <c r="U155"/>
      <c r="V155"/>
      <c r="W155"/>
      <c r="X155"/>
      <c r="Y155"/>
      <c r="Z155"/>
      <c r="AA155"/>
      <c r="AB155"/>
      <c r="AC155"/>
      <c r="AD155"/>
      <c r="AE155"/>
      <c r="AF155"/>
      <c r="AG155"/>
    </row>
    <row r="156" spans="13:33">
      <c r="M156"/>
      <c r="N156"/>
      <c r="O156"/>
      <c r="P156"/>
      <c r="Q156"/>
      <c r="R156"/>
      <c r="S156"/>
      <c r="T156"/>
      <c r="U156"/>
      <c r="V156"/>
      <c r="W156"/>
      <c r="X156"/>
      <c r="Y156"/>
      <c r="Z156"/>
      <c r="AA156"/>
      <c r="AB156"/>
      <c r="AC156"/>
      <c r="AD156"/>
      <c r="AE156"/>
      <c r="AF156"/>
      <c r="AG156"/>
    </row>
    <row r="157" spans="13:33">
      <c r="M157"/>
      <c r="N157"/>
      <c r="O157"/>
      <c r="P157"/>
      <c r="Q157"/>
      <c r="R157"/>
      <c r="S157"/>
      <c r="T157"/>
      <c r="U157"/>
      <c r="V157"/>
      <c r="W157"/>
      <c r="X157"/>
      <c r="Y157"/>
      <c r="Z157"/>
      <c r="AA157"/>
      <c r="AB157"/>
      <c r="AC157"/>
      <c r="AD157"/>
      <c r="AE157"/>
      <c r="AF157"/>
      <c r="AG157"/>
    </row>
    <row r="158" spans="13:33">
      <c r="M158"/>
      <c r="N158"/>
      <c r="O158"/>
      <c r="P158"/>
      <c r="Q158"/>
      <c r="R158"/>
      <c r="S158"/>
      <c r="T158"/>
      <c r="U158"/>
      <c r="V158"/>
      <c r="W158"/>
      <c r="X158"/>
      <c r="Y158"/>
      <c r="Z158"/>
      <c r="AA158"/>
      <c r="AB158"/>
      <c r="AC158"/>
      <c r="AD158"/>
      <c r="AE158"/>
      <c r="AF158"/>
      <c r="AG158"/>
    </row>
  </sheetData>
  <sheetProtection pivotTables="0"/>
  <phoneticPr fontId="0" type="noConversion"/>
  <pageMargins left="0.75" right="0.75" top="1" bottom="1" header="0.5" footer="0.5"/>
  <pageSetup paperSize="9" orientation="landscape" r:id="rId2"/>
  <headerFooter alignWithMargins="0">
    <oddHeader>&amp;L&amp;"Arial,Gras"&amp;8&amp;F - &amp;A&amp;C&amp;"Arial,Gras"&amp;8imprimé le &amp;D&amp;R&amp;"Arial,Gras"&amp;8&amp;P / &amp;N</oddHeader>
  </headerFooter>
</worksheet>
</file>

<file path=xl/worksheets/sheet8.xml><?xml version="1.0" encoding="utf-8"?>
<worksheet xmlns="http://schemas.openxmlformats.org/spreadsheetml/2006/main" xmlns:r="http://schemas.openxmlformats.org/officeDocument/2006/relationships">
  <sheetPr codeName="Sheet6"/>
  <dimension ref="A1:W411"/>
  <sheetViews>
    <sheetView workbookViewId="0">
      <pane xSplit="3" ySplit="11" topLeftCell="D96" activePane="bottomRight" state="frozen"/>
      <selection activeCell="B58" sqref="B58"/>
      <selection pane="topRight" activeCell="B58" sqref="B58"/>
      <selection pane="bottomLeft" activeCell="B58" sqref="B58"/>
      <selection pane="bottomRight" activeCell="A2" sqref="A2:XFD10"/>
    </sheetView>
  </sheetViews>
  <sheetFormatPr defaultColWidth="10.7109375" defaultRowHeight="12.75"/>
  <cols>
    <col min="1" max="1" width="8.7109375" style="96" customWidth="1"/>
    <col min="2" max="2" width="20.7109375" style="77" customWidth="1"/>
    <col min="3" max="3" width="19.7109375" style="77" customWidth="1"/>
    <col min="4" max="5" width="8.7109375" style="96" customWidth="1"/>
    <col min="6" max="6" width="10.7109375" style="814" customWidth="1"/>
    <col min="7" max="7" width="8.7109375" style="96" customWidth="1"/>
    <col min="8" max="8" width="8.7109375" style="280" customWidth="1"/>
    <col min="9" max="11" width="8.7109375" style="401" customWidth="1"/>
    <col min="12" max="12" width="8.7109375" style="983" customWidth="1"/>
    <col min="13" max="13" width="2.7109375" style="769" customWidth="1"/>
    <col min="14" max="14" width="30.7109375" style="1139" customWidth="1"/>
    <col min="15" max="16" width="10.7109375" style="1140" customWidth="1"/>
    <col min="17" max="17" width="10.7109375" style="1141" customWidth="1"/>
    <col min="18" max="18" width="10.7109375" style="983" customWidth="1"/>
    <col min="19" max="22" width="28.28515625" style="847" customWidth="1"/>
    <col min="23" max="23" width="2.7109375" style="769" customWidth="1"/>
    <col min="24" max="16384" width="10.7109375" style="77"/>
  </cols>
  <sheetData>
    <row r="1" spans="1:23" s="1108" customFormat="1" ht="13.5" thickBot="1">
      <c r="A1" s="817" t="s">
        <v>113</v>
      </c>
      <c r="B1" s="623"/>
      <c r="C1" s="817" t="str">
        <f ca="1">IF(ISNA(SUM(J:J)),"Les athlètes pour lesquels le total a la valeur #N/A ne figurent pas dans Classement.","")</f>
        <v/>
      </c>
      <c r="D1" s="815"/>
      <c r="E1" s="623"/>
      <c r="F1" s="815"/>
      <c r="G1" s="815"/>
      <c r="H1" s="402"/>
      <c r="I1" s="402"/>
      <c r="J1" s="402"/>
      <c r="K1" s="402"/>
      <c r="L1" s="402"/>
      <c r="M1" s="402"/>
      <c r="N1" s="1122"/>
      <c r="O1" s="1123"/>
      <c r="P1" s="1123"/>
      <c r="Q1" s="1123"/>
      <c r="R1" s="1123"/>
      <c r="S1" s="1123"/>
      <c r="T1" s="1123"/>
      <c r="U1" s="1123"/>
      <c r="V1" s="1123"/>
      <c r="W1" s="402"/>
    </row>
    <row r="2" spans="1:23" s="1111" customFormat="1" ht="9" hidden="1" customHeight="1">
      <c r="A2" s="1109" t="s">
        <v>0</v>
      </c>
      <c r="B2" s="230" t="s">
        <v>1</v>
      </c>
      <c r="C2" s="230" t="s">
        <v>2</v>
      </c>
      <c r="D2" s="230" t="s">
        <v>26</v>
      </c>
      <c r="E2" s="230" t="s">
        <v>7</v>
      </c>
      <c r="F2" s="230" t="s">
        <v>264</v>
      </c>
      <c r="G2" s="230" t="s">
        <v>4</v>
      </c>
      <c r="H2" s="230" t="str">
        <f>H11</f>
        <v>matricule</v>
      </c>
      <c r="I2" s="230" t="str">
        <f>I11</f>
        <v>points
cross</v>
      </c>
      <c r="J2" s="230" t="str">
        <f>J11</f>
        <v>points
indoor</v>
      </c>
      <c r="K2" s="230" t="s">
        <v>1056</v>
      </c>
      <c r="L2" s="230" t="str">
        <f>L11</f>
        <v>liste CABW</v>
      </c>
      <c r="M2" s="1142"/>
      <c r="N2" s="1110"/>
      <c r="O2" s="230"/>
      <c r="P2" s="230"/>
      <c r="Q2" s="230"/>
      <c r="R2" s="230"/>
      <c r="S2" s="230"/>
      <c r="T2" s="230"/>
      <c r="U2" s="230"/>
      <c r="V2" s="230"/>
      <c r="W2" s="1142"/>
    </row>
    <row r="3" spans="1:23" s="1111" customFormat="1" ht="9" hidden="1" customHeight="1" thickBot="1">
      <c r="A3" s="1112">
        <f t="shared" ref="A3:L3" ca="1" si="0">CELL("col",A2)-CELL("col",$A2)+1</f>
        <v>1</v>
      </c>
      <c r="B3" s="388">
        <f t="shared" ca="1" si="0"/>
        <v>2</v>
      </c>
      <c r="C3" s="388">
        <f t="shared" ca="1" si="0"/>
        <v>3</v>
      </c>
      <c r="D3" s="388">
        <f t="shared" ca="1" si="0"/>
        <v>4</v>
      </c>
      <c r="E3" s="388">
        <f t="shared" ca="1" si="0"/>
        <v>5</v>
      </c>
      <c r="F3" s="388">
        <f t="shared" ca="1" si="0"/>
        <v>6</v>
      </c>
      <c r="G3" s="388">
        <f t="shared" ca="1" si="0"/>
        <v>7</v>
      </c>
      <c r="H3" s="388">
        <f t="shared" ca="1" si="0"/>
        <v>8</v>
      </c>
      <c r="I3" s="388">
        <f t="shared" ca="1" si="0"/>
        <v>9</v>
      </c>
      <c r="J3" s="388">
        <f t="shared" ca="1" si="0"/>
        <v>10</v>
      </c>
      <c r="K3" s="388">
        <f t="shared" ca="1" si="0"/>
        <v>11</v>
      </c>
      <c r="L3" s="388">
        <f t="shared" ca="1" si="0"/>
        <v>12</v>
      </c>
      <c r="M3" s="1145">
        <f t="shared" ref="M3:W3" ca="1" si="1">CELL("col",M2)-CELL("col",$A2)+1</f>
        <v>13</v>
      </c>
      <c r="N3" s="1113">
        <f t="shared" ca="1" si="1"/>
        <v>14</v>
      </c>
      <c r="O3" s="388">
        <f t="shared" ca="1" si="1"/>
        <v>15</v>
      </c>
      <c r="P3" s="388">
        <f t="shared" ca="1" si="1"/>
        <v>16</v>
      </c>
      <c r="Q3" s="388">
        <f t="shared" ca="1" si="1"/>
        <v>17</v>
      </c>
      <c r="R3" s="388">
        <f t="shared" ca="1" si="1"/>
        <v>18</v>
      </c>
      <c r="S3" s="388">
        <f t="shared" ca="1" si="1"/>
        <v>19</v>
      </c>
      <c r="T3" s="388">
        <f t="shared" ca="1" si="1"/>
        <v>20</v>
      </c>
      <c r="U3" s="388">
        <f t="shared" ca="1" si="1"/>
        <v>21</v>
      </c>
      <c r="V3" s="388">
        <f t="shared" ca="1" si="1"/>
        <v>22</v>
      </c>
      <c r="W3" s="1145">
        <f t="shared" ca="1" si="1"/>
        <v>23</v>
      </c>
    </row>
    <row r="4" spans="1:23" s="1111" customFormat="1" ht="9" hidden="1" customHeight="1">
      <c r="A4" s="1109"/>
      <c r="B4" s="230"/>
      <c r="C4" s="230"/>
      <c r="D4" s="230"/>
      <c r="E4" s="230"/>
      <c r="F4" s="230"/>
      <c r="G4" s="230"/>
      <c r="H4" s="230"/>
      <c r="I4" s="230" t="s">
        <v>222</v>
      </c>
      <c r="J4" s="230" t="s">
        <v>518</v>
      </c>
      <c r="K4" s="230"/>
      <c r="L4" s="230"/>
      <c r="M4" s="1142"/>
      <c r="N4" s="1110"/>
      <c r="O4" s="230" t="s">
        <v>514</v>
      </c>
      <c r="P4" s="230"/>
      <c r="Q4" s="230" t="s">
        <v>515</v>
      </c>
      <c r="R4" s="230"/>
      <c r="S4" s="230"/>
      <c r="T4" s="230"/>
      <c r="U4" s="230"/>
      <c r="V4" s="230"/>
      <c r="W4" s="1142"/>
    </row>
    <row r="5" spans="1:23" s="1111" customFormat="1" ht="9" hidden="1" customHeight="1" thickBot="1">
      <c r="A5" s="1112"/>
      <c r="B5" s="388"/>
      <c r="C5" s="388"/>
      <c r="D5" s="388"/>
      <c r="E5" s="388"/>
      <c r="F5" s="388"/>
      <c r="G5" s="388"/>
      <c r="H5" s="388"/>
      <c r="I5" s="388">
        <f ca="1">HLOOKUP(I4,Cross_colonnes,2,0)</f>
        <v>5</v>
      </c>
      <c r="J5" s="388">
        <f ca="1">HLOOKUP(J4,Indoor_colonnes,2,0)</f>
        <v>5</v>
      </c>
      <c r="K5" s="388"/>
      <c r="L5" s="388"/>
      <c r="M5" s="1142"/>
      <c r="N5" s="1113"/>
      <c r="O5" s="388">
        <v>2</v>
      </c>
      <c r="P5" s="388"/>
      <c r="Q5" s="388">
        <v>7</v>
      </c>
      <c r="R5" s="388"/>
      <c r="S5" s="388"/>
      <c r="T5" s="388"/>
      <c r="U5" s="388"/>
      <c r="V5" s="388"/>
      <c r="W5" s="1142"/>
    </row>
    <row r="6" spans="1:23" s="1115" customFormat="1" ht="9" hidden="1" customHeight="1">
      <c r="A6" s="233"/>
      <c r="B6" s="233"/>
      <c r="C6" s="233"/>
      <c r="D6" s="233"/>
      <c r="E6" s="233"/>
      <c r="F6" s="233"/>
      <c r="G6" s="233"/>
      <c r="H6" s="233"/>
      <c r="I6" s="233"/>
      <c r="J6" s="233"/>
      <c r="K6" s="233"/>
      <c r="L6" s="233"/>
      <c r="M6" s="229"/>
      <c r="N6" s="1114"/>
      <c r="O6" s="233"/>
      <c r="P6" s="233"/>
      <c r="Q6" s="233"/>
      <c r="R6" s="233"/>
      <c r="S6" s="233"/>
      <c r="T6" s="233"/>
      <c r="U6" s="233"/>
      <c r="V6" s="233"/>
      <c r="W6" s="229"/>
    </row>
    <row r="7" spans="1:23" s="1115" customFormat="1" ht="9" hidden="1" customHeight="1">
      <c r="A7" s="233"/>
      <c r="B7" s="233"/>
      <c r="C7" s="233"/>
      <c r="D7" s="233"/>
      <c r="E7" s="233"/>
      <c r="F7" s="233"/>
      <c r="G7" s="233"/>
      <c r="H7" s="233"/>
      <c r="I7" s="233"/>
      <c r="J7" s="233"/>
      <c r="K7" s="233"/>
      <c r="L7" s="233"/>
      <c r="M7" s="229"/>
      <c r="N7" s="1114"/>
      <c r="O7" s="233"/>
      <c r="P7" s="233"/>
      <c r="Q7" s="233"/>
      <c r="R7" s="233"/>
      <c r="S7" s="233"/>
      <c r="T7" s="233"/>
      <c r="U7" s="233"/>
      <c r="V7" s="233"/>
      <c r="W7" s="229"/>
    </row>
    <row r="8" spans="1:23" s="1115" customFormat="1" ht="9" hidden="1" customHeight="1">
      <c r="A8" s="233"/>
      <c r="B8" s="233"/>
      <c r="C8" s="233"/>
      <c r="D8" s="233"/>
      <c r="E8" s="233"/>
      <c r="F8" s="233"/>
      <c r="G8" s="233"/>
      <c r="H8" s="233"/>
      <c r="I8" s="233"/>
      <c r="J8" s="233"/>
      <c r="K8" s="233"/>
      <c r="L8" s="233"/>
      <c r="M8" s="229"/>
      <c r="N8" s="1114"/>
      <c r="O8" s="233"/>
      <c r="P8" s="233"/>
      <c r="Q8" s="233"/>
      <c r="R8" s="233"/>
      <c r="S8" s="233"/>
      <c r="T8" s="233"/>
      <c r="U8" s="233"/>
      <c r="V8" s="233"/>
      <c r="W8" s="229"/>
    </row>
    <row r="9" spans="1:23" s="1115" customFormat="1" ht="9" hidden="1" customHeight="1">
      <c r="A9" s="233"/>
      <c r="B9" s="233"/>
      <c r="C9" s="233"/>
      <c r="D9" s="233"/>
      <c r="E9" s="233"/>
      <c r="F9" s="233"/>
      <c r="G9" s="233"/>
      <c r="H9" s="233"/>
      <c r="I9" s="233"/>
      <c r="J9" s="233"/>
      <c r="K9" s="233"/>
      <c r="L9" s="233"/>
      <c r="M9" s="229"/>
      <c r="N9" s="1114"/>
      <c r="O9" s="233"/>
      <c r="P9" s="233"/>
      <c r="Q9" s="233"/>
      <c r="R9" s="233"/>
      <c r="S9" s="233"/>
      <c r="T9" s="233"/>
      <c r="U9" s="233"/>
      <c r="V9" s="233"/>
      <c r="W9" s="229"/>
    </row>
    <row r="10" spans="1:23" s="1108" customFormat="1" ht="13.5" hidden="1" thickBot="1">
      <c r="A10" s="1116" t="s">
        <v>8</v>
      </c>
      <c r="C10" s="816"/>
      <c r="D10" s="816"/>
      <c r="F10" s="816"/>
      <c r="G10" s="816"/>
      <c r="H10" s="1117"/>
      <c r="I10" s="404"/>
      <c r="J10" s="404"/>
      <c r="K10" s="404"/>
      <c r="L10" s="404"/>
      <c r="M10" s="1143"/>
      <c r="N10" s="1124"/>
      <c r="O10" s="1125" t="s">
        <v>689</v>
      </c>
      <c r="P10" s="1126"/>
      <c r="Q10" s="1127"/>
      <c r="R10" s="1127"/>
      <c r="S10" s="1115"/>
      <c r="T10" s="1115"/>
      <c r="U10" s="1115"/>
      <c r="V10" s="1115"/>
      <c r="W10" s="1143"/>
    </row>
    <row r="11" spans="1:23" s="435" customFormat="1" ht="27" customHeight="1" thickBot="1">
      <c r="A11" s="432" t="s">
        <v>0</v>
      </c>
      <c r="B11" s="433" t="s">
        <v>1</v>
      </c>
      <c r="C11" s="433" t="s">
        <v>2</v>
      </c>
      <c r="D11" s="434" t="s">
        <v>3</v>
      </c>
      <c r="E11" s="434" t="s">
        <v>7</v>
      </c>
      <c r="F11" s="811" t="s">
        <v>265</v>
      </c>
      <c r="G11" s="434" t="s">
        <v>4</v>
      </c>
      <c r="H11" s="434" t="s">
        <v>521</v>
      </c>
      <c r="I11" s="808" t="s">
        <v>519</v>
      </c>
      <c r="J11" s="808" t="s">
        <v>520</v>
      </c>
      <c r="K11" s="808" t="s">
        <v>1056</v>
      </c>
      <c r="L11" s="818" t="s">
        <v>995</v>
      </c>
      <c r="M11" s="1144"/>
      <c r="N11" s="805" t="s">
        <v>513</v>
      </c>
      <c r="O11" s="434" t="s">
        <v>514</v>
      </c>
      <c r="P11" s="806" t="s">
        <v>516</v>
      </c>
      <c r="Q11" s="807" t="s">
        <v>515</v>
      </c>
      <c r="R11" s="818" t="s">
        <v>517</v>
      </c>
      <c r="S11" s="1119" t="s">
        <v>1055</v>
      </c>
      <c r="T11" s="1120" t="s">
        <v>884</v>
      </c>
      <c r="U11" s="1120" t="s">
        <v>885</v>
      </c>
      <c r="V11" s="1121" t="s">
        <v>886</v>
      </c>
      <c r="W11" s="1144"/>
    </row>
    <row r="12" spans="1:23">
      <c r="A12" s="118">
        <v>4114</v>
      </c>
      <c r="B12" s="116" t="s">
        <v>1208</v>
      </c>
      <c r="C12" s="116" t="s">
        <v>646</v>
      </c>
      <c r="D12" s="622" t="s">
        <v>156</v>
      </c>
      <c r="E12" s="114" t="s">
        <v>6</v>
      </c>
      <c r="F12" s="812"/>
      <c r="G12" s="114" t="str">
        <f t="shared" ref="G12:G35" si="2">IF(ISNUMBER(F12),YEAR(F12),"")</f>
        <v/>
      </c>
      <c r="H12" s="114"/>
      <c r="I12" s="809" t="str">
        <f ca="1">IF(A12="","",     IF(ISNA(VLOOKUP(A12+0.1,Cross!B:H,I$5,0)),   "- cross",   VLOOKUP(A12+0.1,Cross!B:H,I$5,0)))</f>
        <v>- cross</v>
      </c>
      <c r="J12" s="809">
        <f ca="1">IF(A12="","",     IF(ISNA(VLOOKUP(A12+0.1,Indoor!B:H,J$5,0)),   "- indoor",   VLOOKUP(A12+0.1,Indoor!B:H,J$5,0)))</f>
        <v>832</v>
      </c>
      <c r="K12" s="809"/>
      <c r="L12" s="982" t="s">
        <v>996</v>
      </c>
      <c r="M12" s="882"/>
      <c r="N12" s="1128" t="str">
        <f>B12&amp;" "&amp;C12</f>
        <v>AGAZZI Aurélien</v>
      </c>
      <c r="O12" s="1129" t="s">
        <v>687</v>
      </c>
      <c r="P12" s="1130">
        <f>IF(A12&lt;&gt;O12,1,0)</f>
        <v>1</v>
      </c>
      <c r="Q12" s="1131" t="s">
        <v>688</v>
      </c>
      <c r="R12" s="1132">
        <f>IF(F12&lt;&gt;Q12,1,0)</f>
        <v>1</v>
      </c>
      <c r="S12" s="1118" t="str">
        <f>B12&amp;" "&amp;C12</f>
        <v>AGAZZI Aurélien</v>
      </c>
      <c r="T12" s="1118" t="str">
        <f t="shared" ref="T12:T75" si="3">UPPER(B12)&amp;" "&amp;UPPER(C12)</f>
        <v>AGAZZI AURÉLIEN</v>
      </c>
      <c r="U12" s="1118" t="str">
        <f t="shared" ref="U12:U75" si="4">SUBSTITUTE(SUBSTITUTE(SUBSTITUTE(T12,"Ë","E"),"È","E"),"É","E")</f>
        <v>AGAZZI AURELIEN</v>
      </c>
      <c r="V12" s="1118" t="str">
        <f t="shared" ref="V12:V75" si="5">SUBSTITUTE(SUBSTITUTE(SUBSTITUTE(SUBSTITUTE(SUBSTITUTE(SUBSTITUTE(SUBSTITUTE(SUBSTITUTE(U12,"Ô","O"),"Ï","I"),"Î","I"),"Ç","C"),"ë","e"),"ê","e"),"è","e"),"é","e")</f>
        <v>AGAZZI AURELIEN</v>
      </c>
      <c r="W12" s="882"/>
    </row>
    <row r="13" spans="1:23">
      <c r="A13" s="118">
        <v>4499</v>
      </c>
      <c r="B13" s="116" t="s">
        <v>1210</v>
      </c>
      <c r="C13" s="116" t="s">
        <v>1211</v>
      </c>
      <c r="D13" s="622" t="s">
        <v>156</v>
      </c>
      <c r="E13" s="114" t="s">
        <v>6</v>
      </c>
      <c r="F13" s="812"/>
      <c r="G13" s="114" t="str">
        <f t="shared" si="2"/>
        <v/>
      </c>
      <c r="H13" s="114"/>
      <c r="I13" s="809" t="str">
        <f ca="1">IF(A13="","",     IF(ISNA(VLOOKUP(A13+0.1,Cross!B:H,I$5,0)),   "- cross",   VLOOKUP(A13+0.1,Cross!B:H,I$5,0)))</f>
        <v>- cross</v>
      </c>
      <c r="J13" s="809">
        <f ca="1">IF(A13="","",     IF(ISNA(VLOOKUP(A13+0.1,Indoor!B:H,J$5,0)),   "- indoor",   VLOOKUP(A13+0.1,Indoor!B:H,J$5,0)))</f>
        <v>537</v>
      </c>
      <c r="K13" s="809"/>
      <c r="L13" s="982">
        <v>1</v>
      </c>
      <c r="M13" s="882"/>
      <c r="N13" s="1128" t="str">
        <f>B13&amp;" "&amp;C13</f>
        <v>DE COCK Loic</v>
      </c>
      <c r="O13" s="1130"/>
      <c r="P13" s="1130"/>
      <c r="Q13" s="1133"/>
      <c r="R13" s="1132"/>
      <c r="S13" s="981" t="str">
        <f t="shared" ref="S13:S76" si="6">B13&amp;" "&amp;C13</f>
        <v>DE COCK Loic</v>
      </c>
      <c r="T13" s="981" t="str">
        <f t="shared" si="3"/>
        <v>DE COCK LOIC</v>
      </c>
      <c r="U13" s="981" t="str">
        <f t="shared" si="4"/>
        <v>DE COCK LOIC</v>
      </c>
      <c r="V13" s="981" t="str">
        <f t="shared" si="5"/>
        <v>DE COCK LOIC</v>
      </c>
      <c r="W13" s="882"/>
    </row>
    <row r="14" spans="1:23">
      <c r="A14" s="118">
        <v>3002</v>
      </c>
      <c r="B14" s="116" t="s">
        <v>666</v>
      </c>
      <c r="C14" s="116" t="s">
        <v>1212</v>
      </c>
      <c r="D14" s="622" t="s">
        <v>156</v>
      </c>
      <c r="E14" s="114" t="s">
        <v>157</v>
      </c>
      <c r="F14" s="812"/>
      <c r="G14" s="114"/>
      <c r="H14" s="114"/>
      <c r="I14" s="809" t="str">
        <f ca="1">IF(A14="","",     IF(ISNA(VLOOKUP(A14+0.1,Cross!B:H,I$5,0)),   "- cross",   VLOOKUP(A14+0.1,Cross!B:H,I$5,0)))</f>
        <v>- cross</v>
      </c>
      <c r="J14" s="809">
        <f ca="1">IF(A14="","",     IF(ISNA(VLOOKUP(A14+0.1,Indoor!B:H,J$5,0)),   "- indoor",   VLOOKUP(A14+0.1,Indoor!B:H,J$5,0)))</f>
        <v>286</v>
      </c>
      <c r="K14" s="809"/>
      <c r="L14" s="982">
        <v>1</v>
      </c>
      <c r="M14" s="882"/>
      <c r="N14" s="1128" t="str">
        <f t="shared" ref="N14:N61" si="7">B14&amp;" "&amp;C14</f>
        <v>VAN BEVER Nina</v>
      </c>
      <c r="O14" s="1130"/>
      <c r="P14" s="1130"/>
      <c r="Q14" s="1133"/>
      <c r="R14" s="1132"/>
      <c r="S14" s="981" t="str">
        <f t="shared" si="6"/>
        <v>VAN BEVER Nina</v>
      </c>
      <c r="T14" s="981" t="str">
        <f t="shared" si="3"/>
        <v>VAN BEVER NINA</v>
      </c>
      <c r="U14" s="981" t="str">
        <f t="shared" si="4"/>
        <v>VAN BEVER NINA</v>
      </c>
      <c r="V14" s="981" t="str">
        <f t="shared" si="5"/>
        <v>VAN BEVER NINA</v>
      </c>
      <c r="W14" s="882"/>
    </row>
    <row r="15" spans="1:23">
      <c r="A15" s="118">
        <v>3597</v>
      </c>
      <c r="B15" s="116" t="s">
        <v>1213</v>
      </c>
      <c r="C15" s="116" t="s">
        <v>558</v>
      </c>
      <c r="D15" s="622" t="s">
        <v>156</v>
      </c>
      <c r="E15" s="114" t="s">
        <v>157</v>
      </c>
      <c r="F15" s="812"/>
      <c r="G15" s="114" t="str">
        <f t="shared" si="2"/>
        <v/>
      </c>
      <c r="H15" s="114"/>
      <c r="I15" s="809" t="str">
        <f ca="1">IF(A15="","",     IF(ISNA(VLOOKUP(A15+0.1,Cross!B:H,I$5,0)),   "- cross",   VLOOKUP(A15+0.1,Cross!B:H,I$5,0)))</f>
        <v>- cross</v>
      </c>
      <c r="J15" s="809">
        <f ca="1">IF(A15="","",     IF(ISNA(VLOOKUP(A15+0.1,Indoor!B:H,J$5,0)),   "- indoor",   VLOOKUP(A15+0.1,Indoor!B:H,J$5,0)))</f>
        <v>240</v>
      </c>
      <c r="K15" s="809"/>
      <c r="L15" s="982" t="s">
        <v>996</v>
      </c>
      <c r="M15" s="882"/>
      <c r="N15" s="1128" t="str">
        <f t="shared" si="7"/>
        <v>HENDRICK Alice</v>
      </c>
      <c r="O15" s="1130"/>
      <c r="P15" s="1130"/>
      <c r="Q15" s="1133"/>
      <c r="R15" s="1132"/>
      <c r="S15" s="981" t="str">
        <f t="shared" si="6"/>
        <v>HENDRICK Alice</v>
      </c>
      <c r="T15" s="981" t="str">
        <f t="shared" si="3"/>
        <v>HENDRICK ALICE</v>
      </c>
      <c r="U15" s="981" t="str">
        <f t="shared" si="4"/>
        <v>HENDRICK ALICE</v>
      </c>
      <c r="V15" s="981" t="str">
        <f t="shared" si="5"/>
        <v>HENDRICK ALICE</v>
      </c>
      <c r="W15" s="882"/>
    </row>
    <row r="16" spans="1:23">
      <c r="A16" s="118">
        <v>10006</v>
      </c>
      <c r="B16" s="116" t="s">
        <v>1190</v>
      </c>
      <c r="C16" s="116" t="s">
        <v>1191</v>
      </c>
      <c r="D16" s="622" t="s">
        <v>155</v>
      </c>
      <c r="E16" s="114" t="s">
        <v>6</v>
      </c>
      <c r="F16" s="812"/>
      <c r="G16" s="114" t="str">
        <f t="shared" si="2"/>
        <v/>
      </c>
      <c r="H16" s="114"/>
      <c r="I16" s="809" t="str">
        <f ca="1">IF(A16="","",     IF(ISNA(VLOOKUP(A16+0.1,Cross!B:H,I$5,0)),   "- cross",   VLOOKUP(A16+0.1,Cross!B:H,I$5,0)))</f>
        <v>- cross</v>
      </c>
      <c r="J16" s="809">
        <f ca="1">IF(A16="","",     IF(ISNA(VLOOKUP(A16+0.1,Indoor!B:H,J$5,0)),   "- indoor",   VLOOKUP(A16+0.1,Indoor!B:H,J$5,0)))</f>
        <v>142</v>
      </c>
      <c r="K16" s="809"/>
      <c r="L16" s="982" t="s">
        <v>996</v>
      </c>
      <c r="M16" s="882"/>
      <c r="N16" s="1128" t="str">
        <f t="shared" si="7"/>
        <v>CORNET Roan</v>
      </c>
      <c r="O16" s="1130"/>
      <c r="P16" s="1130"/>
      <c r="Q16" s="1133"/>
      <c r="R16" s="1132"/>
      <c r="S16" s="981" t="str">
        <f t="shared" si="6"/>
        <v>CORNET Roan</v>
      </c>
      <c r="T16" s="981" t="str">
        <f t="shared" si="3"/>
        <v>CORNET ROAN</v>
      </c>
      <c r="U16" s="981" t="str">
        <f t="shared" si="4"/>
        <v>CORNET ROAN</v>
      </c>
      <c r="V16" s="981" t="str">
        <f t="shared" si="5"/>
        <v>CORNET ROAN</v>
      </c>
      <c r="W16" s="882"/>
    </row>
    <row r="17" spans="1:23">
      <c r="A17" s="118">
        <v>19641</v>
      </c>
      <c r="B17" s="116" t="s">
        <v>1192</v>
      </c>
      <c r="C17" s="116" t="s">
        <v>1193</v>
      </c>
      <c r="D17" s="622" t="s">
        <v>155</v>
      </c>
      <c r="E17" s="114" t="s">
        <v>6</v>
      </c>
      <c r="F17" s="812"/>
      <c r="G17" s="114" t="str">
        <f t="shared" si="2"/>
        <v/>
      </c>
      <c r="H17" s="114"/>
      <c r="I17" s="809" t="str">
        <f ca="1">IF(A17="","",     IF(ISNA(VLOOKUP(A17+0.1,Cross!B:H,I$5,0)),   "- cross",   VLOOKUP(A17+0.1,Cross!B:H,I$5,0)))</f>
        <v>- cross</v>
      </c>
      <c r="J17" s="809">
        <f ca="1">IF(A17="","",     IF(ISNA(VLOOKUP(A17+0.1,Indoor!B:H,J$5,0)),   "- indoor",   VLOOKUP(A17+0.1,Indoor!B:H,J$5,0)))</f>
        <v>71</v>
      </c>
      <c r="K17" s="809"/>
      <c r="L17" s="982" t="s">
        <v>996</v>
      </c>
      <c r="M17" s="882"/>
      <c r="N17" s="1128" t="str">
        <f t="shared" si="7"/>
        <v>VANDENHENDE Victor</v>
      </c>
      <c r="O17" s="1130"/>
      <c r="P17" s="1130"/>
      <c r="Q17" s="1133"/>
      <c r="R17" s="1132"/>
      <c r="S17" s="981" t="str">
        <f t="shared" si="6"/>
        <v>VANDENHENDE Victor</v>
      </c>
      <c r="T17" s="981" t="str">
        <f t="shared" si="3"/>
        <v>VANDENHENDE VICTOR</v>
      </c>
      <c r="U17" s="981" t="str">
        <f t="shared" si="4"/>
        <v>VANDENHENDE VICTOR</v>
      </c>
      <c r="V17" s="981" t="str">
        <f t="shared" si="5"/>
        <v>VANDENHENDE VICTOR</v>
      </c>
      <c r="W17" s="882"/>
    </row>
    <row r="18" spans="1:23">
      <c r="A18" s="118">
        <v>448</v>
      </c>
      <c r="B18" s="116" t="s">
        <v>1184</v>
      </c>
      <c r="C18" s="116" t="s">
        <v>549</v>
      </c>
      <c r="D18" s="622" t="s">
        <v>155</v>
      </c>
      <c r="E18" s="114" t="s">
        <v>157</v>
      </c>
      <c r="F18" s="812"/>
      <c r="G18" s="114" t="str">
        <f t="shared" si="2"/>
        <v/>
      </c>
      <c r="H18" s="114"/>
      <c r="I18" s="809" t="str">
        <f ca="1">IF(A18="","",     IF(ISNA(VLOOKUP(A18+0.1,Cross!B:H,I$5,0)),   "- cross",   VLOOKUP(A18+0.1,Cross!B:H,I$5,0)))</f>
        <v>- cross</v>
      </c>
      <c r="J18" s="809">
        <f ca="1">IF(A18="","",     IF(ISNA(VLOOKUP(A18+0.1,Indoor!B:H,J$5,0)),   "- indoor",   VLOOKUP(A18+0.1,Indoor!B:H,J$5,0)))</f>
        <v>187</v>
      </c>
      <c r="K18" s="809"/>
      <c r="L18" s="982" t="s">
        <v>996</v>
      </c>
      <c r="M18" s="882"/>
      <c r="N18" s="1128" t="str">
        <f t="shared" si="7"/>
        <v>GODEAUX Camille</v>
      </c>
      <c r="O18" s="1130"/>
      <c r="P18" s="1130"/>
      <c r="Q18" s="1133"/>
      <c r="R18" s="1132"/>
      <c r="S18" s="981" t="str">
        <f t="shared" si="6"/>
        <v>GODEAUX Camille</v>
      </c>
      <c r="T18" s="981" t="str">
        <f t="shared" si="3"/>
        <v>GODEAUX CAMILLE</v>
      </c>
      <c r="U18" s="981" t="str">
        <f t="shared" si="4"/>
        <v>GODEAUX CAMILLE</v>
      </c>
      <c r="V18" s="981" t="str">
        <f t="shared" si="5"/>
        <v>GODEAUX CAMILLE</v>
      </c>
      <c r="W18" s="882"/>
    </row>
    <row r="19" spans="1:23">
      <c r="A19" s="118">
        <v>13770</v>
      </c>
      <c r="B19" s="116" t="s">
        <v>1209</v>
      </c>
      <c r="C19" s="116" t="s">
        <v>1193</v>
      </c>
      <c r="D19" s="622" t="s">
        <v>156</v>
      </c>
      <c r="E19" s="114" t="s">
        <v>6</v>
      </c>
      <c r="F19" s="812"/>
      <c r="G19" s="114" t="str">
        <f t="shared" si="2"/>
        <v/>
      </c>
      <c r="H19" s="114"/>
      <c r="I19" s="809" t="str">
        <f ca="1">IF(A19="","",     IF(ISNA(VLOOKUP(A19+0.1,Cross!B:H,I$5,0)),   "- cross",   VLOOKUP(A19+0.1,Cross!B:H,I$5,0)))</f>
        <v>- cross</v>
      </c>
      <c r="J19" s="809">
        <f ca="1">IF(A19="","",     IF(ISNA(VLOOKUP(A19+0.1,Indoor!B:H,J$5,0)),   "- indoor",   VLOOKUP(A19+0.1,Indoor!B:H,J$5,0)))</f>
        <v>463</v>
      </c>
      <c r="K19" s="809"/>
      <c r="L19" s="982">
        <v>1</v>
      </c>
      <c r="M19" s="882"/>
      <c r="N19" s="1128" t="str">
        <f t="shared" si="7"/>
        <v>LANNOY Victor</v>
      </c>
      <c r="O19" s="1130"/>
      <c r="P19" s="1130"/>
      <c r="Q19" s="1133"/>
      <c r="R19" s="1132"/>
      <c r="S19" s="981" t="str">
        <f t="shared" si="6"/>
        <v>LANNOY Victor</v>
      </c>
      <c r="T19" s="981" t="str">
        <f t="shared" si="3"/>
        <v>LANNOY VICTOR</v>
      </c>
      <c r="U19" s="981" t="str">
        <f t="shared" si="4"/>
        <v>LANNOY VICTOR</v>
      </c>
      <c r="V19" s="981" t="str">
        <f t="shared" si="5"/>
        <v>LANNOY VICTOR</v>
      </c>
      <c r="W19" s="882"/>
    </row>
    <row r="20" spans="1:23">
      <c r="A20" s="118">
        <v>3401</v>
      </c>
      <c r="B20" s="116" t="s">
        <v>895</v>
      </c>
      <c r="C20" s="116" t="s">
        <v>956</v>
      </c>
      <c r="D20" s="622" t="s">
        <v>156</v>
      </c>
      <c r="E20" s="114" t="s">
        <v>157</v>
      </c>
      <c r="F20" s="812"/>
      <c r="G20" s="114" t="str">
        <f t="shared" si="2"/>
        <v/>
      </c>
      <c r="H20" s="114"/>
      <c r="I20" s="809" t="str">
        <f ca="1">IF(A20="","",     IF(ISNA(VLOOKUP(A20+0.1,Cross!B:H,I$5,0)),   "- cross",   VLOOKUP(A20+0.1,Cross!B:H,I$5,0)))</f>
        <v>- cross</v>
      </c>
      <c r="J20" s="809">
        <f ca="1">IF(A20="","",     IF(ISNA(VLOOKUP(A20+0.1,Indoor!B:H,J$5,0)),   "- indoor",   VLOOKUP(A20+0.1,Indoor!B:H,J$5,0)))</f>
        <v>284</v>
      </c>
      <c r="K20" s="809"/>
      <c r="L20" s="982" t="s">
        <v>996</v>
      </c>
      <c r="M20" s="882"/>
      <c r="N20" s="1128" t="str">
        <f t="shared" si="7"/>
        <v>CLEMENT Sophie</v>
      </c>
      <c r="O20" s="1130"/>
      <c r="P20" s="1130"/>
      <c r="Q20" s="1133"/>
      <c r="R20" s="1132"/>
      <c r="S20" s="981" t="str">
        <f t="shared" si="6"/>
        <v>CLEMENT Sophie</v>
      </c>
      <c r="T20" s="981" t="str">
        <f t="shared" si="3"/>
        <v>CLEMENT SOPHIE</v>
      </c>
      <c r="U20" s="981" t="str">
        <f t="shared" si="4"/>
        <v>CLEMENT SOPHIE</v>
      </c>
      <c r="V20" s="981" t="str">
        <f t="shared" si="5"/>
        <v>CLEMENT SOPHIE</v>
      </c>
      <c r="W20" s="882"/>
    </row>
    <row r="21" spans="1:23">
      <c r="A21" s="118">
        <v>3839</v>
      </c>
      <c r="B21" s="116" t="s">
        <v>1186</v>
      </c>
      <c r="C21" s="116" t="s">
        <v>660</v>
      </c>
      <c r="D21" s="622" t="s">
        <v>156</v>
      </c>
      <c r="E21" s="114" t="s">
        <v>6</v>
      </c>
      <c r="F21" s="812"/>
      <c r="G21" s="114" t="str">
        <f t="shared" si="2"/>
        <v/>
      </c>
      <c r="H21" s="114"/>
      <c r="I21" s="809" t="str">
        <f ca="1">IF(A21="","",     IF(ISNA(VLOOKUP(A21+0.1,Cross!B:H,I$5,0)),   "- cross",   VLOOKUP(A21+0.1,Cross!B:H,I$5,0)))</f>
        <v>- cross</v>
      </c>
      <c r="J21" s="809">
        <f ca="1">IF(A21="","",     IF(ISNA(VLOOKUP(A21+0.1,Indoor!B:H,J$5,0)),   "- indoor",   VLOOKUP(A21+0.1,Indoor!B:H,J$5,0)))</f>
        <v>244</v>
      </c>
      <c r="K21" s="809"/>
      <c r="L21" s="982" t="s">
        <v>996</v>
      </c>
      <c r="M21" s="882"/>
      <c r="N21" s="1128" t="str">
        <f t="shared" si="7"/>
        <v>BOULANGER Martin</v>
      </c>
      <c r="O21" s="1130"/>
      <c r="P21" s="1130"/>
      <c r="Q21" s="1133"/>
      <c r="R21" s="1132"/>
      <c r="S21" s="981" t="str">
        <f t="shared" si="6"/>
        <v>BOULANGER Martin</v>
      </c>
      <c r="T21" s="981" t="str">
        <f t="shared" si="3"/>
        <v>BOULANGER MARTIN</v>
      </c>
      <c r="U21" s="981" t="str">
        <f t="shared" si="4"/>
        <v>BOULANGER MARTIN</v>
      </c>
      <c r="V21" s="981" t="str">
        <f t="shared" si="5"/>
        <v>BOULANGER MARTIN</v>
      </c>
      <c r="W21" s="882"/>
    </row>
    <row r="22" spans="1:23">
      <c r="A22" s="118">
        <v>570</v>
      </c>
      <c r="B22" s="116" t="s">
        <v>1185</v>
      </c>
      <c r="C22" s="116" t="s">
        <v>554</v>
      </c>
      <c r="D22" s="622" t="s">
        <v>155</v>
      </c>
      <c r="E22" s="114" t="s">
        <v>157</v>
      </c>
      <c r="F22" s="812"/>
      <c r="G22" s="114" t="str">
        <f t="shared" si="2"/>
        <v/>
      </c>
      <c r="H22" s="114"/>
      <c r="I22" s="809" t="str">
        <f ca="1">IF(A22="","",     IF(ISNA(VLOOKUP(A22+0.1,Cross!B:H,I$5,0)),   "- cross",   VLOOKUP(A22+0.1,Cross!B:H,I$5,0)))</f>
        <v>- cross</v>
      </c>
      <c r="J22" s="809">
        <f ca="1">IF(A22="","",     IF(ISNA(VLOOKUP(A22+0.1,Indoor!B:H,J$5,0)),   "- indoor",   VLOOKUP(A22+0.1,Indoor!B:H,J$5,0)))</f>
        <v>137</v>
      </c>
      <c r="K22" s="809"/>
      <c r="L22" s="982">
        <v>1</v>
      </c>
      <c r="M22" s="882"/>
      <c r="N22" s="1128" t="str">
        <f t="shared" si="7"/>
        <v>DUJARDIN Louise</v>
      </c>
      <c r="O22" s="1130"/>
      <c r="P22" s="1130"/>
      <c r="Q22" s="1133"/>
      <c r="R22" s="1132"/>
      <c r="S22" s="981" t="str">
        <f t="shared" si="6"/>
        <v>DUJARDIN Louise</v>
      </c>
      <c r="T22" s="981" t="str">
        <f t="shared" si="3"/>
        <v>DUJARDIN LOUISE</v>
      </c>
      <c r="U22" s="981" t="str">
        <f t="shared" si="4"/>
        <v>DUJARDIN LOUISE</v>
      </c>
      <c r="V22" s="981" t="str">
        <f t="shared" si="5"/>
        <v>DUJARDIN LOUISE</v>
      </c>
      <c r="W22" s="882"/>
    </row>
    <row r="23" spans="1:23">
      <c r="A23" s="118">
        <v>3481</v>
      </c>
      <c r="B23" s="116" t="s">
        <v>1181</v>
      </c>
      <c r="C23" s="116" t="s">
        <v>1207</v>
      </c>
      <c r="D23" s="622" t="s">
        <v>156</v>
      </c>
      <c r="E23" s="114" t="s">
        <v>157</v>
      </c>
      <c r="F23" s="812"/>
      <c r="G23" s="114" t="str">
        <f t="shared" si="2"/>
        <v/>
      </c>
      <c r="H23" s="114"/>
      <c r="I23" s="809">
        <f ca="1">IF(A23="","",     IF(ISNA(VLOOKUP(A23+0.1,Cross!B:H,I$5,0)),   "- cross",   VLOOKUP(A23+0.1,Cross!B:H,I$5,0)))</f>
        <v>634</v>
      </c>
      <c r="J23" s="809">
        <f ca="1">IF(A23="","",     IF(ISNA(VLOOKUP(A23+0.1,Indoor!B:H,J$5,0)),   "- indoor",   VLOOKUP(A23+0.1,Indoor!B:H,J$5,0)))</f>
        <v>736</v>
      </c>
      <c r="K23" s="809"/>
      <c r="L23" s="982">
        <v>1</v>
      </c>
      <c r="M23" s="882"/>
      <c r="N23" s="1128" t="str">
        <f t="shared" si="7"/>
        <v>CHOISEZ Elodie</v>
      </c>
      <c r="O23" s="1130"/>
      <c r="P23" s="1130"/>
      <c r="Q23" s="1133"/>
      <c r="R23" s="1132"/>
      <c r="S23" s="981" t="str">
        <f t="shared" si="6"/>
        <v>CHOISEZ Elodie</v>
      </c>
      <c r="T23" s="981" t="str">
        <f t="shared" si="3"/>
        <v>CHOISEZ ELODIE</v>
      </c>
      <c r="U23" s="981" t="str">
        <f t="shared" si="4"/>
        <v>CHOISEZ ELODIE</v>
      </c>
      <c r="V23" s="981" t="str">
        <f t="shared" si="5"/>
        <v>CHOISEZ ELODIE</v>
      </c>
      <c r="W23" s="882"/>
    </row>
    <row r="24" spans="1:23">
      <c r="A24" s="118">
        <v>4295</v>
      </c>
      <c r="B24" s="116" t="s">
        <v>1214</v>
      </c>
      <c r="C24" s="116" t="s">
        <v>951</v>
      </c>
      <c r="D24" s="622" t="s">
        <v>156</v>
      </c>
      <c r="E24" s="114" t="s">
        <v>6</v>
      </c>
      <c r="F24" s="812"/>
      <c r="G24" s="114" t="str">
        <f t="shared" si="2"/>
        <v/>
      </c>
      <c r="H24" s="114"/>
      <c r="I24" s="809" t="str">
        <f ca="1">IF(A24="","",     IF(ISNA(VLOOKUP(A24+0.1,Cross!B:H,I$5,0)),   "- cross",   VLOOKUP(A24+0.1,Cross!B:H,I$5,0)))</f>
        <v>- cross</v>
      </c>
      <c r="J24" s="809">
        <f ca="1">IF(A24="","",     IF(ISNA(VLOOKUP(A24+0.1,Indoor!B:H,J$5,0)),   "- indoor",   VLOOKUP(A24+0.1,Indoor!B:H,J$5,0)))</f>
        <v>293</v>
      </c>
      <c r="K24" s="809"/>
      <c r="L24" s="982">
        <v>1</v>
      </c>
      <c r="M24" s="882"/>
      <c r="N24" s="1128" t="str">
        <f t="shared" si="7"/>
        <v>PUYLAERT Simon</v>
      </c>
      <c r="O24" s="1130"/>
      <c r="P24" s="1130"/>
      <c r="Q24" s="1133"/>
      <c r="R24" s="1132"/>
      <c r="S24" s="981" t="str">
        <f t="shared" si="6"/>
        <v>PUYLAERT Simon</v>
      </c>
      <c r="T24" s="981" t="str">
        <f t="shared" si="3"/>
        <v>PUYLAERT SIMON</v>
      </c>
      <c r="U24" s="981" t="str">
        <f t="shared" si="4"/>
        <v>PUYLAERT SIMON</v>
      </c>
      <c r="V24" s="981" t="str">
        <f t="shared" si="5"/>
        <v>PUYLAERT SIMON</v>
      </c>
      <c r="W24" s="882"/>
    </row>
    <row r="25" spans="1:23">
      <c r="A25" s="118">
        <v>9644</v>
      </c>
      <c r="B25" s="116" t="s">
        <v>1215</v>
      </c>
      <c r="C25" s="116" t="s">
        <v>583</v>
      </c>
      <c r="D25" s="622" t="s">
        <v>5</v>
      </c>
      <c r="E25" s="114" t="s">
        <v>157</v>
      </c>
      <c r="F25" s="812"/>
      <c r="G25" s="114" t="str">
        <f t="shared" si="2"/>
        <v/>
      </c>
      <c r="H25" s="114"/>
      <c r="I25" s="809">
        <f ca="1">IF(A25="","",     IF(ISNA(VLOOKUP(A25+0.1,Cross!B:H,I$5,0)),   "- cross",   VLOOKUP(A25+0.1,Cross!B:H,I$5,0)))</f>
        <v>529</v>
      </c>
      <c r="J25" s="809">
        <f ca="1">IF(A25="","",     IF(ISNA(VLOOKUP(A25+0.1,Indoor!B:H,J$5,0)),   "- indoor",   VLOOKUP(A25+0.1,Indoor!B:H,J$5,0)))</f>
        <v>240</v>
      </c>
      <c r="K25" s="809"/>
      <c r="L25" s="982" t="s">
        <v>996</v>
      </c>
      <c r="M25" s="882"/>
      <c r="N25" s="1128" t="str">
        <f t="shared" si="7"/>
        <v>MUSCH Elise</v>
      </c>
      <c r="O25" s="1130"/>
      <c r="P25" s="1130"/>
      <c r="Q25" s="1133"/>
      <c r="R25" s="1132"/>
      <c r="S25" s="981" t="str">
        <f t="shared" si="6"/>
        <v>MUSCH Elise</v>
      </c>
      <c r="T25" s="981" t="str">
        <f t="shared" si="3"/>
        <v>MUSCH ELISE</v>
      </c>
      <c r="U25" s="981" t="str">
        <f t="shared" si="4"/>
        <v>MUSCH ELISE</v>
      </c>
      <c r="V25" s="981" t="str">
        <f t="shared" si="5"/>
        <v>MUSCH ELISE</v>
      </c>
      <c r="W25" s="882"/>
    </row>
    <row r="26" spans="1:23">
      <c r="A26" s="118">
        <v>1</v>
      </c>
      <c r="B26" s="116" t="s">
        <v>1186</v>
      </c>
      <c r="C26" s="116" t="s">
        <v>1187</v>
      </c>
      <c r="D26" s="622" t="s">
        <v>155</v>
      </c>
      <c r="E26" s="114" t="s">
        <v>157</v>
      </c>
      <c r="F26" s="812"/>
      <c r="G26" s="114" t="str">
        <f t="shared" si="2"/>
        <v/>
      </c>
      <c r="H26" s="114"/>
      <c r="I26" s="809" t="str">
        <f ca="1">IF(A26="","",     IF(ISNA(VLOOKUP(A26+0.1,Cross!B:H,I$5,0)),   "- cross",   VLOOKUP(A26+0.1,Cross!B:H,I$5,0)))</f>
        <v>- cross</v>
      </c>
      <c r="J26" s="809">
        <f ca="1">IF(A26="","",     IF(ISNA(VLOOKUP(A26+0.1,Indoor!B:H,J$5,0)),   "- indoor",   VLOOKUP(A26+0.1,Indoor!B:H,J$5,0)))</f>
        <v>133</v>
      </c>
      <c r="K26" s="809"/>
      <c r="L26" s="982" t="s">
        <v>996</v>
      </c>
      <c r="M26" s="882"/>
      <c r="N26" s="1128" t="str">
        <f t="shared" si="7"/>
        <v>BOULANGER Elisa</v>
      </c>
      <c r="O26" s="1130"/>
      <c r="P26" s="1130"/>
      <c r="Q26" s="1133"/>
      <c r="R26" s="1132"/>
      <c r="S26" s="981" t="str">
        <f t="shared" si="6"/>
        <v>BOULANGER Elisa</v>
      </c>
      <c r="T26" s="981" t="str">
        <f t="shared" si="3"/>
        <v>BOULANGER ELISA</v>
      </c>
      <c r="U26" s="981" t="str">
        <f t="shared" si="4"/>
        <v>BOULANGER ELISA</v>
      </c>
      <c r="V26" s="981" t="str">
        <f t="shared" si="5"/>
        <v>BOULANGER ELISA</v>
      </c>
      <c r="W26" s="882"/>
    </row>
    <row r="27" spans="1:23">
      <c r="A27" s="118">
        <v>6430</v>
      </c>
      <c r="B27" s="116" t="s">
        <v>1216</v>
      </c>
      <c r="C27" s="116" t="s">
        <v>1217</v>
      </c>
      <c r="D27" s="622" t="s">
        <v>5</v>
      </c>
      <c r="E27" s="114" t="s">
        <v>157</v>
      </c>
      <c r="F27" s="812"/>
      <c r="G27" s="114">
        <v>1999</v>
      </c>
      <c r="H27" s="114"/>
      <c r="I27" s="809">
        <f ca="1">IF(A27="","",     IF(ISNA(VLOOKUP(A27+0.1,Cross!B:H,I$5,0)),   "- cross",   VLOOKUP(A27+0.1,Cross!B:H,I$5,0)))</f>
        <v>688</v>
      </c>
      <c r="J27" s="809">
        <f ca="1">IF(A27="","",     IF(ISNA(VLOOKUP(A27+0.1,Indoor!B:H,J$5,0)),   "- indoor",   VLOOKUP(A27+0.1,Indoor!B:H,J$5,0)))</f>
        <v>399</v>
      </c>
      <c r="K27" s="809"/>
      <c r="L27" s="982">
        <v>1</v>
      </c>
      <c r="M27" s="882"/>
      <c r="N27" s="1128" t="str">
        <f t="shared" si="7"/>
        <v>SAUCEZ Thea</v>
      </c>
      <c r="O27" s="1130"/>
      <c r="P27" s="1130"/>
      <c r="Q27" s="1133"/>
      <c r="R27" s="1132"/>
      <c r="S27" s="981" t="str">
        <f t="shared" si="6"/>
        <v>SAUCEZ Thea</v>
      </c>
      <c r="T27" s="981" t="str">
        <f t="shared" si="3"/>
        <v>SAUCEZ THEA</v>
      </c>
      <c r="U27" s="981" t="str">
        <f t="shared" si="4"/>
        <v>SAUCEZ THEA</v>
      </c>
      <c r="V27" s="981" t="str">
        <f t="shared" si="5"/>
        <v>SAUCEZ THEA</v>
      </c>
      <c r="W27" s="882"/>
    </row>
    <row r="28" spans="1:23">
      <c r="A28" s="118">
        <v>7348</v>
      </c>
      <c r="B28" s="116" t="s">
        <v>1198</v>
      </c>
      <c r="C28" s="116" t="s">
        <v>614</v>
      </c>
      <c r="D28" s="622" t="s">
        <v>5</v>
      </c>
      <c r="E28" s="114" t="s">
        <v>6</v>
      </c>
      <c r="F28" s="812"/>
      <c r="G28" s="114" t="str">
        <f t="shared" si="2"/>
        <v/>
      </c>
      <c r="H28" s="114"/>
      <c r="I28" s="809" t="str">
        <f ca="1">IF(A28="","",     IF(ISNA(VLOOKUP(A28+0.1,Cross!B:H,I$5,0)),   "- cross",   VLOOKUP(A28+0.1,Cross!B:H,I$5,0)))</f>
        <v>- cross</v>
      </c>
      <c r="J28" s="809">
        <f ca="1">IF(A28="","",     IF(ISNA(VLOOKUP(A28+0.1,Indoor!B:H,J$5,0)),   "- indoor",   VLOOKUP(A28+0.1,Indoor!B:H,J$5,0)))</f>
        <v>1074</v>
      </c>
      <c r="K28" s="809"/>
      <c r="L28" s="982" t="s">
        <v>996</v>
      </c>
      <c r="M28" s="882"/>
      <c r="N28" s="1128" t="str">
        <f t="shared" si="7"/>
        <v>CALLEEUWE Tom</v>
      </c>
      <c r="O28" s="1130"/>
      <c r="P28" s="1130"/>
      <c r="Q28" s="1133"/>
      <c r="R28" s="1132"/>
      <c r="S28" s="981" t="str">
        <f t="shared" si="6"/>
        <v>CALLEEUWE Tom</v>
      </c>
      <c r="T28" s="981" t="str">
        <f t="shared" si="3"/>
        <v>CALLEEUWE TOM</v>
      </c>
      <c r="U28" s="981" t="str">
        <f t="shared" si="4"/>
        <v>CALLEEUWE TOM</v>
      </c>
      <c r="V28" s="981" t="str">
        <f t="shared" si="5"/>
        <v>CALLEEUWE TOM</v>
      </c>
      <c r="W28" s="882"/>
    </row>
    <row r="29" spans="1:23">
      <c r="A29" s="118">
        <v>7452</v>
      </c>
      <c r="B29" s="116" t="s">
        <v>1221</v>
      </c>
      <c r="C29" s="116" t="s">
        <v>662</v>
      </c>
      <c r="D29" s="622" t="s">
        <v>5</v>
      </c>
      <c r="E29" s="114" t="s">
        <v>6</v>
      </c>
      <c r="F29" s="812"/>
      <c r="G29" s="114" t="str">
        <f t="shared" si="2"/>
        <v/>
      </c>
      <c r="H29" s="114"/>
      <c r="I29" s="809" t="str">
        <f ca="1">IF(A29="","",     IF(ISNA(VLOOKUP(A29+0.1,Cross!B:H,I$5,0)),   "- cross",   VLOOKUP(A29+0.1,Cross!B:H,I$5,0)))</f>
        <v>- cross</v>
      </c>
      <c r="J29" s="809">
        <f ca="1">IF(A29="","",     IF(ISNA(VLOOKUP(A29+0.1,Indoor!B:H,J$5,0)),   "- indoor",   VLOOKUP(A29+0.1,Indoor!B:H,J$5,0)))</f>
        <v>375</v>
      </c>
      <c r="K29" s="809"/>
      <c r="L29" s="982" t="s">
        <v>996</v>
      </c>
      <c r="M29" s="882"/>
      <c r="N29" s="1128" t="str">
        <f t="shared" si="7"/>
        <v>THIBAUT Quentin</v>
      </c>
      <c r="O29" s="1130"/>
      <c r="P29" s="1130"/>
      <c r="Q29" s="1133"/>
      <c r="R29" s="1132"/>
      <c r="S29" s="981" t="str">
        <f t="shared" si="6"/>
        <v>THIBAUT Quentin</v>
      </c>
      <c r="T29" s="981" t="str">
        <f t="shared" si="3"/>
        <v>THIBAUT QUENTIN</v>
      </c>
      <c r="U29" s="981" t="str">
        <f t="shared" si="4"/>
        <v>THIBAUT QUENTIN</v>
      </c>
      <c r="V29" s="981" t="str">
        <f t="shared" si="5"/>
        <v>THIBAUT QUENTIN</v>
      </c>
      <c r="W29" s="882"/>
    </row>
    <row r="30" spans="1:23">
      <c r="A30" s="118">
        <v>550</v>
      </c>
      <c r="B30" s="116" t="s">
        <v>1222</v>
      </c>
      <c r="C30" s="116" t="s">
        <v>635</v>
      </c>
      <c r="D30" s="622" t="s">
        <v>155</v>
      </c>
      <c r="E30" s="114" t="s">
        <v>6</v>
      </c>
      <c r="F30" s="812"/>
      <c r="G30" s="114" t="str">
        <f t="shared" si="2"/>
        <v/>
      </c>
      <c r="H30" s="114"/>
      <c r="I30" s="809">
        <f ca="1">IF(A30="","",     IF(ISNA(VLOOKUP(A30+0.1,Cross!B:H,I$5,0)),   "- cross",   VLOOKUP(A30+0.1,Cross!B:H,I$5,0)))</f>
        <v>412</v>
      </c>
      <c r="J30" s="809" t="str">
        <f>IF(A30="","",     IF(ISNA(VLOOKUP(A30+0.1,Indoor!B:H,J$5,0)),   "- indoor",   VLOOKUP(A30+0.1,Indoor!B:H,J$5,0)))</f>
        <v>- indoor</v>
      </c>
      <c r="K30" s="809"/>
      <c r="L30" s="982" t="s">
        <v>996</v>
      </c>
      <c r="M30" s="882"/>
      <c r="N30" s="1128" t="str">
        <f t="shared" si="7"/>
        <v>YAMULKI Maxime</v>
      </c>
      <c r="O30" s="1130"/>
      <c r="P30" s="1130"/>
      <c r="Q30" s="1133"/>
      <c r="R30" s="1132"/>
      <c r="S30" s="981" t="str">
        <f t="shared" si="6"/>
        <v>YAMULKI Maxime</v>
      </c>
      <c r="T30" s="981" t="str">
        <f t="shared" si="3"/>
        <v>YAMULKI MAXIME</v>
      </c>
      <c r="U30" s="981" t="str">
        <f t="shared" si="4"/>
        <v>YAMULKI MAXIME</v>
      </c>
      <c r="V30" s="981" t="str">
        <f t="shared" si="5"/>
        <v>YAMULKI MAXIME</v>
      </c>
      <c r="W30" s="882"/>
    </row>
    <row r="31" spans="1:23">
      <c r="A31" s="118">
        <v>9646</v>
      </c>
      <c r="B31" s="116" t="s">
        <v>1188</v>
      </c>
      <c r="C31" s="116" t="s">
        <v>1189</v>
      </c>
      <c r="D31" s="622" t="s">
        <v>155</v>
      </c>
      <c r="E31" s="114" t="s">
        <v>157</v>
      </c>
      <c r="F31" s="812"/>
      <c r="G31" s="114" t="str">
        <f t="shared" si="2"/>
        <v/>
      </c>
      <c r="H31" s="114"/>
      <c r="I31" s="809" t="str">
        <f ca="1">IF(A31="","",     IF(ISNA(VLOOKUP(A31+0.1,Cross!B:H,I$5,0)),   "- cross",   VLOOKUP(A31+0.1,Cross!B:H,I$5,0)))</f>
        <v>- cross</v>
      </c>
      <c r="J31" s="809">
        <f ca="1">IF(A31="","",     IF(ISNA(VLOOKUP(A31+0.1,Indoor!B:H,J$5,0)),   "- indoor",   VLOOKUP(A31+0.1,Indoor!B:H,J$5,0)))</f>
        <v>166</v>
      </c>
      <c r="K31" s="809"/>
      <c r="L31" s="982">
        <v>1</v>
      </c>
      <c r="M31" s="882"/>
      <c r="N31" s="1128" t="str">
        <f t="shared" si="7"/>
        <v>KHALADAOUI Agath</v>
      </c>
      <c r="O31" s="1130"/>
      <c r="P31" s="1130"/>
      <c r="Q31" s="1133"/>
      <c r="R31" s="1132"/>
      <c r="S31" s="981" t="str">
        <f t="shared" si="6"/>
        <v>KHALADAOUI Agath</v>
      </c>
      <c r="T31" s="981" t="str">
        <f t="shared" si="3"/>
        <v>KHALADAOUI AGATH</v>
      </c>
      <c r="U31" s="981" t="str">
        <f t="shared" si="4"/>
        <v>KHALADAOUI AGATH</v>
      </c>
      <c r="V31" s="981" t="str">
        <f t="shared" si="5"/>
        <v>KHALADAOUI AGATH</v>
      </c>
      <c r="W31" s="882"/>
    </row>
    <row r="32" spans="1:23">
      <c r="A32" s="118">
        <v>447</v>
      </c>
      <c r="B32" s="116" t="s">
        <v>1223</v>
      </c>
      <c r="C32" s="116" t="s">
        <v>1224</v>
      </c>
      <c r="D32" s="622" t="s">
        <v>155</v>
      </c>
      <c r="E32" s="114" t="s">
        <v>157</v>
      </c>
      <c r="F32" s="812"/>
      <c r="G32" s="114" t="str">
        <f t="shared" si="2"/>
        <v/>
      </c>
      <c r="H32" s="114"/>
      <c r="I32" s="809">
        <f ca="1">IF(A32="","",     IF(ISNA(VLOOKUP(A32+0.1,Cross!B:H,I$5,0)),   "- cross",   VLOOKUP(A32+0.1,Cross!B:H,I$5,0)))</f>
        <v>536</v>
      </c>
      <c r="J32" s="809" t="str">
        <f>IF(A32="","",     IF(ISNA(VLOOKUP(A32+0.1,Indoor!B:H,J$5,0)),   "- indoor",   VLOOKUP(A32+0.1,Indoor!B:H,J$5,0)))</f>
        <v>- indoor</v>
      </c>
      <c r="K32" s="809"/>
      <c r="L32" s="982" t="s">
        <v>996</v>
      </c>
      <c r="M32" s="882"/>
      <c r="N32" s="1128" t="str">
        <f t="shared" si="7"/>
        <v>BERRIDI CHAMORRO Laia</v>
      </c>
      <c r="O32" s="1130"/>
      <c r="P32" s="1130"/>
      <c r="Q32" s="1133"/>
      <c r="R32" s="1132"/>
      <c r="S32" s="981" t="str">
        <f t="shared" si="6"/>
        <v>BERRIDI CHAMORRO Laia</v>
      </c>
      <c r="T32" s="981" t="str">
        <f t="shared" si="3"/>
        <v>BERRIDI CHAMORRO LAIA</v>
      </c>
      <c r="U32" s="981" t="str">
        <f t="shared" si="4"/>
        <v>BERRIDI CHAMORRO LAIA</v>
      </c>
      <c r="V32" s="981" t="str">
        <f t="shared" si="5"/>
        <v>BERRIDI CHAMORRO LAIA</v>
      </c>
      <c r="W32" s="882"/>
    </row>
    <row r="33" spans="1:23">
      <c r="A33" s="118">
        <v>9637</v>
      </c>
      <c r="B33" s="116" t="s">
        <v>1158</v>
      </c>
      <c r="C33" s="116" t="s">
        <v>586</v>
      </c>
      <c r="D33" s="622" t="s">
        <v>155</v>
      </c>
      <c r="E33" s="114" t="s">
        <v>157</v>
      </c>
      <c r="F33" s="812"/>
      <c r="G33" s="114"/>
      <c r="H33" s="114"/>
      <c r="I33" s="809" t="str">
        <f ca="1">IF(A33="","",     IF(ISNA(VLOOKUP(A33+0.1,Cross!B:H,I$5,0)),   "- cross",   VLOOKUP(A33+0.1,Cross!B:H,I$5,0)))</f>
        <v>- cross</v>
      </c>
      <c r="J33" s="809">
        <f ca="1">IF(A33="","",     IF(ISNA(VLOOKUP(A33+0.1,Indoor!B:H,J$5,0)),   "- indoor",   VLOOKUP(A33+0.1,Indoor!B:H,J$5,0)))</f>
        <v>84</v>
      </c>
      <c r="K33" s="809"/>
      <c r="L33" s="982" t="s">
        <v>996</v>
      </c>
      <c r="M33" s="882"/>
      <c r="N33" s="1128" t="str">
        <f t="shared" si="7"/>
        <v>DE BOCK Virginie</v>
      </c>
      <c r="O33" s="1130"/>
      <c r="P33" s="1130"/>
      <c r="Q33" s="1133"/>
      <c r="R33" s="1132"/>
      <c r="S33" s="981" t="str">
        <f t="shared" si="6"/>
        <v>DE BOCK Virginie</v>
      </c>
      <c r="T33" s="981" t="str">
        <f t="shared" si="3"/>
        <v>DE BOCK VIRGINIE</v>
      </c>
      <c r="U33" s="981" t="str">
        <f t="shared" si="4"/>
        <v>DE BOCK VIRGINIE</v>
      </c>
      <c r="V33" s="981" t="str">
        <f t="shared" si="5"/>
        <v>DE BOCK VIRGINIE</v>
      </c>
      <c r="W33" s="882"/>
    </row>
    <row r="34" spans="1:23">
      <c r="A34" s="118">
        <v>7667</v>
      </c>
      <c r="B34" s="116" t="s">
        <v>1225</v>
      </c>
      <c r="C34" s="116" t="s">
        <v>598</v>
      </c>
      <c r="D34" s="622" t="s">
        <v>5</v>
      </c>
      <c r="E34" s="114" t="s">
        <v>6</v>
      </c>
      <c r="F34" s="812"/>
      <c r="G34" s="114" t="str">
        <f t="shared" si="2"/>
        <v/>
      </c>
      <c r="H34" s="114"/>
      <c r="I34" s="809">
        <f ca="1">IF(A34="","",     IF(ISNA(VLOOKUP(A34+0.1,Cross!B:H,I$5,0)),   "- cross",   VLOOKUP(A34+0.1,Cross!B:H,I$5,0)))</f>
        <v>840</v>
      </c>
      <c r="J34" s="809" t="str">
        <f>IF(A34="","",     IF(ISNA(VLOOKUP(A34+0.1,Indoor!B:H,J$5,0)),   "- indoor",   VLOOKUP(A34+0.1,Indoor!B:H,J$5,0)))</f>
        <v>- indoor</v>
      </c>
      <c r="K34" s="809"/>
      <c r="L34" s="982">
        <v>1</v>
      </c>
      <c r="M34" s="882"/>
      <c r="N34" s="1128" t="str">
        <f t="shared" si="7"/>
        <v>BRAECKMANS Guillaume</v>
      </c>
      <c r="O34" s="1130"/>
      <c r="P34" s="1130"/>
      <c r="Q34" s="1133"/>
      <c r="R34" s="1132"/>
      <c r="S34" s="981" t="str">
        <f t="shared" si="6"/>
        <v>BRAECKMANS Guillaume</v>
      </c>
      <c r="T34" s="981" t="str">
        <f t="shared" si="3"/>
        <v>BRAECKMANS GUILLAUME</v>
      </c>
      <c r="U34" s="981" t="str">
        <f t="shared" si="4"/>
        <v>BRAECKMANS GUILLAUME</v>
      </c>
      <c r="V34" s="981" t="str">
        <f t="shared" si="5"/>
        <v>BRAECKMANS GUILLAUME</v>
      </c>
      <c r="W34" s="882"/>
    </row>
    <row r="35" spans="1:23">
      <c r="A35" s="118">
        <v>3779</v>
      </c>
      <c r="B35" s="116" t="s">
        <v>538</v>
      </c>
      <c r="C35" s="116" t="s">
        <v>591</v>
      </c>
      <c r="D35" s="622" t="str">
        <f ca="1">IF(G35="","",VLOOKUP(G35,année_1ou2,pts_Cross!$B$5,0))</f>
        <v>P</v>
      </c>
      <c r="E35" s="114" t="s">
        <v>6</v>
      </c>
      <c r="F35" s="812">
        <v>36708</v>
      </c>
      <c r="G35" s="114">
        <f t="shared" si="2"/>
        <v>2000</v>
      </c>
      <c r="H35" s="114">
        <v>39366</v>
      </c>
      <c r="I35" s="809">
        <f ca="1">IF(A35="","",     IF(ISNA(VLOOKUP(A35+0.1,Cross!B:H,I$5,0)),   "- cross",   VLOOKUP(A35+0.1,Cross!B:H,I$5,0)))</f>
        <v>1275</v>
      </c>
      <c r="J35" s="809">
        <f ca="1">IF(A35="","",     IF(ISNA(VLOOKUP(A35+0.1,Indoor!B:H,J$5,0)),   "- indoor",   VLOOKUP(A35+0.1,Indoor!B:H,J$5,0)))</f>
        <v>1053</v>
      </c>
      <c r="K35" s="809"/>
      <c r="L35" s="982">
        <v>1</v>
      </c>
      <c r="M35" s="882"/>
      <c r="N35" s="1128" t="str">
        <f t="shared" si="7"/>
        <v>BESEME Cyprien</v>
      </c>
      <c r="O35" s="1130"/>
      <c r="P35" s="1130"/>
      <c r="Q35" s="1133"/>
      <c r="R35" s="1132"/>
      <c r="S35" s="981" t="str">
        <f t="shared" si="6"/>
        <v>BESEME Cyprien</v>
      </c>
      <c r="T35" s="981" t="str">
        <f t="shared" si="3"/>
        <v>BESEME CYPRIEN</v>
      </c>
      <c r="U35" s="981" t="str">
        <f t="shared" si="4"/>
        <v>BESEME CYPRIEN</v>
      </c>
      <c r="V35" s="981" t="str">
        <f t="shared" si="5"/>
        <v>BESEME CYPRIEN</v>
      </c>
      <c r="W35" s="882"/>
    </row>
    <row r="36" spans="1:23">
      <c r="A36" s="118">
        <v>6307</v>
      </c>
      <c r="B36" s="116" t="s">
        <v>1226</v>
      </c>
      <c r="C36" s="116" t="s">
        <v>969</v>
      </c>
      <c r="D36" s="622" t="s">
        <v>5</v>
      </c>
      <c r="E36" s="114" t="s">
        <v>157</v>
      </c>
      <c r="F36" s="812"/>
      <c r="G36" s="114">
        <v>1998</v>
      </c>
      <c r="H36" s="114"/>
      <c r="I36" s="809">
        <f ca="1">IF(A36="","",     IF(ISNA(VLOOKUP(A36+0.1,Cross!B:H,I$5,0)),   "- cross",   VLOOKUP(A36+0.1,Cross!B:H,I$5,0)))</f>
        <v>861</v>
      </c>
      <c r="J36" s="809">
        <f ca="1">IF(A36="","",     IF(ISNA(VLOOKUP(A36+0.1,Indoor!B:H,J$5,0)),   "- indoor",   VLOOKUP(A36+0.1,Indoor!B:H,J$5,0)))</f>
        <v>448</v>
      </c>
      <c r="K36" s="809"/>
      <c r="L36" s="982">
        <v>1</v>
      </c>
      <c r="M36" s="882"/>
      <c r="N36" s="1128" t="str">
        <f t="shared" si="7"/>
        <v>EGHELS Odile</v>
      </c>
      <c r="O36" s="1130"/>
      <c r="P36" s="1130"/>
      <c r="Q36" s="1133"/>
      <c r="R36" s="1132"/>
      <c r="S36" s="981" t="str">
        <f t="shared" si="6"/>
        <v>EGHELS Odile</v>
      </c>
      <c r="T36" s="981" t="str">
        <f t="shared" si="3"/>
        <v>EGHELS ODILE</v>
      </c>
      <c r="U36" s="981" t="str">
        <f t="shared" si="4"/>
        <v>EGHELS ODILE</v>
      </c>
      <c r="V36" s="981" t="str">
        <f t="shared" si="5"/>
        <v>EGHELS ODILE</v>
      </c>
      <c r="W36" s="882"/>
    </row>
    <row r="37" spans="1:23">
      <c r="A37" s="118"/>
      <c r="B37" s="116" t="s">
        <v>490</v>
      </c>
      <c r="C37" s="116" t="s">
        <v>647</v>
      </c>
      <c r="D37" s="622" t="e">
        <f>IF(G37="","",VLOOKUP(G37,année_1ou2,pts_Cross!$B$5,0))</f>
        <v>#N/A</v>
      </c>
      <c r="E37" s="114" t="s">
        <v>6</v>
      </c>
      <c r="F37" s="812"/>
      <c r="G37" s="463">
        <v>1995</v>
      </c>
      <c r="H37" s="114" t="s">
        <v>668</v>
      </c>
      <c r="I37" s="809" t="str">
        <f>IF(A37="","",     IF(ISNA(VLOOKUP(A37+0.1,Cross!B:H,I$5,0)),   "- cross",   VLOOKUP(A37+0.1,Cross!B:H,I$5,0)))</f>
        <v/>
      </c>
      <c r="J37" s="809" t="str">
        <f>IF(A37="","",     IF(ISNA(VLOOKUP(A37+0.1,Indoor!B:H,J$5,0)),   "- indoor",   VLOOKUP(A37+0.1,Indoor!B:H,J$5,0)))</f>
        <v/>
      </c>
      <c r="K37" s="809"/>
      <c r="L37" s="982" t="s">
        <v>996</v>
      </c>
      <c r="M37" s="882"/>
      <c r="N37" s="1128" t="str">
        <f t="shared" si="7"/>
        <v>BOUCHE Loïc</v>
      </c>
      <c r="O37" s="1130"/>
      <c r="P37" s="1130"/>
      <c r="Q37" s="1133"/>
      <c r="R37" s="1132"/>
      <c r="S37" s="981" t="str">
        <f t="shared" si="6"/>
        <v>BOUCHE Loïc</v>
      </c>
      <c r="T37" s="981" t="str">
        <f t="shared" si="3"/>
        <v>BOUCHE LOÏC</v>
      </c>
      <c r="U37" s="981" t="str">
        <f t="shared" si="4"/>
        <v>BOUCHE LOÏC</v>
      </c>
      <c r="V37" s="981" t="str">
        <f t="shared" si="5"/>
        <v>BOUCHE LOIC</v>
      </c>
      <c r="W37" s="882"/>
    </row>
    <row r="38" spans="1:23">
      <c r="A38" s="118"/>
      <c r="B38" s="116" t="s">
        <v>268</v>
      </c>
      <c r="C38" s="116" t="s">
        <v>643</v>
      </c>
      <c r="D38" s="622" t="e">
        <f>IF(G38="","",VLOOKUP(G38,année_1ou2,pts_Cross!$B$5,0))</f>
        <v>#N/A</v>
      </c>
      <c r="E38" s="114" t="s">
        <v>6</v>
      </c>
      <c r="F38" s="812">
        <v>35586</v>
      </c>
      <c r="G38" s="114">
        <f t="shared" ref="G38:G101" si="8">IF(ISNUMBER(F38),YEAR(F38),"")</f>
        <v>1997</v>
      </c>
      <c r="H38" s="114">
        <v>5151</v>
      </c>
      <c r="I38" s="809" t="str">
        <f>IF(A38="","",     IF(ISNA(VLOOKUP(A38+0.1,Cross!B:H,I$5,0)),   "- cross",   VLOOKUP(A38+0.1,Cross!B:H,I$5,0)))</f>
        <v/>
      </c>
      <c r="J38" s="809" t="str">
        <f>IF(A38="","",     IF(ISNA(VLOOKUP(A38+0.1,Indoor!B:H,J$5,0)),   "- indoor",   VLOOKUP(A38+0.1,Indoor!B:H,J$5,0)))</f>
        <v/>
      </c>
      <c r="K38" s="809"/>
      <c r="L38" s="982">
        <v>1</v>
      </c>
      <c r="M38" s="882"/>
      <c r="N38" s="1128" t="str">
        <f t="shared" si="7"/>
        <v>BOULVIN Dorian</v>
      </c>
      <c r="O38" s="1130"/>
      <c r="P38" s="1130"/>
      <c r="Q38" s="1133"/>
      <c r="R38" s="1132"/>
      <c r="S38" s="981" t="str">
        <f t="shared" si="6"/>
        <v>BOULVIN Dorian</v>
      </c>
      <c r="T38" s="981" t="str">
        <f t="shared" si="3"/>
        <v>BOULVIN DORIAN</v>
      </c>
      <c r="U38" s="981" t="str">
        <f t="shared" si="4"/>
        <v>BOULVIN DORIAN</v>
      </c>
      <c r="V38" s="981" t="str">
        <f t="shared" si="5"/>
        <v>BOULVIN DORIAN</v>
      </c>
      <c r="W38" s="882"/>
    </row>
    <row r="39" spans="1:23">
      <c r="A39" s="118">
        <v>7027</v>
      </c>
      <c r="B39" s="116" t="s">
        <v>887</v>
      </c>
      <c r="C39" s="116" t="s">
        <v>951</v>
      </c>
      <c r="D39" s="622" t="str">
        <f ca="1">IF(G39="","",VLOOKUP(G39,année_1ou2,pts_Cross!$B$5,0))</f>
        <v>M</v>
      </c>
      <c r="E39" s="114" t="s">
        <v>6</v>
      </c>
      <c r="F39" s="812">
        <v>36257</v>
      </c>
      <c r="G39" s="114">
        <f t="shared" si="8"/>
        <v>1999</v>
      </c>
      <c r="H39" s="114"/>
      <c r="I39" s="809" t="str">
        <f ca="1">IF(A39="","",     IF(ISNA(VLOOKUP(A39+0.1,Cross!B:H,I$5,0)),   "- cross",   VLOOKUP(A39+0.1,Cross!B:H,I$5,0)))</f>
        <v>- cross</v>
      </c>
      <c r="J39" s="809">
        <f ca="1">IF(A39="","",     IF(ISNA(VLOOKUP(A39+0.1,Indoor!B:H,J$5,0)),   "- indoor",   VLOOKUP(A39+0.1,Indoor!B:H,J$5,0)))</f>
        <v>1262</v>
      </c>
      <c r="K39" s="809"/>
      <c r="L39" s="982">
        <v>1</v>
      </c>
      <c r="M39" s="882"/>
      <c r="N39" s="1128" t="str">
        <f t="shared" si="7"/>
        <v>BOUQUIAUX Simon</v>
      </c>
      <c r="O39" s="1130"/>
      <c r="P39" s="1130"/>
      <c r="Q39" s="1133"/>
      <c r="R39" s="1132"/>
      <c r="S39" s="981" t="str">
        <f t="shared" si="6"/>
        <v>BOUQUIAUX Simon</v>
      </c>
      <c r="T39" s="981" t="str">
        <f t="shared" si="3"/>
        <v>BOUQUIAUX SIMON</v>
      </c>
      <c r="U39" s="981" t="str">
        <f t="shared" si="4"/>
        <v>BOUQUIAUX SIMON</v>
      </c>
      <c r="V39" s="981" t="str">
        <f t="shared" si="5"/>
        <v>BOUQUIAUX SIMON</v>
      </c>
      <c r="W39" s="882"/>
    </row>
    <row r="40" spans="1:23">
      <c r="A40" s="118"/>
      <c r="B40" s="116" t="s">
        <v>269</v>
      </c>
      <c r="C40" s="116" t="s">
        <v>596</v>
      </c>
      <c r="D40" s="622" t="e">
        <f>IF(G40="","",VLOOKUP(G40,année_1ou2,pts_Cross!$B$5,0))</f>
        <v>#N/A</v>
      </c>
      <c r="E40" s="114" t="s">
        <v>6</v>
      </c>
      <c r="F40" s="812">
        <v>35392</v>
      </c>
      <c r="G40" s="114">
        <f t="shared" si="8"/>
        <v>1996</v>
      </c>
      <c r="H40" s="114">
        <v>5089</v>
      </c>
      <c r="I40" s="809" t="str">
        <f>IF(A40="","",     IF(ISNA(VLOOKUP(A40+0.1,Cross!B:H,I$5,0)),   "- cross",   VLOOKUP(A40+0.1,Cross!B:H,I$5,0)))</f>
        <v/>
      </c>
      <c r="J40" s="809" t="str">
        <f>IF(A40="","",     IF(ISNA(VLOOKUP(A40+0.1,Indoor!B:H,J$5,0)),   "- indoor",   VLOOKUP(A40+0.1,Indoor!B:H,J$5,0)))</f>
        <v/>
      </c>
      <c r="K40" s="809"/>
      <c r="L40" s="982">
        <v>1</v>
      </c>
      <c r="M40" s="882"/>
      <c r="N40" s="1128" t="str">
        <f t="shared" si="7"/>
        <v>BOURGEOIS François</v>
      </c>
      <c r="O40" s="1130"/>
      <c r="P40" s="1130"/>
      <c r="Q40" s="1133"/>
      <c r="R40" s="1132"/>
      <c r="S40" s="981" t="str">
        <f t="shared" si="6"/>
        <v>BOURGEOIS François</v>
      </c>
      <c r="T40" s="981" t="str">
        <f t="shared" si="3"/>
        <v>BOURGEOIS FRANÇOIS</v>
      </c>
      <c r="U40" s="981" t="str">
        <f t="shared" si="4"/>
        <v>BOURGEOIS FRANÇOIS</v>
      </c>
      <c r="V40" s="981" t="str">
        <f t="shared" si="5"/>
        <v>BOURGEOIS FRANCOIS</v>
      </c>
      <c r="W40" s="882"/>
    </row>
    <row r="41" spans="1:23">
      <c r="A41" s="118"/>
      <c r="B41" s="116" t="s">
        <v>270</v>
      </c>
      <c r="C41" s="116" t="s">
        <v>541</v>
      </c>
      <c r="D41" s="622" t="e">
        <f>IF(G41="","",VLOOKUP(G41,année_1ou2,pts_Cross!$B$5,0))</f>
        <v>#N/A</v>
      </c>
      <c r="E41" s="114" t="s">
        <v>157</v>
      </c>
      <c r="F41" s="812">
        <v>35155</v>
      </c>
      <c r="G41" s="114">
        <f t="shared" si="8"/>
        <v>1996</v>
      </c>
      <c r="H41" s="114">
        <v>4934</v>
      </c>
      <c r="I41" s="809" t="str">
        <f>IF(A41="","",     IF(ISNA(VLOOKUP(A41+0.1,Cross!B:H,I$5,0)),   "- cross",   VLOOKUP(A41+0.1,Cross!B:H,I$5,0)))</f>
        <v/>
      </c>
      <c r="J41" s="809" t="str">
        <f>IF(A41="","",     IF(ISNA(VLOOKUP(A41+0.1,Indoor!B:H,J$5,0)),   "- indoor",   VLOOKUP(A41+0.1,Indoor!B:H,J$5,0)))</f>
        <v/>
      </c>
      <c r="K41" s="809"/>
      <c r="L41" s="982">
        <v>1</v>
      </c>
      <c r="M41" s="882"/>
      <c r="N41" s="1128" t="str">
        <f t="shared" si="7"/>
        <v>BOUVENCOURT Julie</v>
      </c>
      <c r="O41" s="1130"/>
      <c r="P41" s="1130"/>
      <c r="Q41" s="1133"/>
      <c r="R41" s="1132"/>
      <c r="S41" s="981" t="str">
        <f t="shared" si="6"/>
        <v>BOUVENCOURT Julie</v>
      </c>
      <c r="T41" s="981" t="str">
        <f t="shared" si="3"/>
        <v>BOUVENCOURT JULIE</v>
      </c>
      <c r="U41" s="981" t="str">
        <f t="shared" si="4"/>
        <v>BOUVENCOURT JULIE</v>
      </c>
      <c r="V41" s="981" t="str">
        <f t="shared" si="5"/>
        <v>BOUVENCOURT JULIE</v>
      </c>
      <c r="W41" s="882"/>
    </row>
    <row r="42" spans="1:23">
      <c r="A42" s="118"/>
      <c r="B42" s="116" t="s">
        <v>270</v>
      </c>
      <c r="C42" s="116" t="s">
        <v>604</v>
      </c>
      <c r="D42" s="622" t="str">
        <f ca="1">IF(G42="","",VLOOKUP(G42,année_1ou2,pts_Cross!$B$5,0))</f>
        <v>M</v>
      </c>
      <c r="E42" s="114" t="s">
        <v>6</v>
      </c>
      <c r="F42" s="812">
        <v>36200</v>
      </c>
      <c r="G42" s="114">
        <f t="shared" si="8"/>
        <v>1999</v>
      </c>
      <c r="H42" s="114">
        <v>5509</v>
      </c>
      <c r="I42" s="809" t="str">
        <f>IF(A42="","",     IF(ISNA(VLOOKUP(A42+0.1,Cross!B:H,I$5,0)),   "- cross",   VLOOKUP(A42+0.1,Cross!B:H,I$5,0)))</f>
        <v/>
      </c>
      <c r="J42" s="809" t="str">
        <f>IF(A42="","",     IF(ISNA(VLOOKUP(A42+0.1,Indoor!B:H,J$5,0)),   "- indoor",   VLOOKUP(A42+0.1,Indoor!B:H,J$5,0)))</f>
        <v/>
      </c>
      <c r="K42" s="809"/>
      <c r="L42" s="982">
        <v>1</v>
      </c>
      <c r="M42" s="882"/>
      <c r="N42" s="1128" t="str">
        <f t="shared" si="7"/>
        <v>BOUVENCOURT Thomas</v>
      </c>
      <c r="O42" s="1130"/>
      <c r="P42" s="1130"/>
      <c r="Q42" s="1133"/>
      <c r="R42" s="1132"/>
      <c r="S42" s="981" t="str">
        <f t="shared" si="6"/>
        <v>BOUVENCOURT Thomas</v>
      </c>
      <c r="T42" s="981" t="str">
        <f t="shared" si="3"/>
        <v>BOUVENCOURT THOMAS</v>
      </c>
      <c r="U42" s="981" t="str">
        <f t="shared" si="4"/>
        <v>BOUVENCOURT THOMAS</v>
      </c>
      <c r="V42" s="981" t="str">
        <f t="shared" si="5"/>
        <v>BOUVENCOURT THOMAS</v>
      </c>
      <c r="W42" s="882"/>
    </row>
    <row r="43" spans="1:23">
      <c r="A43" s="118"/>
      <c r="B43" s="116" t="s">
        <v>271</v>
      </c>
      <c r="C43" s="116" t="s">
        <v>605</v>
      </c>
      <c r="D43" s="622" t="str">
        <f ca="1">IF(G43="","",VLOOKUP(G43,année_1ou2,pts_Cross!$B$5,0))</f>
        <v>M</v>
      </c>
      <c r="E43" s="114" t="s">
        <v>6</v>
      </c>
      <c r="F43" s="812">
        <v>36028</v>
      </c>
      <c r="G43" s="114">
        <f t="shared" si="8"/>
        <v>1998</v>
      </c>
      <c r="H43" s="114">
        <v>5348</v>
      </c>
      <c r="I43" s="809" t="str">
        <f>IF(A43="","",     IF(ISNA(VLOOKUP(A43+0.1,Cross!B:H,I$5,0)),   "- cross",   VLOOKUP(A43+0.1,Cross!B:H,I$5,0)))</f>
        <v/>
      </c>
      <c r="J43" s="809" t="str">
        <f>IF(A43="","",     IF(ISNA(VLOOKUP(A43+0.1,Indoor!B:H,J$5,0)),   "- indoor",   VLOOKUP(A43+0.1,Indoor!B:H,J$5,0)))</f>
        <v/>
      </c>
      <c r="K43" s="809"/>
      <c r="L43" s="982" t="s">
        <v>996</v>
      </c>
      <c r="M43" s="882"/>
      <c r="N43" s="1128" t="str">
        <f t="shared" si="7"/>
        <v>BOUZID Dalil</v>
      </c>
      <c r="O43" s="1130"/>
      <c r="P43" s="1130"/>
      <c r="Q43" s="1133"/>
      <c r="R43" s="1132"/>
      <c r="S43" s="981" t="str">
        <f t="shared" si="6"/>
        <v>BOUZID Dalil</v>
      </c>
      <c r="T43" s="981" t="str">
        <f t="shared" si="3"/>
        <v>BOUZID DALIL</v>
      </c>
      <c r="U43" s="981" t="str">
        <f t="shared" si="4"/>
        <v>BOUZID DALIL</v>
      </c>
      <c r="V43" s="981" t="str">
        <f t="shared" si="5"/>
        <v>BOUZID DALIL</v>
      </c>
      <c r="W43" s="882"/>
    </row>
    <row r="44" spans="1:23">
      <c r="A44" s="118"/>
      <c r="B44" s="116" t="s">
        <v>888</v>
      </c>
      <c r="C44" s="116" t="s">
        <v>569</v>
      </c>
      <c r="D44" s="622" t="e">
        <f>IF(G44="","",VLOOKUP(G44,année_1ou2,pts_Cross!$B$5,0))</f>
        <v>#N/A</v>
      </c>
      <c r="E44" s="114" t="s">
        <v>157</v>
      </c>
      <c r="F44" s="812">
        <v>35300</v>
      </c>
      <c r="G44" s="114">
        <f t="shared" si="8"/>
        <v>1996</v>
      </c>
      <c r="H44" s="114"/>
      <c r="I44" s="809" t="str">
        <f>IF(A44="","",     IF(ISNA(VLOOKUP(A44+0.1,Cross!B:H,I$5,0)),   "- cross",   VLOOKUP(A44+0.1,Cross!B:H,I$5,0)))</f>
        <v/>
      </c>
      <c r="J44" s="809" t="str">
        <f>IF(A44="","",     IF(ISNA(VLOOKUP(A44+0.1,Indoor!B:H,J$5,0)),   "- indoor",   VLOOKUP(A44+0.1,Indoor!B:H,J$5,0)))</f>
        <v/>
      </c>
      <c r="K44" s="809"/>
      <c r="L44" s="982">
        <v>1</v>
      </c>
      <c r="M44" s="882"/>
      <c r="N44" s="1128" t="str">
        <f t="shared" si="7"/>
        <v>BRIOLO Juliette</v>
      </c>
      <c r="O44" s="1130"/>
      <c r="P44" s="1130"/>
      <c r="Q44" s="1133"/>
      <c r="R44" s="1132"/>
      <c r="S44" s="981" t="str">
        <f t="shared" si="6"/>
        <v>BRIOLO Juliette</v>
      </c>
      <c r="T44" s="981" t="str">
        <f t="shared" si="3"/>
        <v>BRIOLO JULIETTE</v>
      </c>
      <c r="U44" s="981" t="str">
        <f t="shared" si="4"/>
        <v>BRIOLO JULIETTE</v>
      </c>
      <c r="V44" s="981" t="str">
        <f t="shared" si="5"/>
        <v>BRIOLO JULIETTE</v>
      </c>
      <c r="W44" s="882"/>
    </row>
    <row r="45" spans="1:23">
      <c r="A45" s="118"/>
      <c r="B45" s="116" t="s">
        <v>644</v>
      </c>
      <c r="C45" s="116" t="s">
        <v>645</v>
      </c>
      <c r="D45" s="622" t="e">
        <f>IF(G45="","",VLOOKUP(G45,année_1ou2,pts_Cross!$B$5,0))</f>
        <v>#N/A</v>
      </c>
      <c r="E45" s="114" t="s">
        <v>6</v>
      </c>
      <c r="F45" s="812">
        <v>35640</v>
      </c>
      <c r="G45" s="114">
        <f t="shared" si="8"/>
        <v>1997</v>
      </c>
      <c r="H45" s="114">
        <v>5681</v>
      </c>
      <c r="I45" s="809" t="str">
        <f>IF(A45="","",     IF(ISNA(VLOOKUP(A45+0.1,Cross!B:H,I$5,0)),   "- cross",   VLOOKUP(A45+0.1,Cross!B:H,I$5,0)))</f>
        <v/>
      </c>
      <c r="J45" s="809" t="str">
        <f>IF(A45="","",     IF(ISNA(VLOOKUP(A45+0.1,Indoor!B:H,J$5,0)),   "- indoor",   VLOOKUP(A45+0.1,Indoor!B:H,J$5,0)))</f>
        <v/>
      </c>
      <c r="K45" s="809"/>
      <c r="L45" s="982">
        <v>1</v>
      </c>
      <c r="M45" s="882"/>
      <c r="N45" s="1128" t="str">
        <f t="shared" si="7"/>
        <v>BROUWERS Amaury</v>
      </c>
      <c r="O45" s="1130"/>
      <c r="P45" s="1130"/>
      <c r="Q45" s="1133"/>
      <c r="R45" s="1132"/>
      <c r="S45" s="981" t="str">
        <f t="shared" si="6"/>
        <v>BROUWERS Amaury</v>
      </c>
      <c r="T45" s="981" t="str">
        <f t="shared" si="3"/>
        <v>BROUWERS AMAURY</v>
      </c>
      <c r="U45" s="981" t="str">
        <f t="shared" si="4"/>
        <v>BROUWERS AMAURY</v>
      </c>
      <c r="V45" s="981" t="str">
        <f t="shared" si="5"/>
        <v>BROUWERS AMAURY</v>
      </c>
      <c r="W45" s="882"/>
    </row>
    <row r="46" spans="1:23">
      <c r="A46" s="118">
        <v>3244</v>
      </c>
      <c r="B46" s="116" t="s">
        <v>644</v>
      </c>
      <c r="C46" s="116" t="s">
        <v>583</v>
      </c>
      <c r="D46" s="622" t="str">
        <f ca="1">IF(G46="","",VLOOKUP(G46,année_1ou2,pts_Cross!$B$5,0))</f>
        <v>P</v>
      </c>
      <c r="E46" s="114" t="s">
        <v>157</v>
      </c>
      <c r="F46" s="812">
        <v>36825</v>
      </c>
      <c r="G46" s="114">
        <f t="shared" si="8"/>
        <v>2000</v>
      </c>
      <c r="H46" s="114"/>
      <c r="I46" s="809">
        <f ca="1">IF(A46="","",     IF(ISNA(VLOOKUP(A46+0.1,Cross!B:H,I$5,0)),   "- cross",   VLOOKUP(A46+0.1,Cross!B:H,I$5,0)))</f>
        <v>764</v>
      </c>
      <c r="J46" s="809">
        <f ca="1">IF(A46="","",     IF(ISNA(VLOOKUP(A46+0.1,Indoor!B:H,J$5,0)),   "- indoor",   VLOOKUP(A46+0.1,Indoor!B:H,J$5,0)))</f>
        <v>752</v>
      </c>
      <c r="K46" s="809"/>
      <c r="L46" s="982">
        <v>1</v>
      </c>
      <c r="M46" s="882"/>
      <c r="N46" s="1128" t="str">
        <f t="shared" si="7"/>
        <v>BROUWERS Elise</v>
      </c>
      <c r="O46" s="1130"/>
      <c r="P46" s="1130"/>
      <c r="Q46" s="1133"/>
      <c r="R46" s="1132"/>
      <c r="S46" s="981" t="str">
        <f t="shared" si="6"/>
        <v>BROUWERS Elise</v>
      </c>
      <c r="T46" s="981" t="str">
        <f t="shared" si="3"/>
        <v>BROUWERS ELISE</v>
      </c>
      <c r="U46" s="981" t="str">
        <f t="shared" si="4"/>
        <v>BROUWERS ELISE</v>
      </c>
      <c r="V46" s="981" t="str">
        <f t="shared" si="5"/>
        <v>BROUWERS ELISE</v>
      </c>
      <c r="W46" s="882"/>
    </row>
    <row r="47" spans="1:23">
      <c r="A47" s="118"/>
      <c r="B47" s="116" t="s">
        <v>889</v>
      </c>
      <c r="C47" s="116" t="s">
        <v>657</v>
      </c>
      <c r="D47" s="622" t="str">
        <f ca="1">IF(G47="","",VLOOKUP(G47,année_1ou2,pts_Cross!$B$5,0))</f>
        <v>M</v>
      </c>
      <c r="E47" s="114" t="s">
        <v>6</v>
      </c>
      <c r="F47" s="812">
        <v>36238</v>
      </c>
      <c r="G47" s="114">
        <f t="shared" si="8"/>
        <v>1999</v>
      </c>
      <c r="H47" s="114"/>
      <c r="I47" s="809" t="str">
        <f>IF(A47="","",     IF(ISNA(VLOOKUP(A47+0.1,Cross!B:H,I$5,0)),   "- cross",   VLOOKUP(A47+0.1,Cross!B:H,I$5,0)))</f>
        <v/>
      </c>
      <c r="J47" s="809" t="str">
        <f>IF(A47="","",     IF(ISNA(VLOOKUP(A47+0.1,Indoor!B:H,J$5,0)),   "- indoor",   VLOOKUP(A47+0.1,Indoor!B:H,J$5,0)))</f>
        <v/>
      </c>
      <c r="K47" s="809"/>
      <c r="L47" s="982" t="s">
        <v>996</v>
      </c>
      <c r="M47" s="882"/>
      <c r="N47" s="1128" t="str">
        <f t="shared" si="7"/>
        <v>BUVENS Clément</v>
      </c>
      <c r="O47" s="1130"/>
      <c r="P47" s="1130"/>
      <c r="Q47" s="1133"/>
      <c r="R47" s="1132"/>
      <c r="S47" s="981" t="str">
        <f t="shared" si="6"/>
        <v>BUVENS Clément</v>
      </c>
      <c r="T47" s="981" t="str">
        <f t="shared" si="3"/>
        <v>BUVENS CLÉMENT</v>
      </c>
      <c r="U47" s="981" t="str">
        <f t="shared" si="4"/>
        <v>BUVENS CLEMENT</v>
      </c>
      <c r="V47" s="981" t="str">
        <f t="shared" si="5"/>
        <v>BUVENS CLEMENT</v>
      </c>
      <c r="W47" s="882"/>
    </row>
    <row r="48" spans="1:23">
      <c r="A48" s="118"/>
      <c r="B48" s="116" t="s">
        <v>890</v>
      </c>
      <c r="C48" s="116" t="s">
        <v>952</v>
      </c>
      <c r="D48" s="622" t="e">
        <f>IF(G48="","",VLOOKUP(G48,année_1ou2,pts_Cross!$B$5,0))</f>
        <v>#N/A</v>
      </c>
      <c r="E48" s="114" t="s">
        <v>157</v>
      </c>
      <c r="F48" s="812">
        <v>34807</v>
      </c>
      <c r="G48" s="114">
        <f t="shared" si="8"/>
        <v>1995</v>
      </c>
      <c r="H48" s="114"/>
      <c r="I48" s="809" t="str">
        <f>IF(A48="","",     IF(ISNA(VLOOKUP(A48+0.1,Cross!B:H,I$5,0)),   "- cross",   VLOOKUP(A48+0.1,Cross!B:H,I$5,0)))</f>
        <v/>
      </c>
      <c r="J48" s="809" t="str">
        <f>IF(A48="","",     IF(ISNA(VLOOKUP(A48+0.1,Indoor!B:H,J$5,0)),   "- indoor",   VLOOKUP(A48+0.1,Indoor!B:H,J$5,0)))</f>
        <v/>
      </c>
      <c r="K48" s="809"/>
      <c r="L48" s="982" t="s">
        <v>996</v>
      </c>
      <c r="M48" s="882"/>
      <c r="N48" s="1128" t="str">
        <f t="shared" si="7"/>
        <v>CALICIS Chloé</v>
      </c>
      <c r="O48" s="1130"/>
      <c r="P48" s="1130"/>
      <c r="Q48" s="1133"/>
      <c r="R48" s="1132"/>
      <c r="S48" s="981" t="str">
        <f t="shared" si="6"/>
        <v>CALICIS Chloé</v>
      </c>
      <c r="T48" s="981" t="str">
        <f t="shared" si="3"/>
        <v>CALICIS CHLOÉ</v>
      </c>
      <c r="U48" s="981" t="str">
        <f t="shared" si="4"/>
        <v>CALICIS CHLOE</v>
      </c>
      <c r="V48" s="981" t="str">
        <f t="shared" si="5"/>
        <v>CALICIS CHLOE</v>
      </c>
      <c r="W48" s="882"/>
    </row>
    <row r="49" spans="1:23">
      <c r="A49" s="118"/>
      <c r="B49" s="116" t="s">
        <v>891</v>
      </c>
      <c r="C49" s="116" t="s">
        <v>953</v>
      </c>
      <c r="D49" s="622" t="str">
        <f ca="1">IF(G49="","",VLOOKUP(G49,année_1ou2,pts_Cross!$B$5,0))</f>
        <v>P</v>
      </c>
      <c r="E49" s="114" t="s">
        <v>157</v>
      </c>
      <c r="F49" s="812">
        <v>37121</v>
      </c>
      <c r="G49" s="114">
        <f t="shared" si="8"/>
        <v>2001</v>
      </c>
      <c r="H49" s="114"/>
      <c r="I49" s="809" t="str">
        <f>IF(A49="","",     IF(ISNA(VLOOKUP(A49+0.1,Cross!B:H,I$5,0)),   "- cross",   VLOOKUP(A49+0.1,Cross!B:H,I$5,0)))</f>
        <v/>
      </c>
      <c r="J49" s="809" t="str">
        <f>IF(A49="","",     IF(ISNA(VLOOKUP(A49+0.1,Indoor!B:H,J$5,0)),   "- indoor",   VLOOKUP(A49+0.1,Indoor!B:H,J$5,0)))</f>
        <v/>
      </c>
      <c r="K49" s="809"/>
      <c r="L49" s="982">
        <v>1</v>
      </c>
      <c r="M49" s="882"/>
      <c r="N49" s="1128" t="str">
        <f t="shared" si="7"/>
        <v>CANART Naomi</v>
      </c>
      <c r="O49" s="1130"/>
      <c r="P49" s="1130"/>
      <c r="Q49" s="1133"/>
      <c r="R49" s="1132"/>
      <c r="S49" s="981" t="str">
        <f t="shared" si="6"/>
        <v>CANART Naomi</v>
      </c>
      <c r="T49" s="981" t="str">
        <f t="shared" si="3"/>
        <v>CANART NAOMI</v>
      </c>
      <c r="U49" s="981" t="str">
        <f t="shared" si="4"/>
        <v>CANART NAOMI</v>
      </c>
      <c r="V49" s="981" t="str">
        <f t="shared" si="5"/>
        <v>CANART NAOMI</v>
      </c>
      <c r="W49" s="882"/>
    </row>
    <row r="50" spans="1:23">
      <c r="A50" s="118"/>
      <c r="B50" s="116" t="s">
        <v>892</v>
      </c>
      <c r="C50" s="116" t="s">
        <v>592</v>
      </c>
      <c r="D50" s="622" t="str">
        <f ca="1">IF(G50="","",VLOOKUP(G50,année_1ou2,pts_Cross!$B$5,0))</f>
        <v>B</v>
      </c>
      <c r="E50" s="114" t="s">
        <v>6</v>
      </c>
      <c r="F50" s="812">
        <v>37404</v>
      </c>
      <c r="G50" s="114">
        <f t="shared" si="8"/>
        <v>2002</v>
      </c>
      <c r="H50" s="114"/>
      <c r="I50" s="809" t="str">
        <f>IF(A50="","",     IF(ISNA(VLOOKUP(A50+0.1,Cross!B:H,I$5,0)),   "- cross",   VLOOKUP(A50+0.1,Cross!B:H,I$5,0)))</f>
        <v/>
      </c>
      <c r="J50" s="809" t="str">
        <f>IF(A50="","",     IF(ISNA(VLOOKUP(A50+0.1,Indoor!B:H,J$5,0)),   "- indoor",   VLOOKUP(A50+0.1,Indoor!B:H,J$5,0)))</f>
        <v/>
      </c>
      <c r="K50" s="809"/>
      <c r="L50" s="982">
        <v>1</v>
      </c>
      <c r="M50" s="882"/>
      <c r="N50" s="1128" t="str">
        <f t="shared" si="7"/>
        <v>CARLIER Adrien</v>
      </c>
      <c r="O50" s="1130"/>
      <c r="P50" s="1130"/>
      <c r="Q50" s="1133"/>
      <c r="R50" s="1132"/>
      <c r="S50" s="981" t="str">
        <f t="shared" si="6"/>
        <v>CARLIER Adrien</v>
      </c>
      <c r="T50" s="981" t="str">
        <f t="shared" si="3"/>
        <v>CARLIER ADRIEN</v>
      </c>
      <c r="U50" s="981" t="str">
        <f t="shared" si="4"/>
        <v>CARLIER ADRIEN</v>
      </c>
      <c r="V50" s="981" t="str">
        <f t="shared" si="5"/>
        <v>CARLIER ADRIEN</v>
      </c>
      <c r="W50" s="882"/>
    </row>
    <row r="51" spans="1:23">
      <c r="A51" s="118"/>
      <c r="B51" s="116" t="s">
        <v>892</v>
      </c>
      <c r="C51" s="116" t="s">
        <v>954</v>
      </c>
      <c r="D51" s="622" t="str">
        <f ca="1">IF(G51="","",VLOOKUP(G51,année_1ou2,pts_Cross!$B$5,0))</f>
        <v>P</v>
      </c>
      <c r="E51" s="114" t="s">
        <v>157</v>
      </c>
      <c r="F51" s="812">
        <v>36756</v>
      </c>
      <c r="G51" s="114">
        <f t="shared" si="8"/>
        <v>2000</v>
      </c>
      <c r="H51" s="114"/>
      <c r="I51" s="809" t="str">
        <f>IF(A51="","",     IF(ISNA(VLOOKUP(A51+0.1,Cross!B:H,I$5,0)),   "- cross",   VLOOKUP(A51+0.1,Cross!B:H,I$5,0)))</f>
        <v/>
      </c>
      <c r="J51" s="809" t="str">
        <f>IF(A51="","",     IF(ISNA(VLOOKUP(A51+0.1,Indoor!B:H,J$5,0)),   "- indoor",   VLOOKUP(A51+0.1,Indoor!B:H,J$5,0)))</f>
        <v/>
      </c>
      <c r="K51" s="809"/>
      <c r="L51" s="982">
        <v>1</v>
      </c>
      <c r="M51" s="882"/>
      <c r="N51" s="1128" t="str">
        <f t="shared" si="7"/>
        <v>CARLIER Romane</v>
      </c>
      <c r="O51" s="1130"/>
      <c r="P51" s="1130"/>
      <c r="Q51" s="1133"/>
      <c r="R51" s="1132"/>
      <c r="S51" s="981" t="str">
        <f t="shared" si="6"/>
        <v>CARLIER Romane</v>
      </c>
      <c r="T51" s="981" t="str">
        <f t="shared" si="3"/>
        <v>CARLIER ROMANE</v>
      </c>
      <c r="U51" s="981" t="str">
        <f t="shared" si="4"/>
        <v>CARLIER ROMANE</v>
      </c>
      <c r="V51" s="981" t="str">
        <f t="shared" si="5"/>
        <v>CARLIER ROMANE</v>
      </c>
      <c r="W51" s="882"/>
    </row>
    <row r="52" spans="1:23">
      <c r="A52" s="118"/>
      <c r="B52" s="116" t="s">
        <v>893</v>
      </c>
      <c r="C52" s="116" t="s">
        <v>955</v>
      </c>
      <c r="D52" s="622" t="str">
        <f ca="1">IF(G52="","",VLOOKUP(G52,année_1ou2,pts_Cross!$B$5,0))</f>
        <v>M</v>
      </c>
      <c r="E52" s="114" t="s">
        <v>6</v>
      </c>
      <c r="F52" s="812">
        <v>35889</v>
      </c>
      <c r="G52" s="114">
        <f t="shared" si="8"/>
        <v>1998</v>
      </c>
      <c r="H52" s="114"/>
      <c r="I52" s="809" t="str">
        <f>IF(A52="","",     IF(ISNA(VLOOKUP(A52+0.1,Cross!B:H,I$5,0)),   "- cross",   VLOOKUP(A52+0.1,Cross!B:H,I$5,0)))</f>
        <v/>
      </c>
      <c r="J52" s="809" t="str">
        <f>IF(A52="","",     IF(ISNA(VLOOKUP(A52+0.1,Indoor!B:H,J$5,0)),   "- indoor",   VLOOKUP(A52+0.1,Indoor!B:H,J$5,0)))</f>
        <v/>
      </c>
      <c r="K52" s="809"/>
      <c r="L52" s="982">
        <v>1</v>
      </c>
      <c r="M52" s="882"/>
      <c r="N52" s="1128" t="str">
        <f t="shared" si="7"/>
        <v>CASSART Jimmy</v>
      </c>
      <c r="O52" s="1130"/>
      <c r="P52" s="1130"/>
      <c r="Q52" s="1133"/>
      <c r="R52" s="1132"/>
      <c r="S52" s="981" t="str">
        <f t="shared" si="6"/>
        <v>CASSART Jimmy</v>
      </c>
      <c r="T52" s="981" t="str">
        <f t="shared" si="3"/>
        <v>CASSART JIMMY</v>
      </c>
      <c r="U52" s="981" t="str">
        <f t="shared" si="4"/>
        <v>CASSART JIMMY</v>
      </c>
      <c r="V52" s="981" t="str">
        <f t="shared" si="5"/>
        <v>CASSART JIMMY</v>
      </c>
      <c r="W52" s="882"/>
    </row>
    <row r="53" spans="1:23">
      <c r="A53" s="118">
        <v>229</v>
      </c>
      <c r="B53" s="116" t="s">
        <v>1194</v>
      </c>
      <c r="C53" s="116" t="s">
        <v>1195</v>
      </c>
      <c r="D53" s="622" t="s">
        <v>155</v>
      </c>
      <c r="E53" s="114" t="s">
        <v>6</v>
      </c>
      <c r="F53" s="812"/>
      <c r="G53" s="114" t="str">
        <f t="shared" si="8"/>
        <v/>
      </c>
      <c r="H53" s="114"/>
      <c r="I53" s="809" t="str">
        <f ca="1">IF(A53="","",     IF(ISNA(VLOOKUP(A53+0.1,Cross!B:H,I$5,0)),   "- cross",   VLOOKUP(A53+0.1,Cross!B:H,I$5,0)))</f>
        <v>- cross</v>
      </c>
      <c r="J53" s="809">
        <f ca="1">IF(A53="","",     IF(ISNA(VLOOKUP(A53+0.1,Indoor!B:H,J$5,0)),   "- indoor",   VLOOKUP(A53+0.1,Indoor!B:H,J$5,0)))</f>
        <v>55</v>
      </c>
      <c r="K53" s="809"/>
      <c r="L53" s="982" t="s">
        <v>996</v>
      </c>
      <c r="M53" s="882"/>
      <c r="N53" s="1128" t="str">
        <f t="shared" si="7"/>
        <v>COLLET Leo Paul</v>
      </c>
      <c r="O53" s="1130"/>
      <c r="P53" s="1130"/>
      <c r="Q53" s="1133"/>
      <c r="R53" s="1132"/>
      <c r="S53" s="981" t="str">
        <f t="shared" si="6"/>
        <v>COLLET Leo Paul</v>
      </c>
      <c r="T53" s="981" t="str">
        <f t="shared" si="3"/>
        <v>COLLET LEO PAUL</v>
      </c>
      <c r="U53" s="981" t="str">
        <f t="shared" si="4"/>
        <v>COLLET LEO PAUL</v>
      </c>
      <c r="V53" s="981" t="str">
        <f t="shared" si="5"/>
        <v>COLLET LEO PAUL</v>
      </c>
      <c r="W53" s="882"/>
    </row>
    <row r="54" spans="1:23">
      <c r="A54" s="118"/>
      <c r="B54" s="116" t="s">
        <v>522</v>
      </c>
      <c r="C54" s="116" t="s">
        <v>523</v>
      </c>
      <c r="D54" s="622" t="str">
        <f ca="1">IF(G54="","",VLOOKUP(G54,année_1ou2,pts_Cross!$B$5,0))</f>
        <v>P</v>
      </c>
      <c r="E54" s="114" t="s">
        <v>157</v>
      </c>
      <c r="F54" s="812">
        <v>36710</v>
      </c>
      <c r="G54" s="114">
        <f t="shared" si="8"/>
        <v>2000</v>
      </c>
      <c r="H54" s="114"/>
      <c r="I54" s="809" t="str">
        <f>IF(A54="","",     IF(ISNA(VLOOKUP(A54+0.1,Cross!B:H,I$5,0)),   "- cross",   VLOOKUP(A54+0.1,Cross!B:H,I$5,0)))</f>
        <v/>
      </c>
      <c r="J54" s="809" t="str">
        <f>IF(A54="","",     IF(ISNA(VLOOKUP(A54+0.1,Indoor!B:H,J$5,0)),   "- indoor",   VLOOKUP(A54+0.1,Indoor!B:H,J$5,0)))</f>
        <v/>
      </c>
      <c r="K54" s="809"/>
      <c r="L54" s="982" t="s">
        <v>996</v>
      </c>
      <c r="M54" s="882"/>
      <c r="N54" s="1128" t="str">
        <f t="shared" si="7"/>
        <v>CEULEMANS Clémence</v>
      </c>
      <c r="O54" s="1130"/>
      <c r="P54" s="1130"/>
      <c r="Q54" s="1133"/>
      <c r="R54" s="1132"/>
      <c r="S54" s="981" t="str">
        <f t="shared" si="6"/>
        <v>CEULEMANS Clémence</v>
      </c>
      <c r="T54" s="981" t="str">
        <f t="shared" si="3"/>
        <v>CEULEMANS CLÉMENCE</v>
      </c>
      <c r="U54" s="981" t="str">
        <f t="shared" si="4"/>
        <v>CEULEMANS CLEMENCE</v>
      </c>
      <c r="V54" s="981" t="str">
        <f t="shared" si="5"/>
        <v>CEULEMANS CLEMENCE</v>
      </c>
      <c r="W54" s="882"/>
    </row>
    <row r="55" spans="1:23">
      <c r="A55" s="118">
        <v>367</v>
      </c>
      <c r="B55" s="116" t="s">
        <v>1198</v>
      </c>
      <c r="C55" s="116" t="s">
        <v>1199</v>
      </c>
      <c r="D55" s="622" t="s">
        <v>155</v>
      </c>
      <c r="E55" s="114" t="s">
        <v>6</v>
      </c>
      <c r="F55" s="812"/>
      <c r="G55" s="114" t="str">
        <f t="shared" si="8"/>
        <v/>
      </c>
      <c r="H55" s="114"/>
      <c r="I55" s="809" t="str">
        <f ca="1">IF(A55="","",     IF(ISNA(VLOOKUP(A55+0.1,Cross!B:H,I$5,0)),   "- cross",   VLOOKUP(A55+0.1,Cross!B:H,I$5,0)))</f>
        <v>- cross</v>
      </c>
      <c r="J55" s="809">
        <f ca="1">IF(A55="","",     IF(ISNA(VLOOKUP(A55+0.1,Indoor!B:H,J$5,0)),   "- indoor",   VLOOKUP(A55+0.1,Indoor!B:H,J$5,0)))</f>
        <v>324</v>
      </c>
      <c r="K55" s="809"/>
      <c r="L55" s="982">
        <v>1</v>
      </c>
      <c r="M55" s="882"/>
      <c r="N55" s="1128" t="str">
        <f t="shared" si="7"/>
        <v>CALLEEUWE Theo</v>
      </c>
      <c r="O55" s="1130"/>
      <c r="P55" s="1130"/>
      <c r="Q55" s="1133"/>
      <c r="R55" s="1132"/>
      <c r="S55" s="981" t="str">
        <f t="shared" si="6"/>
        <v>CALLEEUWE Theo</v>
      </c>
      <c r="T55" s="981" t="str">
        <f t="shared" si="3"/>
        <v>CALLEEUWE THEO</v>
      </c>
      <c r="U55" s="981" t="str">
        <f t="shared" si="4"/>
        <v>CALLEEUWE THEO</v>
      </c>
      <c r="V55" s="981" t="str">
        <f t="shared" si="5"/>
        <v>CALLEEUWE THEO</v>
      </c>
      <c r="W55" s="882"/>
    </row>
    <row r="56" spans="1:23">
      <c r="A56" s="118"/>
      <c r="B56" s="116" t="s">
        <v>483</v>
      </c>
      <c r="C56" s="116" t="s">
        <v>635</v>
      </c>
      <c r="D56" s="622" t="e">
        <f>IF(G56="","",VLOOKUP(G56,année_1ou2,pts_Cross!$B$5,0))</f>
        <v>#N/A</v>
      </c>
      <c r="E56" s="114" t="s">
        <v>6</v>
      </c>
      <c r="F56" s="812">
        <v>35026</v>
      </c>
      <c r="G56" s="114">
        <f t="shared" si="8"/>
        <v>1995</v>
      </c>
      <c r="H56" s="114">
        <v>4942</v>
      </c>
      <c r="I56" s="809" t="str">
        <f>IF(A56="","",     IF(ISNA(VLOOKUP(A56+0.1,Cross!B:H,I$5,0)),   "- cross",   VLOOKUP(A56+0.1,Cross!B:H,I$5,0)))</f>
        <v/>
      </c>
      <c r="J56" s="809" t="str">
        <f>IF(A56="","",     IF(ISNA(VLOOKUP(A56+0.1,Indoor!B:H,J$5,0)),   "- indoor",   VLOOKUP(A56+0.1,Indoor!B:H,J$5,0)))</f>
        <v/>
      </c>
      <c r="K56" s="809"/>
      <c r="L56" s="982" t="s">
        <v>996</v>
      </c>
      <c r="M56" s="882"/>
      <c r="N56" s="1128" t="str">
        <f t="shared" si="7"/>
        <v>CHAUSSEE Maxime</v>
      </c>
      <c r="O56" s="1130"/>
      <c r="P56" s="1130"/>
      <c r="Q56" s="1133"/>
      <c r="R56" s="1132"/>
      <c r="S56" s="981" t="str">
        <f t="shared" si="6"/>
        <v>CHAUSSEE Maxime</v>
      </c>
      <c r="T56" s="981" t="str">
        <f t="shared" si="3"/>
        <v>CHAUSSEE MAXIME</v>
      </c>
      <c r="U56" s="981" t="str">
        <f t="shared" si="4"/>
        <v>CHAUSSEE MAXIME</v>
      </c>
      <c r="V56" s="981" t="str">
        <f t="shared" si="5"/>
        <v>CHAUSSEE MAXIME</v>
      </c>
      <c r="W56" s="882"/>
    </row>
    <row r="57" spans="1:23">
      <c r="A57" s="118"/>
      <c r="B57" s="116" t="s">
        <v>894</v>
      </c>
      <c r="C57" s="116" t="s">
        <v>643</v>
      </c>
      <c r="D57" s="622" t="e">
        <f>IF(G57="","",VLOOKUP(G57,année_1ou2,pts_Cross!$B$5,0))</f>
        <v>#N/A</v>
      </c>
      <c r="E57" s="114" t="s">
        <v>6</v>
      </c>
      <c r="F57" s="812">
        <v>35727</v>
      </c>
      <c r="G57" s="114">
        <f t="shared" si="8"/>
        <v>1997</v>
      </c>
      <c r="H57" s="114"/>
      <c r="I57" s="809" t="str">
        <f>IF(A57="","",     IF(ISNA(VLOOKUP(A57+0.1,Cross!B:H,I$5,0)),   "- cross",   VLOOKUP(A57+0.1,Cross!B:H,I$5,0)))</f>
        <v/>
      </c>
      <c r="J57" s="809" t="str">
        <f>IF(A57="","",     IF(ISNA(VLOOKUP(A57+0.1,Indoor!B:H,J$5,0)),   "- indoor",   VLOOKUP(A57+0.1,Indoor!B:H,J$5,0)))</f>
        <v/>
      </c>
      <c r="K57" s="809"/>
      <c r="L57" s="982">
        <v>1</v>
      </c>
      <c r="M57" s="882"/>
      <c r="N57" s="1128" t="str">
        <f t="shared" si="7"/>
        <v>CLAEYSSENS Dorian</v>
      </c>
      <c r="O57" s="1130"/>
      <c r="P57" s="1130"/>
      <c r="Q57" s="1133"/>
      <c r="R57" s="1132"/>
      <c r="S57" s="981" t="str">
        <f t="shared" si="6"/>
        <v>CLAEYSSENS Dorian</v>
      </c>
      <c r="T57" s="981" t="str">
        <f t="shared" si="3"/>
        <v>CLAEYSSENS DORIAN</v>
      </c>
      <c r="U57" s="981" t="str">
        <f t="shared" si="4"/>
        <v>CLAEYSSENS DORIAN</v>
      </c>
      <c r="V57" s="981" t="str">
        <f t="shared" si="5"/>
        <v>CLAEYSSENS DORIAN</v>
      </c>
      <c r="W57" s="882"/>
    </row>
    <row r="58" spans="1:23">
      <c r="A58" s="118"/>
      <c r="B58" s="116" t="s">
        <v>895</v>
      </c>
      <c r="C58" s="116" t="s">
        <v>956</v>
      </c>
      <c r="D58" s="622" t="str">
        <f ca="1">IF(G58="","",VLOOKUP(G58,année_1ou2,pts_Cross!$B$5,0))</f>
        <v>P</v>
      </c>
      <c r="E58" s="114" t="s">
        <v>157</v>
      </c>
      <c r="F58" s="812">
        <v>37072</v>
      </c>
      <c r="G58" s="114">
        <f t="shared" si="8"/>
        <v>2001</v>
      </c>
      <c r="H58" s="114"/>
      <c r="I58" s="809" t="str">
        <f>IF(A58="","",     IF(ISNA(VLOOKUP(A58+0.1,Cross!B:H,I$5,0)),   "- cross",   VLOOKUP(A58+0.1,Cross!B:H,I$5,0)))</f>
        <v/>
      </c>
      <c r="J58" s="809" t="str">
        <f>IF(A58="","",     IF(ISNA(VLOOKUP(A58+0.1,Indoor!B:H,J$5,0)),   "- indoor",   VLOOKUP(A58+0.1,Indoor!B:H,J$5,0)))</f>
        <v/>
      </c>
      <c r="K58" s="809"/>
      <c r="L58" s="982">
        <v>1</v>
      </c>
      <c r="M58" s="882"/>
      <c r="N58" s="1128" t="str">
        <f t="shared" si="7"/>
        <v>CLEMENT Sophie</v>
      </c>
      <c r="O58" s="1130"/>
      <c r="P58" s="1130"/>
      <c r="Q58" s="1133"/>
      <c r="R58" s="1132"/>
      <c r="S58" s="981" t="str">
        <f t="shared" si="6"/>
        <v>CLEMENT Sophie</v>
      </c>
      <c r="T58" s="981" t="str">
        <f t="shared" si="3"/>
        <v>CLEMENT SOPHIE</v>
      </c>
      <c r="U58" s="981" t="str">
        <f t="shared" si="4"/>
        <v>CLEMENT SOPHIE</v>
      </c>
      <c r="V58" s="981" t="str">
        <f t="shared" si="5"/>
        <v>CLEMENT SOPHIE</v>
      </c>
      <c r="W58" s="882"/>
    </row>
    <row r="59" spans="1:23">
      <c r="A59" s="118"/>
      <c r="B59" s="116" t="s">
        <v>896</v>
      </c>
      <c r="C59" s="116" t="s">
        <v>957</v>
      </c>
      <c r="D59" s="622" t="str">
        <f ca="1">IF(G59="","",VLOOKUP(G59,année_1ou2,pts_Cross!$B$5,0))</f>
        <v>P</v>
      </c>
      <c r="E59" s="114" t="s">
        <v>6</v>
      </c>
      <c r="F59" s="812">
        <v>37020</v>
      </c>
      <c r="G59" s="114">
        <f t="shared" si="8"/>
        <v>2001</v>
      </c>
      <c r="H59" s="114"/>
      <c r="I59" s="809" t="str">
        <f>IF(A59="","",     IF(ISNA(VLOOKUP(A59+0.1,Cross!B:H,I$5,0)),   "- cross",   VLOOKUP(A59+0.1,Cross!B:H,I$5,0)))</f>
        <v/>
      </c>
      <c r="J59" s="809" t="str">
        <f>IF(A59="","",     IF(ISNA(VLOOKUP(A59+0.1,Indoor!B:H,J$5,0)),   "- indoor",   VLOOKUP(A59+0.1,Indoor!B:H,J$5,0)))</f>
        <v/>
      </c>
      <c r="K59" s="809"/>
      <c r="L59" s="982">
        <v>1</v>
      </c>
      <c r="M59" s="882"/>
      <c r="N59" s="1128" t="str">
        <f t="shared" si="7"/>
        <v>CLINKEMALIE Stephen</v>
      </c>
      <c r="O59" s="1130"/>
      <c r="P59" s="1130"/>
      <c r="Q59" s="1133"/>
      <c r="R59" s="1132"/>
      <c r="S59" s="981" t="str">
        <f t="shared" si="6"/>
        <v>CLINKEMALIE Stephen</v>
      </c>
      <c r="T59" s="981" t="str">
        <f t="shared" si="3"/>
        <v>CLINKEMALIE STEPHEN</v>
      </c>
      <c r="U59" s="981" t="str">
        <f t="shared" si="4"/>
        <v>CLINKEMALIE STEPHEN</v>
      </c>
      <c r="V59" s="981" t="str">
        <f t="shared" si="5"/>
        <v>CLINKEMALIE STEPHEN</v>
      </c>
      <c r="W59" s="882"/>
    </row>
    <row r="60" spans="1:23">
      <c r="A60" s="118"/>
      <c r="B60" s="116" t="s">
        <v>896</v>
      </c>
      <c r="C60" s="116" t="s">
        <v>958</v>
      </c>
      <c r="D60" s="622" t="str">
        <f ca="1">IF(G60="","",VLOOKUP(G60,année_1ou2,pts_Cross!$B$5,0))</f>
        <v>P</v>
      </c>
      <c r="E60" s="114" t="s">
        <v>6</v>
      </c>
      <c r="F60" s="812">
        <v>37020</v>
      </c>
      <c r="G60" s="114">
        <f t="shared" si="8"/>
        <v>2001</v>
      </c>
      <c r="H60" s="114"/>
      <c r="I60" s="809" t="str">
        <f>IF(A60="","",     IF(ISNA(VLOOKUP(A60+0.1,Cross!B:H,I$5,0)),   "- cross",   VLOOKUP(A60+0.1,Cross!B:H,I$5,0)))</f>
        <v/>
      </c>
      <c r="J60" s="809" t="str">
        <f>IF(A60="","",     IF(ISNA(VLOOKUP(A60+0.1,Indoor!B:H,J$5,0)),   "- indoor",   VLOOKUP(A60+0.1,Indoor!B:H,J$5,0)))</f>
        <v/>
      </c>
      <c r="K60" s="809"/>
      <c r="L60" s="982">
        <v>1</v>
      </c>
      <c r="M60" s="882"/>
      <c r="N60" s="1128" t="str">
        <f t="shared" si="7"/>
        <v>CLINKEMALIE Thibault</v>
      </c>
      <c r="O60" s="1130"/>
      <c r="P60" s="1130"/>
      <c r="Q60" s="1133"/>
      <c r="R60" s="1132"/>
      <c r="S60" s="981" t="str">
        <f t="shared" si="6"/>
        <v>CLINKEMALIE Thibault</v>
      </c>
      <c r="T60" s="981" t="str">
        <f t="shared" si="3"/>
        <v>CLINKEMALIE THIBAULT</v>
      </c>
      <c r="U60" s="981" t="str">
        <f t="shared" si="4"/>
        <v>CLINKEMALIE THIBAULT</v>
      </c>
      <c r="V60" s="981" t="str">
        <f t="shared" si="5"/>
        <v>CLINKEMALIE THIBAULT</v>
      </c>
      <c r="W60" s="882"/>
    </row>
    <row r="61" spans="1:23">
      <c r="A61" s="118">
        <v>7016</v>
      </c>
      <c r="B61" s="116" t="s">
        <v>272</v>
      </c>
      <c r="C61" s="116" t="s">
        <v>606</v>
      </c>
      <c r="D61" s="622" t="str">
        <f ca="1">IF(G61="","",VLOOKUP(G61,année_1ou2,pts_Cross!$B$5,0))</f>
        <v>M</v>
      </c>
      <c r="E61" s="114" t="s">
        <v>6</v>
      </c>
      <c r="F61" s="812">
        <v>35925</v>
      </c>
      <c r="G61" s="114">
        <f t="shared" si="8"/>
        <v>1998</v>
      </c>
      <c r="H61" s="114">
        <v>5337</v>
      </c>
      <c r="I61" s="809">
        <f ca="1">IF(A61="","",     IF(ISNA(VLOOKUP(A61+0.1,Cross!B:H,I$5,0)),   "- cross",   VLOOKUP(A61+0.1,Cross!B:H,I$5,0)))</f>
        <v>655</v>
      </c>
      <c r="J61" s="809" t="str">
        <f>IF(A61="","",     IF(ISNA(VLOOKUP(A61+0.1,Indoor!B:H,J$5,0)),   "- indoor",   VLOOKUP(A61+0.1,Indoor!B:H,J$5,0)))</f>
        <v>- indoor</v>
      </c>
      <c r="K61" s="809"/>
      <c r="L61" s="982">
        <v>1</v>
      </c>
      <c r="M61" s="882"/>
      <c r="N61" s="1128" t="str">
        <f t="shared" si="7"/>
        <v>COLSON Hugo</v>
      </c>
      <c r="O61" s="1130"/>
      <c r="P61" s="1130"/>
      <c r="Q61" s="1133"/>
      <c r="R61" s="1132"/>
      <c r="S61" s="981" t="str">
        <f t="shared" si="6"/>
        <v>COLSON Hugo</v>
      </c>
      <c r="T61" s="981" t="str">
        <f t="shared" si="3"/>
        <v>COLSON HUGO</v>
      </c>
      <c r="U61" s="981" t="str">
        <f t="shared" si="4"/>
        <v>COLSON HUGO</v>
      </c>
      <c r="V61" s="981" t="str">
        <f t="shared" si="5"/>
        <v>COLSON HUGO</v>
      </c>
      <c r="W61" s="882"/>
    </row>
    <row r="62" spans="1:23">
      <c r="A62" s="118">
        <v>3251</v>
      </c>
      <c r="B62" s="116" t="s">
        <v>1100</v>
      </c>
      <c r="C62" s="116" t="s">
        <v>558</v>
      </c>
      <c r="D62" s="622" t="s">
        <v>156</v>
      </c>
      <c r="E62" s="114" t="s">
        <v>157</v>
      </c>
      <c r="F62" s="812"/>
      <c r="G62" s="114" t="str">
        <f t="shared" si="8"/>
        <v/>
      </c>
      <c r="H62" s="114"/>
      <c r="I62" s="809">
        <f ca="1">IF(A62="","",     IF(ISNA(VLOOKUP(A62+0.1,Cross!B:H,I$5,0)),   "- cross",   VLOOKUP(A62+0.1,Cross!B:H,I$5,0)))</f>
        <v>366</v>
      </c>
      <c r="J62" s="809">
        <f ca="1">IF(A62="","",     IF(ISNA(VLOOKUP(A62+0.1,Indoor!B:H,J$5,0)),   "- indoor",   VLOOKUP(A62+0.1,Indoor!B:H,J$5,0)))</f>
        <v>272</v>
      </c>
      <c r="K62" s="809"/>
      <c r="L62" s="982" t="s">
        <v>997</v>
      </c>
      <c r="M62" s="882"/>
      <c r="N62" s="1128" t="str">
        <f t="shared" ref="N62:N105" si="9">B62&amp;" "&amp;C62</f>
        <v>DJACQUIERE Alice</v>
      </c>
      <c r="O62" s="1130"/>
      <c r="P62" s="1130"/>
      <c r="Q62" s="1133"/>
      <c r="R62" s="1132"/>
      <c r="S62" s="981" t="str">
        <f t="shared" si="6"/>
        <v>DJACQUIERE Alice</v>
      </c>
      <c r="T62" s="981" t="str">
        <f t="shared" si="3"/>
        <v>DJACQUIERE ALICE</v>
      </c>
      <c r="U62" s="981" t="str">
        <f t="shared" si="4"/>
        <v>DJACQUIERE ALICE</v>
      </c>
      <c r="V62" s="981" t="str">
        <f t="shared" si="5"/>
        <v>DJACQUIERE ALICE</v>
      </c>
      <c r="W62" s="882"/>
    </row>
    <row r="63" spans="1:23">
      <c r="A63" s="118">
        <v>6118</v>
      </c>
      <c r="B63" s="116" t="s">
        <v>1101</v>
      </c>
      <c r="C63" s="116" t="s">
        <v>1102</v>
      </c>
      <c r="D63" s="622" t="s">
        <v>5</v>
      </c>
      <c r="E63" s="114" t="s">
        <v>157</v>
      </c>
      <c r="F63" s="812"/>
      <c r="G63" s="114">
        <v>1999</v>
      </c>
      <c r="H63" s="114"/>
      <c r="I63" s="809">
        <f ca="1">IF(A63="","",     IF(ISNA(VLOOKUP(A63+0.1,Cross!B:H,I$5,0)),   "- cross",   VLOOKUP(A63+0.1,Cross!B:H,I$5,0)))</f>
        <v>1572.5</v>
      </c>
      <c r="J63" s="809" t="str">
        <f>IF(A63="","",     IF(ISNA(VLOOKUP(A63+0.1,Indoor!B:H,J$5,0)),   "- indoor",   VLOOKUP(A63+0.1,Indoor!B:H,J$5,0)))</f>
        <v>- indoor</v>
      </c>
      <c r="K63" s="809"/>
      <c r="L63" s="982" t="s">
        <v>997</v>
      </c>
      <c r="M63" s="882"/>
      <c r="N63" s="1128" t="str">
        <f t="shared" si="9"/>
        <v>FUCITO Celia</v>
      </c>
      <c r="O63" s="1130"/>
      <c r="P63" s="1130"/>
      <c r="Q63" s="1133"/>
      <c r="R63" s="1132"/>
      <c r="S63" s="981" t="str">
        <f t="shared" si="6"/>
        <v>FUCITO Celia</v>
      </c>
      <c r="T63" s="981" t="str">
        <f t="shared" si="3"/>
        <v>FUCITO CELIA</v>
      </c>
      <c r="U63" s="981" t="str">
        <f t="shared" si="4"/>
        <v>FUCITO CELIA</v>
      </c>
      <c r="V63" s="981" t="str">
        <f t="shared" si="5"/>
        <v>FUCITO CELIA</v>
      </c>
      <c r="W63" s="882"/>
    </row>
    <row r="64" spans="1:23">
      <c r="A64" s="118">
        <v>6308</v>
      </c>
      <c r="B64" s="116" t="s">
        <v>1103</v>
      </c>
      <c r="C64" s="116" t="s">
        <v>1104</v>
      </c>
      <c r="D64" s="622" t="s">
        <v>5</v>
      </c>
      <c r="E64" s="114" t="s">
        <v>157</v>
      </c>
      <c r="F64" s="812"/>
      <c r="G64" s="114">
        <v>1999</v>
      </c>
      <c r="H64" s="114"/>
      <c r="I64" s="809">
        <f ca="1">IF(A64="","",     IF(ISNA(VLOOKUP(A64+0.1,Cross!B:H,I$5,0)),   "- cross",   VLOOKUP(A64+0.1,Cross!B:H,I$5,0)))</f>
        <v>1243.5</v>
      </c>
      <c r="J64" s="809" t="str">
        <f>IF(A64="","",     IF(ISNA(VLOOKUP(A64+0.1,Indoor!B:H,J$5,0)),   "- indoor",   VLOOKUP(A64+0.1,Indoor!B:H,J$5,0)))</f>
        <v>- indoor</v>
      </c>
      <c r="K64" s="809"/>
      <c r="L64" s="982" t="s">
        <v>997</v>
      </c>
      <c r="M64" s="882"/>
      <c r="N64" s="1128" t="str">
        <f t="shared" si="9"/>
        <v>DI GIUSEPPE Cloe</v>
      </c>
      <c r="O64" s="1130"/>
      <c r="P64" s="1130"/>
      <c r="Q64" s="1133"/>
      <c r="R64" s="1132"/>
      <c r="S64" s="981" t="str">
        <f t="shared" si="6"/>
        <v>DI GIUSEPPE Cloe</v>
      </c>
      <c r="T64" s="981" t="str">
        <f t="shared" si="3"/>
        <v>DI GIUSEPPE CLOE</v>
      </c>
      <c r="U64" s="981" t="str">
        <f t="shared" si="4"/>
        <v>DI GIUSEPPE CLOE</v>
      </c>
      <c r="V64" s="981" t="str">
        <f t="shared" si="5"/>
        <v>DI GIUSEPPE CLOE</v>
      </c>
      <c r="W64" s="882"/>
    </row>
    <row r="65" spans="1:23">
      <c r="A65" s="118">
        <v>176</v>
      </c>
      <c r="B65" s="116" t="s">
        <v>489</v>
      </c>
      <c r="C65" s="116" t="s">
        <v>553</v>
      </c>
      <c r="D65" s="622" t="s">
        <v>155</v>
      </c>
      <c r="E65" s="114" t="s">
        <v>157</v>
      </c>
      <c r="F65" s="812"/>
      <c r="G65" s="114" t="str">
        <f t="shared" si="8"/>
        <v/>
      </c>
      <c r="H65" s="114"/>
      <c r="I65" s="809">
        <f ca="1">IF(A65="","",     IF(ISNA(VLOOKUP(A65+0.1,Cross!B:H,I$5,0)),   "- cross",   VLOOKUP(A65+0.1,Cross!B:H,I$5,0)))</f>
        <v>1000</v>
      </c>
      <c r="J65" s="809" t="str">
        <f>IF(A65="","",     IF(ISNA(VLOOKUP(A65+0.1,Indoor!B:H,J$5,0)),   "- indoor",   VLOOKUP(A65+0.1,Indoor!B:H,J$5,0)))</f>
        <v>- indoor</v>
      </c>
      <c r="K65" s="809"/>
      <c r="L65" s="982" t="s">
        <v>997</v>
      </c>
      <c r="M65" s="882"/>
      <c r="N65" s="1128" t="str">
        <f t="shared" si="9"/>
        <v>JACQUES Charlotte</v>
      </c>
      <c r="O65" s="1130"/>
      <c r="P65" s="1130"/>
      <c r="Q65" s="1133"/>
      <c r="R65" s="1132"/>
      <c r="S65" s="981" t="str">
        <f t="shared" si="6"/>
        <v>JACQUES Charlotte</v>
      </c>
      <c r="T65" s="981" t="str">
        <f t="shared" si="3"/>
        <v>JACQUES CHARLOTTE</v>
      </c>
      <c r="U65" s="981" t="str">
        <f t="shared" si="4"/>
        <v>JACQUES CHARLOTTE</v>
      </c>
      <c r="V65" s="981" t="str">
        <f t="shared" si="5"/>
        <v>JACQUES CHARLOTTE</v>
      </c>
      <c r="W65" s="882"/>
    </row>
    <row r="66" spans="1:23">
      <c r="A66" s="118">
        <v>9616</v>
      </c>
      <c r="B66" s="116" t="s">
        <v>1105</v>
      </c>
      <c r="C66" s="116" t="s">
        <v>556</v>
      </c>
      <c r="D66" s="622" t="s">
        <v>155</v>
      </c>
      <c r="E66" s="114" t="s">
        <v>157</v>
      </c>
      <c r="F66" s="812"/>
      <c r="G66" s="114" t="str">
        <f t="shared" si="8"/>
        <v/>
      </c>
      <c r="H66" s="114"/>
      <c r="I66" s="809">
        <f ca="1">IF(A66="","",     IF(ISNA(VLOOKUP(A66+0.1,Cross!B:H,I$5,0)),   "- cross",   VLOOKUP(A66+0.1,Cross!B:H,I$5,0)))</f>
        <v>806</v>
      </c>
      <c r="J66" s="809" t="str">
        <f>IF(A66="","",     IF(ISNA(VLOOKUP(A66+0.1,Indoor!B:H,J$5,0)),   "- indoor",   VLOOKUP(A66+0.1,Indoor!B:H,J$5,0)))</f>
        <v>- indoor</v>
      </c>
      <c r="K66" s="809"/>
      <c r="L66" s="982" t="s">
        <v>997</v>
      </c>
      <c r="M66" s="882"/>
      <c r="N66" s="1128" t="str">
        <f t="shared" si="9"/>
        <v>BOVY Sarah</v>
      </c>
      <c r="O66" s="1130"/>
      <c r="P66" s="1130"/>
      <c r="Q66" s="1133"/>
      <c r="R66" s="1132"/>
      <c r="S66" s="981" t="str">
        <f t="shared" si="6"/>
        <v>BOVY Sarah</v>
      </c>
      <c r="T66" s="981" t="str">
        <f t="shared" si="3"/>
        <v>BOVY SARAH</v>
      </c>
      <c r="U66" s="981" t="str">
        <f t="shared" si="4"/>
        <v>BOVY SARAH</v>
      </c>
      <c r="V66" s="981" t="str">
        <f t="shared" si="5"/>
        <v>BOVY SARAH</v>
      </c>
      <c r="W66" s="882"/>
    </row>
    <row r="67" spans="1:23">
      <c r="A67" s="118">
        <v>287</v>
      </c>
      <c r="B67" s="116" t="s">
        <v>1106</v>
      </c>
      <c r="C67" s="116" t="s">
        <v>1107</v>
      </c>
      <c r="D67" s="622" t="s">
        <v>155</v>
      </c>
      <c r="E67" s="114" t="s">
        <v>157</v>
      </c>
      <c r="F67" s="812"/>
      <c r="G67" s="114">
        <v>2003</v>
      </c>
      <c r="H67" s="114"/>
      <c r="I67" s="809">
        <f ca="1">IF(A67="","",     IF(ISNA(VLOOKUP(A67+0.1,Cross!B:H,I$5,0)),   "- cross",   VLOOKUP(A67+0.1,Cross!B:H,I$5,0)))</f>
        <v>781.5</v>
      </c>
      <c r="J67" s="809">
        <f ca="1">IF(A67="","",     IF(ISNA(VLOOKUP(A67+0.1,Indoor!B:H,J$5,0)),   "- indoor",   VLOOKUP(A67+0.1,Indoor!B:H,J$5,0)))</f>
        <v>326</v>
      </c>
      <c r="K67" s="809"/>
      <c r="L67" s="982" t="s">
        <v>997</v>
      </c>
      <c r="M67" s="882"/>
      <c r="N67" s="1128" t="str">
        <f t="shared" si="9"/>
        <v>BAUDSON Elsa</v>
      </c>
      <c r="O67" s="1130"/>
      <c r="P67" s="1130"/>
      <c r="Q67" s="1133"/>
      <c r="R67" s="1132"/>
      <c r="S67" s="981" t="str">
        <f t="shared" si="6"/>
        <v>BAUDSON Elsa</v>
      </c>
      <c r="T67" s="981" t="str">
        <f t="shared" si="3"/>
        <v>BAUDSON ELSA</v>
      </c>
      <c r="U67" s="981" t="str">
        <f t="shared" si="4"/>
        <v>BAUDSON ELSA</v>
      </c>
      <c r="V67" s="981" t="str">
        <f t="shared" si="5"/>
        <v>BAUDSON ELSA</v>
      </c>
      <c r="W67" s="882"/>
    </row>
    <row r="68" spans="1:23">
      <c r="A68" s="118">
        <v>8</v>
      </c>
      <c r="B68" s="116" t="s">
        <v>1108</v>
      </c>
      <c r="C68" s="116" t="s">
        <v>1109</v>
      </c>
      <c r="D68" s="622" t="s">
        <v>155</v>
      </c>
      <c r="E68" s="114" t="s">
        <v>157</v>
      </c>
      <c r="F68" s="812"/>
      <c r="G68" s="114" t="str">
        <f t="shared" si="8"/>
        <v/>
      </c>
      <c r="H68" s="114"/>
      <c r="I68" s="809">
        <f ca="1">IF(A68="","",     IF(ISNA(VLOOKUP(A68+0.1,Cross!B:H,I$5,0)),   "- cross",   VLOOKUP(A68+0.1,Cross!B:H,I$5,0)))</f>
        <v>417</v>
      </c>
      <c r="J68" s="809" t="str">
        <f>IF(A68="","",     IF(ISNA(VLOOKUP(A68+0.1,Indoor!B:H,J$5,0)),   "- indoor",   VLOOKUP(A68+0.1,Indoor!B:H,J$5,0)))</f>
        <v>- indoor</v>
      </c>
      <c r="K68" s="809"/>
      <c r="L68" s="982" t="s">
        <v>997</v>
      </c>
      <c r="M68" s="882"/>
      <c r="N68" s="1128" t="str">
        <f t="shared" si="9"/>
        <v>GANDIN Ethane</v>
      </c>
      <c r="O68" s="1130"/>
      <c r="P68" s="1130"/>
      <c r="Q68" s="1133"/>
      <c r="R68" s="1132"/>
      <c r="S68" s="981" t="str">
        <f t="shared" si="6"/>
        <v>GANDIN Ethane</v>
      </c>
      <c r="T68" s="981" t="str">
        <f t="shared" si="3"/>
        <v>GANDIN ETHANE</v>
      </c>
      <c r="U68" s="981" t="str">
        <f t="shared" si="4"/>
        <v>GANDIN ETHANE</v>
      </c>
      <c r="V68" s="981" t="str">
        <f t="shared" si="5"/>
        <v>GANDIN ETHANE</v>
      </c>
      <c r="W68" s="882"/>
    </row>
    <row r="69" spans="1:23">
      <c r="A69" s="118">
        <v>9628</v>
      </c>
      <c r="B69" s="116" t="s">
        <v>1110</v>
      </c>
      <c r="C69" s="116" t="s">
        <v>528</v>
      </c>
      <c r="D69" s="622" t="s">
        <v>155</v>
      </c>
      <c r="E69" s="114" t="s">
        <v>157</v>
      </c>
      <c r="F69" s="812"/>
      <c r="G69" s="114" t="str">
        <f t="shared" si="8"/>
        <v/>
      </c>
      <c r="H69" s="114"/>
      <c r="I69" s="809">
        <f ca="1">IF(A69="","",     IF(ISNA(VLOOKUP(A69+0.1,Cross!B:H,I$5,0)),   "- cross",   VLOOKUP(A69+0.1,Cross!B:H,I$5,0)))</f>
        <v>306</v>
      </c>
      <c r="J69" s="809">
        <f ca="1">IF(A69="","",     IF(ISNA(VLOOKUP(A69+0.1,Indoor!B:H,J$5,0)),   "- indoor",   VLOOKUP(A69+0.1,Indoor!B:H,J$5,0)))</f>
        <v>169</v>
      </c>
      <c r="K69" s="809"/>
      <c r="L69" s="982" t="s">
        <v>997</v>
      </c>
      <c r="M69" s="882"/>
      <c r="N69" s="1128" t="str">
        <f t="shared" si="9"/>
        <v>LANCELLE Victoria</v>
      </c>
      <c r="O69" s="1130"/>
      <c r="P69" s="1130"/>
      <c r="Q69" s="1133"/>
      <c r="R69" s="1132"/>
      <c r="S69" s="981" t="str">
        <f t="shared" si="6"/>
        <v>LANCELLE Victoria</v>
      </c>
      <c r="T69" s="981" t="str">
        <f t="shared" si="3"/>
        <v>LANCELLE VICTORIA</v>
      </c>
      <c r="U69" s="981" t="str">
        <f t="shared" si="4"/>
        <v>LANCELLE VICTORIA</v>
      </c>
      <c r="V69" s="981" t="str">
        <f t="shared" si="5"/>
        <v>LANCELLE VICTORIA</v>
      </c>
      <c r="W69" s="882"/>
    </row>
    <row r="70" spans="1:23">
      <c r="A70" s="118">
        <v>9622</v>
      </c>
      <c r="B70" s="116" t="s">
        <v>1111</v>
      </c>
      <c r="C70" s="116" t="s">
        <v>1044</v>
      </c>
      <c r="D70" s="622" t="s">
        <v>155</v>
      </c>
      <c r="E70" s="114" t="s">
        <v>6</v>
      </c>
      <c r="F70" s="812"/>
      <c r="G70" s="114">
        <v>2003</v>
      </c>
      <c r="H70" s="114"/>
      <c r="I70" s="809">
        <f ca="1">IF(A70="","",     IF(ISNA(VLOOKUP(A70+0.1,Cross!B:H,I$5,0)),   "- cross",   VLOOKUP(A70+0.1,Cross!B:H,I$5,0)))</f>
        <v>928.5</v>
      </c>
      <c r="J70" s="809">
        <f ca="1">IF(A70="","",     IF(ISNA(VLOOKUP(A70+0.1,Indoor!B:H,J$5,0)),   "- indoor",   VLOOKUP(A70+0.1,Indoor!B:H,J$5,0)))</f>
        <v>420</v>
      </c>
      <c r="K70" s="809"/>
      <c r="L70" s="982" t="s">
        <v>997</v>
      </c>
      <c r="M70" s="882"/>
      <c r="N70" s="1128" t="str">
        <f t="shared" si="9"/>
        <v>DE LISSNYDER Robin</v>
      </c>
      <c r="O70" s="1130"/>
      <c r="P70" s="1130"/>
      <c r="Q70" s="1133"/>
      <c r="R70" s="1132"/>
      <c r="S70" s="981" t="str">
        <f t="shared" si="6"/>
        <v>DE LISSNYDER Robin</v>
      </c>
      <c r="T70" s="981" t="str">
        <f t="shared" si="3"/>
        <v>DE LISSNYDER ROBIN</v>
      </c>
      <c r="U70" s="981" t="str">
        <f t="shared" si="4"/>
        <v>DE LISSNYDER ROBIN</v>
      </c>
      <c r="V70" s="981" t="str">
        <f t="shared" si="5"/>
        <v>DE LISSNYDER ROBIN</v>
      </c>
      <c r="W70" s="882"/>
    </row>
    <row r="71" spans="1:23">
      <c r="A71" s="118">
        <v>481</v>
      </c>
      <c r="B71" s="116" t="s">
        <v>490</v>
      </c>
      <c r="C71" s="116" t="s">
        <v>1112</v>
      </c>
      <c r="D71" s="622" t="s">
        <v>155</v>
      </c>
      <c r="E71" s="114" t="s">
        <v>6</v>
      </c>
      <c r="F71" s="812"/>
      <c r="G71" s="114" t="str">
        <f t="shared" si="8"/>
        <v/>
      </c>
      <c r="H71" s="114"/>
      <c r="I71" s="809">
        <f ca="1">IF(A71="","",     IF(ISNA(VLOOKUP(A71+0.1,Cross!B:H,I$5,0)),   "- cross",   VLOOKUP(A71+0.1,Cross!B:H,I$5,0)))</f>
        <v>909</v>
      </c>
      <c r="J71" s="809">
        <f ca="1">IF(A71="","",     IF(ISNA(VLOOKUP(A71+0.1,Indoor!B:H,J$5,0)),   "- indoor",   VLOOKUP(A71+0.1,Indoor!B:H,J$5,0)))</f>
        <v>309</v>
      </c>
      <c r="K71" s="809"/>
      <c r="L71" s="982" t="s">
        <v>997</v>
      </c>
      <c r="M71" s="882"/>
      <c r="N71" s="1128" t="str">
        <f t="shared" si="9"/>
        <v>BOUCHE Romain</v>
      </c>
      <c r="O71" s="1130"/>
      <c r="P71" s="1130"/>
      <c r="Q71" s="1133"/>
      <c r="R71" s="1132"/>
      <c r="S71" s="981" t="str">
        <f t="shared" si="6"/>
        <v>BOUCHE Romain</v>
      </c>
      <c r="T71" s="981" t="str">
        <f t="shared" si="3"/>
        <v>BOUCHE ROMAIN</v>
      </c>
      <c r="U71" s="981" t="str">
        <f t="shared" si="4"/>
        <v>BOUCHE ROMAIN</v>
      </c>
      <c r="V71" s="981" t="str">
        <f t="shared" si="5"/>
        <v>BOUCHE ROMAIN</v>
      </c>
      <c r="W71" s="882"/>
    </row>
    <row r="72" spans="1:23" ht="13.5" thickBot="1">
      <c r="A72" s="118">
        <v>9626</v>
      </c>
      <c r="B72" s="116" t="s">
        <v>1114</v>
      </c>
      <c r="C72" s="116" t="s">
        <v>607</v>
      </c>
      <c r="D72" s="622" t="s">
        <v>155</v>
      </c>
      <c r="E72" s="114" t="s">
        <v>6</v>
      </c>
      <c r="F72" s="812"/>
      <c r="G72" s="114" t="str">
        <f t="shared" si="8"/>
        <v/>
      </c>
      <c r="H72" s="114"/>
      <c r="I72" s="809">
        <f ca="1">IF(A72="","",     IF(ISNA(VLOOKUP(A72+0.1,Cross!B:H,I$5,0)),   "- cross",   VLOOKUP(A72+0.1,Cross!B:H,I$5,0)))</f>
        <v>545</v>
      </c>
      <c r="J72" s="809" t="str">
        <f>IF(A72="","",     IF(ISNA(VLOOKUP(A72+0.1,Indoor!B:H,J$5,0)),   "- indoor",   VLOOKUP(A72+0.1,Indoor!B:H,J$5,0)))</f>
        <v>- indoor</v>
      </c>
      <c r="K72" s="809"/>
      <c r="L72" s="982" t="s">
        <v>997</v>
      </c>
      <c r="M72" s="882"/>
      <c r="N72" s="1134" t="str">
        <f t="shared" si="9"/>
        <v>DELVAUX Sébastien</v>
      </c>
      <c r="O72" s="1135"/>
      <c r="P72" s="1135"/>
      <c r="Q72" s="1136"/>
      <c r="R72" s="1137"/>
      <c r="S72" s="1138" t="str">
        <f t="shared" si="6"/>
        <v>DELVAUX Sébastien</v>
      </c>
      <c r="T72" s="1138" t="str">
        <f t="shared" si="3"/>
        <v>DELVAUX SÉBASTIEN</v>
      </c>
      <c r="U72" s="1138" t="str">
        <f t="shared" si="4"/>
        <v>DELVAUX SEBASTIEN</v>
      </c>
      <c r="V72" s="1138" t="str">
        <f t="shared" si="5"/>
        <v>DELVAUX SEBASTIEN</v>
      </c>
      <c r="W72" s="882"/>
    </row>
    <row r="73" spans="1:23">
      <c r="A73" s="118">
        <v>501</v>
      </c>
      <c r="B73" s="116" t="s">
        <v>1115</v>
      </c>
      <c r="C73" s="116" t="s">
        <v>1116</v>
      </c>
      <c r="D73" s="622" t="s">
        <v>155</v>
      </c>
      <c r="E73" s="114" t="s">
        <v>6</v>
      </c>
      <c r="F73" s="812"/>
      <c r="G73" s="114" t="str">
        <f t="shared" si="8"/>
        <v/>
      </c>
      <c r="H73" s="114"/>
      <c r="I73" s="809">
        <f ca="1">IF(A73="","",     IF(ISNA(VLOOKUP(A73+0.1,Cross!B:H,I$5,0)),   "- cross",   VLOOKUP(A73+0.1,Cross!B:H,I$5,0)))</f>
        <v>500</v>
      </c>
      <c r="J73" s="809" t="str">
        <f>IF(A73="","",     IF(ISNA(VLOOKUP(A73+0.1,Indoor!B:H,J$5,0)),   "- indoor",   VLOOKUP(A73+0.1,Indoor!B:H,J$5,0)))</f>
        <v>- indoor</v>
      </c>
      <c r="K73" s="809"/>
      <c r="L73" s="982" t="s">
        <v>997</v>
      </c>
      <c r="N73" s="1149" t="str">
        <f t="shared" si="9"/>
        <v>BAILLET Gaetan</v>
      </c>
      <c r="S73" s="1150" t="str">
        <f t="shared" si="6"/>
        <v>BAILLET Gaetan</v>
      </c>
      <c r="T73" s="1150" t="str">
        <f t="shared" si="3"/>
        <v>BAILLET GAETAN</v>
      </c>
      <c r="U73" s="1150" t="str">
        <f t="shared" si="4"/>
        <v>BAILLET GAETAN</v>
      </c>
      <c r="V73" s="1150" t="str">
        <f t="shared" si="5"/>
        <v>BAILLET GAETAN</v>
      </c>
    </row>
    <row r="74" spans="1:23">
      <c r="A74" s="118">
        <v>309</v>
      </c>
      <c r="B74" s="116" t="s">
        <v>1117</v>
      </c>
      <c r="C74" s="116" t="s">
        <v>1118</v>
      </c>
      <c r="D74" s="622" t="s">
        <v>155</v>
      </c>
      <c r="E74" s="114" t="s">
        <v>6</v>
      </c>
      <c r="F74" s="812"/>
      <c r="G74" s="114" t="str">
        <f t="shared" si="8"/>
        <v/>
      </c>
      <c r="H74" s="114"/>
      <c r="I74" s="809">
        <f ca="1">IF(A74="","",     IF(ISNA(VLOOKUP(A74+0.1,Cross!B:H,I$5,0)),   "- cross",   VLOOKUP(A74+0.1,Cross!B:H,I$5,0)))</f>
        <v>425</v>
      </c>
      <c r="J74" s="809">
        <f ca="1">IF(A74="","",     IF(ISNA(VLOOKUP(A74+0.1,Indoor!B:H,J$5,0)),   "- indoor",   VLOOKUP(A74+0.1,Indoor!B:H,J$5,0)))</f>
        <v>193</v>
      </c>
      <c r="K74" s="809"/>
      <c r="L74" s="982" t="s">
        <v>997</v>
      </c>
      <c r="N74" s="1149" t="str">
        <f t="shared" si="9"/>
        <v>GARIN Gaspard</v>
      </c>
      <c r="S74" s="1150" t="str">
        <f t="shared" si="6"/>
        <v>GARIN Gaspard</v>
      </c>
      <c r="T74" s="1150" t="str">
        <f t="shared" si="3"/>
        <v>GARIN GASPARD</v>
      </c>
      <c r="U74" s="1150" t="str">
        <f t="shared" si="4"/>
        <v>GARIN GASPARD</v>
      </c>
      <c r="V74" s="1150" t="str">
        <f t="shared" si="5"/>
        <v>GARIN GASPARD</v>
      </c>
    </row>
    <row r="75" spans="1:23">
      <c r="A75" s="118">
        <v>311</v>
      </c>
      <c r="B75" s="116" t="s">
        <v>1120</v>
      </c>
      <c r="C75" s="116" t="s">
        <v>614</v>
      </c>
      <c r="D75" s="622" t="s">
        <v>155</v>
      </c>
      <c r="E75" s="114" t="s">
        <v>6</v>
      </c>
      <c r="F75" s="812"/>
      <c r="G75" s="114" t="str">
        <f t="shared" si="8"/>
        <v/>
      </c>
      <c r="H75" s="114"/>
      <c r="I75" s="809">
        <f ca="1">IF(A75="","",     IF(ISNA(VLOOKUP(A75+0.1,Cross!B:H,I$5,0)),   "- cross",   VLOOKUP(A75+0.1,Cross!B:H,I$5,0)))</f>
        <v>269</v>
      </c>
      <c r="J75" s="809" t="str">
        <f>IF(A75="","",     IF(ISNA(VLOOKUP(A75+0.1,Indoor!B:H,J$5,0)),   "- indoor",   VLOOKUP(A75+0.1,Indoor!B:H,J$5,0)))</f>
        <v>- indoor</v>
      </c>
      <c r="K75" s="809"/>
      <c r="L75" s="982" t="s">
        <v>997</v>
      </c>
      <c r="N75" s="1149" t="str">
        <f t="shared" si="9"/>
        <v>CASTIN Tom</v>
      </c>
      <c r="S75" s="1150" t="str">
        <f t="shared" si="6"/>
        <v>CASTIN Tom</v>
      </c>
      <c r="T75" s="1150" t="str">
        <f t="shared" si="3"/>
        <v>CASTIN TOM</v>
      </c>
      <c r="U75" s="1150" t="str">
        <f t="shared" si="4"/>
        <v>CASTIN TOM</v>
      </c>
      <c r="V75" s="1150" t="str">
        <f t="shared" si="5"/>
        <v>CASTIN TOM</v>
      </c>
    </row>
    <row r="76" spans="1:23">
      <c r="A76" s="118">
        <v>366</v>
      </c>
      <c r="B76" s="116" t="s">
        <v>1120</v>
      </c>
      <c r="C76" s="116" t="s">
        <v>1121</v>
      </c>
      <c r="D76" s="622" t="s">
        <v>155</v>
      </c>
      <c r="E76" s="114" t="s">
        <v>6</v>
      </c>
      <c r="F76" s="812"/>
      <c r="G76" s="114" t="str">
        <f t="shared" si="8"/>
        <v/>
      </c>
      <c r="H76" s="114"/>
      <c r="I76" s="809">
        <f ca="1">IF(A76="","",     IF(ISNA(VLOOKUP(A76+0.1,Cross!B:H,I$5,0)),   "- cross",   VLOOKUP(A76+0.1,Cross!B:H,I$5,0)))</f>
        <v>264.5</v>
      </c>
      <c r="J76" s="809" t="str">
        <f>IF(A76="","",     IF(ISNA(VLOOKUP(A76+0.1,Indoor!B:H,J$5,0)),   "- indoor",   VLOOKUP(A76+0.1,Indoor!B:H,J$5,0)))</f>
        <v>- indoor</v>
      </c>
      <c r="K76" s="809"/>
      <c r="L76" s="982" t="s">
        <v>997</v>
      </c>
      <c r="N76" s="1149" t="str">
        <f t="shared" si="9"/>
        <v>CASTIN Joris</v>
      </c>
      <c r="S76" s="1150" t="str">
        <f t="shared" si="6"/>
        <v>CASTIN Joris</v>
      </c>
      <c r="T76" s="1150" t="str">
        <f t="shared" ref="T76:T105" si="10">UPPER(B76)&amp;" "&amp;UPPER(C76)</f>
        <v>CASTIN JORIS</v>
      </c>
      <c r="U76" s="1150" t="str">
        <f t="shared" ref="U76:U105" si="11">SUBSTITUTE(SUBSTITUTE(SUBSTITUTE(T76,"Ë","E"),"È","E"),"É","E")</f>
        <v>CASTIN JORIS</v>
      </c>
      <c r="V76" s="1150" t="str">
        <f t="shared" ref="V76:V105" si="12">SUBSTITUTE(SUBSTITUTE(SUBSTITUTE(SUBSTITUTE(SUBSTITUTE(SUBSTITUTE(SUBSTITUTE(SUBSTITUTE(U76,"Ô","O"),"Ï","I"),"Î","I"),"Ç","C"),"ë","e"),"ê","e"),"è","e"),"é","e")</f>
        <v>CASTIN JORIS</v>
      </c>
    </row>
    <row r="77" spans="1:23">
      <c r="A77" s="118">
        <v>3033</v>
      </c>
      <c r="B77" s="116" t="s">
        <v>1122</v>
      </c>
      <c r="C77" s="116" t="s">
        <v>959</v>
      </c>
      <c r="D77" s="622" t="s">
        <v>156</v>
      </c>
      <c r="E77" s="114" t="s">
        <v>157</v>
      </c>
      <c r="F77" s="812"/>
      <c r="G77" s="114">
        <v>2000</v>
      </c>
      <c r="H77" s="114"/>
      <c r="I77" s="809">
        <f ca="1">IF(A77="","",     IF(ISNA(VLOOKUP(A77+0.1,Cross!B:H,I$5,0)),   "- cross",   VLOOKUP(A77+0.1,Cross!B:H,I$5,0)))</f>
        <v>1362</v>
      </c>
      <c r="J77" s="809">
        <f ca="1">IF(A77="","",     IF(ISNA(VLOOKUP(A77+0.1,Indoor!B:H,J$5,0)),   "- indoor",   VLOOKUP(A77+0.1,Indoor!B:H,J$5,0)))</f>
        <v>1083</v>
      </c>
      <c r="K77" s="809"/>
      <c r="L77" s="982" t="s">
        <v>997</v>
      </c>
      <c r="N77" s="1149" t="str">
        <f t="shared" si="9"/>
        <v>NAJM Clara</v>
      </c>
      <c r="S77" s="1150" t="str">
        <f t="shared" ref="S77:S105" si="13">B77&amp;" "&amp;C77</f>
        <v>NAJM Clara</v>
      </c>
      <c r="T77" s="1150" t="str">
        <f t="shared" si="10"/>
        <v>NAJM CLARA</v>
      </c>
      <c r="U77" s="1150" t="str">
        <f t="shared" si="11"/>
        <v>NAJM CLARA</v>
      </c>
      <c r="V77" s="1150" t="str">
        <f t="shared" si="12"/>
        <v>NAJM CLARA</v>
      </c>
    </row>
    <row r="78" spans="1:23">
      <c r="A78" s="118">
        <v>3035</v>
      </c>
      <c r="B78" s="116" t="s">
        <v>1123</v>
      </c>
      <c r="C78" s="116" t="s">
        <v>530</v>
      </c>
      <c r="D78" s="622" t="s">
        <v>156</v>
      </c>
      <c r="E78" s="114" t="s">
        <v>157</v>
      </c>
      <c r="F78" s="812"/>
      <c r="G78" s="114" t="str">
        <f t="shared" si="8"/>
        <v/>
      </c>
      <c r="H78" s="114"/>
      <c r="I78" s="809">
        <f ca="1">IF(A78="","",     IF(ISNA(VLOOKUP(A78+0.1,Cross!B:H,I$5,0)),   "- cross",   VLOOKUP(A78+0.1,Cross!B:H,I$5,0)))</f>
        <v>752</v>
      </c>
      <c r="J78" s="809" t="str">
        <f>IF(A78="","",     IF(ISNA(VLOOKUP(A78+0.1,Indoor!B:H,J$5,0)),   "- indoor",   VLOOKUP(A78+0.1,Indoor!B:H,J$5,0)))</f>
        <v>- indoor</v>
      </c>
      <c r="K78" s="809"/>
      <c r="L78" s="982" t="s">
        <v>997</v>
      </c>
      <c r="N78" s="1149" t="str">
        <f t="shared" si="9"/>
        <v>VANHOUTTE Estelle</v>
      </c>
      <c r="S78" s="1150" t="str">
        <f t="shared" si="13"/>
        <v>VANHOUTTE Estelle</v>
      </c>
      <c r="T78" s="1150" t="str">
        <f t="shared" si="10"/>
        <v>VANHOUTTE ESTELLE</v>
      </c>
      <c r="U78" s="1150" t="str">
        <f t="shared" si="11"/>
        <v>VANHOUTTE ESTELLE</v>
      </c>
      <c r="V78" s="1150" t="str">
        <f t="shared" si="12"/>
        <v>VANHOUTTE ESTELLE</v>
      </c>
    </row>
    <row r="79" spans="1:23">
      <c r="A79" s="118">
        <v>9613</v>
      </c>
      <c r="B79" s="116" t="s">
        <v>1124</v>
      </c>
      <c r="C79" s="116" t="s">
        <v>673</v>
      </c>
      <c r="D79" s="622" t="s">
        <v>156</v>
      </c>
      <c r="E79" s="114" t="s">
        <v>157</v>
      </c>
      <c r="F79" s="812"/>
      <c r="G79" s="114" t="str">
        <f t="shared" si="8"/>
        <v/>
      </c>
      <c r="H79" s="114"/>
      <c r="I79" s="809">
        <f ca="1">IF(A79="","",     IF(ISNA(VLOOKUP(A79+0.1,Cross!B:H,I$5,0)),   "- cross",   VLOOKUP(A79+0.1,Cross!B:H,I$5,0)))</f>
        <v>541</v>
      </c>
      <c r="J79" s="809" t="str">
        <f>IF(A79="","",     IF(ISNA(VLOOKUP(A79+0.1,Indoor!B:H,J$5,0)),   "- indoor",   VLOOKUP(A79+0.1,Indoor!B:H,J$5,0)))</f>
        <v>- indoor</v>
      </c>
      <c r="K79" s="809"/>
      <c r="L79" s="982" t="s">
        <v>997</v>
      </c>
      <c r="N79" s="1149" t="str">
        <f t="shared" si="9"/>
        <v>ENDERLIN Margaux</v>
      </c>
      <c r="S79" s="1150" t="str">
        <f t="shared" si="13"/>
        <v>ENDERLIN Margaux</v>
      </c>
      <c r="T79" s="1150" t="str">
        <f t="shared" si="10"/>
        <v>ENDERLIN MARGAUX</v>
      </c>
      <c r="U79" s="1150" t="str">
        <f t="shared" si="11"/>
        <v>ENDERLIN MARGAUX</v>
      </c>
      <c r="V79" s="1150" t="str">
        <f t="shared" si="12"/>
        <v>ENDERLIN MARGAUX</v>
      </c>
    </row>
    <row r="80" spans="1:23">
      <c r="A80" s="118">
        <v>3034</v>
      </c>
      <c r="B80" s="116" t="s">
        <v>1108</v>
      </c>
      <c r="C80" s="116" t="s">
        <v>1125</v>
      </c>
      <c r="D80" s="622" t="s">
        <v>156</v>
      </c>
      <c r="E80" s="114" t="s">
        <v>157</v>
      </c>
      <c r="F80" s="812"/>
      <c r="G80" s="114" t="str">
        <f t="shared" si="8"/>
        <v/>
      </c>
      <c r="H80" s="114"/>
      <c r="I80" s="809">
        <f ca="1">IF(A80="","",     IF(ISNA(VLOOKUP(A80+0.1,Cross!B:H,I$5,0)),   "- cross",   VLOOKUP(A80+0.1,Cross!B:H,I$5,0)))</f>
        <v>509</v>
      </c>
      <c r="J80" s="809" t="str">
        <f>IF(A80="","",     IF(ISNA(VLOOKUP(A80+0.1,Indoor!B:H,J$5,0)),   "- indoor",   VLOOKUP(A80+0.1,Indoor!B:H,J$5,0)))</f>
        <v>- indoor</v>
      </c>
      <c r="K80" s="809"/>
      <c r="L80" s="982" t="s">
        <v>997</v>
      </c>
      <c r="N80" s="1149" t="str">
        <f t="shared" si="9"/>
        <v>GANDIN Janelle</v>
      </c>
      <c r="S80" s="1150" t="str">
        <f t="shared" si="13"/>
        <v>GANDIN Janelle</v>
      </c>
      <c r="T80" s="1150" t="str">
        <f t="shared" si="10"/>
        <v>GANDIN JANELLE</v>
      </c>
      <c r="U80" s="1150" t="str">
        <f t="shared" si="11"/>
        <v>GANDIN JANELLE</v>
      </c>
      <c r="V80" s="1150" t="str">
        <f t="shared" si="12"/>
        <v>GANDIN JANELLE</v>
      </c>
    </row>
    <row r="81" spans="1:22">
      <c r="A81" s="118">
        <v>4032</v>
      </c>
      <c r="B81" s="116" t="s">
        <v>1126</v>
      </c>
      <c r="C81" s="116" t="s">
        <v>1127</v>
      </c>
      <c r="D81" s="622" t="s">
        <v>156</v>
      </c>
      <c r="E81" s="114" t="s">
        <v>6</v>
      </c>
      <c r="F81" s="812"/>
      <c r="G81" s="114">
        <v>2000</v>
      </c>
      <c r="H81" s="114"/>
      <c r="I81" s="809">
        <f ca="1">IF(A81="","",     IF(ISNA(VLOOKUP(A81+0.1,Cross!B:H,I$5,0)),   "- cross",   VLOOKUP(A81+0.1,Cross!B:H,I$5,0)))</f>
        <v>1351.5</v>
      </c>
      <c r="J81" s="809" t="str">
        <f>IF(A81="","",     IF(ISNA(VLOOKUP(A81+0.1,Indoor!B:H,J$5,0)),   "- indoor",   VLOOKUP(A81+0.1,Indoor!B:H,J$5,0)))</f>
        <v>- indoor</v>
      </c>
      <c r="K81" s="809"/>
      <c r="L81" s="982" t="s">
        <v>997</v>
      </c>
      <c r="N81" s="1149" t="str">
        <f t="shared" si="9"/>
        <v>CRUYPENNINCK Zakaria</v>
      </c>
      <c r="S81" s="1150" t="str">
        <f t="shared" si="13"/>
        <v>CRUYPENNINCK Zakaria</v>
      </c>
      <c r="T81" s="1150" t="str">
        <f t="shared" si="10"/>
        <v>CRUYPENNINCK ZAKARIA</v>
      </c>
      <c r="U81" s="1150" t="str">
        <f t="shared" si="11"/>
        <v>CRUYPENNINCK ZAKARIA</v>
      </c>
      <c r="V81" s="1150" t="str">
        <f t="shared" si="12"/>
        <v>CRUYPENNINCK ZAKARIA</v>
      </c>
    </row>
    <row r="82" spans="1:22">
      <c r="A82" s="118">
        <v>9621</v>
      </c>
      <c r="B82" s="116" t="s">
        <v>1111</v>
      </c>
      <c r="C82" s="116" t="s">
        <v>603</v>
      </c>
      <c r="D82" s="622" t="s">
        <v>156</v>
      </c>
      <c r="E82" s="114" t="s">
        <v>6</v>
      </c>
      <c r="F82" s="812"/>
      <c r="G82" s="114">
        <v>2000</v>
      </c>
      <c r="H82" s="114"/>
      <c r="I82" s="809">
        <f ca="1">IF(A82="","",     IF(ISNA(VLOOKUP(A82+0.1,Cross!B:H,I$5,0)),   "- cross",   VLOOKUP(A82+0.1,Cross!B:H,I$5,0)))</f>
        <v>1130</v>
      </c>
      <c r="J82" s="809">
        <f ca="1">IF(A82="","",     IF(ISNA(VLOOKUP(A82+0.1,Indoor!B:H,J$5,0)),   "- indoor",   VLOOKUP(A82+0.1,Indoor!B:H,J$5,0)))</f>
        <v>699</v>
      </c>
      <c r="K82" s="809"/>
      <c r="L82" s="982" t="s">
        <v>997</v>
      </c>
      <c r="N82" s="1149" t="str">
        <f t="shared" si="9"/>
        <v>DE LISSNYDER Nathan</v>
      </c>
      <c r="S82" s="1150" t="str">
        <f t="shared" si="13"/>
        <v>DE LISSNYDER Nathan</v>
      </c>
      <c r="T82" s="1150" t="str">
        <f t="shared" si="10"/>
        <v>DE LISSNYDER NATHAN</v>
      </c>
      <c r="U82" s="1150" t="str">
        <f t="shared" si="11"/>
        <v>DE LISSNYDER NATHAN</v>
      </c>
      <c r="V82" s="1150" t="str">
        <f t="shared" si="12"/>
        <v>DE LISSNYDER NATHAN</v>
      </c>
    </row>
    <row r="83" spans="1:22">
      <c r="A83" s="118">
        <v>9640</v>
      </c>
      <c r="B83" s="116" t="s">
        <v>1128</v>
      </c>
      <c r="C83" s="116" t="s">
        <v>641</v>
      </c>
      <c r="D83" s="622" t="s">
        <v>156</v>
      </c>
      <c r="E83" s="114" t="s">
        <v>6</v>
      </c>
      <c r="F83" s="812"/>
      <c r="G83" s="114" t="str">
        <f t="shared" si="8"/>
        <v/>
      </c>
      <c r="H83" s="114"/>
      <c r="I83" s="809">
        <f ca="1">IF(A83="","",     IF(ISNA(VLOOKUP(A83+0.1,Cross!B:H,I$5,0)),   "- cross",   VLOOKUP(A83+0.1,Cross!B:H,I$5,0)))</f>
        <v>1064</v>
      </c>
      <c r="J83" s="809" t="str">
        <f>IF(A83="","",     IF(ISNA(VLOOKUP(A83+0.1,Indoor!B:H,J$5,0)),   "- indoor",   VLOOKUP(A83+0.1,Indoor!B:H,J$5,0)))</f>
        <v>- indoor</v>
      </c>
      <c r="K83" s="809"/>
      <c r="L83" s="982" t="s">
        <v>997</v>
      </c>
      <c r="N83" s="1149" t="str">
        <f t="shared" si="9"/>
        <v>POURCHAUX Alexis</v>
      </c>
      <c r="S83" s="1150" t="str">
        <f t="shared" si="13"/>
        <v>POURCHAUX Alexis</v>
      </c>
      <c r="T83" s="1150" t="str">
        <f t="shared" si="10"/>
        <v>POURCHAUX ALEXIS</v>
      </c>
      <c r="U83" s="1150" t="str">
        <f t="shared" si="11"/>
        <v>POURCHAUX ALEXIS</v>
      </c>
      <c r="V83" s="1150" t="str">
        <f t="shared" si="12"/>
        <v>POURCHAUX ALEXIS</v>
      </c>
    </row>
    <row r="84" spans="1:22">
      <c r="A84" s="118">
        <v>4011</v>
      </c>
      <c r="B84" s="116" t="s">
        <v>1129</v>
      </c>
      <c r="C84" s="116" t="s">
        <v>651</v>
      </c>
      <c r="D84" s="622" t="s">
        <v>156</v>
      </c>
      <c r="E84" s="114" t="s">
        <v>6</v>
      </c>
      <c r="F84" s="812"/>
      <c r="G84" s="114">
        <v>2000</v>
      </c>
      <c r="H84" s="114"/>
      <c r="I84" s="809">
        <f ca="1">IF(A84="","",     IF(ISNA(VLOOKUP(A84+0.1,Cross!B:H,I$5,0)),   "- cross",   VLOOKUP(A84+0.1,Cross!B:H,I$5,0)))</f>
        <v>943</v>
      </c>
      <c r="J84" s="809">
        <f ca="1">IF(A84="","",     IF(ISNA(VLOOKUP(A84+0.1,Indoor!B:H,J$5,0)),   "- indoor",   VLOOKUP(A84+0.1,Indoor!B:H,J$5,0)))</f>
        <v>1054</v>
      </c>
      <c r="K84" s="809"/>
      <c r="L84" s="982" t="s">
        <v>997</v>
      </c>
      <c r="N84" s="1149" t="str">
        <f t="shared" si="9"/>
        <v>ADENS Bastien</v>
      </c>
      <c r="S84" s="1150" t="str">
        <f t="shared" si="13"/>
        <v>ADENS Bastien</v>
      </c>
      <c r="T84" s="1150" t="str">
        <f t="shared" si="10"/>
        <v>ADENS BASTIEN</v>
      </c>
      <c r="U84" s="1150" t="str">
        <f t="shared" si="11"/>
        <v>ADENS BASTIEN</v>
      </c>
      <c r="V84" s="1150" t="str">
        <f t="shared" si="12"/>
        <v>ADENS BASTIEN</v>
      </c>
    </row>
    <row r="85" spans="1:22">
      <c r="A85" s="118">
        <v>4112</v>
      </c>
      <c r="B85" s="116" t="s">
        <v>1130</v>
      </c>
      <c r="C85" s="116" t="s">
        <v>592</v>
      </c>
      <c r="D85" s="622" t="s">
        <v>156</v>
      </c>
      <c r="E85" s="114" t="s">
        <v>6</v>
      </c>
      <c r="F85" s="812"/>
      <c r="G85" s="114" t="str">
        <f t="shared" si="8"/>
        <v/>
      </c>
      <c r="H85" s="114"/>
      <c r="I85" s="809">
        <f ca="1">IF(A85="","",     IF(ISNA(VLOOKUP(A85+0.1,Cross!B:H,I$5,0)),   "- cross",   VLOOKUP(A85+0.1,Cross!B:H,I$5,0)))</f>
        <v>749</v>
      </c>
      <c r="J85" s="809" t="str">
        <f>IF(A85="","",     IF(ISNA(VLOOKUP(A85+0.1,Indoor!B:H,J$5,0)),   "- indoor",   VLOOKUP(A85+0.1,Indoor!B:H,J$5,0)))</f>
        <v>- indoor</v>
      </c>
      <c r="K85" s="809"/>
      <c r="L85" s="982" t="s">
        <v>997</v>
      </c>
      <c r="N85" s="1149" t="str">
        <f t="shared" si="9"/>
        <v>WARRANT Adrien</v>
      </c>
      <c r="S85" s="1150" t="str">
        <f t="shared" si="13"/>
        <v>WARRANT Adrien</v>
      </c>
      <c r="T85" s="1150" t="str">
        <f t="shared" si="10"/>
        <v>WARRANT ADRIEN</v>
      </c>
      <c r="U85" s="1150" t="str">
        <f t="shared" si="11"/>
        <v>WARRANT ADRIEN</v>
      </c>
      <c r="V85" s="1150" t="str">
        <f t="shared" si="12"/>
        <v>WARRANT ADRIEN</v>
      </c>
    </row>
    <row r="86" spans="1:22">
      <c r="A86" s="118">
        <v>3769</v>
      </c>
      <c r="B86" s="116" t="s">
        <v>1131</v>
      </c>
      <c r="C86" s="116" t="s">
        <v>1132</v>
      </c>
      <c r="D86" s="622" t="s">
        <v>156</v>
      </c>
      <c r="E86" s="114" t="s">
        <v>6</v>
      </c>
      <c r="F86" s="812"/>
      <c r="G86" s="114" t="str">
        <f t="shared" si="8"/>
        <v/>
      </c>
      <c r="H86" s="114"/>
      <c r="I86" s="809">
        <f ca="1">IF(A86="","",     IF(ISNA(VLOOKUP(A86+0.1,Cross!B:H,I$5,0)),   "- cross",   VLOOKUP(A86+0.1,Cross!B:H,I$5,0)))</f>
        <v>497</v>
      </c>
      <c r="J86" s="809" t="str">
        <f>IF(A86="","",     IF(ISNA(VLOOKUP(A86+0.1,Indoor!B:H,J$5,0)),   "- indoor",   VLOOKUP(A86+0.1,Indoor!B:H,J$5,0)))</f>
        <v>- indoor</v>
      </c>
      <c r="K86" s="809"/>
      <c r="L86" s="982" t="s">
        <v>997</v>
      </c>
      <c r="N86" s="1149" t="str">
        <f t="shared" si="9"/>
        <v>KHARIN Mikhail</v>
      </c>
      <c r="S86" s="1150" t="str">
        <f t="shared" si="13"/>
        <v>KHARIN Mikhail</v>
      </c>
      <c r="T86" s="1150" t="str">
        <f t="shared" si="10"/>
        <v>KHARIN MIKHAIL</v>
      </c>
      <c r="U86" s="1150" t="str">
        <f t="shared" si="11"/>
        <v>KHARIN MIKHAIL</v>
      </c>
      <c r="V86" s="1150" t="str">
        <f t="shared" si="12"/>
        <v>KHARIN MIKHAIL</v>
      </c>
    </row>
    <row r="87" spans="1:22">
      <c r="A87" s="118">
        <v>9629</v>
      </c>
      <c r="B87" s="116" t="s">
        <v>1110</v>
      </c>
      <c r="C87" s="116" t="s">
        <v>684</v>
      </c>
      <c r="D87" s="622" t="s">
        <v>156</v>
      </c>
      <c r="E87" s="114" t="s">
        <v>6</v>
      </c>
      <c r="F87" s="812"/>
      <c r="G87" s="114" t="str">
        <f t="shared" si="8"/>
        <v/>
      </c>
      <c r="H87" s="114"/>
      <c r="I87" s="809">
        <f ca="1">IF(A87="","",     IF(ISNA(VLOOKUP(A87+0.1,Cross!B:H,I$5,0)),   "- cross",   VLOOKUP(A87+0.1,Cross!B:H,I$5,0)))</f>
        <v>392</v>
      </c>
      <c r="J87" s="809">
        <f ca="1">IF(A87="","",     IF(ISNA(VLOOKUP(A87+0.1,Indoor!B:H,J$5,0)),   "- indoor",   VLOOKUP(A87+0.1,Indoor!B:H,J$5,0)))</f>
        <v>413</v>
      </c>
      <c r="K87" s="809"/>
      <c r="L87" s="982" t="s">
        <v>997</v>
      </c>
      <c r="N87" s="1149" t="str">
        <f t="shared" si="9"/>
        <v>LANCELLE Arthur</v>
      </c>
      <c r="S87" s="1150" t="str">
        <f t="shared" si="13"/>
        <v>LANCELLE Arthur</v>
      </c>
      <c r="T87" s="1150" t="str">
        <f t="shared" si="10"/>
        <v>LANCELLE ARTHUR</v>
      </c>
      <c r="U87" s="1150" t="str">
        <f t="shared" si="11"/>
        <v>LANCELLE ARTHUR</v>
      </c>
      <c r="V87" s="1150" t="str">
        <f t="shared" si="12"/>
        <v>LANCELLE ARTHUR</v>
      </c>
    </row>
    <row r="88" spans="1:22">
      <c r="A88" s="118">
        <v>9636</v>
      </c>
      <c r="B88" s="116" t="s">
        <v>1133</v>
      </c>
      <c r="C88" s="116" t="s">
        <v>1134</v>
      </c>
      <c r="D88" s="622" t="s">
        <v>5</v>
      </c>
      <c r="E88" s="114" t="s">
        <v>157</v>
      </c>
      <c r="F88" s="812"/>
      <c r="G88" s="114" t="str">
        <f t="shared" si="8"/>
        <v/>
      </c>
      <c r="H88" s="114"/>
      <c r="I88" s="809">
        <f ca="1">IF(A88="","",     IF(ISNA(VLOOKUP(A88+0.1,Cross!B:H,I$5,0)),   "- cross",   VLOOKUP(A88+0.1,Cross!B:H,I$5,0)))</f>
        <v>1491</v>
      </c>
      <c r="J88" s="809" t="str">
        <f>IF(A88="","",     IF(ISNA(VLOOKUP(A88+0.1,Indoor!B:H,J$5,0)),   "- indoor",   VLOOKUP(A88+0.1,Indoor!B:H,J$5,0)))</f>
        <v>- indoor</v>
      </c>
      <c r="K88" s="809"/>
      <c r="L88" s="982" t="s">
        <v>997</v>
      </c>
      <c r="N88" s="1149" t="str">
        <f t="shared" si="9"/>
        <v>BIENERS Léonore</v>
      </c>
      <c r="S88" s="1150" t="str">
        <f t="shared" si="13"/>
        <v>BIENERS Léonore</v>
      </c>
      <c r="T88" s="1150" t="str">
        <f t="shared" si="10"/>
        <v>BIENERS LÉONORE</v>
      </c>
      <c r="U88" s="1150" t="str">
        <f t="shared" si="11"/>
        <v>BIENERS LEONORE</v>
      </c>
      <c r="V88" s="1150" t="str">
        <f t="shared" si="12"/>
        <v>BIENERS LEONORE</v>
      </c>
    </row>
    <row r="89" spans="1:22">
      <c r="A89" s="118">
        <v>6427</v>
      </c>
      <c r="B89" s="116" t="s">
        <v>926</v>
      </c>
      <c r="C89" s="116" t="s">
        <v>1135</v>
      </c>
      <c r="D89" s="622" t="s">
        <v>5</v>
      </c>
      <c r="E89" s="114" t="s">
        <v>157</v>
      </c>
      <c r="F89" s="812"/>
      <c r="G89" s="114" t="str">
        <f t="shared" si="8"/>
        <v/>
      </c>
      <c r="H89" s="114"/>
      <c r="I89" s="809">
        <f ca="1">IF(A89="","",     IF(ISNA(VLOOKUP(A89+0.1,Cross!B:H,I$5,0)),   "- cross",   VLOOKUP(A89+0.1,Cross!B:H,I$5,0)))</f>
        <v>1113.5</v>
      </c>
      <c r="J89" s="809">
        <f ca="1">IF(A89="","",     IF(ISNA(VLOOKUP(A89+0.1,Indoor!B:H,J$5,0)),   "- indoor",   VLOOKUP(A89+0.1,Indoor!B:H,J$5,0)))</f>
        <v>1752</v>
      </c>
      <c r="K89" s="809"/>
      <c r="L89" s="982" t="s">
        <v>997</v>
      </c>
      <c r="N89" s="1149" t="str">
        <f t="shared" si="9"/>
        <v>PIERRET Mélusine</v>
      </c>
      <c r="S89" s="1150" t="str">
        <f t="shared" si="13"/>
        <v>PIERRET Mélusine</v>
      </c>
      <c r="T89" s="1150" t="str">
        <f t="shared" si="10"/>
        <v>PIERRET MÉLUSINE</v>
      </c>
      <c r="U89" s="1150" t="str">
        <f t="shared" si="11"/>
        <v>PIERRET MELUSINE</v>
      </c>
      <c r="V89" s="1150" t="str">
        <f t="shared" si="12"/>
        <v>PIERRET MELUSINE</v>
      </c>
    </row>
    <row r="90" spans="1:22">
      <c r="A90" s="118">
        <v>6467</v>
      </c>
      <c r="B90" s="116" t="s">
        <v>1136</v>
      </c>
      <c r="C90" s="116" t="s">
        <v>1137</v>
      </c>
      <c r="D90" s="622" t="s">
        <v>5</v>
      </c>
      <c r="E90" s="114" t="s">
        <v>157</v>
      </c>
      <c r="F90" s="812"/>
      <c r="G90" s="114" t="str">
        <f t="shared" si="8"/>
        <v/>
      </c>
      <c r="H90" s="114"/>
      <c r="I90" s="809">
        <f ca="1">IF(A90="","",     IF(ISNA(VLOOKUP(A90+0.1,Cross!B:H,I$5,0)),   "- cross",   VLOOKUP(A90+0.1,Cross!B:H,I$5,0)))</f>
        <v>1125</v>
      </c>
      <c r="J90" s="809" t="str">
        <f>IF(A90="","",     IF(ISNA(VLOOKUP(A90+0.1,Indoor!B:H,J$5,0)),   "- indoor",   VLOOKUP(A90+0.1,Indoor!B:H,J$5,0)))</f>
        <v>- indoor</v>
      </c>
      <c r="K90" s="809"/>
      <c r="L90" s="982" t="s">
        <v>997</v>
      </c>
      <c r="N90" s="1149" t="str">
        <f t="shared" si="9"/>
        <v>BERTRAND Florianne</v>
      </c>
      <c r="S90" s="1150" t="str">
        <f t="shared" si="13"/>
        <v>BERTRAND Florianne</v>
      </c>
      <c r="T90" s="1150" t="str">
        <f t="shared" si="10"/>
        <v>BERTRAND FLORIANNE</v>
      </c>
      <c r="U90" s="1150" t="str">
        <f t="shared" si="11"/>
        <v>BERTRAND FLORIANNE</v>
      </c>
      <c r="V90" s="1150" t="str">
        <f t="shared" si="12"/>
        <v>BERTRAND FLORIANNE</v>
      </c>
    </row>
    <row r="91" spans="1:22">
      <c r="A91" s="118">
        <v>6127</v>
      </c>
      <c r="B91" s="116" t="s">
        <v>1123</v>
      </c>
      <c r="C91" s="116" t="s">
        <v>541</v>
      </c>
      <c r="D91" s="622" t="s">
        <v>5</v>
      </c>
      <c r="E91" s="114" t="s">
        <v>157</v>
      </c>
      <c r="F91" s="812"/>
      <c r="G91" s="114" t="str">
        <f t="shared" si="8"/>
        <v/>
      </c>
      <c r="H91" s="114"/>
      <c r="I91" s="809">
        <f ca="1">IF(A91="","",     IF(ISNA(VLOOKUP(A91+0.1,Cross!B:H,I$5,0)),   "- cross",   VLOOKUP(A91+0.1,Cross!B:H,I$5,0)))</f>
        <v>1041</v>
      </c>
      <c r="J91" s="809" t="str">
        <f>IF(A91="","",     IF(ISNA(VLOOKUP(A91+0.1,Indoor!B:H,J$5,0)),   "- indoor",   VLOOKUP(A91+0.1,Indoor!B:H,J$5,0)))</f>
        <v>- indoor</v>
      </c>
      <c r="K91" s="809"/>
      <c r="L91" s="982" t="s">
        <v>997</v>
      </c>
      <c r="N91" s="1149" t="str">
        <f t="shared" si="9"/>
        <v>VANHOUTTE Julie</v>
      </c>
      <c r="S91" s="1150" t="str">
        <f t="shared" si="13"/>
        <v>VANHOUTTE Julie</v>
      </c>
      <c r="T91" s="1150" t="str">
        <f t="shared" si="10"/>
        <v>VANHOUTTE JULIE</v>
      </c>
      <c r="U91" s="1150" t="str">
        <f t="shared" si="11"/>
        <v>VANHOUTTE JULIE</v>
      </c>
      <c r="V91" s="1150" t="str">
        <f t="shared" si="12"/>
        <v>VANHOUTTE JULIE</v>
      </c>
    </row>
    <row r="92" spans="1:22">
      <c r="A92" s="118">
        <v>9649</v>
      </c>
      <c r="B92" s="116" t="s">
        <v>1138</v>
      </c>
      <c r="C92" s="116" t="s">
        <v>1139</v>
      </c>
      <c r="D92" s="622" t="s">
        <v>5</v>
      </c>
      <c r="E92" s="114" t="s">
        <v>157</v>
      </c>
      <c r="F92" s="812"/>
      <c r="G92" s="114" t="str">
        <f t="shared" si="8"/>
        <v/>
      </c>
      <c r="H92" s="114"/>
      <c r="I92" s="809">
        <f ca="1">IF(A92="","",     IF(ISNA(VLOOKUP(A92+0.1,Cross!B:H,I$5,0)),   "- cross",   VLOOKUP(A92+0.1,Cross!B:H,I$5,0)))</f>
        <v>1013</v>
      </c>
      <c r="J92" s="809" t="str">
        <f>IF(A92="","",     IF(ISNA(VLOOKUP(A92+0.1,Indoor!B:H,J$5,0)),   "- indoor",   VLOOKUP(A92+0.1,Indoor!B:H,J$5,0)))</f>
        <v>- indoor</v>
      </c>
      <c r="K92" s="809"/>
      <c r="L92" s="982" t="s">
        <v>997</v>
      </c>
      <c r="N92" s="1149" t="str">
        <f t="shared" si="9"/>
        <v>BAUWENS Marion</v>
      </c>
      <c r="S92" s="1150" t="str">
        <f t="shared" si="13"/>
        <v>BAUWENS Marion</v>
      </c>
      <c r="T92" s="1150" t="str">
        <f t="shared" si="10"/>
        <v>BAUWENS MARION</v>
      </c>
      <c r="U92" s="1150" t="str">
        <f t="shared" si="11"/>
        <v>BAUWENS MARION</v>
      </c>
      <c r="V92" s="1150" t="str">
        <f t="shared" si="12"/>
        <v>BAUWENS MARION</v>
      </c>
    </row>
    <row r="93" spans="1:22">
      <c r="A93" s="118">
        <v>19637</v>
      </c>
      <c r="B93" s="116" t="s">
        <v>539</v>
      </c>
      <c r="C93" s="116" t="s">
        <v>540</v>
      </c>
      <c r="D93" s="622" t="s">
        <v>5</v>
      </c>
      <c r="E93" s="114" t="s">
        <v>157</v>
      </c>
      <c r="F93" s="812"/>
      <c r="G93" s="114" t="str">
        <f t="shared" si="8"/>
        <v/>
      </c>
      <c r="H93" s="114"/>
      <c r="I93" s="809">
        <f ca="1">IF(A93="","",     IF(ISNA(VLOOKUP(A93+0.1,Cross!B:H,I$5,0)),   "- cross",   VLOOKUP(A93+0.1,Cross!B:H,I$5,0)))</f>
        <v>984</v>
      </c>
      <c r="J93" s="809" t="str">
        <f>IF(A93="","",     IF(ISNA(VLOOKUP(A93+0.1,Indoor!B:H,J$5,0)),   "- indoor",   VLOOKUP(A93+0.1,Indoor!B:H,J$5,0)))</f>
        <v>- indoor</v>
      </c>
      <c r="K93" s="809"/>
      <c r="L93" s="982" t="s">
        <v>997</v>
      </c>
      <c r="N93" s="1149" t="str">
        <f t="shared" si="9"/>
        <v>DEHAES Morgane</v>
      </c>
      <c r="S93" s="1150" t="str">
        <f t="shared" si="13"/>
        <v>DEHAES Morgane</v>
      </c>
      <c r="T93" s="1150" t="str">
        <f t="shared" si="10"/>
        <v>DEHAES MORGANE</v>
      </c>
      <c r="U93" s="1150" t="str">
        <f t="shared" si="11"/>
        <v>DEHAES MORGANE</v>
      </c>
      <c r="V93" s="1150" t="str">
        <f t="shared" si="12"/>
        <v>DEHAES MORGANE</v>
      </c>
    </row>
    <row r="94" spans="1:22">
      <c r="A94" s="118">
        <v>6126</v>
      </c>
      <c r="B94" s="116" t="s">
        <v>659</v>
      </c>
      <c r="C94" s="116" t="s">
        <v>549</v>
      </c>
      <c r="D94" s="622" t="s">
        <v>5</v>
      </c>
      <c r="E94" s="114" t="s">
        <v>157</v>
      </c>
      <c r="F94" s="812"/>
      <c r="G94" s="114">
        <v>1999</v>
      </c>
      <c r="H94" s="114"/>
      <c r="I94" s="809">
        <f ca="1">IF(A94="","",     IF(ISNA(VLOOKUP(A94+0.1,Cross!B:H,I$5,0)),   "- cross",   VLOOKUP(A94+0.1,Cross!B:H,I$5,0)))</f>
        <v>792.5</v>
      </c>
      <c r="J94" s="809">
        <f ca="1">IF(A94="","",     IF(ISNA(VLOOKUP(A94+0.1,Indoor!B:H,J$5,0)),   "- indoor",   VLOOKUP(A94+0.1,Indoor!B:H,J$5,0)))</f>
        <v>1051</v>
      </c>
      <c r="K94" s="809"/>
      <c r="L94" s="982" t="s">
        <v>997</v>
      </c>
      <c r="N94" s="1149" t="str">
        <f t="shared" si="9"/>
        <v>STURBOIS Camille</v>
      </c>
      <c r="S94" s="1150" t="str">
        <f t="shared" si="13"/>
        <v>STURBOIS Camille</v>
      </c>
      <c r="T94" s="1150" t="str">
        <f t="shared" si="10"/>
        <v>STURBOIS CAMILLE</v>
      </c>
      <c r="U94" s="1150" t="str">
        <f t="shared" si="11"/>
        <v>STURBOIS CAMILLE</v>
      </c>
      <c r="V94" s="1150" t="str">
        <f t="shared" si="12"/>
        <v>STURBOIS CAMILLE</v>
      </c>
    </row>
    <row r="95" spans="1:22">
      <c r="A95" s="118">
        <v>6114</v>
      </c>
      <c r="B95" s="116" t="s">
        <v>1140</v>
      </c>
      <c r="C95" s="116" t="s">
        <v>1141</v>
      </c>
      <c r="D95" s="622" t="s">
        <v>5</v>
      </c>
      <c r="E95" s="114" t="s">
        <v>157</v>
      </c>
      <c r="F95" s="812"/>
      <c r="G95" s="114" t="str">
        <f t="shared" si="8"/>
        <v/>
      </c>
      <c r="H95" s="114"/>
      <c r="I95" s="809">
        <f ca="1">IF(A95="","",     IF(ISNA(VLOOKUP(A95+0.1,Cross!B:H,I$5,0)),   "- cross",   VLOOKUP(A95+0.1,Cross!B:H,I$5,0)))</f>
        <v>534</v>
      </c>
      <c r="J95" s="809" t="str">
        <f>IF(A95="","",     IF(ISNA(VLOOKUP(A95+0.1,Indoor!B:H,J$5,0)),   "- indoor",   VLOOKUP(A95+0.1,Indoor!B:H,J$5,0)))</f>
        <v>- indoor</v>
      </c>
      <c r="K95" s="809"/>
      <c r="L95" s="982" t="s">
        <v>997</v>
      </c>
      <c r="N95" s="1149" t="str">
        <f t="shared" si="9"/>
        <v>CHEVALIER Chloe</v>
      </c>
      <c r="S95" s="1150" t="str">
        <f t="shared" si="13"/>
        <v>CHEVALIER Chloe</v>
      </c>
      <c r="T95" s="1150" t="str">
        <f t="shared" si="10"/>
        <v>CHEVALIER CHLOE</v>
      </c>
      <c r="U95" s="1150" t="str">
        <f t="shared" si="11"/>
        <v>CHEVALIER CHLOE</v>
      </c>
      <c r="V95" s="1150" t="str">
        <f t="shared" si="12"/>
        <v>CHEVALIER CHLOE</v>
      </c>
    </row>
    <row r="96" spans="1:22">
      <c r="A96" s="118">
        <v>6116</v>
      </c>
      <c r="B96" s="116" t="s">
        <v>1142</v>
      </c>
      <c r="C96" s="116" t="s">
        <v>1143</v>
      </c>
      <c r="D96" s="622" t="s">
        <v>5</v>
      </c>
      <c r="E96" s="114" t="s">
        <v>157</v>
      </c>
      <c r="F96" s="812"/>
      <c r="G96" s="114" t="str">
        <f t="shared" si="8"/>
        <v/>
      </c>
      <c r="H96" s="114"/>
      <c r="I96" s="809">
        <f ca="1">IF(A96="","",     IF(ISNA(VLOOKUP(A96+0.1,Cross!B:H,I$5,0)),   "- cross",   VLOOKUP(A96+0.1,Cross!B:H,I$5,0)))</f>
        <v>506</v>
      </c>
      <c r="J96" s="809">
        <f ca="1">IF(A96="","",     IF(ISNA(VLOOKUP(A96+0.1,Indoor!B:H,J$5,0)),   "- indoor",   VLOOKUP(A96+0.1,Indoor!B:H,J$5,0)))</f>
        <v>272</v>
      </c>
      <c r="K96" s="809"/>
      <c r="L96" s="982" t="s">
        <v>997</v>
      </c>
      <c r="N96" s="1149" t="str">
        <f t="shared" si="9"/>
        <v>SMAGGE Rebecca</v>
      </c>
      <c r="S96" s="1150" t="str">
        <f t="shared" si="13"/>
        <v>SMAGGE Rebecca</v>
      </c>
      <c r="T96" s="1150" t="str">
        <f t="shared" si="10"/>
        <v>SMAGGE REBECCA</v>
      </c>
      <c r="U96" s="1150" t="str">
        <f t="shared" si="11"/>
        <v>SMAGGE REBECCA</v>
      </c>
      <c r="V96" s="1150" t="str">
        <f t="shared" si="12"/>
        <v>SMAGGE REBECCA</v>
      </c>
    </row>
    <row r="97" spans="1:23">
      <c r="A97" s="118">
        <v>7204</v>
      </c>
      <c r="B97" s="116" t="s">
        <v>489</v>
      </c>
      <c r="C97" s="116" t="s">
        <v>1144</v>
      </c>
      <c r="D97" s="622" t="s">
        <v>5</v>
      </c>
      <c r="E97" s="114" t="s">
        <v>6</v>
      </c>
      <c r="F97" s="812"/>
      <c r="G97" s="114" t="str">
        <f t="shared" si="8"/>
        <v/>
      </c>
      <c r="H97" s="114"/>
      <c r="I97" s="809">
        <f ca="1">IF(A97="","",     IF(ISNA(VLOOKUP(A97+0.1,Cross!B:H,I$5,0)),   "- cross",   VLOOKUP(A97+0.1,Cross!B:H,I$5,0)))</f>
        <v>1448</v>
      </c>
      <c r="J97" s="809" t="str">
        <f>IF(A97="","",     IF(ISNA(VLOOKUP(A97+0.1,Indoor!B:H,J$5,0)),   "- indoor",   VLOOKUP(A97+0.1,Indoor!B:H,J$5,0)))</f>
        <v>- indoor</v>
      </c>
      <c r="K97" s="809"/>
      <c r="L97" s="982" t="s">
        <v>997</v>
      </c>
      <c r="N97" s="1149" t="str">
        <f t="shared" si="9"/>
        <v>JACQUES FRANCOIS</v>
      </c>
      <c r="S97" s="1150" t="str">
        <f t="shared" si="13"/>
        <v>JACQUES FRANCOIS</v>
      </c>
      <c r="T97" s="1150" t="str">
        <f t="shared" si="10"/>
        <v>JACQUES FRANCOIS</v>
      </c>
      <c r="U97" s="1150" t="str">
        <f t="shared" si="11"/>
        <v>JACQUES FRANCOIS</v>
      </c>
      <c r="V97" s="1150" t="str">
        <f t="shared" si="12"/>
        <v>JACQUES FRANCOIS</v>
      </c>
    </row>
    <row r="98" spans="1:23">
      <c r="A98" s="118">
        <v>9627</v>
      </c>
      <c r="B98" s="116" t="s">
        <v>1114</v>
      </c>
      <c r="C98" s="116" t="s">
        <v>620</v>
      </c>
      <c r="D98" s="622" t="s">
        <v>5</v>
      </c>
      <c r="E98" s="114" t="s">
        <v>6</v>
      </c>
      <c r="F98" s="812"/>
      <c r="G98" s="114" t="str">
        <f t="shared" si="8"/>
        <v/>
      </c>
      <c r="H98" s="114"/>
      <c r="I98" s="809">
        <f ca="1">IF(A98="","",     IF(ISNA(VLOOKUP(A98+0.1,Cross!B:H,I$5,0)),   "- cross",   VLOOKUP(A98+0.1,Cross!B:H,I$5,0)))</f>
        <v>1418</v>
      </c>
      <c r="J98" s="809" t="str">
        <f>IF(A98="","",     IF(ISNA(VLOOKUP(A98+0.1,Indoor!B:H,J$5,0)),   "- indoor",   VLOOKUP(A98+0.1,Indoor!B:H,J$5,0)))</f>
        <v>- indoor</v>
      </c>
      <c r="K98" s="809"/>
      <c r="L98" s="982" t="s">
        <v>997</v>
      </c>
      <c r="N98" s="1149" t="str">
        <f t="shared" si="9"/>
        <v>DELVAUX Antoine</v>
      </c>
      <c r="S98" s="1150" t="str">
        <f t="shared" si="13"/>
        <v>DELVAUX Antoine</v>
      </c>
      <c r="T98" s="1150" t="str">
        <f t="shared" si="10"/>
        <v>DELVAUX ANTOINE</v>
      </c>
      <c r="U98" s="1150" t="str">
        <f t="shared" si="11"/>
        <v>DELVAUX ANTOINE</v>
      </c>
      <c r="V98" s="1150" t="str">
        <f t="shared" si="12"/>
        <v>DELVAUX ANTOINE</v>
      </c>
    </row>
    <row r="99" spans="1:23">
      <c r="A99" s="118">
        <v>9615</v>
      </c>
      <c r="B99" s="116" t="s">
        <v>1105</v>
      </c>
      <c r="C99" s="116" t="s">
        <v>1145</v>
      </c>
      <c r="D99" s="622" t="s">
        <v>5</v>
      </c>
      <c r="E99" s="114" t="s">
        <v>6</v>
      </c>
      <c r="F99" s="812"/>
      <c r="G99" s="114">
        <v>1999</v>
      </c>
      <c r="H99" s="114"/>
      <c r="I99" s="809">
        <f ca="1">IF(A99="","",     IF(ISNA(VLOOKUP(A99+0.1,Cross!B:H,I$5,0)),   "- cross",   VLOOKUP(A99+0.1,Cross!B:H,I$5,0)))</f>
        <v>1291</v>
      </c>
      <c r="J99" s="809" t="str">
        <f>IF(A99="","",     IF(ISNA(VLOOKUP(A99+0.1,Indoor!B:H,J$5,0)),   "- indoor",   VLOOKUP(A99+0.1,Indoor!B:H,J$5,0)))</f>
        <v>- indoor</v>
      </c>
      <c r="K99" s="809"/>
      <c r="L99" s="982" t="s">
        <v>997</v>
      </c>
      <c r="N99" s="1149" t="str">
        <f t="shared" si="9"/>
        <v>BOVY Lenny</v>
      </c>
      <c r="S99" s="1150" t="str">
        <f t="shared" si="13"/>
        <v>BOVY Lenny</v>
      </c>
      <c r="T99" s="1150" t="str">
        <f t="shared" si="10"/>
        <v>BOVY LENNY</v>
      </c>
      <c r="U99" s="1150" t="str">
        <f t="shared" si="11"/>
        <v>BOVY LENNY</v>
      </c>
      <c r="V99" s="1150" t="str">
        <f t="shared" si="12"/>
        <v>BOVY LENNY</v>
      </c>
    </row>
    <row r="100" spans="1:23">
      <c r="A100" s="118">
        <v>7029</v>
      </c>
      <c r="B100" s="116" t="s">
        <v>1146</v>
      </c>
      <c r="C100" s="116" t="s">
        <v>1147</v>
      </c>
      <c r="D100" s="622" t="s">
        <v>5</v>
      </c>
      <c r="E100" s="114" t="s">
        <v>6</v>
      </c>
      <c r="F100" s="812"/>
      <c r="G100" s="114" t="str">
        <f t="shared" si="8"/>
        <v/>
      </c>
      <c r="H100" s="114"/>
      <c r="I100" s="809">
        <f ca="1">IF(A100="","",     IF(ISNA(VLOOKUP(A100+0.1,Cross!B:H,I$5,0)),   "- cross",   VLOOKUP(A100+0.1,Cross!B:H,I$5,0)))</f>
        <v>1272</v>
      </c>
      <c r="J100" s="809">
        <f ca="1">IF(A100="","",     IF(ISNA(VLOOKUP(A100+0.1,Indoor!B:H,J$5,0)),   "- indoor",   VLOOKUP(A100+0.1,Indoor!B:H,J$5,0)))</f>
        <v>1475</v>
      </c>
      <c r="K100" s="809"/>
      <c r="L100" s="982" t="s">
        <v>997</v>
      </c>
      <c r="N100" s="1149" t="str">
        <f t="shared" si="9"/>
        <v>WLODAWER Alex</v>
      </c>
      <c r="S100" s="1150" t="str">
        <f t="shared" si="13"/>
        <v>WLODAWER Alex</v>
      </c>
      <c r="T100" s="1150" t="str">
        <f t="shared" si="10"/>
        <v>WLODAWER ALEX</v>
      </c>
      <c r="U100" s="1150" t="str">
        <f t="shared" si="11"/>
        <v>WLODAWER ALEX</v>
      </c>
      <c r="V100" s="1150" t="str">
        <f t="shared" si="12"/>
        <v>WLODAWER ALEX</v>
      </c>
    </row>
    <row r="101" spans="1:23">
      <c r="A101" s="118">
        <v>7120</v>
      </c>
      <c r="B101" s="116" t="s">
        <v>1148</v>
      </c>
      <c r="C101" s="116" t="s">
        <v>1149</v>
      </c>
      <c r="D101" s="622" t="s">
        <v>5</v>
      </c>
      <c r="E101" s="114" t="s">
        <v>6</v>
      </c>
      <c r="F101" s="812"/>
      <c r="G101" s="114" t="str">
        <f t="shared" si="8"/>
        <v/>
      </c>
      <c r="H101" s="114"/>
      <c r="I101" s="809">
        <f ca="1">IF(A101="","",     IF(ISNA(VLOOKUP(A101+0.1,Cross!B:H,I$5,0)),   "- cross",   VLOOKUP(A101+0.1,Cross!B:H,I$5,0)))</f>
        <v>1213</v>
      </c>
      <c r="J101" s="809">
        <f ca="1">IF(A101="","",     IF(ISNA(VLOOKUP(A101+0.1,Indoor!B:H,J$5,0)),   "- indoor",   VLOOKUP(A101+0.1,Indoor!B:H,J$5,0)))</f>
        <v>1289</v>
      </c>
      <c r="K101" s="809"/>
      <c r="L101" s="982" t="s">
        <v>997</v>
      </c>
      <c r="N101" s="1149" t="str">
        <f t="shared" si="9"/>
        <v>MITEVOY Noah</v>
      </c>
      <c r="S101" s="1150" t="str">
        <f t="shared" si="13"/>
        <v>MITEVOY Noah</v>
      </c>
      <c r="T101" s="1150" t="str">
        <f t="shared" si="10"/>
        <v>MITEVOY NOAH</v>
      </c>
      <c r="U101" s="1150" t="str">
        <f t="shared" si="11"/>
        <v>MITEVOY NOAH</v>
      </c>
      <c r="V101" s="1150" t="str">
        <f t="shared" si="12"/>
        <v>MITEVOY NOAH</v>
      </c>
    </row>
    <row r="102" spans="1:23">
      <c r="A102" s="118">
        <v>7006</v>
      </c>
      <c r="B102" s="116" t="s">
        <v>1150</v>
      </c>
      <c r="C102" s="116" t="s">
        <v>604</v>
      </c>
      <c r="D102" s="622" t="s">
        <v>5</v>
      </c>
      <c r="E102" s="114" t="s">
        <v>6</v>
      </c>
      <c r="F102" s="812"/>
      <c r="G102" s="114" t="str">
        <f>IF(ISNUMBER(F102),YEAR(F102),"")</f>
        <v/>
      </c>
      <c r="H102" s="114"/>
      <c r="I102" s="809">
        <f ca="1">IF(A102="","",     IF(ISNA(VLOOKUP(A102+0.1,Cross!B:H,I$5,0)),   "- cross",   VLOOKUP(A102+0.1,Cross!B:H,I$5,0)))</f>
        <v>1184</v>
      </c>
      <c r="J102" s="809" t="str">
        <f>IF(A102="","",     IF(ISNA(VLOOKUP(A102+0.1,Indoor!B:H,J$5,0)),   "- indoor",   VLOOKUP(A102+0.1,Indoor!B:H,J$5,0)))</f>
        <v>- indoor</v>
      </c>
      <c r="K102" s="809"/>
      <c r="L102" s="982" t="s">
        <v>997</v>
      </c>
      <c r="N102" s="1149" t="str">
        <f t="shared" si="9"/>
        <v>PANGIOTOPOULOS Thomas</v>
      </c>
      <c r="S102" s="1150" t="str">
        <f t="shared" si="13"/>
        <v>PANGIOTOPOULOS Thomas</v>
      </c>
      <c r="T102" s="1150" t="str">
        <f t="shared" si="10"/>
        <v>PANGIOTOPOULOS THOMAS</v>
      </c>
      <c r="U102" s="1150" t="str">
        <f t="shared" si="11"/>
        <v>PANGIOTOPOULOS THOMAS</v>
      </c>
      <c r="V102" s="1150" t="str">
        <f t="shared" si="12"/>
        <v>PANGIOTOPOULOS THOMAS</v>
      </c>
    </row>
    <row r="103" spans="1:23">
      <c r="A103" s="118">
        <v>7019</v>
      </c>
      <c r="B103" s="116" t="s">
        <v>1151</v>
      </c>
      <c r="C103" s="116" t="s">
        <v>603</v>
      </c>
      <c r="D103" s="622" t="s">
        <v>5</v>
      </c>
      <c r="E103" s="114" t="s">
        <v>6</v>
      </c>
      <c r="F103" s="812"/>
      <c r="G103" s="114" t="str">
        <f>IF(ISNUMBER(F103),YEAR(F103),"")</f>
        <v/>
      </c>
      <c r="H103" s="114"/>
      <c r="I103" s="809">
        <f ca="1">IF(A103="","",     IF(ISNA(VLOOKUP(A103+0.1,Cross!B:H,I$5,0)),   "- cross",   VLOOKUP(A103+0.1,Cross!B:H,I$5,0)))</f>
        <v>949</v>
      </c>
      <c r="J103" s="809">
        <f ca="1">IF(A103="","",     IF(ISNA(VLOOKUP(A103+0.1,Indoor!B:H,J$5,0)),   "- indoor",   VLOOKUP(A103+0.1,Indoor!B:H,J$5,0)))</f>
        <v>655</v>
      </c>
      <c r="K103" s="809"/>
      <c r="L103" s="982" t="s">
        <v>997</v>
      </c>
      <c r="N103" s="1149" t="str">
        <f t="shared" si="9"/>
        <v>JOSSE Nathan</v>
      </c>
      <c r="S103" s="1150" t="str">
        <f t="shared" si="13"/>
        <v>JOSSE Nathan</v>
      </c>
      <c r="T103" s="1150" t="str">
        <f t="shared" si="10"/>
        <v>JOSSE NATHAN</v>
      </c>
      <c r="U103" s="1150" t="str">
        <f t="shared" si="11"/>
        <v>JOSSE NATHAN</v>
      </c>
      <c r="V103" s="1150" t="str">
        <f t="shared" si="12"/>
        <v>JOSSE NATHAN</v>
      </c>
    </row>
    <row r="104" spans="1:23">
      <c r="A104" s="118">
        <v>9659</v>
      </c>
      <c r="B104" s="116" t="s">
        <v>1152</v>
      </c>
      <c r="C104" s="116" t="s">
        <v>1153</v>
      </c>
      <c r="D104" s="622" t="s">
        <v>5</v>
      </c>
      <c r="E104" s="114" t="s">
        <v>6</v>
      </c>
      <c r="F104" s="812"/>
      <c r="G104" s="114" t="str">
        <f>IF(ISNUMBER(F104),YEAR(F104),"")</f>
        <v/>
      </c>
      <c r="H104" s="114"/>
      <c r="I104" s="809">
        <f ca="1">IF(A104="","",     IF(ISNA(VLOOKUP(A104+0.1,Cross!B:H,I$5,0)),   "- cross",   VLOOKUP(A104+0.1,Cross!B:H,I$5,0)))</f>
        <v>1075.5</v>
      </c>
      <c r="J104" s="809" t="str">
        <f>IF(A104="","",     IF(ISNA(VLOOKUP(A104+0.1,Indoor!B:H,J$5,0)),   "- indoor",   VLOOKUP(A104+0.1,Indoor!B:H,J$5,0)))</f>
        <v>- indoor</v>
      </c>
      <c r="K104" s="809"/>
      <c r="L104" s="982" t="s">
        <v>997</v>
      </c>
      <c r="N104" s="1149" t="str">
        <f t="shared" si="9"/>
        <v>DE VLEESCHOUWER Samuel</v>
      </c>
      <c r="S104" s="1150" t="str">
        <f t="shared" si="13"/>
        <v>DE VLEESCHOUWER Samuel</v>
      </c>
      <c r="T104" s="1150" t="str">
        <f t="shared" si="10"/>
        <v>DE VLEESCHOUWER SAMUEL</v>
      </c>
      <c r="U104" s="1150" t="str">
        <f t="shared" si="11"/>
        <v>DE VLEESCHOUWER SAMUEL</v>
      </c>
      <c r="V104" s="1150" t="str">
        <f t="shared" si="12"/>
        <v>DE VLEESCHOUWER SAMUEL</v>
      </c>
    </row>
    <row r="105" spans="1:23">
      <c r="A105" s="118">
        <v>7030</v>
      </c>
      <c r="B105" s="116" t="s">
        <v>1154</v>
      </c>
      <c r="C105" s="116" t="s">
        <v>970</v>
      </c>
      <c r="D105" s="622" t="s">
        <v>5</v>
      </c>
      <c r="E105" s="114" t="s">
        <v>6</v>
      </c>
      <c r="F105" s="812"/>
      <c r="G105" s="114" t="str">
        <f>IF(ISNUMBER(F105),YEAR(F105),"")</f>
        <v/>
      </c>
      <c r="H105" s="114"/>
      <c r="I105" s="809">
        <f ca="1">IF(A105="","",     IF(ISNA(VLOOKUP(A105+0.1,Cross!B:H,I$5,0)),   "- cross",   VLOOKUP(A105+0.1,Cross!B:H,I$5,0)))</f>
        <v>743</v>
      </c>
      <c r="J105" s="809" t="str">
        <f>IF(A105="","",     IF(ISNA(VLOOKUP(A105+0.1,Indoor!B:H,J$5,0)),   "- indoor",   VLOOKUP(A105+0.1,Indoor!B:H,J$5,0)))</f>
        <v>- indoor</v>
      </c>
      <c r="K105" s="809"/>
      <c r="L105" s="982" t="s">
        <v>997</v>
      </c>
      <c r="N105" s="1149" t="str">
        <f t="shared" si="9"/>
        <v>GRANIER Louis</v>
      </c>
      <c r="S105" s="1150" t="str">
        <f t="shared" si="13"/>
        <v>GRANIER Louis</v>
      </c>
      <c r="T105" s="1150" t="str">
        <f t="shared" si="10"/>
        <v>GRANIER LOUIS</v>
      </c>
      <c r="U105" s="1150" t="str">
        <f t="shared" si="11"/>
        <v>GRANIER LOUIS</v>
      </c>
      <c r="V105" s="1150" t="str">
        <f t="shared" si="12"/>
        <v>GRANIER LOUIS</v>
      </c>
    </row>
    <row r="106" spans="1:23">
      <c r="A106" s="118">
        <v>7163</v>
      </c>
      <c r="B106" s="116" t="s">
        <v>1228</v>
      </c>
      <c r="C106" s="116" t="s">
        <v>1229</v>
      </c>
      <c r="D106" s="622" t="str">
        <f ca="1">IF(G106="","",VLOOKUP(G106,année_1ou2,pts_Cross!$B$5,0))</f>
        <v>M</v>
      </c>
      <c r="E106" s="114" t="s">
        <v>6</v>
      </c>
      <c r="F106" s="812"/>
      <c r="G106" s="114">
        <v>1998</v>
      </c>
      <c r="H106" s="114"/>
      <c r="I106" s="809">
        <f ca="1">IF(A106="","",     IF(ISNA(VLOOKUP(A106+0.1,Cross!B:H,I$5,0)),   "- cross",   VLOOKUP(A106+0.1,Cross!B:H,I$5,0)))</f>
        <v>1733</v>
      </c>
      <c r="J106" s="809" t="str">
        <f>IF(A106="","",     IF(ISNA(VLOOKUP(A106+0.1,Indoor!B:H,J$5,0)),   "- indoor",   VLOOKUP(A106+0.1,Indoor!B:H,J$5,0)))</f>
        <v>- indoor</v>
      </c>
      <c r="K106" s="809"/>
      <c r="L106" s="982" t="s">
        <v>996</v>
      </c>
      <c r="M106" s="882"/>
      <c r="N106" s="1128" t="str">
        <f t="shared" ref="N106:N133" si="14">B106&amp;" "&amp;C106</f>
        <v>DEFRERE Gilles</v>
      </c>
      <c r="O106" s="1130"/>
      <c r="P106" s="1130"/>
      <c r="Q106" s="1133"/>
      <c r="R106" s="1132"/>
      <c r="S106" s="981" t="str">
        <f t="shared" ref="S106:S140" si="15">B106&amp;" "&amp;C106</f>
        <v>DEFRERE Gilles</v>
      </c>
      <c r="T106" s="981" t="str">
        <f t="shared" ref="T106:T139" si="16">UPPER(B106)&amp;" "&amp;UPPER(C106)</f>
        <v>DEFRERE GILLES</v>
      </c>
      <c r="U106" s="981" t="str">
        <f t="shared" ref="U106:U140" si="17">SUBSTITUTE(SUBSTITUTE(SUBSTITUTE(T106,"Ë","E"),"È","E"),"É","E")</f>
        <v>DEFRERE GILLES</v>
      </c>
      <c r="V106" s="981" t="str">
        <f t="shared" ref="V106:V140" si="18">SUBSTITUTE(SUBSTITUTE(SUBSTITUTE(SUBSTITUTE(SUBSTITUTE(SUBSTITUTE(SUBSTITUTE(SUBSTITUTE(U106,"Ô","O"),"Ï","I"),"Î","I"),"Ç","C"),"ë","e"),"ê","e"),"è","e"),"é","e")</f>
        <v>DEFRERE GILLES</v>
      </c>
      <c r="W106" s="882"/>
    </row>
    <row r="107" spans="1:23">
      <c r="A107" s="118">
        <v>590</v>
      </c>
      <c r="B107" s="116" t="s">
        <v>1233</v>
      </c>
      <c r="C107" s="116" t="s">
        <v>586</v>
      </c>
      <c r="D107" s="622" t="str">
        <f ca="1">IF(G107="","",VLOOKUP(G107,année_1ou2,pts_Cross!$B$5,0))</f>
        <v>B</v>
      </c>
      <c r="E107" s="114" t="s">
        <v>157</v>
      </c>
      <c r="F107" s="812"/>
      <c r="G107" s="114">
        <v>2004</v>
      </c>
      <c r="H107" s="114"/>
      <c r="I107" s="809" t="str">
        <f ca="1">IF(A107="","",     IF(ISNA(VLOOKUP(A107+0.1,Cross!B:H,I$5,0)),   "- cross",   VLOOKUP(A107+0.1,Cross!B:H,I$5,0)))</f>
        <v>- cross</v>
      </c>
      <c r="J107" s="809">
        <f ca="1">IF(A107="","",     IF(ISNA(VLOOKUP(A107+0.1,Indoor!B:H,J$5,0)),   "- indoor",   VLOOKUP(A107+0.1,Indoor!B:H,J$5,0)))</f>
        <v>58</v>
      </c>
      <c r="K107" s="809"/>
      <c r="L107" s="982" t="s">
        <v>996</v>
      </c>
      <c r="M107" s="882"/>
      <c r="N107" s="1128" t="str">
        <f t="shared" si="14"/>
        <v>DEBOCK Virginie</v>
      </c>
      <c r="O107" s="1130"/>
      <c r="P107" s="1130"/>
      <c r="Q107" s="1133"/>
      <c r="R107" s="1132"/>
      <c r="S107" s="981" t="str">
        <f t="shared" si="15"/>
        <v>DEBOCK Virginie</v>
      </c>
      <c r="T107" s="981" t="str">
        <f t="shared" si="16"/>
        <v>DEBOCK VIRGINIE</v>
      </c>
      <c r="U107" s="981" t="str">
        <f t="shared" si="17"/>
        <v>DEBOCK VIRGINIE</v>
      </c>
      <c r="V107" s="981" t="str">
        <f t="shared" si="18"/>
        <v>DEBOCK VIRGINIE</v>
      </c>
      <c r="W107" s="882"/>
    </row>
    <row r="108" spans="1:23">
      <c r="A108" s="118">
        <v>9638</v>
      </c>
      <c r="B108" s="116" t="s">
        <v>1200</v>
      </c>
      <c r="C108" s="116" t="s">
        <v>1201</v>
      </c>
      <c r="D108" s="622" t="s">
        <v>155</v>
      </c>
      <c r="E108" s="114" t="s">
        <v>6</v>
      </c>
      <c r="F108" s="812"/>
      <c r="G108" s="114" t="str">
        <f t="shared" ref="G107:G129" si="19">IF(ISNUMBER(F108),YEAR(F108),"")</f>
        <v/>
      </c>
      <c r="H108" s="114"/>
      <c r="I108" s="809" t="str">
        <f ca="1">IF(A108="","",     IF(ISNA(VLOOKUP(A108+0.1,Cross!B:H,I$5,0)),   "- cross",   VLOOKUP(A108+0.1,Cross!B:H,I$5,0)))</f>
        <v>- cross</v>
      </c>
      <c r="J108" s="809">
        <f ca="1">IF(A108="","",     IF(ISNA(VLOOKUP(A108+0.1,Indoor!B:H,J$5,0)),   "- indoor",   VLOOKUP(A108+0.1,Indoor!B:H,J$5,0)))</f>
        <v>165</v>
      </c>
      <c r="K108" s="809"/>
      <c r="L108" s="982" t="s">
        <v>996</v>
      </c>
      <c r="M108" s="882"/>
      <c r="N108" s="1128" t="str">
        <f t="shared" si="14"/>
        <v>LEVECK Mathias</v>
      </c>
      <c r="O108" s="1130"/>
      <c r="P108" s="1130"/>
      <c r="Q108" s="1133"/>
      <c r="R108" s="1132"/>
      <c r="S108" s="981" t="str">
        <f t="shared" si="15"/>
        <v>LEVECK Mathias</v>
      </c>
      <c r="T108" s="981" t="str">
        <f t="shared" si="16"/>
        <v>LEVECK MATHIAS</v>
      </c>
      <c r="U108" s="981" t="str">
        <f t="shared" si="17"/>
        <v>LEVECK MATHIAS</v>
      </c>
      <c r="V108" s="981" t="str">
        <f t="shared" si="18"/>
        <v>LEVECK MATHIAS</v>
      </c>
      <c r="W108" s="882"/>
    </row>
    <row r="109" spans="1:23">
      <c r="A109" s="118">
        <v>10500</v>
      </c>
      <c r="B109" s="116" t="s">
        <v>1115</v>
      </c>
      <c r="C109" s="116" t="s">
        <v>1116</v>
      </c>
      <c r="D109" s="622" t="s">
        <v>155</v>
      </c>
      <c r="E109" s="114" t="s">
        <v>6</v>
      </c>
      <c r="F109" s="812"/>
      <c r="G109" s="114"/>
      <c r="H109" s="114"/>
      <c r="I109" s="809" t="str">
        <f ca="1">IF(A109="","",     IF(ISNA(VLOOKUP(A109+0.1,Cross!B:H,I$5,0)),   "- cross",   VLOOKUP(A109+0.1,Cross!B:H,I$5,0)))</f>
        <v>- cross</v>
      </c>
      <c r="J109" s="809">
        <f ca="1">IF(A109="","",     IF(ISNA(VLOOKUP(A109+0.1,Indoor!B:H,J$5,0)),   "- indoor",   VLOOKUP(A109+0.1,Indoor!B:H,J$5,0)))</f>
        <v>232</v>
      </c>
      <c r="K109" s="809"/>
      <c r="L109" s="982" t="s">
        <v>996</v>
      </c>
      <c r="M109" s="882"/>
      <c r="N109" s="1128" t="str">
        <f t="shared" si="14"/>
        <v>BAILLET Gaetan</v>
      </c>
      <c r="O109" s="1130"/>
      <c r="P109" s="1130"/>
      <c r="Q109" s="1133"/>
      <c r="R109" s="1132"/>
      <c r="S109" s="981" t="str">
        <f t="shared" si="15"/>
        <v>BAILLET Gaetan</v>
      </c>
      <c r="T109" s="981" t="str">
        <f t="shared" si="16"/>
        <v>BAILLET GAETAN</v>
      </c>
      <c r="U109" s="981" t="str">
        <f t="shared" si="17"/>
        <v>BAILLET GAETAN</v>
      </c>
      <c r="V109" s="981" t="str">
        <f t="shared" si="18"/>
        <v>BAILLET GAETAN</v>
      </c>
      <c r="W109" s="882"/>
    </row>
    <row r="110" spans="1:23">
      <c r="A110" s="118">
        <v>421</v>
      </c>
      <c r="B110" s="116" t="s">
        <v>1202</v>
      </c>
      <c r="C110" s="116" t="s">
        <v>1203</v>
      </c>
      <c r="D110" s="622" t="s">
        <v>155</v>
      </c>
      <c r="E110" s="114" t="s">
        <v>6</v>
      </c>
      <c r="F110" s="812"/>
      <c r="G110" s="114" t="str">
        <f t="shared" si="19"/>
        <v/>
      </c>
      <c r="H110" s="114"/>
      <c r="I110" s="809" t="str">
        <f ca="1">IF(A110="","",     IF(ISNA(VLOOKUP(A110+0.1,Cross!B:H,I$5,0)),   "- cross",   VLOOKUP(A110+0.1,Cross!B:H,I$5,0)))</f>
        <v>- cross</v>
      </c>
      <c r="J110" s="809">
        <f ca="1">IF(A110="","",     IF(ISNA(VLOOKUP(A110+0.1,Indoor!B:H,J$5,0)),   "- indoor",   VLOOKUP(A110+0.1,Indoor!B:H,J$5,0)))</f>
        <v>548</v>
      </c>
      <c r="K110" s="809"/>
      <c r="L110" s="982">
        <v>1</v>
      </c>
      <c r="M110" s="882"/>
      <c r="N110" s="1128" t="str">
        <f>B110&amp;" "&amp;C110</f>
        <v>MORAUX Pierre</v>
      </c>
      <c r="O110" s="1130"/>
      <c r="P110" s="1130"/>
      <c r="Q110" s="1133"/>
      <c r="R110" s="1132"/>
      <c r="S110" s="981" t="str">
        <f t="shared" si="15"/>
        <v>MORAUX Pierre</v>
      </c>
      <c r="T110" s="981" t="str">
        <f t="shared" si="16"/>
        <v>MORAUX PIERRE</v>
      </c>
      <c r="U110" s="981" t="str">
        <f t="shared" si="17"/>
        <v>MORAUX PIERRE</v>
      </c>
      <c r="V110" s="981" t="str">
        <f t="shared" si="18"/>
        <v>MORAUX PIERRE</v>
      </c>
      <c r="W110" s="882"/>
    </row>
    <row r="111" spans="1:23">
      <c r="A111" s="118">
        <v>417</v>
      </c>
      <c r="B111" s="116" t="s">
        <v>1204</v>
      </c>
      <c r="C111" s="116" t="s">
        <v>606</v>
      </c>
      <c r="D111" s="622" t="s">
        <v>155</v>
      </c>
      <c r="E111" s="114" t="s">
        <v>6</v>
      </c>
      <c r="F111" s="812"/>
      <c r="G111" s="114" t="str">
        <f t="shared" si="19"/>
        <v/>
      </c>
      <c r="H111" s="114"/>
      <c r="I111" s="809" t="str">
        <f ca="1">IF(A111="","",     IF(ISNA(VLOOKUP(A111+0.1,Cross!B:H,I$5,0)),   "- cross",   VLOOKUP(A111+0.1,Cross!B:H,I$5,0)))</f>
        <v>- cross</v>
      </c>
      <c r="J111" s="809">
        <f ca="1">IF(A111="","",     IF(ISNA(VLOOKUP(A111+0.1,Indoor!B:H,J$5,0)),   "- indoor",   VLOOKUP(A111+0.1,Indoor!B:H,J$5,0)))</f>
        <v>254</v>
      </c>
      <c r="K111" s="809"/>
      <c r="L111" s="982" t="s">
        <v>996</v>
      </c>
      <c r="M111" s="882"/>
      <c r="N111" s="1128" t="str">
        <f t="shared" si="14"/>
        <v>CHARELS Hugo</v>
      </c>
      <c r="O111" s="1130"/>
      <c r="P111" s="1130"/>
      <c r="Q111" s="1133"/>
      <c r="R111" s="1132"/>
      <c r="S111" s="981" t="str">
        <f t="shared" si="15"/>
        <v>CHARELS Hugo</v>
      </c>
      <c r="T111" s="981" t="str">
        <f t="shared" si="16"/>
        <v>CHARELS HUGO</v>
      </c>
      <c r="U111" s="981" t="str">
        <f t="shared" si="17"/>
        <v>CHARELS HUGO</v>
      </c>
      <c r="V111" s="981" t="str">
        <f t="shared" si="18"/>
        <v>CHARELS HUGO</v>
      </c>
      <c r="W111" s="882"/>
    </row>
    <row r="112" spans="1:23">
      <c r="A112" s="118">
        <v>9647</v>
      </c>
      <c r="B112" s="116" t="s">
        <v>1205</v>
      </c>
      <c r="C112" s="116" t="s">
        <v>970</v>
      </c>
      <c r="D112" s="622" t="s">
        <v>155</v>
      </c>
      <c r="E112" s="114" t="s">
        <v>6</v>
      </c>
      <c r="F112" s="812"/>
      <c r="G112" s="114" t="str">
        <f t="shared" si="19"/>
        <v/>
      </c>
      <c r="H112" s="114"/>
      <c r="I112" s="809" t="str">
        <f ca="1">IF(A112="","",     IF(ISNA(VLOOKUP(A112+0.1,Cross!B:H,I$5,0)),   "- cross",   VLOOKUP(A112+0.1,Cross!B:H,I$5,0)))</f>
        <v>- cross</v>
      </c>
      <c r="J112" s="809">
        <f ca="1">IF(A112="","",     IF(ISNA(VLOOKUP(A112+0.1,Indoor!B:H,J$5,0)),   "- indoor",   VLOOKUP(A112+0.1,Indoor!B:H,J$5,0)))</f>
        <v>79</v>
      </c>
      <c r="K112" s="809"/>
      <c r="L112" s="982" t="s">
        <v>996</v>
      </c>
      <c r="M112" s="882"/>
      <c r="N112" s="1128" t="str">
        <f t="shared" si="14"/>
        <v>MIESSE Louis</v>
      </c>
      <c r="O112" s="1130"/>
      <c r="P112" s="1130"/>
      <c r="Q112" s="1133"/>
      <c r="R112" s="1132"/>
      <c r="S112" s="981" t="str">
        <f t="shared" si="15"/>
        <v>MIESSE Louis</v>
      </c>
      <c r="T112" s="981" t="str">
        <f t="shared" si="16"/>
        <v>MIESSE LOUIS</v>
      </c>
      <c r="U112" s="981" t="str">
        <f t="shared" si="17"/>
        <v>MIESSE LOUIS</v>
      </c>
      <c r="V112" s="981" t="str">
        <f t="shared" si="18"/>
        <v>MIESSE LOUIS</v>
      </c>
      <c r="W112" s="882"/>
    </row>
    <row r="113" spans="1:23">
      <c r="A113" s="118">
        <v>3504</v>
      </c>
      <c r="B113" s="116" t="s">
        <v>1206</v>
      </c>
      <c r="C113" s="116" t="s">
        <v>971</v>
      </c>
      <c r="D113" s="622" t="s">
        <v>156</v>
      </c>
      <c r="E113" s="114" t="s">
        <v>157</v>
      </c>
      <c r="F113" s="812"/>
      <c r="G113" s="114" t="str">
        <f t="shared" si="19"/>
        <v/>
      </c>
      <c r="H113" s="114"/>
      <c r="I113" s="809" t="str">
        <f ca="1">IF(A113="","",     IF(ISNA(VLOOKUP(A113+0.1,Cross!B:H,I$5,0)),   "- cross",   VLOOKUP(A113+0.1,Cross!B:H,I$5,0)))</f>
        <v>- cross</v>
      </c>
      <c r="J113" s="809">
        <f ca="1">IF(A113="","",     IF(ISNA(VLOOKUP(A113+0.1,Indoor!B:H,J$5,0)),   "- indoor",   VLOOKUP(A113+0.1,Indoor!B:H,J$5,0)))</f>
        <v>276</v>
      </c>
      <c r="K113" s="809"/>
      <c r="L113" s="982" t="s">
        <v>996</v>
      </c>
      <c r="M113" s="882"/>
      <c r="N113" s="1128" t="str">
        <f t="shared" si="14"/>
        <v>PENSERINI Manon</v>
      </c>
      <c r="O113" s="1130"/>
      <c r="P113" s="1130"/>
      <c r="Q113" s="1133"/>
      <c r="R113" s="1132"/>
      <c r="S113" s="981" t="str">
        <f t="shared" si="15"/>
        <v>PENSERINI Manon</v>
      </c>
      <c r="T113" s="981" t="str">
        <f t="shared" si="16"/>
        <v>PENSERINI MANON</v>
      </c>
      <c r="U113" s="981" t="str">
        <f t="shared" si="17"/>
        <v>PENSERINI MANON</v>
      </c>
      <c r="V113" s="981" t="str">
        <f t="shared" si="18"/>
        <v>PENSERINI MANON</v>
      </c>
      <c r="W113" s="882"/>
    </row>
    <row r="114" spans="1:23">
      <c r="A114" s="118">
        <v>668</v>
      </c>
      <c r="B114" s="116" t="s">
        <v>1234</v>
      </c>
      <c r="C114" s="116" t="s">
        <v>604</v>
      </c>
      <c r="D114" s="622" t="str">
        <f ca="1">IF(G114="","",VLOOKUP(G114,année_1ou2,pts_Cross!$B$5,0))</f>
        <v>B</v>
      </c>
      <c r="E114" s="114" t="s">
        <v>6</v>
      </c>
      <c r="F114" s="812"/>
      <c r="G114" s="114">
        <v>2004</v>
      </c>
      <c r="H114" s="114"/>
      <c r="I114" s="809" t="str">
        <f ca="1">IF(A114="","",     IF(ISNA(VLOOKUP(A114+0.1,Cross!B:H,I$5,0)),   "- cross",   VLOOKUP(A114+0.1,Cross!B:H,I$5,0)))</f>
        <v>- cross</v>
      </c>
      <c r="J114" s="809">
        <f ca="1">IF(A114="","",     IF(ISNA(VLOOKUP(A114+0.1,Indoor!B:H,J$5,0)),   "- indoor",   VLOOKUP(A114+0.1,Indoor!B:H,J$5,0)))</f>
        <v>399</v>
      </c>
      <c r="K114" s="809"/>
      <c r="L114" s="982">
        <v>1</v>
      </c>
      <c r="M114" s="882"/>
      <c r="N114" s="1128" t="str">
        <f t="shared" si="14"/>
        <v>VAN LEEMPUT Thomas</v>
      </c>
      <c r="O114" s="1130"/>
      <c r="P114" s="1130"/>
      <c r="Q114" s="1133"/>
      <c r="R114" s="1132"/>
      <c r="S114" s="981" t="str">
        <f t="shared" si="15"/>
        <v>VAN LEEMPUT Thomas</v>
      </c>
      <c r="T114" s="981" t="str">
        <f t="shared" si="16"/>
        <v>VAN LEEMPUT THOMAS</v>
      </c>
      <c r="U114" s="981" t="str">
        <f t="shared" si="17"/>
        <v>VAN LEEMPUT THOMAS</v>
      </c>
      <c r="V114" s="981" t="str">
        <f t="shared" si="18"/>
        <v>VAN LEEMPUT THOMAS</v>
      </c>
      <c r="W114" s="882"/>
    </row>
    <row r="115" spans="1:23">
      <c r="A115" s="118">
        <v>480</v>
      </c>
      <c r="B115" s="116" t="s">
        <v>273</v>
      </c>
      <c r="C115" s="116" t="s">
        <v>961</v>
      </c>
      <c r="D115" s="622" t="str">
        <f ca="1">IF(G115="","",VLOOKUP(G115,année_1ou2,pts_Cross!$B$5,0))</f>
        <v>B</v>
      </c>
      <c r="E115" s="114" t="s">
        <v>6</v>
      </c>
      <c r="F115" s="812">
        <v>37473</v>
      </c>
      <c r="G115" s="114">
        <f t="shared" si="19"/>
        <v>2002</v>
      </c>
      <c r="H115" s="114"/>
      <c r="I115" s="809" t="str">
        <f ca="1">IF(A115="","",     IF(ISNA(VLOOKUP(A115+0.1,Cross!B:H,I$5,0)),   "- cross",   VLOOKUP(A115+0.1,Cross!B:H,I$5,0)))</f>
        <v>- cross</v>
      </c>
      <c r="J115" s="809">
        <f ca="1">IF(A115="","",     IF(ISNA(VLOOKUP(A115+0.1,Indoor!B:H,J$5,0)),   "- indoor",   VLOOKUP(A115+0.1,Indoor!B:H,J$5,0)))</f>
        <v>454</v>
      </c>
      <c r="K115" s="809"/>
      <c r="L115" s="982">
        <v>1</v>
      </c>
      <c r="M115" s="882"/>
      <c r="N115" s="1128" t="str">
        <f t="shared" si="14"/>
        <v>DUFRASNE Matthieu</v>
      </c>
      <c r="O115" s="1130"/>
      <c r="P115" s="1130"/>
      <c r="Q115" s="1133"/>
      <c r="R115" s="1132"/>
      <c r="S115" s="981" t="str">
        <f t="shared" si="15"/>
        <v>DUFRASNE Matthieu</v>
      </c>
      <c r="T115" s="981" t="str">
        <f t="shared" si="16"/>
        <v>DUFRASNE MATTHIEU</v>
      </c>
      <c r="U115" s="981" t="str">
        <f t="shared" si="17"/>
        <v>DUFRASNE MATTHIEU</v>
      </c>
      <c r="V115" s="981" t="str">
        <f t="shared" si="18"/>
        <v>DUFRASNE MATTHIEU</v>
      </c>
      <c r="W115" s="882"/>
    </row>
    <row r="116" spans="1:23">
      <c r="A116" s="118"/>
      <c r="B116" s="116" t="s">
        <v>273</v>
      </c>
      <c r="C116" s="116" t="s">
        <v>648</v>
      </c>
      <c r="D116" s="622" t="e">
        <f>IF(G116="","",VLOOKUP(G116,année_1ou2,pts_Cross!$B$5,0))</f>
        <v>#N/A</v>
      </c>
      <c r="E116" s="114" t="s">
        <v>6</v>
      </c>
      <c r="F116" s="812">
        <v>35788</v>
      </c>
      <c r="G116" s="114">
        <f t="shared" si="19"/>
        <v>1997</v>
      </c>
      <c r="H116" s="114">
        <v>5240</v>
      </c>
      <c r="I116" s="809" t="str">
        <f>IF(A116="","",     IF(ISNA(VLOOKUP(A116+0.1,Cross!B:H,I$5,0)),   "- cross",   VLOOKUP(A116+0.1,Cross!B:H,I$5,0)))</f>
        <v/>
      </c>
      <c r="J116" s="809" t="str">
        <f>IF(A116="","",     IF(ISNA(VLOOKUP(A116+0.1,Indoor!B:H,J$5,0)),   "- indoor",   VLOOKUP(A116+0.1,Indoor!B:H,J$5,0)))</f>
        <v/>
      </c>
      <c r="K116" s="809"/>
      <c r="L116" s="982">
        <v>1</v>
      </c>
      <c r="M116" s="882"/>
      <c r="N116" s="1128" t="str">
        <f t="shared" si="14"/>
        <v>DUFRASNE Stéphane</v>
      </c>
      <c r="O116" s="1130"/>
      <c r="P116" s="1130"/>
      <c r="Q116" s="1133"/>
      <c r="R116" s="1132"/>
      <c r="S116" s="981" t="str">
        <f t="shared" si="15"/>
        <v>DUFRASNE Stéphane</v>
      </c>
      <c r="T116" s="981" t="str">
        <f t="shared" si="16"/>
        <v>DUFRASNE STÉPHANE</v>
      </c>
      <c r="U116" s="981" t="str">
        <f t="shared" si="17"/>
        <v>DUFRASNE STEPHANE</v>
      </c>
      <c r="V116" s="981" t="str">
        <f t="shared" si="18"/>
        <v>DUFRASNE STEPHANE</v>
      </c>
      <c r="W116" s="882"/>
    </row>
    <row r="117" spans="1:23">
      <c r="A117" s="118"/>
      <c r="B117" s="116" t="s">
        <v>488</v>
      </c>
      <c r="C117" s="116" t="s">
        <v>584</v>
      </c>
      <c r="D117" s="622" t="e">
        <f>IF(G117="","",VLOOKUP(G117,année_1ou2,pts_Cross!$B$5,0))</f>
        <v>#N/A</v>
      </c>
      <c r="E117" s="114" t="s">
        <v>157</v>
      </c>
      <c r="F117" s="812">
        <v>34775</v>
      </c>
      <c r="G117" s="114">
        <f t="shared" si="19"/>
        <v>1995</v>
      </c>
      <c r="H117" s="114">
        <v>5667</v>
      </c>
      <c r="I117" s="809" t="str">
        <f>IF(A117="","",     IF(ISNA(VLOOKUP(A117+0.1,Cross!B:H,I$5,0)),   "- cross",   VLOOKUP(A117+0.1,Cross!B:H,I$5,0)))</f>
        <v/>
      </c>
      <c r="J117" s="809" t="str">
        <f>IF(A117="","",     IF(ISNA(VLOOKUP(A117+0.1,Indoor!B:H,J$5,0)),   "- indoor",   VLOOKUP(A117+0.1,Indoor!B:H,J$5,0)))</f>
        <v/>
      </c>
      <c r="K117" s="809"/>
      <c r="L117" s="982">
        <v>1</v>
      </c>
      <c r="M117" s="882"/>
      <c r="N117" s="1128" t="str">
        <f t="shared" si="14"/>
        <v>DUVIVIER Karine</v>
      </c>
      <c r="O117" s="1130"/>
      <c r="P117" s="1130"/>
      <c r="Q117" s="1133"/>
      <c r="R117" s="1132"/>
      <c r="S117" s="981" t="str">
        <f t="shared" si="15"/>
        <v>DUVIVIER Karine</v>
      </c>
      <c r="T117" s="981" t="str">
        <f t="shared" si="16"/>
        <v>DUVIVIER KARINE</v>
      </c>
      <c r="U117" s="981" t="str">
        <f t="shared" si="17"/>
        <v>DUVIVIER KARINE</v>
      </c>
      <c r="V117" s="981" t="str">
        <f t="shared" si="18"/>
        <v>DUVIVIER KARINE</v>
      </c>
      <c r="W117" s="882"/>
    </row>
    <row r="118" spans="1:23">
      <c r="A118" s="118"/>
      <c r="B118" s="116" t="s">
        <v>481</v>
      </c>
      <c r="C118" s="116" t="s">
        <v>622</v>
      </c>
      <c r="D118" s="622" t="e">
        <f>IF(G118="","",VLOOKUP(G118,année_1ou2,pts_Cross!$B$5,0))</f>
        <v>#N/A</v>
      </c>
      <c r="E118" s="114" t="s">
        <v>6</v>
      </c>
      <c r="F118" s="812">
        <v>35613</v>
      </c>
      <c r="G118" s="114">
        <f t="shared" si="19"/>
        <v>1997</v>
      </c>
      <c r="H118" s="114">
        <v>5600</v>
      </c>
      <c r="I118" s="809" t="str">
        <f>IF(A118="","",     IF(ISNA(VLOOKUP(A118+0.1,Cross!B:H,I$5,0)),   "- cross",   VLOOKUP(A118+0.1,Cross!B:H,I$5,0)))</f>
        <v/>
      </c>
      <c r="J118" s="809" t="str">
        <f>IF(A118="","",     IF(ISNA(VLOOKUP(A118+0.1,Indoor!B:H,J$5,0)),   "- indoor",   VLOOKUP(A118+0.1,Indoor!B:H,J$5,0)))</f>
        <v/>
      </c>
      <c r="K118" s="809"/>
      <c r="L118" s="982">
        <v>1</v>
      </c>
      <c r="M118" s="882"/>
      <c r="N118" s="1128" t="str">
        <f t="shared" si="14"/>
        <v>FASOL Jérôme</v>
      </c>
      <c r="O118" s="1130"/>
      <c r="P118" s="1130"/>
      <c r="Q118" s="1133"/>
      <c r="R118" s="1132"/>
      <c r="S118" s="981" t="str">
        <f t="shared" si="15"/>
        <v>FASOL Jérôme</v>
      </c>
      <c r="T118" s="981" t="str">
        <f t="shared" si="16"/>
        <v>FASOL JÉRÔME</v>
      </c>
      <c r="U118" s="981" t="str">
        <f t="shared" si="17"/>
        <v>FASOL JERÔME</v>
      </c>
      <c r="V118" s="981" t="str">
        <f t="shared" si="18"/>
        <v>FASOL JEROME</v>
      </c>
      <c r="W118" s="882"/>
    </row>
    <row r="119" spans="1:23">
      <c r="A119" s="118"/>
      <c r="B119" s="116" t="s">
        <v>610</v>
      </c>
      <c r="C119" s="116" t="s">
        <v>611</v>
      </c>
      <c r="D119" s="622" t="str">
        <f ca="1">IF(G119="","",VLOOKUP(G119,année_1ou2,pts_Cross!$B$5,0))</f>
        <v>M</v>
      </c>
      <c r="E119" s="114" t="s">
        <v>6</v>
      </c>
      <c r="F119" s="812">
        <v>36348</v>
      </c>
      <c r="G119" s="114">
        <f t="shared" si="19"/>
        <v>1999</v>
      </c>
      <c r="H119" s="114">
        <v>5652</v>
      </c>
      <c r="I119" s="809" t="str">
        <f>IF(A119="","",     IF(ISNA(VLOOKUP(A119+0.1,Cross!B:H,I$5,0)),   "- cross",   VLOOKUP(A119+0.1,Cross!B:H,I$5,0)))</f>
        <v/>
      </c>
      <c r="J119" s="809" t="str">
        <f>IF(A119="","",     IF(ISNA(VLOOKUP(A119+0.1,Indoor!B:H,J$5,0)),   "- indoor",   VLOOKUP(A119+0.1,Indoor!B:H,J$5,0)))</f>
        <v/>
      </c>
      <c r="K119" s="809"/>
      <c r="L119" s="982" t="s">
        <v>996</v>
      </c>
      <c r="M119" s="882"/>
      <c r="N119" s="1128" t="str">
        <f t="shared" si="14"/>
        <v>FAUCONNIER Pierrick</v>
      </c>
      <c r="O119" s="1130"/>
      <c r="P119" s="1130"/>
      <c r="Q119" s="1133"/>
      <c r="R119" s="1132"/>
      <c r="S119" s="981" t="str">
        <f t="shared" si="15"/>
        <v>FAUCONNIER Pierrick</v>
      </c>
      <c r="T119" s="981" t="str">
        <f t="shared" si="16"/>
        <v>FAUCONNIER PIERRICK</v>
      </c>
      <c r="U119" s="981" t="str">
        <f t="shared" si="17"/>
        <v>FAUCONNIER PIERRICK</v>
      </c>
      <c r="V119" s="981" t="str">
        <f t="shared" si="18"/>
        <v>FAUCONNIER PIERRICK</v>
      </c>
      <c r="W119" s="882"/>
    </row>
    <row r="120" spans="1:23">
      <c r="A120" s="118"/>
      <c r="B120" s="116" t="s">
        <v>274</v>
      </c>
      <c r="C120" s="116" t="s">
        <v>671</v>
      </c>
      <c r="D120" s="622" t="e">
        <f>IF(G120="","",VLOOKUP(G120,année_1ou2,pts_Cross!$B$5,0))</f>
        <v>#N/A</v>
      </c>
      <c r="E120" s="114" t="s">
        <v>6</v>
      </c>
      <c r="F120" s="812">
        <v>35621</v>
      </c>
      <c r="G120" s="114">
        <f t="shared" si="19"/>
        <v>1997</v>
      </c>
      <c r="H120" s="114" t="s">
        <v>668</v>
      </c>
      <c r="I120" s="809" t="str">
        <f>IF(A120="","",     IF(ISNA(VLOOKUP(A120+0.1,Cross!B:H,I$5,0)),   "- cross",   VLOOKUP(A120+0.1,Cross!B:H,I$5,0)))</f>
        <v/>
      </c>
      <c r="J120" s="809" t="str">
        <f>IF(A120="","",     IF(ISNA(VLOOKUP(A120+0.1,Indoor!B:H,J$5,0)),   "- indoor",   VLOOKUP(A120+0.1,Indoor!B:H,J$5,0)))</f>
        <v/>
      </c>
      <c r="K120" s="809"/>
      <c r="L120" s="982" t="s">
        <v>996</v>
      </c>
      <c r="M120" s="882"/>
      <c r="N120" s="1128" t="str">
        <f t="shared" si="14"/>
        <v>FAYT Christopher</v>
      </c>
      <c r="O120" s="1130"/>
      <c r="P120" s="1130"/>
      <c r="Q120" s="1133"/>
      <c r="R120" s="1132"/>
      <c r="S120" s="981" t="str">
        <f t="shared" si="15"/>
        <v>FAYT Christopher</v>
      </c>
      <c r="T120" s="981" t="str">
        <f t="shared" si="16"/>
        <v>FAYT CHRISTOPHER</v>
      </c>
      <c r="U120" s="981" t="str">
        <f t="shared" si="17"/>
        <v>FAYT CHRISTOPHER</v>
      </c>
      <c r="V120" s="981" t="str">
        <f t="shared" si="18"/>
        <v>FAYT CHRISTOPHER</v>
      </c>
      <c r="W120" s="882"/>
    </row>
    <row r="121" spans="1:23">
      <c r="A121" s="118"/>
      <c r="B121" s="116" t="s">
        <v>274</v>
      </c>
      <c r="C121" s="116" t="s">
        <v>672</v>
      </c>
      <c r="D121" s="622" t="e">
        <f>IF(G121="","",VLOOKUP(G121,année_1ou2,pts_Cross!$B$5,0))</f>
        <v>#N/A</v>
      </c>
      <c r="E121" s="114" t="s">
        <v>157</v>
      </c>
      <c r="F121" s="812">
        <v>34827</v>
      </c>
      <c r="G121" s="114">
        <f t="shared" si="19"/>
        <v>1995</v>
      </c>
      <c r="H121" s="114" t="s">
        <v>668</v>
      </c>
      <c r="I121" s="809" t="str">
        <f>IF(A121="","",     IF(ISNA(VLOOKUP(A121+0.1,Cross!B:H,I$5,0)),   "- cross",   VLOOKUP(A121+0.1,Cross!B:H,I$5,0)))</f>
        <v/>
      </c>
      <c r="J121" s="809" t="str">
        <f>IF(A121="","",     IF(ISNA(VLOOKUP(A121+0.1,Indoor!B:H,J$5,0)),   "- indoor",   VLOOKUP(A121+0.1,Indoor!B:H,J$5,0)))</f>
        <v/>
      </c>
      <c r="K121" s="809"/>
      <c r="L121" s="982" t="s">
        <v>996</v>
      </c>
      <c r="M121" s="882"/>
      <c r="N121" s="1128" t="str">
        <f t="shared" si="14"/>
        <v>FAYT Kelly</v>
      </c>
      <c r="O121" s="1130"/>
      <c r="P121" s="1130"/>
      <c r="Q121" s="1133"/>
      <c r="R121" s="1132"/>
      <c r="S121" s="981" t="str">
        <f t="shared" si="15"/>
        <v>FAYT Kelly</v>
      </c>
      <c r="T121" s="981" t="str">
        <f t="shared" si="16"/>
        <v>FAYT KELLY</v>
      </c>
      <c r="U121" s="981" t="str">
        <f t="shared" si="17"/>
        <v>FAYT KELLY</v>
      </c>
      <c r="V121" s="981" t="str">
        <f t="shared" si="18"/>
        <v>FAYT KELLY</v>
      </c>
      <c r="W121" s="882"/>
    </row>
    <row r="122" spans="1:23">
      <c r="A122" s="118">
        <v>3240</v>
      </c>
      <c r="B122" s="116" t="s">
        <v>275</v>
      </c>
      <c r="C122" s="116" t="s">
        <v>525</v>
      </c>
      <c r="D122" s="622" t="str">
        <f ca="1">IF(G122="","",VLOOKUP(G122,année_1ou2,pts_Cross!$B$5,0))</f>
        <v>P</v>
      </c>
      <c r="E122" s="114" t="s">
        <v>157</v>
      </c>
      <c r="F122" s="812">
        <v>36637</v>
      </c>
      <c r="G122" s="114">
        <f t="shared" si="19"/>
        <v>2000</v>
      </c>
      <c r="H122" s="114"/>
      <c r="I122" s="809">
        <f ca="1">IF(A122="","",     IF(ISNA(VLOOKUP(A122+0.1,Cross!B:H,I$5,0)),   "- cross",   VLOOKUP(A122+0.1,Cross!B:H,I$5,0)))</f>
        <v>1241</v>
      </c>
      <c r="J122" s="809" t="str">
        <f>IF(A122="","",     IF(ISNA(VLOOKUP(A122+0.1,Indoor!B:H,J$5,0)),   "- indoor",   VLOOKUP(A122+0.1,Indoor!B:H,J$5,0)))</f>
        <v>- indoor</v>
      </c>
      <c r="K122" s="809"/>
      <c r="L122" s="982" t="s">
        <v>996</v>
      </c>
      <c r="M122" s="882"/>
      <c r="N122" s="1128" t="str">
        <f t="shared" si="14"/>
        <v>FERAUGE Lucie</v>
      </c>
      <c r="O122" s="1130"/>
      <c r="P122" s="1130"/>
      <c r="Q122" s="1133"/>
      <c r="R122" s="1132"/>
      <c r="S122" s="981" t="str">
        <f t="shared" si="15"/>
        <v>FERAUGE Lucie</v>
      </c>
      <c r="T122" s="981" t="str">
        <f t="shared" si="16"/>
        <v>FERAUGE LUCIE</v>
      </c>
      <c r="U122" s="981" t="str">
        <f t="shared" si="17"/>
        <v>FERAUGE LUCIE</v>
      </c>
      <c r="V122" s="981" t="str">
        <f t="shared" si="18"/>
        <v>FERAUGE LUCIE</v>
      </c>
      <c r="W122" s="882"/>
    </row>
    <row r="123" spans="1:23">
      <c r="A123" s="118"/>
      <c r="B123" s="116" t="s">
        <v>275</v>
      </c>
      <c r="C123" s="116" t="s">
        <v>585</v>
      </c>
      <c r="D123" s="622" t="e">
        <f>IF(G123="","",VLOOKUP(G123,année_1ou2,pts_Cross!$B$5,0))</f>
        <v>#N/A</v>
      </c>
      <c r="E123" s="114" t="s">
        <v>157</v>
      </c>
      <c r="F123" s="812">
        <v>34726</v>
      </c>
      <c r="G123" s="114">
        <f t="shared" si="19"/>
        <v>1995</v>
      </c>
      <c r="H123" s="114">
        <v>5169</v>
      </c>
      <c r="I123" s="809" t="str">
        <f>IF(A123="","",     IF(ISNA(VLOOKUP(A123+0.1,Cross!B:H,I$5,0)),   "- cross",   VLOOKUP(A123+0.1,Cross!B:H,I$5,0)))</f>
        <v/>
      </c>
      <c r="J123" s="809" t="str">
        <f>IF(A123="","",     IF(ISNA(VLOOKUP(A123+0.1,Indoor!B:H,J$5,0)),   "- indoor",   VLOOKUP(A123+0.1,Indoor!B:H,J$5,0)))</f>
        <v/>
      </c>
      <c r="K123" s="809"/>
      <c r="L123" s="982" t="s">
        <v>996</v>
      </c>
      <c r="M123" s="882"/>
      <c r="N123" s="1128" t="str">
        <f>B123&amp;" "&amp;C123</f>
        <v>FERAUGE Marie</v>
      </c>
      <c r="O123" s="1130"/>
      <c r="P123" s="1130"/>
      <c r="Q123" s="1133"/>
      <c r="R123" s="1132"/>
      <c r="S123" s="981" t="str">
        <f t="shared" si="15"/>
        <v>FERAUGE Marie</v>
      </c>
      <c r="T123" s="981" t="str">
        <f t="shared" si="16"/>
        <v>FERAUGE MARIE</v>
      </c>
      <c r="U123" s="981" t="str">
        <f t="shared" si="17"/>
        <v>FERAUGE MARIE</v>
      </c>
      <c r="V123" s="981" t="str">
        <f t="shared" si="18"/>
        <v>FERAUGE MARIE</v>
      </c>
      <c r="W123" s="882"/>
    </row>
    <row r="124" spans="1:23">
      <c r="A124" s="118"/>
      <c r="B124" s="116" t="s">
        <v>897</v>
      </c>
      <c r="C124" s="116" t="s">
        <v>962</v>
      </c>
      <c r="D124" s="622" t="e">
        <f>IF(G124="","",VLOOKUP(G124,année_1ou2,pts_Cross!$B$5,0))</f>
        <v>#N/A</v>
      </c>
      <c r="E124" s="114" t="s">
        <v>6</v>
      </c>
      <c r="F124" s="812">
        <v>34791</v>
      </c>
      <c r="G124" s="114">
        <f t="shared" si="19"/>
        <v>1995</v>
      </c>
      <c r="H124" s="114"/>
      <c r="I124" s="809" t="str">
        <f>IF(A124="","",     IF(ISNA(VLOOKUP(A124+0.1,Cross!B:H,I$5,0)),   "- cross",   VLOOKUP(A124+0.1,Cross!B:H,I$5,0)))</f>
        <v/>
      </c>
      <c r="J124" s="809" t="str">
        <f>IF(A124="","",     IF(ISNA(VLOOKUP(A124+0.1,Indoor!B:H,J$5,0)),   "- indoor",   VLOOKUP(A124+0.1,Indoor!B:H,J$5,0)))</f>
        <v/>
      </c>
      <c r="K124" s="809"/>
      <c r="L124" s="982" t="s">
        <v>996</v>
      </c>
      <c r="M124" s="882"/>
      <c r="N124" s="1128" t="str">
        <f>B124&amp;" "&amp;C124</f>
        <v>FERIER Rémy</v>
      </c>
      <c r="O124" s="1130"/>
      <c r="P124" s="1130"/>
      <c r="Q124" s="1133"/>
      <c r="R124" s="1132"/>
      <c r="S124" s="981" t="str">
        <f t="shared" si="15"/>
        <v>FERIER Rémy</v>
      </c>
      <c r="T124" s="981" t="str">
        <f t="shared" si="16"/>
        <v>FERIER RÉMY</v>
      </c>
      <c r="U124" s="981" t="str">
        <f t="shared" si="17"/>
        <v>FERIER REMY</v>
      </c>
      <c r="V124" s="981" t="str">
        <f t="shared" si="18"/>
        <v>FERIER REMY</v>
      </c>
      <c r="W124" s="882"/>
    </row>
    <row r="125" spans="1:23">
      <c r="A125" s="118"/>
      <c r="B125" s="116" t="s">
        <v>559</v>
      </c>
      <c r="C125" s="116" t="s">
        <v>560</v>
      </c>
      <c r="D125" s="622" t="e">
        <f>IF(G125="","",VLOOKUP(G125,année_1ou2,pts_Cross!$B$5,0))</f>
        <v>#N/A</v>
      </c>
      <c r="E125" s="114" t="s">
        <v>157</v>
      </c>
      <c r="F125" s="812">
        <v>35642</v>
      </c>
      <c r="G125" s="114">
        <f t="shared" si="19"/>
        <v>1997</v>
      </c>
      <c r="H125" s="114"/>
      <c r="I125" s="809" t="str">
        <f>IF(A125="","",     IF(ISNA(VLOOKUP(A125+0.1,Cross!B:H,I$5,0)),   "- cross",   VLOOKUP(A125+0.1,Cross!B:H,I$5,0)))</f>
        <v/>
      </c>
      <c r="J125" s="809" t="str">
        <f>IF(A125="","",     IF(ISNA(VLOOKUP(A125+0.1,Indoor!B:H,J$5,0)),   "- indoor",   VLOOKUP(A125+0.1,Indoor!B:H,J$5,0)))</f>
        <v/>
      </c>
      <c r="K125" s="809"/>
      <c r="L125" s="982" t="s">
        <v>996</v>
      </c>
      <c r="M125" s="882"/>
      <c r="N125" s="1128" t="str">
        <f t="shared" si="14"/>
        <v>FICHEROULLE Thais</v>
      </c>
      <c r="O125" s="1130"/>
      <c r="P125" s="1130"/>
      <c r="Q125" s="1133"/>
      <c r="R125" s="1132"/>
      <c r="S125" s="981" t="str">
        <f t="shared" si="15"/>
        <v>FICHEROULLE Thais</v>
      </c>
      <c r="T125" s="981" t="str">
        <f t="shared" si="16"/>
        <v>FICHEROULLE THAIS</v>
      </c>
      <c r="U125" s="981" t="str">
        <f t="shared" si="17"/>
        <v>FICHEROULLE THAIS</v>
      </c>
      <c r="V125" s="981" t="str">
        <f t="shared" si="18"/>
        <v>FICHEROULLE THAIS</v>
      </c>
      <c r="W125" s="882"/>
    </row>
    <row r="126" spans="1:23">
      <c r="A126" s="118"/>
      <c r="B126" s="116" t="s">
        <v>898</v>
      </c>
      <c r="C126" s="116" t="s">
        <v>963</v>
      </c>
      <c r="D126" s="622" t="str">
        <f ca="1">IF(G126="","",VLOOKUP(G126,année_1ou2,pts_Cross!$B$5,0))</f>
        <v>P</v>
      </c>
      <c r="E126" s="114" t="s">
        <v>6</v>
      </c>
      <c r="F126" s="812">
        <v>36774</v>
      </c>
      <c r="G126" s="114">
        <f t="shared" si="19"/>
        <v>2000</v>
      </c>
      <c r="H126" s="114"/>
      <c r="I126" s="809" t="str">
        <f>IF(A126="","",     IF(ISNA(VLOOKUP(A126+0.1,Cross!B:H,I$5,0)),   "- cross",   VLOOKUP(A126+0.1,Cross!B:H,I$5,0)))</f>
        <v/>
      </c>
      <c r="J126" s="809" t="str">
        <f>IF(A126="","",     IF(ISNA(VLOOKUP(A126+0.1,Indoor!B:H,J$5,0)),   "- indoor",   VLOOKUP(A126+0.1,Indoor!B:H,J$5,0)))</f>
        <v/>
      </c>
      <c r="K126" s="809"/>
      <c r="L126" s="982">
        <v>1</v>
      </c>
      <c r="M126" s="882"/>
      <c r="N126" s="1128" t="str">
        <f t="shared" si="14"/>
        <v>FIERENS Ugo</v>
      </c>
      <c r="O126" s="1130"/>
      <c r="P126" s="1130"/>
      <c r="Q126" s="1133"/>
      <c r="R126" s="1132"/>
      <c r="S126" s="981" t="str">
        <f t="shared" si="15"/>
        <v>FIERENS Ugo</v>
      </c>
      <c r="T126" s="981" t="str">
        <f t="shared" si="16"/>
        <v>FIERENS UGO</v>
      </c>
      <c r="U126" s="981" t="str">
        <f t="shared" si="17"/>
        <v>FIERENS UGO</v>
      </c>
      <c r="V126" s="981" t="str">
        <f t="shared" si="18"/>
        <v>FIERENS UGO</v>
      </c>
      <c r="W126" s="882"/>
    </row>
    <row r="127" spans="1:23">
      <c r="A127" s="118"/>
      <c r="B127" s="116" t="s">
        <v>276</v>
      </c>
      <c r="C127" s="116" t="s">
        <v>673</v>
      </c>
      <c r="D127" s="622" t="e">
        <f>IF(G127="","",VLOOKUP(G127,année_1ou2,pts_Cross!$B$5,0))</f>
        <v>#N/A</v>
      </c>
      <c r="E127" s="114" t="s">
        <v>157</v>
      </c>
      <c r="F127" s="812">
        <v>35289</v>
      </c>
      <c r="G127" s="114">
        <f t="shared" si="19"/>
        <v>1996</v>
      </c>
      <c r="H127" s="114" t="s">
        <v>668</v>
      </c>
      <c r="I127" s="809" t="str">
        <f>IF(A127="","",     IF(ISNA(VLOOKUP(A127+0.1,Cross!B:H,I$5,0)),   "- cross",   VLOOKUP(A127+0.1,Cross!B:H,I$5,0)))</f>
        <v/>
      </c>
      <c r="J127" s="809" t="str">
        <f>IF(A127="","",     IF(ISNA(VLOOKUP(A127+0.1,Indoor!B:H,J$5,0)),   "- indoor",   VLOOKUP(A127+0.1,Indoor!B:H,J$5,0)))</f>
        <v/>
      </c>
      <c r="K127" s="809"/>
      <c r="L127" s="982" t="s">
        <v>996</v>
      </c>
      <c r="M127" s="882"/>
      <c r="N127" s="1128" t="str">
        <f t="shared" si="14"/>
        <v>FIEVET Margaux</v>
      </c>
      <c r="O127" s="1130"/>
      <c r="P127" s="1130"/>
      <c r="Q127" s="1133"/>
      <c r="R127" s="1132"/>
      <c r="S127" s="981" t="str">
        <f t="shared" si="15"/>
        <v>FIEVET Margaux</v>
      </c>
      <c r="T127" s="981" t="str">
        <f t="shared" si="16"/>
        <v>FIEVET MARGAUX</v>
      </c>
      <c r="U127" s="981" t="str">
        <f t="shared" si="17"/>
        <v>FIEVET MARGAUX</v>
      </c>
      <c r="V127" s="981" t="str">
        <f t="shared" si="18"/>
        <v>FIEVET MARGAUX</v>
      </c>
      <c r="W127" s="882"/>
    </row>
    <row r="128" spans="1:23">
      <c r="A128" s="118"/>
      <c r="B128" s="116" t="s">
        <v>277</v>
      </c>
      <c r="C128" s="116" t="s">
        <v>674</v>
      </c>
      <c r="D128" s="622" t="e">
        <f>IF(G128="","",VLOOKUP(G128,année_1ou2,pts_Cross!$B$5,0))</f>
        <v>#N/A</v>
      </c>
      <c r="E128" s="114" t="s">
        <v>6</v>
      </c>
      <c r="F128" s="812">
        <v>35600</v>
      </c>
      <c r="G128" s="114">
        <f t="shared" si="19"/>
        <v>1997</v>
      </c>
      <c r="H128" s="114" t="s">
        <v>668</v>
      </c>
      <c r="I128" s="809" t="str">
        <f>IF(A128="","",     IF(ISNA(VLOOKUP(A128+0.1,Cross!B:H,I$5,0)),   "- cross",   VLOOKUP(A128+0.1,Cross!B:H,I$5,0)))</f>
        <v/>
      </c>
      <c r="J128" s="809" t="str">
        <f>IF(A128="","",     IF(ISNA(VLOOKUP(A128+0.1,Indoor!B:H,J$5,0)),   "- indoor",   VLOOKUP(A128+0.1,Indoor!B:H,J$5,0)))</f>
        <v/>
      </c>
      <c r="K128" s="809"/>
      <c r="L128" s="982" t="s">
        <v>996</v>
      </c>
      <c r="M128" s="882"/>
      <c r="N128" s="1128" t="str">
        <f t="shared" si="14"/>
        <v>FILALI Yassin</v>
      </c>
      <c r="O128" s="1130"/>
      <c r="P128" s="1130"/>
      <c r="Q128" s="1133"/>
      <c r="R128" s="1132"/>
      <c r="S128" s="981" t="str">
        <f t="shared" si="15"/>
        <v>FILALI Yassin</v>
      </c>
      <c r="T128" s="981" t="str">
        <f t="shared" si="16"/>
        <v>FILALI YASSIN</v>
      </c>
      <c r="U128" s="981" t="str">
        <f t="shared" si="17"/>
        <v>FILALI YASSIN</v>
      </c>
      <c r="V128" s="981" t="str">
        <f t="shared" si="18"/>
        <v>FILALI YASSIN</v>
      </c>
      <c r="W128" s="882"/>
    </row>
    <row r="129" spans="1:23">
      <c r="A129" s="118"/>
      <c r="B129" s="116" t="s">
        <v>899</v>
      </c>
      <c r="C129" s="116" t="s">
        <v>959</v>
      </c>
      <c r="D129" s="622" t="str">
        <f ca="1">IF(G129="","",VLOOKUP(G129,année_1ou2,pts_Cross!$B$5,0))</f>
        <v>M</v>
      </c>
      <c r="E129" s="114" t="s">
        <v>157</v>
      </c>
      <c r="F129" s="812">
        <v>35811</v>
      </c>
      <c r="G129" s="114">
        <f t="shared" si="19"/>
        <v>1998</v>
      </c>
      <c r="H129" s="114"/>
      <c r="I129" s="809" t="str">
        <f>IF(A129="","",     IF(ISNA(VLOOKUP(A129+0.1,Cross!B:H,I$5,0)),   "- cross",   VLOOKUP(A129+0.1,Cross!B:H,I$5,0)))</f>
        <v/>
      </c>
      <c r="J129" s="809" t="str">
        <f>IF(A129="","",     IF(ISNA(VLOOKUP(A129+0.1,Indoor!B:H,J$5,0)),   "- indoor",   VLOOKUP(A129+0.1,Indoor!B:H,J$5,0)))</f>
        <v/>
      </c>
      <c r="K129" s="809"/>
      <c r="L129" s="982">
        <v>1</v>
      </c>
      <c r="M129" s="882"/>
      <c r="N129" s="1128" t="str">
        <f t="shared" si="14"/>
        <v>FOLIE Clara</v>
      </c>
      <c r="O129" s="1130"/>
      <c r="P129" s="1130"/>
      <c r="Q129" s="1133"/>
      <c r="R129" s="1132"/>
      <c r="S129" s="981" t="str">
        <f t="shared" si="15"/>
        <v>FOLIE Clara</v>
      </c>
      <c r="T129" s="981" t="str">
        <f t="shared" si="16"/>
        <v>FOLIE CLARA</v>
      </c>
      <c r="U129" s="981" t="str">
        <f t="shared" si="17"/>
        <v>FOLIE CLARA</v>
      </c>
      <c r="V129" s="981" t="str">
        <f t="shared" si="18"/>
        <v>FOLIE CLARA</v>
      </c>
      <c r="W129" s="882"/>
    </row>
    <row r="130" spans="1:23">
      <c r="A130" s="118"/>
      <c r="B130" s="116" t="s">
        <v>1050</v>
      </c>
      <c r="C130" s="116" t="s">
        <v>988</v>
      </c>
      <c r="D130" s="622" t="e">
        <f>IF(G130="","",VLOOKUP(G130,année_1ou2,pts_Cross!$B$5,0))</f>
        <v>#N/A</v>
      </c>
      <c r="E130" s="114" t="s">
        <v>157</v>
      </c>
      <c r="F130" s="812"/>
      <c r="G130" s="114">
        <v>1997</v>
      </c>
      <c r="H130" s="114"/>
      <c r="I130" s="809" t="str">
        <f>IF(A130="","",     IF(ISNA(VLOOKUP(A130+0.1,Cross!B:H,I$5,0)),   "- cross",   VLOOKUP(A130+0.1,Cross!B:H,I$5,0)))</f>
        <v/>
      </c>
      <c r="J130" s="809" t="str">
        <f>IF(A130="","",     IF(ISNA(VLOOKUP(A130+0.1,Indoor!B:H,J$5,0)),   "- indoor",   VLOOKUP(A130+0.1,Indoor!B:H,J$5,0)))</f>
        <v/>
      </c>
      <c r="K130" s="809"/>
      <c r="L130" s="982" t="s">
        <v>997</v>
      </c>
      <c r="M130" s="882"/>
      <c r="N130" s="1128" t="str">
        <f t="shared" si="14"/>
        <v>FOUARGE Coline</v>
      </c>
      <c r="O130" s="1130"/>
      <c r="P130" s="1130"/>
      <c r="Q130" s="1133"/>
      <c r="R130" s="1132"/>
      <c r="S130" s="981" t="str">
        <f t="shared" si="15"/>
        <v>FOUARGE Coline</v>
      </c>
      <c r="T130" s="981" t="str">
        <f t="shared" si="16"/>
        <v>FOUARGE COLINE</v>
      </c>
      <c r="U130" s="981" t="str">
        <f t="shared" si="17"/>
        <v>FOUARGE COLINE</v>
      </c>
      <c r="V130" s="981" t="str">
        <f t="shared" si="18"/>
        <v>FOUARGE COLINE</v>
      </c>
      <c r="W130" s="882"/>
    </row>
    <row r="131" spans="1:23">
      <c r="A131" s="118"/>
      <c r="B131" s="116" t="s">
        <v>486</v>
      </c>
      <c r="C131" s="116" t="s">
        <v>593</v>
      </c>
      <c r="D131" s="622" t="str">
        <f ca="1">IF(G131="","",VLOOKUP(G131,année_1ou2,pts_Cross!$B$5,0))</f>
        <v>P</v>
      </c>
      <c r="E131" s="114" t="s">
        <v>6</v>
      </c>
      <c r="F131" s="812">
        <v>36790</v>
      </c>
      <c r="G131" s="114">
        <f t="shared" ref="G131:G168" si="20">IF(ISNUMBER(F131),YEAR(F131),"")</f>
        <v>2000</v>
      </c>
      <c r="H131" s="114">
        <v>5596</v>
      </c>
      <c r="I131" s="809" t="str">
        <f>IF(A131="","",     IF(ISNA(VLOOKUP(A131+0.1,Cross!B:H,I$5,0)),   "- cross",   VLOOKUP(A131+0.1,Cross!B:H,I$5,0)))</f>
        <v/>
      </c>
      <c r="J131" s="809" t="str">
        <f>IF(A131="","",     IF(ISNA(VLOOKUP(A131+0.1,Indoor!B:H,J$5,0)),   "- indoor",   VLOOKUP(A131+0.1,Indoor!B:H,J$5,0)))</f>
        <v/>
      </c>
      <c r="K131" s="809"/>
      <c r="L131" s="982">
        <v>1</v>
      </c>
      <c r="M131" s="882"/>
      <c r="N131" s="1128" t="str">
        <f t="shared" si="14"/>
        <v>GASPARD Thibaut</v>
      </c>
      <c r="O131" s="1130"/>
      <c r="P131" s="1130"/>
      <c r="Q131" s="1133"/>
      <c r="R131" s="1132"/>
      <c r="S131" s="981" t="str">
        <f t="shared" si="15"/>
        <v>GASPARD Thibaut</v>
      </c>
      <c r="T131" s="981" t="str">
        <f t="shared" si="16"/>
        <v>GASPARD THIBAUT</v>
      </c>
      <c r="U131" s="981" t="str">
        <f t="shared" si="17"/>
        <v>GASPARD THIBAUT</v>
      </c>
      <c r="V131" s="981" t="str">
        <f t="shared" si="18"/>
        <v>GASPARD THIBAUT</v>
      </c>
      <c r="W131" s="882"/>
    </row>
    <row r="132" spans="1:23">
      <c r="A132" s="118">
        <v>4328</v>
      </c>
      <c r="B132" s="116" t="s">
        <v>1166</v>
      </c>
      <c r="C132" s="116" t="s">
        <v>1167</v>
      </c>
      <c r="D132" s="622" t="s">
        <v>156</v>
      </c>
      <c r="E132" s="114" t="s">
        <v>6</v>
      </c>
      <c r="F132" s="812"/>
      <c r="G132" s="114" t="str">
        <f t="shared" si="20"/>
        <v/>
      </c>
      <c r="H132" s="114"/>
      <c r="I132" s="809">
        <f ca="1">IF(A132="","",     IF(ISNA(VLOOKUP(A132+0.1,Cross!B:H,I$5,0)),   "- cross",   VLOOKUP(A132+0.1,Cross!B:H,I$5,0)))</f>
        <v>576</v>
      </c>
      <c r="J132" s="809">
        <f ca="1">IF(A132="","",     IF(ISNA(VLOOKUP(A132+0.1,Indoor!B:H,J$5,0)),   "- indoor",   VLOOKUP(A132+0.1,Indoor!B:H,J$5,0)))</f>
        <v>495</v>
      </c>
      <c r="K132" s="809"/>
      <c r="L132" s="982">
        <v>1</v>
      </c>
      <c r="M132" s="882"/>
      <c r="N132" s="1128" t="str">
        <f t="shared" si="14"/>
        <v>PLUMIER Merlin</v>
      </c>
      <c r="O132" s="1130"/>
      <c r="P132" s="1130"/>
      <c r="Q132" s="1133"/>
      <c r="R132" s="1132"/>
      <c r="S132" s="981" t="str">
        <f t="shared" si="15"/>
        <v>PLUMIER Merlin</v>
      </c>
      <c r="T132" s="981" t="str">
        <f t="shared" si="16"/>
        <v>PLUMIER MERLIN</v>
      </c>
      <c r="U132" s="981" t="str">
        <f t="shared" si="17"/>
        <v>PLUMIER MERLIN</v>
      </c>
      <c r="V132" s="981" t="str">
        <f t="shared" si="18"/>
        <v>PLUMIER MERLIN</v>
      </c>
      <c r="W132" s="882"/>
    </row>
    <row r="133" spans="1:23">
      <c r="A133" s="118"/>
      <c r="B133" s="116" t="s">
        <v>900</v>
      </c>
      <c r="C133" s="116" t="s">
        <v>964</v>
      </c>
      <c r="D133" s="622" t="str">
        <f ca="1">IF(G133="","",VLOOKUP(G133,année_1ou2,pts_Cross!$B$5,0))</f>
        <v>M</v>
      </c>
      <c r="E133" s="114" t="s">
        <v>6</v>
      </c>
      <c r="F133" s="812">
        <v>36298</v>
      </c>
      <c r="G133" s="114">
        <f t="shared" si="20"/>
        <v>1999</v>
      </c>
      <c r="H133" s="114"/>
      <c r="I133" s="809" t="str">
        <f>IF(A133="","",     IF(ISNA(VLOOKUP(A133+0.1,Cross!B:H,I$5,0)),   "- cross",   VLOOKUP(A133+0.1,Cross!B:H,I$5,0)))</f>
        <v/>
      </c>
      <c r="J133" s="809" t="str">
        <f>IF(A133="","",     IF(ISNA(VLOOKUP(A133+0.1,Indoor!B:H,J$5,0)),   "- indoor",   VLOOKUP(A133+0.1,Indoor!B:H,J$5,0)))</f>
        <v/>
      </c>
      <c r="K133" s="809"/>
      <c r="L133" s="982">
        <v>1</v>
      </c>
      <c r="M133" s="882"/>
      <c r="N133" s="1128" t="str">
        <f t="shared" si="14"/>
        <v>GELLER Vincent</v>
      </c>
      <c r="O133" s="1130"/>
      <c r="P133" s="1130"/>
      <c r="Q133" s="1133"/>
      <c r="R133" s="1132"/>
      <c r="S133" s="981" t="str">
        <f t="shared" si="15"/>
        <v>GELLER Vincent</v>
      </c>
      <c r="T133" s="981" t="str">
        <f t="shared" si="16"/>
        <v>GELLER VINCENT</v>
      </c>
      <c r="U133" s="981" t="str">
        <f t="shared" si="17"/>
        <v>GELLER VINCENT</v>
      </c>
      <c r="V133" s="981" t="str">
        <f t="shared" si="18"/>
        <v>GELLER VINCENT</v>
      </c>
      <c r="W133" s="882"/>
    </row>
    <row r="134" spans="1:23">
      <c r="A134" s="118"/>
      <c r="B134" s="116" t="s">
        <v>901</v>
      </c>
      <c r="C134" s="116" t="s">
        <v>656</v>
      </c>
      <c r="D134" s="622" t="str">
        <f ca="1">IF(G134="","",VLOOKUP(G134,année_1ou2,pts_Cross!$B$5,0))</f>
        <v>M</v>
      </c>
      <c r="E134" s="114" t="s">
        <v>6</v>
      </c>
      <c r="F134" s="812">
        <v>36271</v>
      </c>
      <c r="G134" s="114">
        <f t="shared" si="20"/>
        <v>1999</v>
      </c>
      <c r="H134" s="114"/>
      <c r="I134" s="809" t="str">
        <f>IF(A134="","",     IF(ISNA(VLOOKUP(A134+0.1,Cross!B:H,I$5,0)),   "- cross",   VLOOKUP(A134+0.1,Cross!B:H,I$5,0)))</f>
        <v/>
      </c>
      <c r="J134" s="809" t="str">
        <f>IF(A134="","",     IF(ISNA(VLOOKUP(A134+0.1,Indoor!B:H,J$5,0)),   "- indoor",   VLOOKUP(A134+0.1,Indoor!B:H,J$5,0)))</f>
        <v/>
      </c>
      <c r="K134" s="809"/>
      <c r="L134" s="982">
        <v>1</v>
      </c>
      <c r="M134" s="882"/>
      <c r="N134" s="1128" t="str">
        <f t="shared" ref="N134:N155" si="21">B134&amp;" "&amp;C134</f>
        <v>GHEYSSENS Alexandre</v>
      </c>
      <c r="O134" s="1130"/>
      <c r="P134" s="1130"/>
      <c r="Q134" s="1133"/>
      <c r="R134" s="1132"/>
      <c r="S134" s="981" t="str">
        <f t="shared" si="15"/>
        <v>GHEYSSENS Alexandre</v>
      </c>
      <c r="T134" s="981" t="str">
        <f t="shared" si="16"/>
        <v>GHEYSSENS ALEXANDRE</v>
      </c>
      <c r="U134" s="981" t="str">
        <f t="shared" si="17"/>
        <v>GHEYSSENS ALEXANDRE</v>
      </c>
      <c r="V134" s="981" t="str">
        <f t="shared" si="18"/>
        <v>GHEYSSENS ALEXANDRE</v>
      </c>
      <c r="W134" s="882"/>
    </row>
    <row r="135" spans="1:23">
      <c r="A135" s="118"/>
      <c r="B135" s="116" t="s">
        <v>902</v>
      </c>
      <c r="C135" s="116" t="s">
        <v>526</v>
      </c>
      <c r="D135" s="622" t="str">
        <f ca="1">IF(G135="","",VLOOKUP(G135,année_1ou2,pts_Cross!$B$5,0))</f>
        <v>M</v>
      </c>
      <c r="E135" s="114" t="s">
        <v>157</v>
      </c>
      <c r="F135" s="812">
        <v>36026</v>
      </c>
      <c r="G135" s="114">
        <f t="shared" si="20"/>
        <v>1998</v>
      </c>
      <c r="H135" s="114"/>
      <c r="I135" s="809" t="str">
        <f>IF(A135="","",     IF(ISNA(VLOOKUP(A135+0.1,Cross!B:H,I$5,0)),   "- cross",   VLOOKUP(A135+0.1,Cross!B:H,I$5,0)))</f>
        <v/>
      </c>
      <c r="J135" s="809" t="str">
        <f>IF(A135="","",     IF(ISNA(VLOOKUP(A135+0.1,Indoor!B:H,J$5,0)),   "- indoor",   VLOOKUP(A135+0.1,Indoor!B:H,J$5,0)))</f>
        <v/>
      </c>
      <c r="K135" s="809"/>
      <c r="L135" s="982">
        <v>1</v>
      </c>
      <c r="M135" s="882"/>
      <c r="N135" s="1128" t="str">
        <f t="shared" si="21"/>
        <v>GHISLAIN Emeline</v>
      </c>
      <c r="O135" s="1130"/>
      <c r="P135" s="1130"/>
      <c r="Q135" s="1133"/>
      <c r="R135" s="1132"/>
      <c r="S135" s="981" t="str">
        <f t="shared" si="15"/>
        <v>GHISLAIN Emeline</v>
      </c>
      <c r="T135" s="981" t="str">
        <f t="shared" si="16"/>
        <v>GHISLAIN EMELINE</v>
      </c>
      <c r="U135" s="981" t="str">
        <f t="shared" si="17"/>
        <v>GHISLAIN EMELINE</v>
      </c>
      <c r="V135" s="981" t="str">
        <f t="shared" si="18"/>
        <v>GHISLAIN EMELINE</v>
      </c>
      <c r="W135" s="882"/>
    </row>
    <row r="136" spans="1:23">
      <c r="A136" s="118"/>
      <c r="B136" s="116" t="s">
        <v>902</v>
      </c>
      <c r="C136" s="116" t="s">
        <v>960</v>
      </c>
      <c r="D136" s="622" t="e">
        <f>IF(G136="","",VLOOKUP(G136,année_1ou2,pts_Cross!$B$5,0))</f>
        <v>#N/A</v>
      </c>
      <c r="E136" s="114" t="s">
        <v>157</v>
      </c>
      <c r="F136" s="812">
        <v>35543</v>
      </c>
      <c r="G136" s="114">
        <f t="shared" si="20"/>
        <v>1997</v>
      </c>
      <c r="H136" s="114"/>
      <c r="I136" s="809" t="str">
        <f>IF(A136="","",     IF(ISNA(VLOOKUP(A136+0.1,Cross!B:H,I$5,0)),   "- cross",   VLOOKUP(A136+0.1,Cross!B:H,I$5,0)))</f>
        <v/>
      </c>
      <c r="J136" s="809" t="str">
        <f>IF(A136="","",     IF(ISNA(VLOOKUP(A136+0.1,Indoor!B:H,J$5,0)),   "- indoor",   VLOOKUP(A136+0.1,Indoor!B:H,J$5,0)))</f>
        <v/>
      </c>
      <c r="K136" s="809"/>
      <c r="L136" s="982">
        <v>1</v>
      </c>
      <c r="M136" s="882"/>
      <c r="N136" s="1128" t="str">
        <f t="shared" si="21"/>
        <v>GHISLAIN Justine</v>
      </c>
      <c r="O136" s="1130"/>
      <c r="P136" s="1130"/>
      <c r="Q136" s="1133"/>
      <c r="R136" s="1132"/>
      <c r="S136" s="981" t="str">
        <f t="shared" si="15"/>
        <v>GHISLAIN Justine</v>
      </c>
      <c r="T136" s="981" t="str">
        <f t="shared" si="16"/>
        <v>GHISLAIN JUSTINE</v>
      </c>
      <c r="U136" s="981" t="str">
        <f t="shared" si="17"/>
        <v>GHISLAIN JUSTINE</v>
      </c>
      <c r="V136" s="981" t="str">
        <f t="shared" si="18"/>
        <v>GHISLAIN JUSTINE</v>
      </c>
      <c r="W136" s="882"/>
    </row>
    <row r="137" spans="1:23">
      <c r="A137" s="118"/>
      <c r="B137" s="116" t="s">
        <v>903</v>
      </c>
      <c r="C137" s="116" t="s">
        <v>965</v>
      </c>
      <c r="D137" s="622" t="str">
        <f ca="1">IF(G137="","",VLOOKUP(G137,année_1ou2,pts_Cross!$B$5,0))</f>
        <v>M</v>
      </c>
      <c r="E137" s="114" t="s">
        <v>157</v>
      </c>
      <c r="F137" s="812">
        <v>35979</v>
      </c>
      <c r="G137" s="114">
        <f t="shared" si="20"/>
        <v>1998</v>
      </c>
      <c r="H137" s="114"/>
      <c r="I137" s="809" t="str">
        <f>IF(A137="","",     IF(ISNA(VLOOKUP(A137+0.1,Cross!B:H,I$5,0)),   "- cross",   VLOOKUP(A137+0.1,Cross!B:H,I$5,0)))</f>
        <v/>
      </c>
      <c r="J137" s="809" t="str">
        <f>IF(A137="","",     IF(ISNA(VLOOKUP(A137+0.1,Indoor!B:H,J$5,0)),   "- indoor",   VLOOKUP(A137+0.1,Indoor!B:H,J$5,0)))</f>
        <v/>
      </c>
      <c r="K137" s="809"/>
      <c r="L137" s="982">
        <v>1</v>
      </c>
      <c r="M137" s="882"/>
      <c r="N137" s="1128" t="str">
        <f t="shared" si="21"/>
        <v>GILBERT Dorine</v>
      </c>
      <c r="O137" s="1130"/>
      <c r="P137" s="1130"/>
      <c r="Q137" s="1133"/>
      <c r="R137" s="1132"/>
      <c r="S137" s="981" t="str">
        <f t="shared" si="15"/>
        <v>GILBERT Dorine</v>
      </c>
      <c r="T137" s="981" t="str">
        <f t="shared" si="16"/>
        <v>GILBERT DORINE</v>
      </c>
      <c r="U137" s="981" t="str">
        <f t="shared" si="17"/>
        <v>GILBERT DORINE</v>
      </c>
      <c r="V137" s="981" t="str">
        <f t="shared" si="18"/>
        <v>GILBERT DORINE</v>
      </c>
      <c r="W137" s="882"/>
    </row>
    <row r="138" spans="1:23">
      <c r="A138" s="118">
        <v>7011</v>
      </c>
      <c r="B138" s="116" t="s">
        <v>903</v>
      </c>
      <c r="C138" s="116" t="s">
        <v>661</v>
      </c>
      <c r="D138" s="622" t="str">
        <f ca="1">IF(G138="","",VLOOKUP(G138,année_1ou2,pts_Cross!$B$5,0))</f>
        <v>M</v>
      </c>
      <c r="E138" s="114" t="s">
        <v>6</v>
      </c>
      <c r="F138" s="812">
        <v>36475</v>
      </c>
      <c r="G138" s="114">
        <f t="shared" si="20"/>
        <v>1999</v>
      </c>
      <c r="H138" s="114"/>
      <c r="I138" s="809">
        <f ca="1">IF(A138="","",     IF(ISNA(VLOOKUP(A138+0.1,Cross!B:H,I$5,0)),   "- cross",   VLOOKUP(A138+0.1,Cross!B:H,I$5,0)))</f>
        <v>998</v>
      </c>
      <c r="J138" s="809">
        <f ca="1">IF(A138="","",     IF(ISNA(VLOOKUP(A138+0.1,Indoor!B:H,J$5,0)),   "- indoor",   VLOOKUP(A138+0.1,Indoor!B:H,J$5,0)))</f>
        <v>1446</v>
      </c>
      <c r="K138" s="809"/>
      <c r="L138" s="982">
        <v>1</v>
      </c>
      <c r="M138" s="882"/>
      <c r="N138" s="1128" t="str">
        <f t="shared" si="21"/>
        <v>GILBERT Florian</v>
      </c>
      <c r="O138" s="1130"/>
      <c r="P138" s="1130"/>
      <c r="Q138" s="1133"/>
      <c r="R138" s="1132"/>
      <c r="S138" s="981" t="str">
        <f t="shared" si="15"/>
        <v>GILBERT Florian</v>
      </c>
      <c r="T138" s="981" t="str">
        <f t="shared" si="16"/>
        <v>GILBERT FLORIAN</v>
      </c>
      <c r="U138" s="981" t="str">
        <f t="shared" si="17"/>
        <v>GILBERT FLORIAN</v>
      </c>
      <c r="V138" s="981" t="str">
        <f t="shared" si="18"/>
        <v>GILBERT FLORIAN</v>
      </c>
      <c r="W138" s="882"/>
    </row>
    <row r="139" spans="1:23">
      <c r="A139" s="118"/>
      <c r="B139" s="116" t="s">
        <v>903</v>
      </c>
      <c r="C139" s="116" t="s">
        <v>525</v>
      </c>
      <c r="D139" s="622" t="str">
        <f>IF(G139="","",VLOOKUP(G139,année_1ou2,pts_Cross!$B$5,0))</f>
        <v/>
      </c>
      <c r="E139" s="114" t="s">
        <v>157</v>
      </c>
      <c r="F139" s="812"/>
      <c r="G139" s="114" t="str">
        <f t="shared" si="20"/>
        <v/>
      </c>
      <c r="H139" s="114"/>
      <c r="I139" s="809" t="str">
        <f>IF(A139="","",     IF(ISNA(VLOOKUP(A139+0.1,Cross!B:H,I$5,0)),   "- cross",   VLOOKUP(A139+0.1,Cross!B:H,I$5,0)))</f>
        <v/>
      </c>
      <c r="J139" s="809" t="str">
        <f>IF(A139="","",     IF(ISNA(VLOOKUP(A139+0.1,Indoor!B:H,J$5,0)),   "- indoor",   VLOOKUP(A139+0.1,Indoor!B:H,J$5,0)))</f>
        <v/>
      </c>
      <c r="K139" s="809"/>
      <c r="L139" s="982">
        <v>1</v>
      </c>
      <c r="M139" s="882"/>
      <c r="N139" s="1128" t="str">
        <f t="shared" si="21"/>
        <v>GILBERT Lucie</v>
      </c>
      <c r="O139" s="1130"/>
      <c r="P139" s="1130"/>
      <c r="Q139" s="1133"/>
      <c r="R139" s="1132"/>
      <c r="S139" s="981" t="str">
        <f t="shared" si="15"/>
        <v>GILBERT Lucie</v>
      </c>
      <c r="T139" s="981" t="str">
        <f t="shared" si="16"/>
        <v>GILBERT LUCIE</v>
      </c>
      <c r="U139" s="981" t="str">
        <f t="shared" si="17"/>
        <v>GILBERT LUCIE</v>
      </c>
      <c r="V139" s="981" t="str">
        <f t="shared" si="18"/>
        <v>GILBERT LUCIE</v>
      </c>
      <c r="W139" s="882"/>
    </row>
    <row r="140" spans="1:23">
      <c r="A140" s="118"/>
      <c r="B140" s="116" t="s">
        <v>278</v>
      </c>
      <c r="C140" s="116" t="s">
        <v>586</v>
      </c>
      <c r="D140" s="622" t="e">
        <f>IF(G140="","",VLOOKUP(G140,année_1ou2,pts_Cross!$B$5,0))</f>
        <v>#N/A</v>
      </c>
      <c r="E140" s="114" t="s">
        <v>157</v>
      </c>
      <c r="F140" s="812">
        <v>35017</v>
      </c>
      <c r="G140" s="114">
        <f t="shared" si="20"/>
        <v>1995</v>
      </c>
      <c r="H140" s="114">
        <v>5395</v>
      </c>
      <c r="I140" s="809" t="str">
        <f>IF(A140="","",     IF(ISNA(VLOOKUP(A140+0.1,Cross!B:H,I$5,0)),   "- cross",   VLOOKUP(A140+0.1,Cross!B:H,I$5,0)))</f>
        <v/>
      </c>
      <c r="J140" s="809" t="str">
        <f>IF(A140="","",     IF(ISNA(VLOOKUP(A140+0.1,Indoor!B:H,J$5,0)),   "- indoor",   VLOOKUP(A140+0.1,Indoor!B:H,J$5,0)))</f>
        <v/>
      </c>
      <c r="K140" s="809"/>
      <c r="L140" s="982" t="s">
        <v>996</v>
      </c>
      <c r="M140" s="882"/>
      <c r="N140" s="1128" t="str">
        <f t="shared" si="21"/>
        <v>GILLET Virginie</v>
      </c>
      <c r="O140" s="1130"/>
      <c r="P140" s="1130"/>
      <c r="Q140" s="1133"/>
      <c r="R140" s="1132"/>
      <c r="S140" s="981" t="str">
        <f t="shared" si="15"/>
        <v>GILLET Virginie</v>
      </c>
      <c r="T140" s="981" t="str">
        <f t="shared" ref="T140:T202" si="22">UPPER(B140)&amp;" "&amp;UPPER(C140)</f>
        <v>GILLET VIRGINIE</v>
      </c>
      <c r="U140" s="981" t="str">
        <f t="shared" si="17"/>
        <v>GILLET VIRGINIE</v>
      </c>
      <c r="V140" s="981" t="str">
        <f t="shared" si="18"/>
        <v>GILLET VIRGINIE</v>
      </c>
      <c r="W140" s="882"/>
    </row>
    <row r="141" spans="1:23">
      <c r="A141" s="118"/>
      <c r="B141" s="116" t="s">
        <v>279</v>
      </c>
      <c r="C141" s="116" t="s">
        <v>647</v>
      </c>
      <c r="D141" s="622" t="e">
        <f>IF(G141="","",VLOOKUP(G141,année_1ou2,pts_Cross!$B$5,0))</f>
        <v>#N/A</v>
      </c>
      <c r="E141" s="114" t="s">
        <v>6</v>
      </c>
      <c r="F141" s="812">
        <v>35497</v>
      </c>
      <c r="G141" s="114">
        <f t="shared" si="20"/>
        <v>1997</v>
      </c>
      <c r="H141" s="114">
        <v>5425</v>
      </c>
      <c r="I141" s="809" t="str">
        <f>IF(A141="","",     IF(ISNA(VLOOKUP(A141+0.1,Cross!B:H,I$5,0)),   "- cross",   VLOOKUP(A141+0.1,Cross!B:H,I$5,0)))</f>
        <v/>
      </c>
      <c r="J141" s="809" t="str">
        <f>IF(A141="","",     IF(ISNA(VLOOKUP(A141+0.1,Indoor!B:H,J$5,0)),   "- indoor",   VLOOKUP(A141+0.1,Indoor!B:H,J$5,0)))</f>
        <v/>
      </c>
      <c r="K141" s="809"/>
      <c r="L141" s="982" t="s">
        <v>996</v>
      </c>
      <c r="M141" s="882"/>
      <c r="N141" s="1128" t="str">
        <f t="shared" si="21"/>
        <v>GODEAU Loïc</v>
      </c>
      <c r="O141" s="1130"/>
      <c r="P141" s="1130"/>
      <c r="Q141" s="1133"/>
      <c r="R141" s="1132"/>
      <c r="S141" s="981" t="str">
        <f t="shared" ref="S141:S203" si="23">B141&amp;" "&amp;C141</f>
        <v>GODEAU Loïc</v>
      </c>
      <c r="T141" s="981" t="str">
        <f t="shared" si="22"/>
        <v>GODEAU LOÏC</v>
      </c>
      <c r="U141" s="981" t="str">
        <f t="shared" ref="U141:U201" si="24">SUBSTITUTE(SUBSTITUTE(SUBSTITUTE(T141,"Ë","E"),"È","E"),"É","E")</f>
        <v>GODEAU LOÏC</v>
      </c>
      <c r="V141" s="981" t="str">
        <f t="shared" ref="V141:V201" si="25">SUBSTITUTE(SUBSTITUTE(SUBSTITUTE(SUBSTITUTE(SUBSTITUTE(SUBSTITUTE(SUBSTITUTE(SUBSTITUTE(U141,"Ô","O"),"Ï","I"),"Î","I"),"Ç","C"),"ë","e"),"ê","e"),"è","e"),"é","e")</f>
        <v>GODEAU LOIC</v>
      </c>
      <c r="W141" s="882"/>
    </row>
    <row r="142" spans="1:23">
      <c r="A142" s="118"/>
      <c r="B142" s="116" t="s">
        <v>279</v>
      </c>
      <c r="C142" s="116" t="s">
        <v>542</v>
      </c>
      <c r="D142" s="622" t="str">
        <f ca="1">IF(G142="","",VLOOKUP(G142,année_1ou2,pts_Cross!$B$5,0))</f>
        <v>M</v>
      </c>
      <c r="E142" s="114" t="s">
        <v>157</v>
      </c>
      <c r="F142" s="812">
        <v>36287</v>
      </c>
      <c r="G142" s="114">
        <f t="shared" si="20"/>
        <v>1999</v>
      </c>
      <c r="H142" s="114"/>
      <c r="I142" s="809" t="str">
        <f>IF(A142="","",     IF(ISNA(VLOOKUP(A142+0.1,Cross!B:H,I$5,0)),   "- cross",   VLOOKUP(A142+0.1,Cross!B:H,I$5,0)))</f>
        <v/>
      </c>
      <c r="J142" s="809" t="str">
        <f>IF(A142="","",     IF(ISNA(VLOOKUP(A142+0.1,Indoor!B:H,J$5,0)),   "- indoor",   VLOOKUP(A142+0.1,Indoor!B:H,J$5,0)))</f>
        <v/>
      </c>
      <c r="K142" s="809"/>
      <c r="L142" s="982" t="s">
        <v>996</v>
      </c>
      <c r="M142" s="882"/>
      <c r="N142" s="1128" t="str">
        <f t="shared" si="21"/>
        <v>GODEAU Marine</v>
      </c>
      <c r="O142" s="1130"/>
      <c r="P142" s="1130"/>
      <c r="Q142" s="1133"/>
      <c r="R142" s="1132"/>
      <c r="S142" s="981" t="str">
        <f t="shared" si="23"/>
        <v>GODEAU Marine</v>
      </c>
      <c r="T142" s="981" t="str">
        <f t="shared" si="22"/>
        <v>GODEAU MARINE</v>
      </c>
      <c r="U142" s="981" t="str">
        <f t="shared" si="24"/>
        <v>GODEAU MARINE</v>
      </c>
      <c r="V142" s="981" t="str">
        <f t="shared" si="25"/>
        <v>GODEAU MARINE</v>
      </c>
      <c r="W142" s="882"/>
    </row>
    <row r="143" spans="1:23">
      <c r="A143" s="118"/>
      <c r="B143" s="116" t="s">
        <v>904</v>
      </c>
      <c r="C143" s="116" t="s">
        <v>642</v>
      </c>
      <c r="D143" s="622" t="e">
        <f>IF(G143="","",VLOOKUP(G143,année_1ou2,pts_Cross!$B$5,0))</f>
        <v>#N/A</v>
      </c>
      <c r="E143" s="114" t="s">
        <v>6</v>
      </c>
      <c r="F143" s="812">
        <v>35416</v>
      </c>
      <c r="G143" s="114">
        <f t="shared" si="20"/>
        <v>1996</v>
      </c>
      <c r="H143" s="114"/>
      <c r="I143" s="809" t="str">
        <f>IF(A143="","",     IF(ISNA(VLOOKUP(A143+0.1,Cross!B:H,I$5,0)),   "- cross",   VLOOKUP(A143+0.1,Cross!B:H,I$5,0)))</f>
        <v/>
      </c>
      <c r="J143" s="809" t="str">
        <f>IF(A143="","",     IF(ISNA(VLOOKUP(A143+0.1,Indoor!B:H,J$5,0)),   "- indoor",   VLOOKUP(A143+0.1,Indoor!B:H,J$5,0)))</f>
        <v/>
      </c>
      <c r="K143" s="809"/>
      <c r="L143" s="982" t="s">
        <v>996</v>
      </c>
      <c r="M143" s="882"/>
      <c r="N143" s="1128" t="str">
        <f t="shared" si="21"/>
        <v>GOOR Léo</v>
      </c>
      <c r="O143" s="1130"/>
      <c r="P143" s="1130"/>
      <c r="Q143" s="1133"/>
      <c r="R143" s="1132"/>
      <c r="S143" s="981" t="str">
        <f t="shared" si="23"/>
        <v>GOOR Léo</v>
      </c>
      <c r="T143" s="981" t="str">
        <f t="shared" si="22"/>
        <v>GOOR LÉO</v>
      </c>
      <c r="U143" s="981" t="str">
        <f t="shared" si="24"/>
        <v>GOOR LEO</v>
      </c>
      <c r="V143" s="981" t="str">
        <f t="shared" si="25"/>
        <v>GOOR LEO</v>
      </c>
      <c r="W143" s="882"/>
    </row>
    <row r="144" spans="1:23">
      <c r="A144" s="118"/>
      <c r="B144" s="116" t="s">
        <v>478</v>
      </c>
      <c r="C144" s="116" t="s">
        <v>612</v>
      </c>
      <c r="D144" s="622" t="str">
        <f ca="1">IF(G144="","",VLOOKUP(G144,année_1ou2,pts_Cross!$B$5,0))</f>
        <v>M</v>
      </c>
      <c r="E144" s="114" t="s">
        <v>6</v>
      </c>
      <c r="F144" s="812">
        <v>35998</v>
      </c>
      <c r="G144" s="114">
        <f t="shared" si="20"/>
        <v>1998</v>
      </c>
      <c r="H144" s="114">
        <v>5690</v>
      </c>
      <c r="I144" s="809" t="str">
        <f>IF(A144="","",     IF(ISNA(VLOOKUP(A144+0.1,Cross!B:H,I$5,0)),   "- cross",   VLOOKUP(A144+0.1,Cross!B:H,I$5,0)))</f>
        <v/>
      </c>
      <c r="J144" s="809" t="str">
        <f>IF(A144="","",     IF(ISNA(VLOOKUP(A144+0.1,Indoor!B:H,J$5,0)),   "- indoor",   VLOOKUP(A144+0.1,Indoor!B:H,J$5,0)))</f>
        <v/>
      </c>
      <c r="K144" s="809"/>
      <c r="L144" s="982">
        <v>1</v>
      </c>
      <c r="M144" s="882"/>
      <c r="N144" s="1128" t="str">
        <f t="shared" si="21"/>
        <v>GOOSSE Nicolas</v>
      </c>
      <c r="O144" s="1130"/>
      <c r="P144" s="1130"/>
      <c r="Q144" s="1133"/>
      <c r="R144" s="1132"/>
      <c r="S144" s="981" t="str">
        <f t="shared" si="23"/>
        <v>GOOSSE Nicolas</v>
      </c>
      <c r="T144" s="981" t="str">
        <f t="shared" si="22"/>
        <v>GOOSSE NICOLAS</v>
      </c>
      <c r="U144" s="981" t="str">
        <f t="shared" si="24"/>
        <v>GOOSSE NICOLAS</v>
      </c>
      <c r="V144" s="981" t="str">
        <f t="shared" si="25"/>
        <v>GOOSSE NICOLAS</v>
      </c>
      <c r="W144" s="882"/>
    </row>
    <row r="145" spans="1:23">
      <c r="A145" s="118"/>
      <c r="B145" s="116" t="s">
        <v>478</v>
      </c>
      <c r="C145" s="116" t="s">
        <v>966</v>
      </c>
      <c r="D145" s="622" t="str">
        <f ca="1">IF(G145="","",VLOOKUP(G145,année_1ou2,pts_Cross!$B$5,0))</f>
        <v>P</v>
      </c>
      <c r="E145" s="114" t="s">
        <v>157</v>
      </c>
      <c r="F145" s="812">
        <v>37164</v>
      </c>
      <c r="G145" s="114">
        <f t="shared" si="20"/>
        <v>2001</v>
      </c>
      <c r="H145" s="114"/>
      <c r="I145" s="809" t="str">
        <f>IF(A145="","",     IF(ISNA(VLOOKUP(A145+0.1,Cross!B:H,I$5,0)),   "- cross",   VLOOKUP(A145+0.1,Cross!B:H,I$5,0)))</f>
        <v/>
      </c>
      <c r="J145" s="809" t="str">
        <f>IF(A145="","",     IF(ISNA(VLOOKUP(A145+0.1,Indoor!B:H,J$5,0)),   "- indoor",   VLOOKUP(A145+0.1,Indoor!B:H,J$5,0)))</f>
        <v/>
      </c>
      <c r="K145" s="809"/>
      <c r="L145" s="982">
        <v>1</v>
      </c>
      <c r="M145" s="882"/>
      <c r="N145" s="1128" t="str">
        <f t="shared" si="21"/>
        <v>GOOSSE Oriane</v>
      </c>
      <c r="O145" s="1130"/>
      <c r="P145" s="1130"/>
      <c r="Q145" s="1133"/>
      <c r="R145" s="1132"/>
      <c r="S145" s="981" t="str">
        <f t="shared" si="23"/>
        <v>GOOSSE Oriane</v>
      </c>
      <c r="T145" s="981" t="str">
        <f t="shared" si="22"/>
        <v>GOOSSE ORIANE</v>
      </c>
      <c r="U145" s="981" t="str">
        <f t="shared" si="24"/>
        <v>GOOSSE ORIANE</v>
      </c>
      <c r="V145" s="981" t="str">
        <f t="shared" si="25"/>
        <v>GOOSSE ORIANE</v>
      </c>
      <c r="W145" s="882"/>
    </row>
    <row r="146" spans="1:23">
      <c r="A146" s="118"/>
      <c r="B146" s="116" t="s">
        <v>561</v>
      </c>
      <c r="C146" s="116" t="s">
        <v>967</v>
      </c>
      <c r="D146" s="622" t="str">
        <f>IF(G146="","",VLOOKUP(G146,année_1ou2,pts_Cross!$B$5,0))</f>
        <v/>
      </c>
      <c r="E146" s="114" t="s">
        <v>157</v>
      </c>
      <c r="F146" s="812"/>
      <c r="G146" s="114" t="str">
        <f t="shared" si="20"/>
        <v/>
      </c>
      <c r="H146" s="114"/>
      <c r="I146" s="809" t="str">
        <f>IF(A146="","",     IF(ISNA(VLOOKUP(A146+0.1,Cross!B:H,I$5,0)),   "- cross",   VLOOKUP(A146+0.1,Cross!B:H,I$5,0)))</f>
        <v/>
      </c>
      <c r="J146" s="809" t="str">
        <f>IF(A146="","",     IF(ISNA(VLOOKUP(A146+0.1,Indoor!B:H,J$5,0)),   "- indoor",   VLOOKUP(A146+0.1,Indoor!B:H,J$5,0)))</f>
        <v/>
      </c>
      <c r="K146" s="809"/>
      <c r="L146" s="982">
        <v>1</v>
      </c>
      <c r="M146" s="882"/>
      <c r="N146" s="1128" t="str">
        <f t="shared" si="21"/>
        <v>GORTZ Axelle</v>
      </c>
      <c r="O146" s="1130"/>
      <c r="P146" s="1130"/>
      <c r="Q146" s="1133"/>
      <c r="R146" s="1132"/>
      <c r="S146" s="981" t="str">
        <f t="shared" si="23"/>
        <v>GORTZ Axelle</v>
      </c>
      <c r="T146" s="981" t="str">
        <f t="shared" si="22"/>
        <v>GORTZ AXELLE</v>
      </c>
      <c r="U146" s="981" t="str">
        <f t="shared" si="24"/>
        <v>GORTZ AXELLE</v>
      </c>
      <c r="V146" s="981" t="str">
        <f t="shared" si="25"/>
        <v>GORTZ AXELLE</v>
      </c>
      <c r="W146" s="882"/>
    </row>
    <row r="147" spans="1:23">
      <c r="A147" s="118"/>
      <c r="B147" s="116" t="s">
        <v>561</v>
      </c>
      <c r="C147" s="116" t="s">
        <v>536</v>
      </c>
      <c r="D147" s="622" t="e">
        <f>IF(G147="","",VLOOKUP(G147,année_1ou2,pts_Cross!$B$5,0))</f>
        <v>#N/A</v>
      </c>
      <c r="E147" s="114" t="s">
        <v>157</v>
      </c>
      <c r="F147" s="812">
        <v>35236</v>
      </c>
      <c r="G147" s="114">
        <f t="shared" si="20"/>
        <v>1996</v>
      </c>
      <c r="H147" s="114"/>
      <c r="I147" s="809" t="str">
        <f>IF(A147="","",     IF(ISNA(VLOOKUP(A147+0.1,Cross!B:H,I$5,0)),   "- cross",   VLOOKUP(A147+0.1,Cross!B:H,I$5,0)))</f>
        <v/>
      </c>
      <c r="J147" s="809" t="str">
        <f>IF(A147="","",     IF(ISNA(VLOOKUP(A147+0.1,Indoor!B:H,J$5,0)),   "- indoor",   VLOOKUP(A147+0.1,Indoor!B:H,J$5,0)))</f>
        <v/>
      </c>
      <c r="K147" s="809"/>
      <c r="L147" s="982" t="s">
        <v>996</v>
      </c>
      <c r="M147" s="882"/>
      <c r="N147" s="1128" t="str">
        <f t="shared" si="21"/>
        <v>GORTZ Laurane</v>
      </c>
      <c r="O147" s="1130"/>
      <c r="P147" s="1130"/>
      <c r="Q147" s="1133"/>
      <c r="R147" s="1132"/>
      <c r="S147" s="981" t="str">
        <f t="shared" si="23"/>
        <v>GORTZ Laurane</v>
      </c>
      <c r="T147" s="981" t="str">
        <f t="shared" si="22"/>
        <v>GORTZ LAURANE</v>
      </c>
      <c r="U147" s="981" t="str">
        <f t="shared" si="24"/>
        <v>GORTZ LAURANE</v>
      </c>
      <c r="V147" s="981" t="str">
        <f t="shared" si="25"/>
        <v>GORTZ LAURANE</v>
      </c>
      <c r="W147" s="882"/>
    </row>
    <row r="148" spans="1:23">
      <c r="A148" s="118"/>
      <c r="B148" s="116" t="s">
        <v>280</v>
      </c>
      <c r="C148" s="116" t="s">
        <v>647</v>
      </c>
      <c r="D148" s="622" t="e">
        <f>IF(G148="","",VLOOKUP(G148,année_1ou2,pts_Cross!$B$5,0))</f>
        <v>#N/A</v>
      </c>
      <c r="E148" s="114" t="s">
        <v>6</v>
      </c>
      <c r="F148" s="812">
        <v>35529</v>
      </c>
      <c r="G148" s="114">
        <f t="shared" si="20"/>
        <v>1997</v>
      </c>
      <c r="H148" s="114" t="s">
        <v>668</v>
      </c>
      <c r="I148" s="809" t="str">
        <f>IF(A148="","",     IF(ISNA(VLOOKUP(A148+0.1,Cross!B:H,I$5,0)),   "- cross",   VLOOKUP(A148+0.1,Cross!B:H,I$5,0)))</f>
        <v/>
      </c>
      <c r="J148" s="809" t="str">
        <f>IF(A148="","",     IF(ISNA(VLOOKUP(A148+0.1,Indoor!B:H,J$5,0)),   "- indoor",   VLOOKUP(A148+0.1,Indoor!B:H,J$5,0)))</f>
        <v/>
      </c>
      <c r="K148" s="809"/>
      <c r="L148" s="982" t="s">
        <v>996</v>
      </c>
      <c r="M148" s="882"/>
      <c r="N148" s="1128" t="str">
        <f t="shared" si="21"/>
        <v>GOSSE Loïc</v>
      </c>
      <c r="O148" s="1130"/>
      <c r="P148" s="1130"/>
      <c r="Q148" s="1133"/>
      <c r="R148" s="1132"/>
      <c r="S148" s="981" t="str">
        <f t="shared" si="23"/>
        <v>GOSSE Loïc</v>
      </c>
      <c r="T148" s="981" t="str">
        <f t="shared" si="22"/>
        <v>GOSSE LOÏC</v>
      </c>
      <c r="U148" s="981" t="str">
        <f t="shared" si="24"/>
        <v>GOSSE LOÏC</v>
      </c>
      <c r="V148" s="981" t="str">
        <f t="shared" si="25"/>
        <v>GOSSE LOIC</v>
      </c>
      <c r="W148" s="882"/>
    </row>
    <row r="149" spans="1:23">
      <c r="A149" s="118"/>
      <c r="B149" s="116" t="s">
        <v>562</v>
      </c>
      <c r="C149" s="116" t="s">
        <v>563</v>
      </c>
      <c r="D149" s="622" t="e">
        <f>IF(G149="","",VLOOKUP(G149,année_1ou2,pts_Cross!$B$5,0))</f>
        <v>#N/A</v>
      </c>
      <c r="E149" s="114" t="s">
        <v>157</v>
      </c>
      <c r="F149" s="812">
        <v>35175</v>
      </c>
      <c r="G149" s="114">
        <f t="shared" si="20"/>
        <v>1996</v>
      </c>
      <c r="H149" s="114"/>
      <c r="I149" s="809" t="str">
        <f>IF(A149="","",     IF(ISNA(VLOOKUP(A149+0.1,Cross!B:H,I$5,0)),   "- cross",   VLOOKUP(A149+0.1,Cross!B:H,I$5,0)))</f>
        <v/>
      </c>
      <c r="J149" s="809" t="str">
        <f>IF(A149="","",     IF(ISNA(VLOOKUP(A149+0.1,Indoor!B:H,J$5,0)),   "- indoor",   VLOOKUP(A149+0.1,Indoor!B:H,J$5,0)))</f>
        <v/>
      </c>
      <c r="K149" s="809"/>
      <c r="L149" s="982" t="s">
        <v>996</v>
      </c>
      <c r="M149" s="882"/>
      <c r="N149" s="1128" t="str">
        <f t="shared" si="21"/>
        <v>GROSDIDIER Sharon</v>
      </c>
      <c r="O149" s="1130"/>
      <c r="P149" s="1130"/>
      <c r="Q149" s="1133"/>
      <c r="R149" s="1132"/>
      <c r="S149" s="981" t="str">
        <f t="shared" si="23"/>
        <v>GROSDIDIER Sharon</v>
      </c>
      <c r="T149" s="981" t="str">
        <f t="shared" si="22"/>
        <v>GROSDIDIER SHARON</v>
      </c>
      <c r="U149" s="981" t="str">
        <f t="shared" si="24"/>
        <v>GROSDIDIER SHARON</v>
      </c>
      <c r="V149" s="981" t="str">
        <f t="shared" si="25"/>
        <v>GROSDIDIER SHARON</v>
      </c>
      <c r="W149" s="882"/>
    </row>
    <row r="150" spans="1:23">
      <c r="A150" s="118"/>
      <c r="B150" s="116" t="s">
        <v>906</v>
      </c>
      <c r="C150" s="116" t="s">
        <v>968</v>
      </c>
      <c r="D150" s="622" t="str">
        <f ca="1">IF(G150="","",VLOOKUP(G150,année_1ou2,pts_Cross!$B$5,0))</f>
        <v>M</v>
      </c>
      <c r="E150" s="114" t="s">
        <v>6</v>
      </c>
      <c r="F150" s="812">
        <v>36193</v>
      </c>
      <c r="G150" s="114">
        <f t="shared" si="20"/>
        <v>1999</v>
      </c>
      <c r="H150" s="114"/>
      <c r="I150" s="809" t="str">
        <f>IF(A150="","",     IF(ISNA(VLOOKUP(A150+0.1,Cross!B:H,I$5,0)),   "- cross",   VLOOKUP(A150+0.1,Cross!B:H,I$5,0)))</f>
        <v/>
      </c>
      <c r="J150" s="809" t="str">
        <f>IF(A150="","",     IF(ISNA(VLOOKUP(A150+0.1,Indoor!B:H,J$5,0)),   "- indoor",   VLOOKUP(A150+0.1,Indoor!B:H,J$5,0)))</f>
        <v/>
      </c>
      <c r="K150" s="809"/>
      <c r="L150" s="982">
        <v>1</v>
      </c>
      <c r="M150" s="882"/>
      <c r="N150" s="1128" t="str">
        <f t="shared" si="21"/>
        <v>GROSSMANN Geoffrey</v>
      </c>
      <c r="O150" s="1130"/>
      <c r="P150" s="1130"/>
      <c r="Q150" s="1133"/>
      <c r="R150" s="1132"/>
      <c r="S150" s="981" t="str">
        <f t="shared" si="23"/>
        <v>GROSSMANN Geoffrey</v>
      </c>
      <c r="T150" s="981" t="str">
        <f t="shared" si="22"/>
        <v>GROSSMANN GEOFFREY</v>
      </c>
      <c r="U150" s="981" t="str">
        <f t="shared" si="24"/>
        <v>GROSSMANN GEOFFREY</v>
      </c>
      <c r="V150" s="981" t="str">
        <f t="shared" si="25"/>
        <v>GROSSMANN GEOFFREY</v>
      </c>
      <c r="W150" s="882"/>
    </row>
    <row r="151" spans="1:23">
      <c r="A151" s="118"/>
      <c r="B151" s="116" t="s">
        <v>906</v>
      </c>
      <c r="C151" s="116" t="s">
        <v>969</v>
      </c>
      <c r="D151" s="622" t="str">
        <f ca="1">IF(G151="","",VLOOKUP(G151,année_1ou2,pts_Cross!$B$5,0))</f>
        <v>P</v>
      </c>
      <c r="E151" s="114" t="s">
        <v>157</v>
      </c>
      <c r="F151" s="812">
        <v>37246</v>
      </c>
      <c r="G151" s="114">
        <f t="shared" si="20"/>
        <v>2001</v>
      </c>
      <c r="H151" s="114"/>
      <c r="I151" s="809" t="str">
        <f>IF(A151="","",     IF(ISNA(VLOOKUP(A151+0.1,Cross!B:H,I$5,0)),   "- cross",   VLOOKUP(A151+0.1,Cross!B:H,I$5,0)))</f>
        <v/>
      </c>
      <c r="J151" s="809" t="str">
        <f>IF(A151="","",     IF(ISNA(VLOOKUP(A151+0.1,Indoor!B:H,J$5,0)),   "- indoor",   VLOOKUP(A151+0.1,Indoor!B:H,J$5,0)))</f>
        <v/>
      </c>
      <c r="K151" s="809"/>
      <c r="L151" s="982">
        <v>1</v>
      </c>
      <c r="M151" s="882"/>
      <c r="N151" s="1128" t="str">
        <f t="shared" si="21"/>
        <v>GROSSMANN Odile</v>
      </c>
      <c r="O151" s="1130"/>
      <c r="P151" s="1130"/>
      <c r="Q151" s="1133"/>
      <c r="R151" s="1132"/>
      <c r="S151" s="981" t="str">
        <f t="shared" si="23"/>
        <v>GROSSMANN Odile</v>
      </c>
      <c r="T151" s="981" t="str">
        <f t="shared" si="22"/>
        <v>GROSSMANN ODILE</v>
      </c>
      <c r="U151" s="981" t="str">
        <f t="shared" si="24"/>
        <v>GROSSMANN ODILE</v>
      </c>
      <c r="V151" s="981" t="str">
        <f t="shared" si="25"/>
        <v>GROSSMANN ODILE</v>
      </c>
      <c r="W151" s="882"/>
    </row>
    <row r="152" spans="1:23">
      <c r="A152" s="118"/>
      <c r="B152" s="116" t="s">
        <v>907</v>
      </c>
      <c r="C152" s="116" t="s">
        <v>970</v>
      </c>
      <c r="D152" s="622" t="str">
        <f ca="1">IF(G152="","",VLOOKUP(G152,année_1ou2,pts_Cross!$B$5,0))</f>
        <v>M</v>
      </c>
      <c r="E152" s="114" t="s">
        <v>6</v>
      </c>
      <c r="F152" s="812">
        <v>36215</v>
      </c>
      <c r="G152" s="114">
        <f t="shared" si="20"/>
        <v>1999</v>
      </c>
      <c r="H152" s="114"/>
      <c r="I152" s="809" t="str">
        <f>IF(A152="","",     IF(ISNA(VLOOKUP(A152+0.1,Cross!B:H,I$5,0)),   "- cross",   VLOOKUP(A152+0.1,Cross!B:H,I$5,0)))</f>
        <v/>
      </c>
      <c r="J152" s="809" t="str">
        <f>IF(A152="","",     IF(ISNA(VLOOKUP(A152+0.1,Indoor!B:H,J$5,0)),   "- indoor",   VLOOKUP(A152+0.1,Indoor!B:H,J$5,0)))</f>
        <v/>
      </c>
      <c r="K152" s="809"/>
      <c r="L152" s="982">
        <v>1</v>
      </c>
      <c r="M152" s="882"/>
      <c r="N152" s="1128" t="str">
        <f t="shared" si="21"/>
        <v>GUBBELS Louis</v>
      </c>
      <c r="O152" s="1130"/>
      <c r="P152" s="1130"/>
      <c r="Q152" s="1133"/>
      <c r="R152" s="1132"/>
      <c r="S152" s="981" t="str">
        <f t="shared" si="23"/>
        <v>GUBBELS Louis</v>
      </c>
      <c r="T152" s="981" t="str">
        <f t="shared" si="22"/>
        <v>GUBBELS LOUIS</v>
      </c>
      <c r="U152" s="981" t="str">
        <f t="shared" si="24"/>
        <v>GUBBELS LOUIS</v>
      </c>
      <c r="V152" s="981" t="str">
        <f t="shared" si="25"/>
        <v>GUBBELS LOUIS</v>
      </c>
      <c r="W152" s="882"/>
    </row>
    <row r="153" spans="1:23">
      <c r="A153" s="118"/>
      <c r="B153" s="116" t="s">
        <v>649</v>
      </c>
      <c r="C153" s="116" t="s">
        <v>612</v>
      </c>
      <c r="D153" s="622" t="e">
        <f>IF(G153="","",VLOOKUP(G153,année_1ou2,pts_Cross!$B$5,0))</f>
        <v>#N/A</v>
      </c>
      <c r="E153" s="114" t="s">
        <v>6</v>
      </c>
      <c r="F153" s="812">
        <v>35397</v>
      </c>
      <c r="G153" s="114">
        <f t="shared" si="20"/>
        <v>1996</v>
      </c>
      <c r="H153" s="114">
        <v>5597</v>
      </c>
      <c r="I153" s="809" t="str">
        <f>IF(A153="","",     IF(ISNA(VLOOKUP(A153+0.1,Cross!B:H,I$5,0)),   "- cross",   VLOOKUP(A153+0.1,Cross!B:H,I$5,0)))</f>
        <v/>
      </c>
      <c r="J153" s="809" t="str">
        <f>IF(A153="","",     IF(ISNA(VLOOKUP(A153+0.1,Indoor!B:H,J$5,0)),   "- indoor",   VLOOKUP(A153+0.1,Indoor!B:H,J$5,0)))</f>
        <v/>
      </c>
      <c r="K153" s="809"/>
      <c r="L153" s="982" t="s">
        <v>996</v>
      </c>
      <c r="M153" s="882"/>
      <c r="N153" s="1128" t="str">
        <f t="shared" si="21"/>
        <v>GULTAS Nicolas</v>
      </c>
      <c r="O153" s="1130"/>
      <c r="P153" s="1130"/>
      <c r="Q153" s="1133"/>
      <c r="R153" s="1132"/>
      <c r="S153" s="981" t="str">
        <f t="shared" si="23"/>
        <v>GULTAS Nicolas</v>
      </c>
      <c r="T153" s="981" t="str">
        <f t="shared" si="22"/>
        <v>GULTAS NICOLAS</v>
      </c>
      <c r="U153" s="981" t="str">
        <f t="shared" si="24"/>
        <v>GULTAS NICOLAS</v>
      </c>
      <c r="V153" s="981" t="str">
        <f t="shared" si="25"/>
        <v>GULTAS NICOLAS</v>
      </c>
      <c r="W153" s="882"/>
    </row>
    <row r="154" spans="1:23">
      <c r="A154" s="118"/>
      <c r="B154" s="116" t="s">
        <v>594</v>
      </c>
      <c r="C154" s="116" t="s">
        <v>595</v>
      </c>
      <c r="D154" s="622" t="str">
        <f ca="1">IF(G154="","",VLOOKUP(G154,année_1ou2,pts_Cross!$B$5,0))</f>
        <v>P</v>
      </c>
      <c r="E154" s="114" t="s">
        <v>6</v>
      </c>
      <c r="F154" s="812">
        <v>36531</v>
      </c>
      <c r="G154" s="114">
        <f t="shared" si="20"/>
        <v>2000</v>
      </c>
      <c r="H154" s="114">
        <v>5628</v>
      </c>
      <c r="I154" s="809" t="str">
        <f>IF(A154="","",     IF(ISNA(VLOOKUP(A154+0.1,Cross!B:H,I$5,0)),   "- cross",   VLOOKUP(A154+0.1,Cross!B:H,I$5,0)))</f>
        <v/>
      </c>
      <c r="J154" s="809" t="str">
        <f>IF(A154="","",     IF(ISNA(VLOOKUP(A154+0.1,Indoor!B:H,J$5,0)),   "- indoor",   VLOOKUP(A154+0.1,Indoor!B:H,J$5,0)))</f>
        <v/>
      </c>
      <c r="K154" s="809"/>
      <c r="L154" s="982" t="s">
        <v>996</v>
      </c>
      <c r="M154" s="882"/>
      <c r="N154" s="1128" t="str">
        <f t="shared" si="21"/>
        <v>GUYETTE Jonathan</v>
      </c>
      <c r="O154" s="1130"/>
      <c r="P154" s="1130"/>
      <c r="Q154" s="1133"/>
      <c r="R154" s="1132"/>
      <c r="S154" s="981" t="str">
        <f t="shared" si="23"/>
        <v>GUYETTE Jonathan</v>
      </c>
      <c r="T154" s="981" t="str">
        <f t="shared" si="22"/>
        <v>GUYETTE JONATHAN</v>
      </c>
      <c r="U154" s="981" t="str">
        <f t="shared" si="24"/>
        <v>GUYETTE JONATHAN</v>
      </c>
      <c r="V154" s="981" t="str">
        <f t="shared" si="25"/>
        <v>GUYETTE JONATHAN</v>
      </c>
      <c r="W154" s="882"/>
    </row>
    <row r="155" spans="1:23">
      <c r="A155" s="118"/>
      <c r="B155" s="116" t="s">
        <v>282</v>
      </c>
      <c r="C155" s="116" t="s">
        <v>554</v>
      </c>
      <c r="D155" s="622" t="str">
        <f ca="1">IF(G155="","",VLOOKUP(G155,année_1ou2,pts_Cross!$B$5,0))</f>
        <v>M</v>
      </c>
      <c r="E155" s="114" t="s">
        <v>157</v>
      </c>
      <c r="F155" s="812">
        <v>35971</v>
      </c>
      <c r="G155" s="114">
        <f t="shared" si="20"/>
        <v>1998</v>
      </c>
      <c r="H155" s="114" t="s">
        <v>668</v>
      </c>
      <c r="I155" s="809" t="str">
        <f>IF(A155="","",     IF(ISNA(VLOOKUP(A155+0.1,Cross!B:H,I$5,0)),   "- cross",   VLOOKUP(A155+0.1,Cross!B:H,I$5,0)))</f>
        <v/>
      </c>
      <c r="J155" s="809" t="str">
        <f>IF(A155="","",     IF(ISNA(VLOOKUP(A155+0.1,Indoor!B:H,J$5,0)),   "- indoor",   VLOOKUP(A155+0.1,Indoor!B:H,J$5,0)))</f>
        <v/>
      </c>
      <c r="K155" s="809"/>
      <c r="L155" s="982" t="s">
        <v>996</v>
      </c>
      <c r="M155" s="882"/>
      <c r="N155" s="1128" t="str">
        <f t="shared" si="21"/>
        <v>HALLET Louise</v>
      </c>
      <c r="O155" s="1130"/>
      <c r="P155" s="1130"/>
      <c r="Q155" s="1133"/>
      <c r="R155" s="1132"/>
      <c r="S155" s="981" t="str">
        <f t="shared" si="23"/>
        <v>HALLET Louise</v>
      </c>
      <c r="T155" s="981" t="str">
        <f t="shared" si="22"/>
        <v>HALLET LOUISE</v>
      </c>
      <c r="U155" s="981" t="str">
        <f t="shared" si="24"/>
        <v>HALLET LOUISE</v>
      </c>
      <c r="V155" s="981" t="str">
        <f t="shared" si="25"/>
        <v>HALLET LOUISE</v>
      </c>
      <c r="W155" s="882"/>
    </row>
    <row r="156" spans="1:23">
      <c r="A156" s="118"/>
      <c r="B156" s="116" t="s">
        <v>282</v>
      </c>
      <c r="C156" s="116" t="s">
        <v>673</v>
      </c>
      <c r="D156" s="622" t="e">
        <f>IF(G156="","",VLOOKUP(G156,année_1ou2,pts_Cross!$B$5,0))</f>
        <v>#N/A</v>
      </c>
      <c r="E156" s="114" t="s">
        <v>157</v>
      </c>
      <c r="F156" s="812">
        <v>35275</v>
      </c>
      <c r="G156" s="114">
        <f t="shared" si="20"/>
        <v>1996</v>
      </c>
      <c r="H156" s="114" t="s">
        <v>668</v>
      </c>
      <c r="I156" s="809" t="str">
        <f>IF(A156="","",     IF(ISNA(VLOOKUP(A156+0.1,Cross!B:H,I$5,0)),   "- cross",   VLOOKUP(A156+0.1,Cross!B:H,I$5,0)))</f>
        <v/>
      </c>
      <c r="J156" s="809" t="str">
        <f>IF(A156="","",     IF(ISNA(VLOOKUP(A156+0.1,Indoor!B:H,J$5,0)),   "- indoor",   VLOOKUP(A156+0.1,Indoor!B:H,J$5,0)))</f>
        <v/>
      </c>
      <c r="K156" s="809"/>
      <c r="L156" s="982" t="s">
        <v>996</v>
      </c>
      <c r="M156" s="882"/>
      <c r="N156" s="1128" t="str">
        <f t="shared" ref="N156:N201" si="26">B156&amp;" "&amp;C156</f>
        <v>HALLET Margaux</v>
      </c>
      <c r="O156" s="1130"/>
      <c r="P156" s="1130"/>
      <c r="Q156" s="1133"/>
      <c r="R156" s="1132"/>
      <c r="S156" s="981" t="str">
        <f t="shared" si="23"/>
        <v>HALLET Margaux</v>
      </c>
      <c r="T156" s="981" t="str">
        <f t="shared" si="22"/>
        <v>HALLET MARGAUX</v>
      </c>
      <c r="U156" s="981" t="str">
        <f t="shared" si="24"/>
        <v>HALLET MARGAUX</v>
      </c>
      <c r="V156" s="981" t="str">
        <f t="shared" si="25"/>
        <v>HALLET MARGAUX</v>
      </c>
      <c r="W156" s="882"/>
    </row>
    <row r="157" spans="1:23">
      <c r="A157" s="118"/>
      <c r="B157" s="116" t="s">
        <v>283</v>
      </c>
      <c r="C157" s="116" t="s">
        <v>650</v>
      </c>
      <c r="D157" s="622" t="e">
        <f>IF(G157="","",VLOOKUP(G157,année_1ou2,pts_Cross!$B$5,0))</f>
        <v>#N/A</v>
      </c>
      <c r="E157" s="114" t="s">
        <v>6</v>
      </c>
      <c r="F157" s="812">
        <v>35097</v>
      </c>
      <c r="G157" s="114">
        <f t="shared" si="20"/>
        <v>1996</v>
      </c>
      <c r="H157" s="114">
        <v>4914</v>
      </c>
      <c r="I157" s="809" t="str">
        <f>IF(A157="","",     IF(ISNA(VLOOKUP(A157+0.1,Cross!B:H,I$5,0)),   "- cross",   VLOOKUP(A157+0.1,Cross!B:H,I$5,0)))</f>
        <v/>
      </c>
      <c r="J157" s="809" t="str">
        <f>IF(A157="","",     IF(ISNA(VLOOKUP(A157+0.1,Indoor!B:H,J$5,0)),   "- indoor",   VLOOKUP(A157+0.1,Indoor!B:H,J$5,0)))</f>
        <v/>
      </c>
      <c r="K157" s="809"/>
      <c r="L157" s="982" t="s">
        <v>996</v>
      </c>
      <c r="M157" s="882"/>
      <c r="N157" s="1128" t="str">
        <f t="shared" si="26"/>
        <v>HANNART Benoît</v>
      </c>
      <c r="O157" s="1130"/>
      <c r="P157" s="1130"/>
      <c r="Q157" s="1133"/>
      <c r="R157" s="1132"/>
      <c r="S157" s="981" t="str">
        <f t="shared" si="23"/>
        <v>HANNART Benoît</v>
      </c>
      <c r="T157" s="981" t="str">
        <f t="shared" si="22"/>
        <v>HANNART BENOÎT</v>
      </c>
      <c r="U157" s="981" t="str">
        <f t="shared" si="24"/>
        <v>HANNART BENOÎT</v>
      </c>
      <c r="V157" s="981" t="str">
        <f t="shared" si="25"/>
        <v>HANNART BENOIT</v>
      </c>
      <c r="W157" s="882"/>
    </row>
    <row r="158" spans="1:23">
      <c r="A158" s="118"/>
      <c r="B158" s="116" t="s">
        <v>284</v>
      </c>
      <c r="C158" s="116" t="s">
        <v>663</v>
      </c>
      <c r="D158" s="622" t="e">
        <f>IF(G158="","",VLOOKUP(G158,année_1ou2,pts_Cross!$B$5,0))</f>
        <v>#N/A</v>
      </c>
      <c r="E158" s="114" t="s">
        <v>6</v>
      </c>
      <c r="F158" s="812">
        <v>34817</v>
      </c>
      <c r="G158" s="114">
        <f t="shared" si="20"/>
        <v>1995</v>
      </c>
      <c r="H158" s="114">
        <v>4820</v>
      </c>
      <c r="I158" s="809" t="str">
        <f>IF(A158="","",     IF(ISNA(VLOOKUP(A158+0.1,Cross!B:H,I$5,0)),   "- cross",   VLOOKUP(A158+0.1,Cross!B:H,I$5,0)))</f>
        <v/>
      </c>
      <c r="J158" s="809" t="str">
        <f>IF(A158="","",     IF(ISNA(VLOOKUP(A158+0.1,Indoor!B:H,J$5,0)),   "- indoor",   VLOOKUP(A158+0.1,Indoor!B:H,J$5,0)))</f>
        <v/>
      </c>
      <c r="K158" s="809"/>
      <c r="L158" s="982" t="s">
        <v>996</v>
      </c>
      <c r="M158" s="882"/>
      <c r="N158" s="1128" t="str">
        <f t="shared" si="26"/>
        <v>HAVAUX Renaud</v>
      </c>
      <c r="O158" s="1130"/>
      <c r="P158" s="1130"/>
      <c r="Q158" s="1133"/>
      <c r="R158" s="1132"/>
      <c r="S158" s="981" t="str">
        <f t="shared" si="23"/>
        <v>HAVAUX Renaud</v>
      </c>
      <c r="T158" s="981" t="str">
        <f t="shared" si="22"/>
        <v>HAVAUX RENAUD</v>
      </c>
      <c r="U158" s="981" t="str">
        <f t="shared" si="24"/>
        <v>HAVAUX RENAUD</v>
      </c>
      <c r="V158" s="981" t="str">
        <f t="shared" si="25"/>
        <v>HAVAUX RENAUD</v>
      </c>
      <c r="W158" s="882"/>
    </row>
    <row r="159" spans="1:23">
      <c r="A159" s="118"/>
      <c r="B159" s="116" t="s">
        <v>908</v>
      </c>
      <c r="C159" s="116" t="s">
        <v>971</v>
      </c>
      <c r="D159" s="622" t="str">
        <f ca="1">IF(G159="","",VLOOKUP(G159,année_1ou2,pts_Cross!$B$5,0))</f>
        <v>M</v>
      </c>
      <c r="E159" s="114" t="s">
        <v>157</v>
      </c>
      <c r="F159" s="812">
        <v>35836</v>
      </c>
      <c r="G159" s="114">
        <f t="shared" si="20"/>
        <v>1998</v>
      </c>
      <c r="H159" s="114"/>
      <c r="I159" s="809" t="str">
        <f>IF(A159="","",     IF(ISNA(VLOOKUP(A159+0.1,Cross!B:H,I$5,0)),   "- cross",   VLOOKUP(A159+0.1,Cross!B:H,I$5,0)))</f>
        <v/>
      </c>
      <c r="J159" s="809" t="str">
        <f>IF(A159="","",     IF(ISNA(VLOOKUP(A159+0.1,Indoor!B:H,J$5,0)),   "- indoor",   VLOOKUP(A159+0.1,Indoor!B:H,J$5,0)))</f>
        <v/>
      </c>
      <c r="K159" s="809"/>
      <c r="L159" s="982">
        <v>1</v>
      </c>
      <c r="M159" s="882"/>
      <c r="N159" s="1128" t="str">
        <f t="shared" si="26"/>
        <v>HAYEZ Manon</v>
      </c>
      <c r="O159" s="1130"/>
      <c r="P159" s="1130"/>
      <c r="Q159" s="1133"/>
      <c r="R159" s="1132"/>
      <c r="S159" s="981" t="str">
        <f t="shared" si="23"/>
        <v>HAYEZ Manon</v>
      </c>
      <c r="T159" s="981" t="str">
        <f t="shared" si="22"/>
        <v>HAYEZ MANON</v>
      </c>
      <c r="U159" s="981" t="str">
        <f t="shared" si="24"/>
        <v>HAYEZ MANON</v>
      </c>
      <c r="V159" s="981" t="str">
        <f t="shared" si="25"/>
        <v>HAYEZ MANON</v>
      </c>
      <c r="W159" s="882"/>
    </row>
    <row r="160" spans="1:23">
      <c r="A160" s="118"/>
      <c r="B160" s="116" t="s">
        <v>909</v>
      </c>
      <c r="C160" s="116" t="s">
        <v>656</v>
      </c>
      <c r="D160" s="622" t="str">
        <f ca="1">IF(G160="","",VLOOKUP(G160,année_1ou2,pts_Cross!$B$5,0))</f>
        <v>M</v>
      </c>
      <c r="E160" s="114" t="s">
        <v>6</v>
      </c>
      <c r="F160" s="812">
        <v>36325</v>
      </c>
      <c r="G160" s="114">
        <f t="shared" si="20"/>
        <v>1999</v>
      </c>
      <c r="H160" s="114"/>
      <c r="I160" s="809" t="str">
        <f>IF(A160="","",     IF(ISNA(VLOOKUP(A160+0.1,Cross!B:H,I$5,0)),   "- cross",   VLOOKUP(A160+0.1,Cross!B:H,I$5,0)))</f>
        <v/>
      </c>
      <c r="J160" s="809" t="str">
        <f>IF(A160="","",     IF(ISNA(VLOOKUP(A160+0.1,Indoor!B:H,J$5,0)),   "- indoor",   VLOOKUP(A160+0.1,Indoor!B:H,J$5,0)))</f>
        <v/>
      </c>
      <c r="K160" s="809"/>
      <c r="L160" s="982">
        <v>1</v>
      </c>
      <c r="M160" s="882"/>
      <c r="N160" s="1128" t="str">
        <f t="shared" si="26"/>
        <v>HEMMERYCKX Alexandre</v>
      </c>
      <c r="O160" s="1130"/>
      <c r="P160" s="1130"/>
      <c r="Q160" s="1133"/>
      <c r="R160" s="1132"/>
      <c r="S160" s="981" t="str">
        <f t="shared" si="23"/>
        <v>HEMMERYCKX Alexandre</v>
      </c>
      <c r="T160" s="981" t="str">
        <f t="shared" si="22"/>
        <v>HEMMERYCKX ALEXANDRE</v>
      </c>
      <c r="U160" s="981" t="str">
        <f t="shared" si="24"/>
        <v>HEMMERYCKX ALEXANDRE</v>
      </c>
      <c r="V160" s="981" t="str">
        <f t="shared" si="25"/>
        <v>HEMMERYCKX ALEXANDRE</v>
      </c>
      <c r="W160" s="882"/>
    </row>
    <row r="161" spans="1:23">
      <c r="A161" s="118"/>
      <c r="B161" s="116" t="s">
        <v>285</v>
      </c>
      <c r="C161" s="116" t="s">
        <v>675</v>
      </c>
      <c r="D161" s="622" t="e">
        <f>IF(G161="","",VLOOKUP(G161,année_1ou2,pts_Cross!$B$5,0))</f>
        <v>#N/A</v>
      </c>
      <c r="E161" s="114" t="s">
        <v>6</v>
      </c>
      <c r="F161" s="812">
        <v>35059</v>
      </c>
      <c r="G161" s="114">
        <f t="shared" si="20"/>
        <v>1995</v>
      </c>
      <c r="H161" s="114" t="s">
        <v>668</v>
      </c>
      <c r="I161" s="809" t="str">
        <f>IF(A161="","",     IF(ISNA(VLOOKUP(A161+0.1,Cross!B:H,I$5,0)),   "- cross",   VLOOKUP(A161+0.1,Cross!B:H,I$5,0)))</f>
        <v/>
      </c>
      <c r="J161" s="809" t="str">
        <f>IF(A161="","",     IF(ISNA(VLOOKUP(A161+0.1,Indoor!B:H,J$5,0)),   "- indoor",   VLOOKUP(A161+0.1,Indoor!B:H,J$5,0)))</f>
        <v/>
      </c>
      <c r="K161" s="809"/>
      <c r="L161" s="982" t="s">
        <v>996</v>
      </c>
      <c r="M161" s="882"/>
      <c r="N161" s="1128" t="str">
        <f t="shared" si="26"/>
        <v>HENAUT Eliott</v>
      </c>
      <c r="O161" s="1130"/>
      <c r="P161" s="1130"/>
      <c r="Q161" s="1133"/>
      <c r="R161" s="1132"/>
      <c r="S161" s="981" t="str">
        <f t="shared" si="23"/>
        <v>HENAUT Eliott</v>
      </c>
      <c r="T161" s="981" t="str">
        <f t="shared" si="22"/>
        <v>HENAUT ELIOTT</v>
      </c>
      <c r="U161" s="981" t="str">
        <f t="shared" si="24"/>
        <v>HENAUT ELIOTT</v>
      </c>
      <c r="V161" s="981" t="str">
        <f t="shared" si="25"/>
        <v>HENAUT ELIOTT</v>
      </c>
      <c r="W161" s="882"/>
    </row>
    <row r="162" spans="1:23">
      <c r="A162" s="118"/>
      <c r="B162" s="116" t="s">
        <v>285</v>
      </c>
      <c r="C162" s="116" t="s">
        <v>676</v>
      </c>
      <c r="D162" s="622" t="str">
        <f ca="1">IF(G162="","",VLOOKUP(G162,année_1ou2,pts_Cross!$B$5,0))</f>
        <v>M</v>
      </c>
      <c r="E162" s="114" t="s">
        <v>6</v>
      </c>
      <c r="F162" s="812">
        <v>36024</v>
      </c>
      <c r="G162" s="114">
        <f t="shared" si="20"/>
        <v>1998</v>
      </c>
      <c r="H162" s="114" t="s">
        <v>668</v>
      </c>
      <c r="I162" s="809" t="str">
        <f>IF(A162="","",     IF(ISNA(VLOOKUP(A162+0.1,Cross!B:H,I$5,0)),   "- cross",   VLOOKUP(A162+0.1,Cross!B:H,I$5,0)))</f>
        <v/>
      </c>
      <c r="J162" s="809" t="str">
        <f>IF(A162="","",     IF(ISNA(VLOOKUP(A162+0.1,Indoor!B:H,J$5,0)),   "- indoor",   VLOOKUP(A162+0.1,Indoor!B:H,J$5,0)))</f>
        <v/>
      </c>
      <c r="K162" s="809"/>
      <c r="L162" s="982" t="s">
        <v>996</v>
      </c>
      <c r="M162" s="882"/>
      <c r="N162" s="1128" t="str">
        <f t="shared" si="26"/>
        <v>HENAUT Nelson</v>
      </c>
      <c r="O162" s="1130"/>
      <c r="P162" s="1130"/>
      <c r="Q162" s="1133"/>
      <c r="R162" s="1132"/>
      <c r="S162" s="981" t="str">
        <f t="shared" si="23"/>
        <v>HENAUT Nelson</v>
      </c>
      <c r="T162" s="981" t="str">
        <f t="shared" si="22"/>
        <v>HENAUT NELSON</v>
      </c>
      <c r="U162" s="981" t="str">
        <f t="shared" si="24"/>
        <v>HENAUT NELSON</v>
      </c>
      <c r="V162" s="981" t="str">
        <f t="shared" si="25"/>
        <v>HENAUT NELSON</v>
      </c>
      <c r="W162" s="882"/>
    </row>
    <row r="163" spans="1:23">
      <c r="A163" s="118"/>
      <c r="B163" s="116" t="s">
        <v>910</v>
      </c>
      <c r="C163" s="116" t="s">
        <v>647</v>
      </c>
      <c r="D163" s="622" t="e">
        <f>IF(G163="","",VLOOKUP(G163,année_1ou2,pts_Cross!$B$5,0))</f>
        <v>#N/A</v>
      </c>
      <c r="E163" s="114" t="s">
        <v>6</v>
      </c>
      <c r="F163" s="812">
        <v>35107</v>
      </c>
      <c r="G163" s="114">
        <f t="shared" si="20"/>
        <v>1996</v>
      </c>
      <c r="H163" s="114"/>
      <c r="I163" s="809" t="str">
        <f>IF(A163="","",     IF(ISNA(VLOOKUP(A163+0.1,Cross!B:H,I$5,0)),   "- cross",   VLOOKUP(A163+0.1,Cross!B:H,I$5,0)))</f>
        <v/>
      </c>
      <c r="J163" s="809" t="str">
        <f>IF(A163="","",     IF(ISNA(VLOOKUP(A163+0.1,Indoor!B:H,J$5,0)),   "- indoor",   VLOOKUP(A163+0.1,Indoor!B:H,J$5,0)))</f>
        <v/>
      </c>
      <c r="K163" s="809"/>
      <c r="L163" s="982" t="s">
        <v>996</v>
      </c>
      <c r="M163" s="882"/>
      <c r="N163" s="1128" t="str">
        <f t="shared" si="26"/>
        <v>HENNAUX Loïc</v>
      </c>
      <c r="O163" s="1130"/>
      <c r="P163" s="1130"/>
      <c r="Q163" s="1133"/>
      <c r="R163" s="1132"/>
      <c r="S163" s="981" t="str">
        <f t="shared" si="23"/>
        <v>HENNAUX Loïc</v>
      </c>
      <c r="T163" s="981" t="str">
        <f t="shared" si="22"/>
        <v>HENNAUX LOÏC</v>
      </c>
      <c r="U163" s="981" t="str">
        <f t="shared" si="24"/>
        <v>HENNAUX LOÏC</v>
      </c>
      <c r="V163" s="981" t="str">
        <f t="shared" si="25"/>
        <v>HENNAUX LOIC</v>
      </c>
      <c r="W163" s="882"/>
    </row>
    <row r="164" spans="1:23">
      <c r="A164" s="118"/>
      <c r="B164" s="116" t="s">
        <v>286</v>
      </c>
      <c r="C164" s="116" t="s">
        <v>651</v>
      </c>
      <c r="D164" s="622" t="e">
        <f>IF(G164="","",VLOOKUP(G164,année_1ou2,pts_Cross!$B$5,0))</f>
        <v>#N/A</v>
      </c>
      <c r="E164" s="114" t="s">
        <v>6</v>
      </c>
      <c r="F164" s="812">
        <v>35607</v>
      </c>
      <c r="G164" s="114">
        <f t="shared" si="20"/>
        <v>1997</v>
      </c>
      <c r="H164" s="114">
        <v>5498</v>
      </c>
      <c r="I164" s="809" t="str">
        <f>IF(A164="","",     IF(ISNA(VLOOKUP(A164+0.1,Cross!B:H,I$5,0)),   "- cross",   VLOOKUP(A164+0.1,Cross!B:H,I$5,0)))</f>
        <v/>
      </c>
      <c r="J164" s="809" t="str">
        <f>IF(A164="","",     IF(ISNA(VLOOKUP(A164+0.1,Indoor!B:H,J$5,0)),   "- indoor",   VLOOKUP(A164+0.1,Indoor!B:H,J$5,0)))</f>
        <v/>
      </c>
      <c r="K164" s="809"/>
      <c r="L164" s="982" t="s">
        <v>996</v>
      </c>
      <c r="M164" s="882"/>
      <c r="N164" s="1128" t="str">
        <f t="shared" si="26"/>
        <v>HENRY Bastien</v>
      </c>
      <c r="O164" s="1130"/>
      <c r="P164" s="1130"/>
      <c r="Q164" s="1133"/>
      <c r="R164" s="1132"/>
      <c r="S164" s="981" t="str">
        <f t="shared" si="23"/>
        <v>HENRY Bastien</v>
      </c>
      <c r="T164" s="981" t="str">
        <f t="shared" si="22"/>
        <v>HENRY BASTIEN</v>
      </c>
      <c r="U164" s="981" t="str">
        <f t="shared" si="24"/>
        <v>HENRY BASTIEN</v>
      </c>
      <c r="V164" s="981" t="str">
        <f t="shared" si="25"/>
        <v>HENRY BASTIEN</v>
      </c>
      <c r="W164" s="882"/>
    </row>
    <row r="165" spans="1:23">
      <c r="A165" s="118"/>
      <c r="B165" s="116" t="s">
        <v>287</v>
      </c>
      <c r="C165" s="116" t="s">
        <v>549</v>
      </c>
      <c r="D165" s="622" t="str">
        <f ca="1">IF(G165="","",VLOOKUP(G165,année_1ou2,pts_Cross!$B$5,0))</f>
        <v>P</v>
      </c>
      <c r="E165" s="463" t="s">
        <v>157</v>
      </c>
      <c r="F165" s="812">
        <v>37025</v>
      </c>
      <c r="G165" s="114">
        <f t="shared" si="20"/>
        <v>2001</v>
      </c>
      <c r="H165" s="114"/>
      <c r="I165" s="809" t="str">
        <f>IF(A165="","",     IF(ISNA(VLOOKUP(A165+0.1,Cross!B:H,I$5,0)),   "- cross",   VLOOKUP(A165+0.1,Cross!B:H,I$5,0)))</f>
        <v/>
      </c>
      <c r="J165" s="809" t="str">
        <f>IF(A165="","",     IF(ISNA(VLOOKUP(A165+0.1,Indoor!B:H,J$5,0)),   "- indoor",   VLOOKUP(A165+0.1,Indoor!B:H,J$5,0)))</f>
        <v/>
      </c>
      <c r="K165" s="809"/>
      <c r="L165" s="982">
        <v>1</v>
      </c>
      <c r="M165" s="882"/>
      <c r="N165" s="1128" t="str">
        <f t="shared" si="26"/>
        <v>HEREMANS Camille</v>
      </c>
      <c r="O165" s="1130"/>
      <c r="P165" s="1130"/>
      <c r="Q165" s="1133"/>
      <c r="R165" s="1132"/>
      <c r="S165" s="981" t="str">
        <f t="shared" si="23"/>
        <v>HEREMANS Camille</v>
      </c>
      <c r="T165" s="981" t="str">
        <f t="shared" si="22"/>
        <v>HEREMANS CAMILLE</v>
      </c>
      <c r="U165" s="981" t="str">
        <f t="shared" si="24"/>
        <v>HEREMANS CAMILLE</v>
      </c>
      <c r="V165" s="981" t="str">
        <f t="shared" si="25"/>
        <v>HEREMANS CAMILLE</v>
      </c>
      <c r="W165" s="882"/>
    </row>
    <row r="166" spans="1:23">
      <c r="A166" s="118"/>
      <c r="B166" s="116" t="s">
        <v>287</v>
      </c>
      <c r="C166" s="116" t="s">
        <v>593</v>
      </c>
      <c r="D166" s="622" t="str">
        <f ca="1">IF(G166="","",VLOOKUP(G166,année_1ou2,pts_Cross!$B$5,0))</f>
        <v>M</v>
      </c>
      <c r="E166" s="114" t="s">
        <v>6</v>
      </c>
      <c r="F166" s="812">
        <v>35857</v>
      </c>
      <c r="G166" s="114">
        <f t="shared" si="20"/>
        <v>1998</v>
      </c>
      <c r="H166" s="114">
        <v>5699</v>
      </c>
      <c r="I166" s="809" t="str">
        <f>IF(A166="","",     IF(ISNA(VLOOKUP(A166+0.1,Cross!B:H,I$5,0)),   "- cross",   VLOOKUP(A166+0.1,Cross!B:H,I$5,0)))</f>
        <v/>
      </c>
      <c r="J166" s="809" t="str">
        <f>IF(A166="","",     IF(ISNA(VLOOKUP(A166+0.1,Indoor!B:H,J$5,0)),   "- indoor",   VLOOKUP(A166+0.1,Indoor!B:H,J$5,0)))</f>
        <v/>
      </c>
      <c r="K166" s="809"/>
      <c r="L166" s="982">
        <v>1</v>
      </c>
      <c r="M166" s="882"/>
      <c r="N166" s="1128" t="str">
        <f t="shared" si="26"/>
        <v>HEREMANS Thibaut</v>
      </c>
      <c r="O166" s="1130"/>
      <c r="P166" s="1130"/>
      <c r="Q166" s="1133"/>
      <c r="R166" s="1132"/>
      <c r="S166" s="981" t="str">
        <f t="shared" si="23"/>
        <v>HEREMANS Thibaut</v>
      </c>
      <c r="T166" s="981" t="str">
        <f t="shared" si="22"/>
        <v>HEREMANS THIBAUT</v>
      </c>
      <c r="U166" s="981" t="str">
        <f t="shared" si="24"/>
        <v>HEREMANS THIBAUT</v>
      </c>
      <c r="V166" s="981" t="str">
        <f t="shared" si="25"/>
        <v>HEREMANS THIBAUT</v>
      </c>
      <c r="W166" s="882"/>
    </row>
    <row r="167" spans="1:23">
      <c r="A167" s="118"/>
      <c r="B167" s="116" t="s">
        <v>287</v>
      </c>
      <c r="C167" s="116" t="s">
        <v>604</v>
      </c>
      <c r="D167" s="622" t="e">
        <f>IF(G167="","",VLOOKUP(G167,année_1ou2,pts_Cross!$B$5,0))</f>
        <v>#N/A</v>
      </c>
      <c r="E167" s="114" t="s">
        <v>6</v>
      </c>
      <c r="F167" s="812">
        <v>34979</v>
      </c>
      <c r="G167" s="114">
        <f t="shared" si="20"/>
        <v>1995</v>
      </c>
      <c r="H167" s="114">
        <v>5159</v>
      </c>
      <c r="I167" s="809" t="str">
        <f>IF(A167="","",     IF(ISNA(VLOOKUP(A167+0.1,Cross!B:H,I$5,0)),   "- cross",   VLOOKUP(A167+0.1,Cross!B:H,I$5,0)))</f>
        <v/>
      </c>
      <c r="J167" s="809" t="str">
        <f>IF(A167="","",     IF(ISNA(VLOOKUP(A167+0.1,Indoor!B:H,J$5,0)),   "- indoor",   VLOOKUP(A167+0.1,Indoor!B:H,J$5,0)))</f>
        <v/>
      </c>
      <c r="K167" s="809"/>
      <c r="L167" s="982">
        <v>1</v>
      </c>
      <c r="M167" s="882"/>
      <c r="N167" s="1128" t="str">
        <f t="shared" si="26"/>
        <v>HEREMANS Thomas</v>
      </c>
      <c r="O167" s="1130"/>
      <c r="P167" s="1130"/>
      <c r="Q167" s="1133"/>
      <c r="R167" s="1132"/>
      <c r="S167" s="981" t="str">
        <f t="shared" si="23"/>
        <v>HEREMANS Thomas</v>
      </c>
      <c r="T167" s="981" t="str">
        <f t="shared" si="22"/>
        <v>HEREMANS THOMAS</v>
      </c>
      <c r="U167" s="981" t="str">
        <f t="shared" si="24"/>
        <v>HEREMANS THOMAS</v>
      </c>
      <c r="V167" s="981" t="str">
        <f t="shared" si="25"/>
        <v>HEREMANS THOMAS</v>
      </c>
      <c r="W167" s="882"/>
    </row>
    <row r="168" spans="1:23">
      <c r="A168" s="118">
        <v>3466</v>
      </c>
      <c r="B168" s="116" t="s">
        <v>484</v>
      </c>
      <c r="C168" s="116" t="s">
        <v>526</v>
      </c>
      <c r="D168" s="622" t="str">
        <f ca="1">IF(G168="","",VLOOKUP(G168,année_1ou2,pts_Cross!$B$5,0))</f>
        <v>P</v>
      </c>
      <c r="E168" s="114" t="s">
        <v>157</v>
      </c>
      <c r="F168" s="812">
        <v>36574</v>
      </c>
      <c r="G168" s="114">
        <f t="shared" si="20"/>
        <v>2000</v>
      </c>
      <c r="H168" s="114">
        <v>5642</v>
      </c>
      <c r="I168" s="809">
        <f ca="1">IF(A168="","",     IF(ISNA(VLOOKUP(A168+0.1,Cross!B:H,I$5,0)),   "- cross",   VLOOKUP(A168+0.1,Cross!B:H,I$5,0)))</f>
        <v>1305</v>
      </c>
      <c r="J168" s="809">
        <f ca="1">IF(A168="","",     IF(ISNA(VLOOKUP(A168+0.1,Indoor!B:H,J$5,0)),   "- indoor",   VLOOKUP(A168+0.1,Indoor!B:H,J$5,0)))</f>
        <v>1057</v>
      </c>
      <c r="K168" s="809"/>
      <c r="L168" s="982">
        <v>1</v>
      </c>
      <c r="M168" s="882"/>
      <c r="N168" s="1128" t="str">
        <f t="shared" si="26"/>
        <v>HERMAND Emeline</v>
      </c>
      <c r="O168" s="1130"/>
      <c r="P168" s="1130"/>
      <c r="Q168" s="1133"/>
      <c r="R168" s="1132"/>
      <c r="S168" s="981" t="str">
        <f t="shared" si="23"/>
        <v>HERMAND Emeline</v>
      </c>
      <c r="T168" s="981" t="str">
        <f t="shared" si="22"/>
        <v>HERMAND EMELINE</v>
      </c>
      <c r="U168" s="981" t="str">
        <f t="shared" si="24"/>
        <v>HERMAND EMELINE</v>
      </c>
      <c r="V168" s="981" t="str">
        <f t="shared" si="25"/>
        <v>HERMAND EMELINE</v>
      </c>
      <c r="W168" s="882"/>
    </row>
    <row r="169" spans="1:23">
      <c r="A169" s="118"/>
      <c r="B169" s="116" t="s">
        <v>771</v>
      </c>
      <c r="C169" s="116" t="s">
        <v>772</v>
      </c>
      <c r="D169" s="622" t="str">
        <f ca="1">IF(G169="","",VLOOKUP(G169,année_1ou2,pts_Cross!$B$5,0))</f>
        <v>M</v>
      </c>
      <c r="E169" s="114" t="s">
        <v>157</v>
      </c>
      <c r="F169" s="812"/>
      <c r="G169" s="463">
        <v>1999</v>
      </c>
      <c r="H169" s="114"/>
      <c r="I169" s="809" t="str">
        <f>IF(A169="","",     IF(ISNA(VLOOKUP(A169+0.1,Cross!B:H,I$5,0)),   "- cross",   VLOOKUP(A169+0.1,Cross!B:H,I$5,0)))</f>
        <v/>
      </c>
      <c r="J169" s="809" t="str">
        <f>IF(A169="","",     IF(ISNA(VLOOKUP(A169+0.1,Indoor!B:H,J$5,0)),   "- indoor",   VLOOKUP(A169+0.1,Indoor!B:H,J$5,0)))</f>
        <v/>
      </c>
      <c r="K169" s="809"/>
      <c r="L169" s="982" t="s">
        <v>996</v>
      </c>
      <c r="M169" s="882"/>
      <c r="N169" s="1128" t="str">
        <f t="shared" si="26"/>
        <v>HEUSICOM Margo</v>
      </c>
      <c r="O169" s="1130"/>
      <c r="P169" s="1130"/>
      <c r="Q169" s="1133"/>
      <c r="R169" s="1132"/>
      <c r="S169" s="981" t="str">
        <f t="shared" si="23"/>
        <v>HEUSICOM Margo</v>
      </c>
      <c r="T169" s="981" t="str">
        <f t="shared" si="22"/>
        <v>HEUSICOM MARGO</v>
      </c>
      <c r="U169" s="981" t="str">
        <f t="shared" si="24"/>
        <v>HEUSICOM MARGO</v>
      </c>
      <c r="V169" s="981" t="str">
        <f t="shared" si="25"/>
        <v>HEUSICOM MARGO</v>
      </c>
      <c r="W169" s="882"/>
    </row>
    <row r="170" spans="1:23">
      <c r="A170" s="118"/>
      <c r="B170" s="116" t="s">
        <v>652</v>
      </c>
      <c r="C170" s="116" t="s">
        <v>653</v>
      </c>
      <c r="D170" s="622" t="e">
        <f>IF(G170="","",VLOOKUP(G170,année_1ou2,pts_Cross!$B$5,0))</f>
        <v>#N/A</v>
      </c>
      <c r="E170" s="114" t="s">
        <v>6</v>
      </c>
      <c r="F170" s="812">
        <v>35552</v>
      </c>
      <c r="G170" s="114">
        <f t="shared" ref="G170:G178" si="27">IF(ISNUMBER(F170),YEAR(F170),"")</f>
        <v>1997</v>
      </c>
      <c r="H170" s="114"/>
      <c r="I170" s="809" t="str">
        <f>IF(A170="","",     IF(ISNA(VLOOKUP(A170+0.1,Cross!B:H,I$5,0)),   "- cross",   VLOOKUP(A170+0.1,Cross!B:H,I$5,0)))</f>
        <v/>
      </c>
      <c r="J170" s="809" t="str">
        <f>IF(A170="","",     IF(ISNA(VLOOKUP(A170+0.1,Indoor!B:H,J$5,0)),   "- indoor",   VLOOKUP(A170+0.1,Indoor!B:H,J$5,0)))</f>
        <v/>
      </c>
      <c r="K170" s="809"/>
      <c r="L170" s="982" t="s">
        <v>996</v>
      </c>
      <c r="M170" s="882"/>
      <c r="N170" s="1128" t="str">
        <f t="shared" si="26"/>
        <v>HOFMANS Gil</v>
      </c>
      <c r="O170" s="1130"/>
      <c r="P170" s="1130"/>
      <c r="Q170" s="1133"/>
      <c r="R170" s="1132"/>
      <c r="S170" s="981" t="str">
        <f t="shared" si="23"/>
        <v>HOFMANS Gil</v>
      </c>
      <c r="T170" s="981" t="str">
        <f t="shared" si="22"/>
        <v>HOFMANS GIL</v>
      </c>
      <c r="U170" s="981" t="str">
        <f t="shared" si="24"/>
        <v>HOFMANS GIL</v>
      </c>
      <c r="V170" s="981" t="str">
        <f t="shared" si="25"/>
        <v>HOFMANS GIL</v>
      </c>
      <c r="W170" s="882"/>
    </row>
    <row r="171" spans="1:23">
      <c r="A171" s="118">
        <v>7015</v>
      </c>
      <c r="B171" s="116" t="s">
        <v>288</v>
      </c>
      <c r="C171" s="116" t="s">
        <v>613</v>
      </c>
      <c r="D171" s="622" t="str">
        <f ca="1">IF(G171="","",VLOOKUP(G171,année_1ou2,pts_Cross!$B$5,0))</f>
        <v>M</v>
      </c>
      <c r="E171" s="114" t="s">
        <v>6</v>
      </c>
      <c r="F171" s="812">
        <v>36504</v>
      </c>
      <c r="G171" s="114">
        <f t="shared" si="27"/>
        <v>1999</v>
      </c>
      <c r="H171" s="114">
        <v>5709</v>
      </c>
      <c r="I171" s="809">
        <f ca="1">IF(A171="","",     IF(ISNA(VLOOKUP(A171+0.1,Cross!B:H,I$5,0)),   "- cross",   VLOOKUP(A171+0.1,Cross!B:H,I$5,0)))</f>
        <v>613.5</v>
      </c>
      <c r="J171" s="809">
        <f ca="1">IF(A171="","",     IF(ISNA(VLOOKUP(A171+0.1,Indoor!B:H,J$5,0)),   "- indoor",   VLOOKUP(A171+0.1,Indoor!B:H,J$5,0)))</f>
        <v>702</v>
      </c>
      <c r="K171" s="809"/>
      <c r="L171" s="982">
        <v>1</v>
      </c>
      <c r="M171" s="882"/>
      <c r="N171" s="1128" t="str">
        <f t="shared" si="26"/>
        <v>HOUPPE Grégoire</v>
      </c>
      <c r="O171" s="1130"/>
      <c r="P171" s="1130"/>
      <c r="Q171" s="1133"/>
      <c r="R171" s="1132"/>
      <c r="S171" s="981" t="str">
        <f t="shared" si="23"/>
        <v>HOUPPE Grégoire</v>
      </c>
      <c r="T171" s="981" t="str">
        <f t="shared" si="22"/>
        <v>HOUPPE GRÉGOIRE</v>
      </c>
      <c r="U171" s="981" t="str">
        <f t="shared" si="24"/>
        <v>HOUPPE GREGOIRE</v>
      </c>
      <c r="V171" s="981" t="str">
        <f t="shared" si="25"/>
        <v>HOUPPE GREGOIRE</v>
      </c>
      <c r="W171" s="882"/>
    </row>
    <row r="172" spans="1:23">
      <c r="A172" s="118"/>
      <c r="B172" s="116" t="s">
        <v>288</v>
      </c>
      <c r="C172" s="116" t="s">
        <v>598</v>
      </c>
      <c r="D172" s="622" t="e">
        <f>IF(G172="","",VLOOKUP(G172,année_1ou2,pts_Cross!$B$5,0))</f>
        <v>#N/A</v>
      </c>
      <c r="E172" s="114" t="s">
        <v>6</v>
      </c>
      <c r="F172" s="812">
        <v>35145</v>
      </c>
      <c r="G172" s="114">
        <f t="shared" si="27"/>
        <v>1996</v>
      </c>
      <c r="H172" s="114">
        <v>5246</v>
      </c>
      <c r="I172" s="809" t="str">
        <f>IF(A172="","",     IF(ISNA(VLOOKUP(A172+0.1,Cross!B:H,I$5,0)),   "- cross",   VLOOKUP(A172+0.1,Cross!B:H,I$5,0)))</f>
        <v/>
      </c>
      <c r="J172" s="809" t="str">
        <f>IF(A172="","",     IF(ISNA(VLOOKUP(A172+0.1,Indoor!B:H,J$5,0)),   "- indoor",   VLOOKUP(A172+0.1,Indoor!B:H,J$5,0)))</f>
        <v/>
      </c>
      <c r="K172" s="809"/>
      <c r="L172" s="982">
        <v>1</v>
      </c>
      <c r="M172" s="882"/>
      <c r="N172" s="1128" t="str">
        <f t="shared" si="26"/>
        <v>HOUPPE Guillaume</v>
      </c>
      <c r="O172" s="1130"/>
      <c r="P172" s="1130"/>
      <c r="Q172" s="1133"/>
      <c r="R172" s="1132"/>
      <c r="S172" s="981" t="str">
        <f t="shared" si="23"/>
        <v>HOUPPE Guillaume</v>
      </c>
      <c r="T172" s="981" t="str">
        <f t="shared" si="22"/>
        <v>HOUPPE GUILLAUME</v>
      </c>
      <c r="U172" s="981" t="str">
        <f t="shared" si="24"/>
        <v>HOUPPE GUILLAUME</v>
      </c>
      <c r="V172" s="981" t="str">
        <f t="shared" si="25"/>
        <v>HOUPPE GUILLAUME</v>
      </c>
      <c r="W172" s="882"/>
    </row>
    <row r="173" spans="1:23">
      <c r="A173" s="118"/>
      <c r="B173" s="116" t="s">
        <v>289</v>
      </c>
      <c r="C173" s="116" t="s">
        <v>678</v>
      </c>
      <c r="D173" s="622" t="str">
        <f ca="1">IF(G173="","",VLOOKUP(G173,année_1ou2,pts_Cross!$B$5,0))</f>
        <v>B</v>
      </c>
      <c r="E173" s="114" t="s">
        <v>6</v>
      </c>
      <c r="F173" s="812">
        <v>37538</v>
      </c>
      <c r="G173" s="114">
        <f t="shared" si="27"/>
        <v>2002</v>
      </c>
      <c r="H173" s="114"/>
      <c r="I173" s="809" t="str">
        <f>IF(A173="","",     IF(ISNA(VLOOKUP(A173+0.1,Cross!B:H,I$5,0)),   "- cross",   VLOOKUP(A173+0.1,Cross!B:H,I$5,0)))</f>
        <v/>
      </c>
      <c r="J173" s="809" t="str">
        <f>IF(A173="","",     IF(ISNA(VLOOKUP(A173+0.1,Indoor!B:H,J$5,0)),   "- indoor",   VLOOKUP(A173+0.1,Indoor!B:H,J$5,0)))</f>
        <v/>
      </c>
      <c r="K173" s="809"/>
      <c r="L173" s="982">
        <v>1</v>
      </c>
      <c r="M173" s="882"/>
      <c r="N173" s="1128" t="str">
        <f t="shared" si="26"/>
        <v>HOUREZ Julien</v>
      </c>
      <c r="O173" s="1130"/>
      <c r="P173" s="1130"/>
      <c r="Q173" s="1133"/>
      <c r="R173" s="1132"/>
      <c r="S173" s="981" t="str">
        <f t="shared" si="23"/>
        <v>HOUREZ Julien</v>
      </c>
      <c r="T173" s="981" t="str">
        <f t="shared" si="22"/>
        <v>HOUREZ JULIEN</v>
      </c>
      <c r="U173" s="981" t="str">
        <f t="shared" si="24"/>
        <v>HOUREZ JULIEN</v>
      </c>
      <c r="V173" s="981" t="str">
        <f t="shared" si="25"/>
        <v>HOUREZ JULIEN</v>
      </c>
      <c r="W173" s="882"/>
    </row>
    <row r="174" spans="1:23">
      <c r="A174" s="118">
        <v>6117</v>
      </c>
      <c r="B174" s="116" t="s">
        <v>289</v>
      </c>
      <c r="C174" s="116" t="s">
        <v>543</v>
      </c>
      <c r="D174" s="622" t="str">
        <f ca="1">IF(G174="","",VLOOKUP(G174,année_1ou2,pts_Cross!$B$5,0))</f>
        <v>M</v>
      </c>
      <c r="E174" s="114" t="s">
        <v>157</v>
      </c>
      <c r="F174" s="812">
        <v>35918</v>
      </c>
      <c r="G174" s="114">
        <f t="shared" si="27"/>
        <v>1998</v>
      </c>
      <c r="H174" s="114">
        <v>5742</v>
      </c>
      <c r="I174" s="809">
        <f ca="1">IF(A174="","",     IF(ISNA(VLOOKUP(A174+0.1,Cross!B:H,I$5,0)),   "- cross",   VLOOKUP(A174+0.1,Cross!B:H,I$5,0)))</f>
        <v>1640</v>
      </c>
      <c r="J174" s="809" t="str">
        <f>IF(A174="","",     IF(ISNA(VLOOKUP(A174+0.1,Indoor!B:H,J$5,0)),   "- indoor",   VLOOKUP(A174+0.1,Indoor!B:H,J$5,0)))</f>
        <v>- indoor</v>
      </c>
      <c r="K174" s="809"/>
      <c r="L174" s="982">
        <v>1</v>
      </c>
      <c r="M174" s="882"/>
      <c r="N174" s="1128" t="str">
        <f t="shared" si="26"/>
        <v>HOUREZ Léa</v>
      </c>
      <c r="O174" s="1130"/>
      <c r="P174" s="1130"/>
      <c r="Q174" s="1133"/>
      <c r="R174" s="1132"/>
      <c r="S174" s="981" t="str">
        <f t="shared" si="23"/>
        <v>HOUREZ Léa</v>
      </c>
      <c r="T174" s="981" t="str">
        <f t="shared" si="22"/>
        <v>HOUREZ LÉA</v>
      </c>
      <c r="U174" s="981" t="str">
        <f t="shared" si="24"/>
        <v>HOUREZ LEA</v>
      </c>
      <c r="V174" s="981" t="str">
        <f t="shared" si="25"/>
        <v>HOUREZ LEA</v>
      </c>
      <c r="W174" s="882"/>
    </row>
    <row r="175" spans="1:23">
      <c r="A175" s="118"/>
      <c r="B175" s="116" t="s">
        <v>564</v>
      </c>
      <c r="C175" s="116" t="s">
        <v>565</v>
      </c>
      <c r="D175" s="622" t="e">
        <f>IF(G175="","",VLOOKUP(G175,année_1ou2,pts_Cross!$B$5,0))</f>
        <v>#N/A</v>
      </c>
      <c r="E175" s="114" t="s">
        <v>157</v>
      </c>
      <c r="F175" s="812">
        <v>35586</v>
      </c>
      <c r="G175" s="114">
        <f t="shared" si="27"/>
        <v>1997</v>
      </c>
      <c r="H175" s="114">
        <v>5627</v>
      </c>
      <c r="I175" s="809" t="str">
        <f>IF(A175="","",     IF(ISNA(VLOOKUP(A175+0.1,Cross!B:H,I$5,0)),   "- cross",   VLOOKUP(A175+0.1,Cross!B:H,I$5,0)))</f>
        <v/>
      </c>
      <c r="J175" s="809" t="str">
        <f>IF(A175="","",     IF(ISNA(VLOOKUP(A175+0.1,Indoor!B:H,J$5,0)),   "- indoor",   VLOOKUP(A175+0.1,Indoor!B:H,J$5,0)))</f>
        <v/>
      </c>
      <c r="K175" s="809"/>
      <c r="L175" s="982">
        <v>1</v>
      </c>
      <c r="M175" s="882"/>
      <c r="N175" s="1128" t="str">
        <f t="shared" si="26"/>
        <v>HUART Maurine</v>
      </c>
      <c r="O175" s="1130"/>
      <c r="P175" s="1130"/>
      <c r="Q175" s="1133"/>
      <c r="R175" s="1132"/>
      <c r="S175" s="981" t="str">
        <f t="shared" si="23"/>
        <v>HUART Maurine</v>
      </c>
      <c r="T175" s="981" t="str">
        <f t="shared" si="22"/>
        <v>HUART MAURINE</v>
      </c>
      <c r="U175" s="981" t="str">
        <f t="shared" si="24"/>
        <v>HUART MAURINE</v>
      </c>
      <c r="V175" s="981" t="str">
        <f t="shared" si="25"/>
        <v>HUART MAURINE</v>
      </c>
      <c r="W175" s="882"/>
    </row>
    <row r="176" spans="1:23">
      <c r="A176" s="118"/>
      <c r="B176" s="116" t="s">
        <v>654</v>
      </c>
      <c r="C176" s="116" t="s">
        <v>603</v>
      </c>
      <c r="D176" s="622" t="e">
        <f>IF(G176="","",VLOOKUP(G176,année_1ou2,pts_Cross!$B$5,0))</f>
        <v>#N/A</v>
      </c>
      <c r="E176" s="114" t="s">
        <v>6</v>
      </c>
      <c r="F176" s="812">
        <v>35285</v>
      </c>
      <c r="G176" s="114">
        <f t="shared" si="27"/>
        <v>1996</v>
      </c>
      <c r="H176" s="114">
        <v>5598</v>
      </c>
      <c r="I176" s="809" t="str">
        <f>IF(A176="","",     IF(ISNA(VLOOKUP(A176+0.1,Cross!B:H,I$5,0)),   "- cross",   VLOOKUP(A176+0.1,Cross!B:H,I$5,0)))</f>
        <v/>
      </c>
      <c r="J176" s="809" t="str">
        <f>IF(A176="","",     IF(ISNA(VLOOKUP(A176+0.1,Indoor!B:H,J$5,0)),   "- indoor",   VLOOKUP(A176+0.1,Indoor!B:H,J$5,0)))</f>
        <v/>
      </c>
      <c r="K176" s="809"/>
      <c r="L176" s="982" t="s">
        <v>996</v>
      </c>
      <c r="M176" s="882"/>
      <c r="N176" s="1128" t="str">
        <f t="shared" si="26"/>
        <v>HUPIN Nathan</v>
      </c>
      <c r="O176" s="1130"/>
      <c r="P176" s="1130"/>
      <c r="Q176" s="1133"/>
      <c r="R176" s="1132"/>
      <c r="S176" s="981" t="str">
        <f t="shared" si="23"/>
        <v>HUPIN Nathan</v>
      </c>
      <c r="T176" s="981" t="str">
        <f t="shared" si="22"/>
        <v>HUPIN NATHAN</v>
      </c>
      <c r="U176" s="981" t="str">
        <f t="shared" si="24"/>
        <v>HUPIN NATHAN</v>
      </c>
      <c r="V176" s="981" t="str">
        <f t="shared" si="25"/>
        <v>HUPIN NATHAN</v>
      </c>
      <c r="W176" s="882"/>
    </row>
    <row r="177" spans="1:23">
      <c r="A177" s="118"/>
      <c r="B177" s="116" t="s">
        <v>911</v>
      </c>
      <c r="C177" s="116" t="s">
        <v>612</v>
      </c>
      <c r="D177" s="622" t="e">
        <f>IF(G177="","",VLOOKUP(G177,année_1ou2,pts_Cross!$B$5,0))</f>
        <v>#N/A</v>
      </c>
      <c r="E177" s="114" t="s">
        <v>6</v>
      </c>
      <c r="F177" s="812">
        <v>34936</v>
      </c>
      <c r="G177" s="114">
        <f t="shared" si="27"/>
        <v>1995</v>
      </c>
      <c r="H177" s="114"/>
      <c r="I177" s="809" t="str">
        <f>IF(A177="","",     IF(ISNA(VLOOKUP(A177+0.1,Cross!B:H,I$5,0)),   "- cross",   VLOOKUP(A177+0.1,Cross!B:H,I$5,0)))</f>
        <v/>
      </c>
      <c r="J177" s="809" t="str">
        <f>IF(A177="","",     IF(ISNA(VLOOKUP(A177+0.1,Indoor!B:H,J$5,0)),   "- indoor",   VLOOKUP(A177+0.1,Indoor!B:H,J$5,0)))</f>
        <v/>
      </c>
      <c r="K177" s="809"/>
      <c r="L177" s="982">
        <v>1</v>
      </c>
      <c r="M177" s="882"/>
      <c r="N177" s="1128" t="str">
        <f t="shared" si="26"/>
        <v>JACOB Nicolas</v>
      </c>
      <c r="O177" s="1130"/>
      <c r="P177" s="1130"/>
      <c r="Q177" s="1133"/>
      <c r="R177" s="1132"/>
      <c r="S177" s="981" t="str">
        <f t="shared" si="23"/>
        <v>JACOB Nicolas</v>
      </c>
      <c r="T177" s="981" t="str">
        <f t="shared" si="22"/>
        <v>JACOB NICOLAS</v>
      </c>
      <c r="U177" s="981" t="str">
        <f t="shared" si="24"/>
        <v>JACOB NICOLAS</v>
      </c>
      <c r="V177" s="981" t="str">
        <f t="shared" si="25"/>
        <v>JACOB NICOLAS</v>
      </c>
      <c r="W177" s="882"/>
    </row>
    <row r="178" spans="1:23">
      <c r="A178" s="118"/>
      <c r="B178" s="116" t="s">
        <v>912</v>
      </c>
      <c r="C178" s="116" t="s">
        <v>968</v>
      </c>
      <c r="D178" s="622" t="e">
        <f>IF(G178="","",VLOOKUP(G178,année_1ou2,pts_Cross!$B$5,0))</f>
        <v>#N/A</v>
      </c>
      <c r="E178" s="114" t="s">
        <v>6</v>
      </c>
      <c r="F178" s="812">
        <v>35562</v>
      </c>
      <c r="G178" s="114">
        <f t="shared" si="27"/>
        <v>1997</v>
      </c>
      <c r="H178" s="114"/>
      <c r="I178" s="809" t="str">
        <f>IF(A178="","",     IF(ISNA(VLOOKUP(A178+0.1,Cross!B:H,I$5,0)),   "- cross",   VLOOKUP(A178+0.1,Cross!B:H,I$5,0)))</f>
        <v/>
      </c>
      <c r="J178" s="809" t="str">
        <f>IF(A178="","",     IF(ISNA(VLOOKUP(A178+0.1,Indoor!B:H,J$5,0)),   "- indoor",   VLOOKUP(A178+0.1,Indoor!B:H,J$5,0)))</f>
        <v/>
      </c>
      <c r="K178" s="809"/>
      <c r="L178" s="982">
        <v>1</v>
      </c>
      <c r="M178" s="882"/>
      <c r="N178" s="1128" t="str">
        <f t="shared" si="26"/>
        <v>JACQUEMIN Geoffrey</v>
      </c>
      <c r="O178" s="1130"/>
      <c r="P178" s="1130"/>
      <c r="Q178" s="1133"/>
      <c r="R178" s="1132"/>
      <c r="S178" s="981" t="str">
        <f t="shared" si="23"/>
        <v>JACQUEMIN Geoffrey</v>
      </c>
      <c r="T178" s="981" t="str">
        <f t="shared" si="22"/>
        <v>JACQUEMIN GEOFFREY</v>
      </c>
      <c r="U178" s="981" t="str">
        <f t="shared" si="24"/>
        <v>JACQUEMIN GEOFFREY</v>
      </c>
      <c r="V178" s="981" t="str">
        <f t="shared" si="25"/>
        <v>JACQUEMIN GEOFFREY</v>
      </c>
      <c r="W178" s="882"/>
    </row>
    <row r="179" spans="1:23">
      <c r="A179" s="118"/>
      <c r="B179" s="116" t="s">
        <v>489</v>
      </c>
      <c r="C179" s="116" t="s">
        <v>661</v>
      </c>
      <c r="D179" s="622" t="e">
        <f>IF(G179="","",VLOOKUP(G179,année_1ou2,pts_Cross!$B$5,0))</f>
        <v>#N/A</v>
      </c>
      <c r="E179" s="114" t="s">
        <v>6</v>
      </c>
      <c r="F179" s="812"/>
      <c r="G179" s="463">
        <v>1995</v>
      </c>
      <c r="H179" s="114" t="s">
        <v>668</v>
      </c>
      <c r="I179" s="809" t="str">
        <f>IF(A179="","",     IF(ISNA(VLOOKUP(A179+0.1,Cross!B:H,I$5,0)),   "- cross",   VLOOKUP(A179+0.1,Cross!B:H,I$5,0)))</f>
        <v/>
      </c>
      <c r="J179" s="809" t="str">
        <f>IF(A179="","",     IF(ISNA(VLOOKUP(A179+0.1,Indoor!B:H,J$5,0)),   "- indoor",   VLOOKUP(A179+0.1,Indoor!B:H,J$5,0)))</f>
        <v/>
      </c>
      <c r="K179" s="809"/>
      <c r="L179" s="982" t="s">
        <v>996</v>
      </c>
      <c r="M179" s="882"/>
      <c r="N179" s="1128" t="str">
        <f t="shared" si="26"/>
        <v>JACQUES Florian</v>
      </c>
      <c r="O179" s="1130"/>
      <c r="P179" s="1130"/>
      <c r="Q179" s="1133"/>
      <c r="R179" s="1132"/>
      <c r="S179" s="981" t="str">
        <f t="shared" si="23"/>
        <v>JACQUES Florian</v>
      </c>
      <c r="T179" s="981" t="str">
        <f t="shared" si="22"/>
        <v>JACQUES FLORIAN</v>
      </c>
      <c r="U179" s="981" t="str">
        <f t="shared" si="24"/>
        <v>JACQUES FLORIAN</v>
      </c>
      <c r="V179" s="981" t="str">
        <f t="shared" si="25"/>
        <v>JACQUES FLORIAN</v>
      </c>
      <c r="W179" s="882"/>
    </row>
    <row r="180" spans="1:23">
      <c r="A180" s="118"/>
      <c r="B180" s="116" t="s">
        <v>1051</v>
      </c>
      <c r="C180" s="116" t="s">
        <v>608</v>
      </c>
      <c r="D180" s="622" t="str">
        <f ca="1">IF(G180="","",VLOOKUP(G180,année_1ou2,pts_Cross!$B$5,0))</f>
        <v>M</v>
      </c>
      <c r="E180" s="114" t="s">
        <v>6</v>
      </c>
      <c r="F180" s="812"/>
      <c r="G180" s="114">
        <v>1999</v>
      </c>
      <c r="H180" s="114"/>
      <c r="I180" s="809" t="str">
        <f>IF(A180="","",     IF(ISNA(VLOOKUP(A180+0.1,Cross!B:H,I$5,0)),   "- cross",   VLOOKUP(A180+0.1,Cross!B:H,I$5,0)))</f>
        <v/>
      </c>
      <c r="J180" s="809" t="str">
        <f>IF(A180="","",     IF(ISNA(VLOOKUP(A180+0.1,Indoor!B:H,J$5,0)),   "- indoor",   VLOOKUP(A180+0.1,Indoor!B:H,J$5,0)))</f>
        <v/>
      </c>
      <c r="K180" s="809"/>
      <c r="L180" s="982" t="s">
        <v>997</v>
      </c>
      <c r="M180" s="882"/>
      <c r="N180" s="1128" t="str">
        <f t="shared" si="26"/>
        <v>JEHAY Corentin</v>
      </c>
      <c r="O180" s="1130"/>
      <c r="P180" s="1130"/>
      <c r="Q180" s="1133"/>
      <c r="R180" s="1132"/>
      <c r="S180" s="981" t="str">
        <f t="shared" si="23"/>
        <v>JEHAY Corentin</v>
      </c>
      <c r="T180" s="981" t="str">
        <f t="shared" si="22"/>
        <v>JEHAY CORENTIN</v>
      </c>
      <c r="U180" s="981" t="str">
        <f t="shared" si="24"/>
        <v>JEHAY CORENTIN</v>
      </c>
      <c r="V180" s="981" t="str">
        <f t="shared" si="25"/>
        <v>JEHAY CORENTIN</v>
      </c>
      <c r="W180" s="882"/>
    </row>
    <row r="181" spans="1:23">
      <c r="A181" s="118"/>
      <c r="B181" s="116" t="s">
        <v>1051</v>
      </c>
      <c r="C181" s="116" t="s">
        <v>643</v>
      </c>
      <c r="D181" s="622" t="str">
        <f ca="1">IF(G181="","",VLOOKUP(G181,année_1ou2,pts_Cross!$B$5,0))</f>
        <v>P</v>
      </c>
      <c r="E181" s="114" t="s">
        <v>6</v>
      </c>
      <c r="F181" s="812"/>
      <c r="G181" s="114">
        <v>2001</v>
      </c>
      <c r="H181" s="114"/>
      <c r="I181" s="809" t="str">
        <f>IF(A181="","",     IF(ISNA(VLOOKUP(A181+0.1,Cross!B:H,I$5,0)),   "- cross",   VLOOKUP(A181+0.1,Cross!B:H,I$5,0)))</f>
        <v/>
      </c>
      <c r="J181" s="809" t="str">
        <f>IF(A181="","",     IF(ISNA(VLOOKUP(A181+0.1,Indoor!B:H,J$5,0)),   "- indoor",   VLOOKUP(A181+0.1,Indoor!B:H,J$5,0)))</f>
        <v/>
      </c>
      <c r="K181" s="809"/>
      <c r="L181" s="982" t="s">
        <v>997</v>
      </c>
      <c r="M181" s="882"/>
      <c r="N181" s="1128" t="str">
        <f t="shared" si="26"/>
        <v>JEHAY Dorian</v>
      </c>
      <c r="O181" s="1130"/>
      <c r="P181" s="1130"/>
      <c r="Q181" s="1133"/>
      <c r="R181" s="1132"/>
      <c r="S181" s="981" t="str">
        <f t="shared" si="23"/>
        <v>JEHAY Dorian</v>
      </c>
      <c r="T181" s="981" t="str">
        <f t="shared" si="22"/>
        <v>JEHAY DORIAN</v>
      </c>
      <c r="U181" s="981" t="str">
        <f t="shared" si="24"/>
        <v>JEHAY DORIAN</v>
      </c>
      <c r="V181" s="981" t="str">
        <f t="shared" si="25"/>
        <v>JEHAY DORIAN</v>
      </c>
      <c r="W181" s="882"/>
    </row>
    <row r="182" spans="1:23">
      <c r="A182" s="118"/>
      <c r="B182" s="116" t="s">
        <v>527</v>
      </c>
      <c r="C182" s="116" t="s">
        <v>528</v>
      </c>
      <c r="D182" s="622" t="str">
        <f ca="1">IF(G182="","",VLOOKUP(G182,année_1ou2,pts_Cross!$B$5,0))</f>
        <v>P</v>
      </c>
      <c r="E182" s="114" t="s">
        <v>157</v>
      </c>
      <c r="F182" s="812">
        <v>36712</v>
      </c>
      <c r="G182" s="114">
        <f>IF(ISNUMBER(F182),YEAR(F182),"")</f>
        <v>2000</v>
      </c>
      <c r="H182" s="114"/>
      <c r="I182" s="809" t="str">
        <f>IF(A182="","",     IF(ISNA(VLOOKUP(A182+0.1,Cross!B:H,I$5,0)),   "- cross",   VLOOKUP(A182+0.1,Cross!B:H,I$5,0)))</f>
        <v/>
      </c>
      <c r="J182" s="809" t="str">
        <f>IF(A182="","",     IF(ISNA(VLOOKUP(A182+0.1,Indoor!B:H,J$5,0)),   "- indoor",   VLOOKUP(A182+0.1,Indoor!B:H,J$5,0)))</f>
        <v/>
      </c>
      <c r="K182" s="809"/>
      <c r="L182" s="982">
        <v>1</v>
      </c>
      <c r="M182" s="882"/>
      <c r="N182" s="1128" t="str">
        <f t="shared" si="26"/>
        <v>JIGOUNOV Victoria</v>
      </c>
      <c r="O182" s="1130"/>
      <c r="P182" s="1130"/>
      <c r="Q182" s="1133"/>
      <c r="R182" s="1132"/>
      <c r="S182" s="981" t="str">
        <f t="shared" si="23"/>
        <v>JIGOUNOV Victoria</v>
      </c>
      <c r="T182" s="981" t="str">
        <f t="shared" si="22"/>
        <v>JIGOUNOV VICTORIA</v>
      </c>
      <c r="U182" s="981" t="str">
        <f t="shared" si="24"/>
        <v>JIGOUNOV VICTORIA</v>
      </c>
      <c r="V182" s="981" t="str">
        <f t="shared" si="25"/>
        <v>JIGOUNOV VICTORIA</v>
      </c>
      <c r="W182" s="882"/>
    </row>
    <row r="183" spans="1:23">
      <c r="A183" s="118">
        <v>7346</v>
      </c>
      <c r="B183" s="116" t="s">
        <v>1052</v>
      </c>
      <c r="C183" s="116" t="s">
        <v>612</v>
      </c>
      <c r="D183" s="622" t="str">
        <f ca="1">IF(G183="","",VLOOKUP(G183,année_1ou2,pts_Cross!$B$5,0))</f>
        <v>M</v>
      </c>
      <c r="E183" s="114" t="s">
        <v>6</v>
      </c>
      <c r="F183" s="812"/>
      <c r="G183" s="114">
        <v>1999</v>
      </c>
      <c r="H183" s="114"/>
      <c r="I183" s="809">
        <f ca="1">IF(A183="","",     IF(ISNA(VLOOKUP(A183+0.1,Cross!B:H,I$5,0)),   "- cross",   VLOOKUP(A183+0.1,Cross!B:H,I$5,0)))</f>
        <v>1643.5</v>
      </c>
      <c r="J183" s="809" t="str">
        <f>IF(A183="","",     IF(ISNA(VLOOKUP(A183+0.1,Indoor!B:H,J$5,0)),   "- indoor",   VLOOKUP(A183+0.1,Indoor!B:H,J$5,0)))</f>
        <v>- indoor</v>
      </c>
      <c r="K183" s="809"/>
      <c r="L183" s="982" t="s">
        <v>997</v>
      </c>
      <c r="M183" s="882"/>
      <c r="N183" s="1128" t="str">
        <f t="shared" si="26"/>
        <v>JORIS Nicolas</v>
      </c>
      <c r="O183" s="1130"/>
      <c r="P183" s="1130"/>
      <c r="Q183" s="1133"/>
      <c r="R183" s="1132"/>
      <c r="S183" s="981" t="str">
        <f t="shared" si="23"/>
        <v>JORIS Nicolas</v>
      </c>
      <c r="T183" s="981" t="str">
        <f t="shared" si="22"/>
        <v>JORIS NICOLAS</v>
      </c>
      <c r="U183" s="981" t="str">
        <f t="shared" si="24"/>
        <v>JORIS NICOLAS</v>
      </c>
      <c r="V183" s="981" t="str">
        <f t="shared" si="25"/>
        <v>JORIS NICOLAS</v>
      </c>
      <c r="W183" s="882"/>
    </row>
    <row r="184" spans="1:23">
      <c r="A184" s="118"/>
      <c r="B184" s="116" t="s">
        <v>529</v>
      </c>
      <c r="C184" s="116" t="s">
        <v>530</v>
      </c>
      <c r="D184" s="622" t="str">
        <f ca="1">IF(G184="","",VLOOKUP(G184,année_1ou2,pts_Cross!$B$5,0))</f>
        <v>P</v>
      </c>
      <c r="E184" s="114" t="s">
        <v>157</v>
      </c>
      <c r="F184" s="812">
        <v>36969</v>
      </c>
      <c r="G184" s="114">
        <f>IF(ISNUMBER(F184),YEAR(F184),"")</f>
        <v>2001</v>
      </c>
      <c r="H184" s="114"/>
      <c r="I184" s="809" t="str">
        <f>IF(A184="","",     IF(ISNA(VLOOKUP(A184+0.1,Cross!B:H,I$5,0)),   "- cross",   VLOOKUP(A184+0.1,Cross!B:H,I$5,0)))</f>
        <v/>
      </c>
      <c r="J184" s="809" t="str">
        <f>IF(A184="","",     IF(ISNA(VLOOKUP(A184+0.1,Indoor!B:H,J$5,0)),   "- indoor",   VLOOKUP(A184+0.1,Indoor!B:H,J$5,0)))</f>
        <v/>
      </c>
      <c r="K184" s="809"/>
      <c r="L184" s="982" t="s">
        <v>996</v>
      </c>
      <c r="M184" s="882"/>
      <c r="N184" s="1128" t="str">
        <f t="shared" si="26"/>
        <v>KARTHEISER Estelle</v>
      </c>
      <c r="O184" s="1130"/>
      <c r="P184" s="1130"/>
      <c r="Q184" s="1133"/>
      <c r="R184" s="1132"/>
      <c r="S184" s="981" t="str">
        <f t="shared" si="23"/>
        <v>KARTHEISER Estelle</v>
      </c>
      <c r="T184" s="981" t="str">
        <f t="shared" si="22"/>
        <v>KARTHEISER ESTELLE</v>
      </c>
      <c r="U184" s="981" t="str">
        <f t="shared" si="24"/>
        <v>KARTHEISER ESTELLE</v>
      </c>
      <c r="V184" s="981" t="str">
        <f t="shared" si="25"/>
        <v>KARTHEISER ESTELLE</v>
      </c>
      <c r="W184" s="882"/>
    </row>
    <row r="185" spans="1:23">
      <c r="A185" s="118"/>
      <c r="B185" s="116" t="s">
        <v>529</v>
      </c>
      <c r="C185" s="116" t="s">
        <v>614</v>
      </c>
      <c r="D185" s="622" t="str">
        <f ca="1">IF(G185="","",VLOOKUP(G185,année_1ou2,pts_Cross!$B$5,0))</f>
        <v>M</v>
      </c>
      <c r="E185" s="114" t="s">
        <v>6</v>
      </c>
      <c r="F185" s="812">
        <v>36052</v>
      </c>
      <c r="G185" s="114">
        <f>IF(ISNUMBER(F185),YEAR(F185),"")</f>
        <v>1998</v>
      </c>
      <c r="H185" s="114"/>
      <c r="I185" s="809" t="str">
        <f>IF(A185="","",     IF(ISNA(VLOOKUP(A185+0.1,Cross!B:H,I$5,0)),   "- cross",   VLOOKUP(A185+0.1,Cross!B:H,I$5,0)))</f>
        <v/>
      </c>
      <c r="J185" s="809" t="str">
        <f>IF(A185="","",     IF(ISNA(VLOOKUP(A185+0.1,Indoor!B:H,J$5,0)),   "- indoor",   VLOOKUP(A185+0.1,Indoor!B:H,J$5,0)))</f>
        <v/>
      </c>
      <c r="K185" s="809"/>
      <c r="L185" s="982" t="s">
        <v>996</v>
      </c>
      <c r="M185" s="882"/>
      <c r="N185" s="1128" t="str">
        <f t="shared" si="26"/>
        <v>KARTHEISER Tom</v>
      </c>
      <c r="O185" s="1130"/>
      <c r="P185" s="1130"/>
      <c r="Q185" s="1133"/>
      <c r="R185" s="1132"/>
      <c r="S185" s="981" t="str">
        <f t="shared" si="23"/>
        <v>KARTHEISER Tom</v>
      </c>
      <c r="T185" s="981" t="str">
        <f t="shared" si="22"/>
        <v>KARTHEISER TOM</v>
      </c>
      <c r="U185" s="981" t="str">
        <f t="shared" si="24"/>
        <v>KARTHEISER TOM</v>
      </c>
      <c r="V185" s="981" t="str">
        <f t="shared" si="25"/>
        <v>KARTHEISER TOM</v>
      </c>
      <c r="W185" s="882"/>
    </row>
    <row r="186" spans="1:23">
      <c r="A186" s="118"/>
      <c r="B186" s="116" t="s">
        <v>290</v>
      </c>
      <c r="C186" s="116" t="s">
        <v>544</v>
      </c>
      <c r="D186" s="622" t="str">
        <f ca="1">IF(G186="","",VLOOKUP(G186,année_1ou2,pts_Cross!$B$5,0))</f>
        <v>M</v>
      </c>
      <c r="E186" s="114" t="s">
        <v>157</v>
      </c>
      <c r="F186" s="812">
        <v>35888</v>
      </c>
      <c r="G186" s="114">
        <f>IF(ISNUMBER(F186),YEAR(F186),"")</f>
        <v>1998</v>
      </c>
      <c r="H186" s="114">
        <v>4556</v>
      </c>
      <c r="I186" s="809" t="str">
        <f>IF(A186="","",     IF(ISNA(VLOOKUP(A186+0.1,Cross!B:H,I$5,0)),   "- cross",   VLOOKUP(A186+0.1,Cross!B:H,I$5,0)))</f>
        <v/>
      </c>
      <c r="J186" s="809" t="str">
        <f>IF(A186="","",     IF(ISNA(VLOOKUP(A186+0.1,Indoor!B:H,J$5,0)),   "- indoor",   VLOOKUP(A186+0.1,Indoor!B:H,J$5,0)))</f>
        <v/>
      </c>
      <c r="K186" s="809"/>
      <c r="L186" s="982">
        <v>1</v>
      </c>
      <c r="M186" s="882"/>
      <c r="N186" s="1128" t="str">
        <f t="shared" si="26"/>
        <v>KINT Adèle</v>
      </c>
      <c r="O186" s="1130"/>
      <c r="P186" s="1130"/>
      <c r="Q186" s="1133"/>
      <c r="R186" s="1132"/>
      <c r="S186" s="981" t="str">
        <f t="shared" si="23"/>
        <v>KINT Adèle</v>
      </c>
      <c r="T186" s="981" t="str">
        <f t="shared" si="22"/>
        <v>KINT ADÈLE</v>
      </c>
      <c r="U186" s="981" t="str">
        <f t="shared" si="24"/>
        <v>KINT ADELE</v>
      </c>
      <c r="V186" s="981" t="str">
        <f t="shared" si="25"/>
        <v>KINT ADELE</v>
      </c>
      <c r="W186" s="882"/>
    </row>
    <row r="187" spans="1:23">
      <c r="A187" s="118"/>
      <c r="B187" s="116" t="s">
        <v>290</v>
      </c>
      <c r="C187" s="116" t="s">
        <v>655</v>
      </c>
      <c r="D187" s="622" t="e">
        <f>IF(G187="","",VLOOKUP(G187,année_1ou2,pts_Cross!$B$5,0))</f>
        <v>#N/A</v>
      </c>
      <c r="E187" s="114" t="s">
        <v>6</v>
      </c>
      <c r="F187" s="812">
        <v>35202</v>
      </c>
      <c r="G187" s="114">
        <f>IF(ISNUMBER(F187),YEAR(F187),"")</f>
        <v>1996</v>
      </c>
      <c r="H187" s="114">
        <v>5416</v>
      </c>
      <c r="I187" s="809" t="str">
        <f>IF(A187="","",     IF(ISNA(VLOOKUP(A187+0.1,Cross!B:H,I$5,0)),   "- cross",   VLOOKUP(A187+0.1,Cross!B:H,I$5,0)))</f>
        <v/>
      </c>
      <c r="J187" s="809" t="str">
        <f>IF(A187="","",     IF(ISNA(VLOOKUP(A187+0.1,Indoor!B:H,J$5,0)),   "- indoor",   VLOOKUP(A187+0.1,Indoor!B:H,J$5,0)))</f>
        <v/>
      </c>
      <c r="K187" s="809"/>
      <c r="L187" s="982">
        <v>1</v>
      </c>
      <c r="M187" s="882"/>
      <c r="N187" s="1128" t="str">
        <f t="shared" si="26"/>
        <v>KINT Maxence</v>
      </c>
      <c r="O187" s="1130"/>
      <c r="P187" s="1130"/>
      <c r="Q187" s="1133"/>
      <c r="R187" s="1132"/>
      <c r="S187" s="981" t="str">
        <f t="shared" si="23"/>
        <v>KINT Maxence</v>
      </c>
      <c r="T187" s="981" t="str">
        <f t="shared" si="22"/>
        <v>KINT MAXENCE</v>
      </c>
      <c r="U187" s="981" t="str">
        <f t="shared" si="24"/>
        <v>KINT MAXENCE</v>
      </c>
      <c r="V187" s="981" t="str">
        <f t="shared" si="25"/>
        <v>KINT MAXENCE</v>
      </c>
      <c r="W187" s="882"/>
    </row>
    <row r="188" spans="1:23">
      <c r="A188" s="118"/>
      <c r="B188" s="116" t="s">
        <v>690</v>
      </c>
      <c r="C188" s="116" t="s">
        <v>533</v>
      </c>
      <c r="D188" s="622" t="e">
        <f>IF(G188="","",VLOOKUP(G188,année_1ou2,pts_Cross!$B$5,0))</f>
        <v>#N/A</v>
      </c>
      <c r="E188" s="114" t="s">
        <v>157</v>
      </c>
      <c r="F188" s="812"/>
      <c r="G188" s="463">
        <v>1997</v>
      </c>
      <c r="H188" s="114"/>
      <c r="I188" s="809" t="str">
        <f>IF(A188="","",     IF(ISNA(VLOOKUP(A188+0.1,Cross!B:H,I$5,0)),   "- cross",   VLOOKUP(A188+0.1,Cross!B:H,I$5,0)))</f>
        <v/>
      </c>
      <c r="J188" s="809" t="str">
        <f>IF(A188="","",     IF(ISNA(VLOOKUP(A188+0.1,Indoor!B:H,J$5,0)),   "- indoor",   VLOOKUP(A188+0.1,Indoor!B:H,J$5,0)))</f>
        <v/>
      </c>
      <c r="K188" s="809"/>
      <c r="L188" s="982" t="s">
        <v>996</v>
      </c>
      <c r="M188" s="882"/>
      <c r="N188" s="1128" t="str">
        <f t="shared" si="26"/>
        <v>KNAEPEN Pauline</v>
      </c>
      <c r="O188" s="1130"/>
      <c r="P188" s="1130"/>
      <c r="Q188" s="1133"/>
      <c r="R188" s="1132"/>
      <c r="S188" s="981" t="str">
        <f t="shared" si="23"/>
        <v>KNAEPEN Pauline</v>
      </c>
      <c r="T188" s="981" t="str">
        <f t="shared" si="22"/>
        <v>KNAEPEN PAULINE</v>
      </c>
      <c r="U188" s="981" t="str">
        <f t="shared" si="24"/>
        <v>KNAEPEN PAULINE</v>
      </c>
      <c r="V188" s="981" t="str">
        <f t="shared" si="25"/>
        <v>KNAEPEN PAULINE</v>
      </c>
      <c r="W188" s="882"/>
    </row>
    <row r="189" spans="1:23">
      <c r="A189" s="118"/>
      <c r="B189" s="116" t="s">
        <v>690</v>
      </c>
      <c r="C189" s="116" t="s">
        <v>773</v>
      </c>
      <c r="D189" s="622" t="str">
        <f ca="1">IF(G189="","",VLOOKUP(G189,année_1ou2,pts_Cross!$B$5,0))</f>
        <v>M</v>
      </c>
      <c r="E189" s="114" t="s">
        <v>157</v>
      </c>
      <c r="F189" s="812"/>
      <c r="G189" s="463">
        <v>1999</v>
      </c>
      <c r="H189" s="114"/>
      <c r="I189" s="809" t="str">
        <f>IF(A189="","",     IF(ISNA(VLOOKUP(A189+0.1,Cross!B:H,I$5,0)),   "- cross",   VLOOKUP(A189+0.1,Cross!B:H,I$5,0)))</f>
        <v/>
      </c>
      <c r="J189" s="809" t="str">
        <f>IF(A189="","",     IF(ISNA(VLOOKUP(A189+0.1,Indoor!B:H,J$5,0)),   "- indoor",   VLOOKUP(A189+0.1,Indoor!B:H,J$5,0)))</f>
        <v/>
      </c>
      <c r="K189" s="809"/>
      <c r="L189" s="982" t="s">
        <v>996</v>
      </c>
      <c r="M189" s="882"/>
      <c r="N189" s="1128" t="str">
        <f t="shared" si="26"/>
        <v>KNAEPEN Valentine</v>
      </c>
      <c r="O189" s="1130"/>
      <c r="P189" s="1130"/>
      <c r="Q189" s="1133"/>
      <c r="R189" s="1132"/>
      <c r="S189" s="981" t="str">
        <f t="shared" si="23"/>
        <v>KNAEPEN Valentine</v>
      </c>
      <c r="T189" s="981" t="str">
        <f t="shared" si="22"/>
        <v>KNAEPEN VALENTINE</v>
      </c>
      <c r="U189" s="981" t="str">
        <f t="shared" si="24"/>
        <v>KNAEPEN VALENTINE</v>
      </c>
      <c r="V189" s="981" t="str">
        <f t="shared" si="25"/>
        <v>KNAEPEN VALENTINE</v>
      </c>
      <c r="W189" s="882"/>
    </row>
    <row r="190" spans="1:23">
      <c r="A190" s="118"/>
      <c r="B190" s="116" t="s">
        <v>615</v>
      </c>
      <c r="C190" s="116" t="s">
        <v>616</v>
      </c>
      <c r="D190" s="622" t="str">
        <f ca="1">IF(G190="","",VLOOKUP(G190,année_1ou2,pts_Cross!$B$5,0))</f>
        <v>M</v>
      </c>
      <c r="E190" s="114" t="s">
        <v>6</v>
      </c>
      <c r="F190" s="812">
        <v>36383</v>
      </c>
      <c r="G190" s="114">
        <f>IF(ISNUMBER(F190),YEAR(F190),"")</f>
        <v>1999</v>
      </c>
      <c r="H190" s="114"/>
      <c r="I190" s="809" t="str">
        <f>IF(A190="","",     IF(ISNA(VLOOKUP(A190+0.1,Cross!B:H,I$5,0)),   "- cross",   VLOOKUP(A190+0.1,Cross!B:H,I$5,0)))</f>
        <v/>
      </c>
      <c r="J190" s="809" t="str">
        <f>IF(A190="","",     IF(ISNA(VLOOKUP(A190+0.1,Indoor!B:H,J$5,0)),   "- indoor",   VLOOKUP(A190+0.1,Indoor!B:H,J$5,0)))</f>
        <v/>
      </c>
      <c r="K190" s="809"/>
      <c r="L190" s="982">
        <v>1</v>
      </c>
      <c r="M190" s="882"/>
      <c r="N190" s="1128" t="str">
        <f t="shared" si="26"/>
        <v>LACROIX Lloyd</v>
      </c>
      <c r="O190" s="1130"/>
      <c r="P190" s="1130"/>
      <c r="Q190" s="1133"/>
      <c r="R190" s="1132"/>
      <c r="S190" s="981" t="str">
        <f t="shared" si="23"/>
        <v>LACROIX Lloyd</v>
      </c>
      <c r="T190" s="981" t="str">
        <f t="shared" si="22"/>
        <v>LACROIX LLOYD</v>
      </c>
      <c r="U190" s="981" t="str">
        <f t="shared" si="24"/>
        <v>LACROIX LLOYD</v>
      </c>
      <c r="V190" s="981" t="str">
        <f t="shared" si="25"/>
        <v>LACROIX LLOYD</v>
      </c>
      <c r="W190" s="882"/>
    </row>
    <row r="191" spans="1:23">
      <c r="A191" s="118"/>
      <c r="B191" s="116" t="s">
        <v>615</v>
      </c>
      <c r="C191" s="116" t="s">
        <v>971</v>
      </c>
      <c r="D191" s="622" t="str">
        <f ca="1">IF(G191="","",VLOOKUP(G191,année_1ou2,pts_Cross!$B$5,0))</f>
        <v>P</v>
      </c>
      <c r="E191" s="114" t="s">
        <v>157</v>
      </c>
      <c r="F191" s="812">
        <v>36988</v>
      </c>
      <c r="G191" s="114">
        <f>IF(ISNUMBER(F191),YEAR(F191),"")</f>
        <v>2001</v>
      </c>
      <c r="H191" s="114"/>
      <c r="I191" s="809" t="str">
        <f>IF(A191="","",     IF(ISNA(VLOOKUP(A191+0.1,Cross!B:H,I$5,0)),   "- cross",   VLOOKUP(A191+0.1,Cross!B:H,I$5,0)))</f>
        <v/>
      </c>
      <c r="J191" s="809" t="str">
        <f>IF(A191="","",     IF(ISNA(VLOOKUP(A191+0.1,Indoor!B:H,J$5,0)),   "- indoor",   VLOOKUP(A191+0.1,Indoor!B:H,J$5,0)))</f>
        <v/>
      </c>
      <c r="K191" s="809"/>
      <c r="L191" s="982">
        <v>1</v>
      </c>
      <c r="M191" s="882"/>
      <c r="N191" s="1128" t="str">
        <f t="shared" si="26"/>
        <v>LACROIX Manon</v>
      </c>
      <c r="O191" s="1130"/>
      <c r="P191" s="1130"/>
      <c r="Q191" s="1133"/>
      <c r="R191" s="1132"/>
      <c r="S191" s="981" t="str">
        <f t="shared" si="23"/>
        <v>LACROIX Manon</v>
      </c>
      <c r="T191" s="981" t="str">
        <f t="shared" si="22"/>
        <v>LACROIX MANON</v>
      </c>
      <c r="U191" s="981" t="str">
        <f t="shared" si="24"/>
        <v>LACROIX MANON</v>
      </c>
      <c r="V191" s="981" t="str">
        <f t="shared" si="25"/>
        <v>LACROIX MANON</v>
      </c>
      <c r="W191" s="882"/>
    </row>
    <row r="192" spans="1:23">
      <c r="A192" s="118"/>
      <c r="B192" s="116" t="s">
        <v>291</v>
      </c>
      <c r="C192" s="116" t="s">
        <v>677</v>
      </c>
      <c r="D192" s="622" t="e">
        <f>IF(G192="","",VLOOKUP(G192,année_1ou2,pts_Cross!$B$5,0))</f>
        <v>#N/A</v>
      </c>
      <c r="E192" s="114" t="s">
        <v>6</v>
      </c>
      <c r="F192" s="812">
        <v>35449</v>
      </c>
      <c r="G192" s="114">
        <f>IF(ISNUMBER(F192),YEAR(F192),"")</f>
        <v>1997</v>
      </c>
      <c r="H192" s="114" t="s">
        <v>668</v>
      </c>
      <c r="I192" s="809" t="str">
        <f>IF(A192="","",     IF(ISNA(VLOOKUP(A192+0.1,Cross!B:H,I$5,0)),   "- cross",   VLOOKUP(A192+0.1,Cross!B:H,I$5,0)))</f>
        <v/>
      </c>
      <c r="J192" s="809" t="str">
        <f>IF(A192="","",     IF(ISNA(VLOOKUP(A192+0.1,Indoor!B:H,J$5,0)),   "- indoor",   VLOOKUP(A192+0.1,Indoor!B:H,J$5,0)))</f>
        <v/>
      </c>
      <c r="K192" s="809"/>
      <c r="L192" s="982" t="s">
        <v>996</v>
      </c>
      <c r="M192" s="882"/>
      <c r="N192" s="1128" t="str">
        <f t="shared" si="26"/>
        <v>LAHOGUE Charly</v>
      </c>
      <c r="O192" s="1130"/>
      <c r="P192" s="1130"/>
      <c r="Q192" s="1133"/>
      <c r="R192" s="1132"/>
      <c r="S192" s="981" t="str">
        <f t="shared" si="23"/>
        <v>LAHOGUE Charly</v>
      </c>
      <c r="T192" s="981" t="str">
        <f t="shared" si="22"/>
        <v>LAHOGUE CHARLY</v>
      </c>
      <c r="U192" s="981" t="str">
        <f t="shared" si="24"/>
        <v>LAHOGUE CHARLY</v>
      </c>
      <c r="V192" s="981" t="str">
        <f t="shared" si="25"/>
        <v>LAHOGUE CHARLY</v>
      </c>
      <c r="W192" s="882"/>
    </row>
    <row r="193" spans="1:23">
      <c r="A193" s="118"/>
      <c r="B193" s="116" t="s">
        <v>291</v>
      </c>
      <c r="C193" s="116" t="s">
        <v>614</v>
      </c>
      <c r="D193" s="622" t="e">
        <f>IF(G193="","",VLOOKUP(G193,année_1ou2,pts_Cross!$B$5,0))</f>
        <v>#N/A</v>
      </c>
      <c r="E193" s="114" t="s">
        <v>6</v>
      </c>
      <c r="F193" s="812">
        <v>34711</v>
      </c>
      <c r="G193" s="114">
        <f>IF(ISNUMBER(F193),YEAR(F193),"")</f>
        <v>1995</v>
      </c>
      <c r="H193" s="114" t="s">
        <v>668</v>
      </c>
      <c r="I193" s="809" t="str">
        <f>IF(A193="","",     IF(ISNA(VLOOKUP(A193+0.1,Cross!B:H,I$5,0)),   "- cross",   VLOOKUP(A193+0.1,Cross!B:H,I$5,0)))</f>
        <v/>
      </c>
      <c r="J193" s="809" t="str">
        <f>IF(A193="","",     IF(ISNA(VLOOKUP(A193+0.1,Indoor!B:H,J$5,0)),   "- indoor",   VLOOKUP(A193+0.1,Indoor!B:H,J$5,0)))</f>
        <v/>
      </c>
      <c r="K193" s="809"/>
      <c r="L193" s="982" t="s">
        <v>996</v>
      </c>
      <c r="M193" s="882"/>
      <c r="N193" s="1128" t="str">
        <f t="shared" si="26"/>
        <v>LAHOGUE Tom</v>
      </c>
      <c r="O193" s="1130"/>
      <c r="P193" s="1130"/>
      <c r="Q193" s="1133"/>
      <c r="R193" s="1132"/>
      <c r="S193" s="981" t="str">
        <f t="shared" si="23"/>
        <v>LAHOGUE Tom</v>
      </c>
      <c r="T193" s="981" t="str">
        <f t="shared" si="22"/>
        <v>LAHOGUE TOM</v>
      </c>
      <c r="U193" s="981" t="str">
        <f t="shared" si="24"/>
        <v>LAHOGUE TOM</v>
      </c>
      <c r="V193" s="981" t="str">
        <f t="shared" si="25"/>
        <v>LAHOGUE TOM</v>
      </c>
      <c r="W193" s="882"/>
    </row>
    <row r="194" spans="1:23">
      <c r="A194" s="118"/>
      <c r="B194" s="116" t="s">
        <v>617</v>
      </c>
      <c r="C194" s="116" t="s">
        <v>618</v>
      </c>
      <c r="D194" s="622" t="str">
        <f>IF(G194="","",VLOOKUP(G194,année_1ou2,pts_Cross!$B$5,0))</f>
        <v/>
      </c>
      <c r="E194" s="114" t="s">
        <v>6</v>
      </c>
      <c r="F194" s="812"/>
      <c r="G194" s="114" t="str">
        <f>IF(ISNUMBER(F194),YEAR(F194),"")</f>
        <v/>
      </c>
      <c r="H194" s="114"/>
      <c r="I194" s="809" t="str">
        <f>IF(A194="","",     IF(ISNA(VLOOKUP(A194+0.1,Cross!B:H,I$5,0)),   "- cross",   VLOOKUP(A194+0.1,Cross!B:H,I$5,0)))</f>
        <v/>
      </c>
      <c r="J194" s="809" t="str">
        <f>IF(A194="","",     IF(ISNA(VLOOKUP(A194+0.1,Indoor!B:H,J$5,0)),   "- indoor",   VLOOKUP(A194+0.1,Indoor!B:H,J$5,0)))</f>
        <v/>
      </c>
      <c r="K194" s="809"/>
      <c r="L194" s="982" t="s">
        <v>996</v>
      </c>
      <c r="M194" s="882"/>
      <c r="N194" s="1128" t="str">
        <f t="shared" si="26"/>
        <v>LANDIN Emric</v>
      </c>
      <c r="O194" s="1130"/>
      <c r="P194" s="1130"/>
      <c r="Q194" s="1133"/>
      <c r="R194" s="1132"/>
      <c r="S194" s="981" t="str">
        <f t="shared" si="23"/>
        <v>LANDIN Emric</v>
      </c>
      <c r="T194" s="981" t="str">
        <f t="shared" si="22"/>
        <v>LANDIN EMRIC</v>
      </c>
      <c r="U194" s="981" t="str">
        <f t="shared" si="24"/>
        <v>LANDIN EMRIC</v>
      </c>
      <c r="V194" s="981" t="str">
        <f t="shared" si="25"/>
        <v>LANDIN EMRIC</v>
      </c>
      <c r="W194" s="882"/>
    </row>
    <row r="195" spans="1:23">
      <c r="A195" s="118"/>
      <c r="B195" s="116" t="s">
        <v>485</v>
      </c>
      <c r="C195" s="116" t="s">
        <v>678</v>
      </c>
      <c r="D195" s="622" t="str">
        <f ca="1">IF(G195="","",VLOOKUP(G195,année_1ou2,pts_Cross!$B$5,0))</f>
        <v>M</v>
      </c>
      <c r="E195" s="114" t="s">
        <v>6</v>
      </c>
      <c r="F195" s="812"/>
      <c r="G195" s="463">
        <v>1999</v>
      </c>
      <c r="H195" s="114" t="s">
        <v>668</v>
      </c>
      <c r="I195" s="809" t="str">
        <f>IF(A195="","",     IF(ISNA(VLOOKUP(A195+0.1,Cross!B:H,I$5,0)),   "- cross",   VLOOKUP(A195+0.1,Cross!B:H,I$5,0)))</f>
        <v/>
      </c>
      <c r="J195" s="809" t="str">
        <f>IF(A195="","",     IF(ISNA(VLOOKUP(A195+0.1,Indoor!B:H,J$5,0)),   "- indoor",   VLOOKUP(A195+0.1,Indoor!B:H,J$5,0)))</f>
        <v/>
      </c>
      <c r="K195" s="809"/>
      <c r="L195" s="982" t="s">
        <v>996</v>
      </c>
      <c r="M195" s="882"/>
      <c r="N195" s="1128" t="str">
        <f t="shared" si="26"/>
        <v>LAROCK Julien</v>
      </c>
      <c r="O195" s="1130"/>
      <c r="P195" s="1130"/>
      <c r="Q195" s="1133"/>
      <c r="R195" s="1132"/>
      <c r="S195" s="981" t="str">
        <f t="shared" si="23"/>
        <v>LAROCK Julien</v>
      </c>
      <c r="T195" s="981" t="str">
        <f t="shared" si="22"/>
        <v>LAROCK JULIEN</v>
      </c>
      <c r="U195" s="981" t="str">
        <f t="shared" si="24"/>
        <v>LAROCK JULIEN</v>
      </c>
      <c r="V195" s="981" t="str">
        <f t="shared" si="25"/>
        <v>LAROCK JULIEN</v>
      </c>
      <c r="W195" s="882"/>
    </row>
    <row r="196" spans="1:23">
      <c r="A196" s="118">
        <v>7028</v>
      </c>
      <c r="B196" s="116" t="s">
        <v>479</v>
      </c>
      <c r="C196" s="116" t="s">
        <v>619</v>
      </c>
      <c r="D196" s="622" t="str">
        <f ca="1">IF(G196="","",VLOOKUP(G196,année_1ou2,pts_Cross!$B$5,0))</f>
        <v>M</v>
      </c>
      <c r="E196" s="114" t="s">
        <v>6</v>
      </c>
      <c r="F196" s="812">
        <v>36333</v>
      </c>
      <c r="G196" s="114">
        <f t="shared" ref="G196:G227" si="28">IF(ISNUMBER(F196),YEAR(F196),"")</f>
        <v>1999</v>
      </c>
      <c r="H196" s="114">
        <v>5559</v>
      </c>
      <c r="I196" s="809">
        <f ca="1">IF(A196="","",     IF(ISNA(VLOOKUP(A196+0.1,Cross!B:H,I$5,0)),   "- cross",   VLOOKUP(A196+0.1,Cross!B:H,I$5,0)))</f>
        <v>707</v>
      </c>
      <c r="J196" s="809" t="str">
        <f>IF(A196="","",     IF(ISNA(VLOOKUP(A196+0.1,Indoor!B:H,J$5,0)),   "- indoor",   VLOOKUP(A196+0.1,Indoor!B:H,J$5,0)))</f>
        <v>- indoor</v>
      </c>
      <c r="K196" s="809"/>
      <c r="L196" s="982">
        <v>1</v>
      </c>
      <c r="M196" s="882"/>
      <c r="N196" s="1128" t="str">
        <f t="shared" si="26"/>
        <v>LAURENT Gwendal</v>
      </c>
      <c r="O196" s="1130"/>
      <c r="P196" s="1130"/>
      <c r="Q196" s="1133"/>
      <c r="R196" s="1132"/>
      <c r="S196" s="981" t="str">
        <f t="shared" si="23"/>
        <v>LAURENT Gwendal</v>
      </c>
      <c r="T196" s="981" t="str">
        <f t="shared" si="22"/>
        <v>LAURENT GWENDAL</v>
      </c>
      <c r="U196" s="981" t="str">
        <f t="shared" si="24"/>
        <v>LAURENT GWENDAL</v>
      </c>
      <c r="V196" s="981" t="str">
        <f t="shared" si="25"/>
        <v>LAURENT GWENDAL</v>
      </c>
      <c r="W196" s="882"/>
    </row>
    <row r="197" spans="1:23">
      <c r="A197" s="118"/>
      <c r="B197" s="116" t="s">
        <v>487</v>
      </c>
      <c r="C197" s="116" t="s">
        <v>566</v>
      </c>
      <c r="D197" s="622" t="e">
        <f>IF(G197="","",VLOOKUP(G197,année_1ou2,pts_Cross!$B$5,0))</f>
        <v>#N/A</v>
      </c>
      <c r="E197" s="114" t="s">
        <v>157</v>
      </c>
      <c r="F197" s="812">
        <v>35238</v>
      </c>
      <c r="G197" s="114">
        <f t="shared" si="28"/>
        <v>1996</v>
      </c>
      <c r="H197" s="114">
        <v>5572</v>
      </c>
      <c r="I197" s="809" t="str">
        <f>IF(A197="","",     IF(ISNA(VLOOKUP(A197+0.1,Cross!B:H,I$5,0)),   "- cross",   VLOOKUP(A197+0.1,Cross!B:H,I$5,0)))</f>
        <v/>
      </c>
      <c r="J197" s="809" t="str">
        <f>IF(A197="","",     IF(ISNA(VLOOKUP(A197+0.1,Indoor!B:H,J$5,0)),   "- indoor",   VLOOKUP(A197+0.1,Indoor!B:H,J$5,0)))</f>
        <v/>
      </c>
      <c r="K197" s="809"/>
      <c r="L197" s="982">
        <v>1</v>
      </c>
      <c r="M197" s="882"/>
      <c r="N197" s="1128" t="str">
        <f t="shared" si="26"/>
        <v>LECOMTE Mathilde</v>
      </c>
      <c r="O197" s="1130"/>
      <c r="P197" s="1130"/>
      <c r="Q197" s="1133"/>
      <c r="R197" s="1132"/>
      <c r="S197" s="981" t="str">
        <f t="shared" si="23"/>
        <v>LECOMTE Mathilde</v>
      </c>
      <c r="T197" s="981" t="str">
        <f t="shared" si="22"/>
        <v>LECOMTE MATHILDE</v>
      </c>
      <c r="U197" s="981" t="str">
        <f t="shared" si="24"/>
        <v>LECOMTE MATHILDE</v>
      </c>
      <c r="V197" s="981" t="str">
        <f t="shared" si="25"/>
        <v>LECOMTE MATHILDE</v>
      </c>
      <c r="W197" s="882"/>
    </row>
    <row r="198" spans="1:23">
      <c r="A198" s="118"/>
      <c r="B198" s="116" t="s">
        <v>913</v>
      </c>
      <c r="C198" s="116" t="s">
        <v>583</v>
      </c>
      <c r="D198" s="622" t="str">
        <f ca="1">IF(G198="","",VLOOKUP(G198,année_1ou2,pts_Cross!$B$5,0))</f>
        <v>P</v>
      </c>
      <c r="E198" s="114" t="s">
        <v>157</v>
      </c>
      <c r="F198" s="812">
        <v>37144</v>
      </c>
      <c r="G198" s="114">
        <f t="shared" si="28"/>
        <v>2001</v>
      </c>
      <c r="H198" s="114"/>
      <c r="I198" s="809" t="str">
        <f>IF(A198="","",     IF(ISNA(VLOOKUP(A198+0.1,Cross!B:H,I$5,0)),   "- cross",   VLOOKUP(A198+0.1,Cross!B:H,I$5,0)))</f>
        <v/>
      </c>
      <c r="J198" s="809" t="str">
        <f>IF(A198="","",     IF(ISNA(VLOOKUP(A198+0.1,Indoor!B:H,J$5,0)),   "- indoor",   VLOOKUP(A198+0.1,Indoor!B:H,J$5,0)))</f>
        <v/>
      </c>
      <c r="K198" s="809"/>
      <c r="L198" s="982">
        <v>1</v>
      </c>
      <c r="M198" s="882"/>
      <c r="N198" s="1128" t="str">
        <f t="shared" si="26"/>
        <v>LEFEVRE Elise</v>
      </c>
      <c r="O198" s="1130"/>
      <c r="P198" s="1130"/>
      <c r="Q198" s="1133"/>
      <c r="R198" s="1132"/>
      <c r="S198" s="981" t="str">
        <f t="shared" si="23"/>
        <v>LEFEVRE Elise</v>
      </c>
      <c r="T198" s="981" t="str">
        <f t="shared" si="22"/>
        <v>LEFEVRE ELISE</v>
      </c>
      <c r="U198" s="981" t="str">
        <f t="shared" si="24"/>
        <v>LEFEVRE ELISE</v>
      </c>
      <c r="V198" s="981" t="str">
        <f t="shared" si="25"/>
        <v>LEFEVRE ELISE</v>
      </c>
      <c r="W198" s="882"/>
    </row>
    <row r="199" spans="1:23">
      <c r="A199" s="118">
        <v>288</v>
      </c>
      <c r="B199" s="116" t="s">
        <v>1158</v>
      </c>
      <c r="C199" s="116" t="s">
        <v>1159</v>
      </c>
      <c r="D199" s="622" t="str">
        <f ca="1">IF(G199="","",VLOOKUP(G199,année_1ou2,pts_Cross!$B$5,0))</f>
        <v>B</v>
      </c>
      <c r="E199" s="114" t="s">
        <v>157</v>
      </c>
      <c r="F199" s="812">
        <v>37257</v>
      </c>
      <c r="G199" s="114">
        <f t="shared" si="28"/>
        <v>2002</v>
      </c>
      <c r="H199" s="114">
        <v>5366</v>
      </c>
      <c r="I199" s="809" t="str">
        <f ca="1">IF(A199="","",     IF(ISNA(VLOOKUP(A199+0.1,Cross!B:H,I$5,0)),   "- cross",   VLOOKUP(A199+0.1,Cross!B:H,I$5,0)))</f>
        <v>- cross</v>
      </c>
      <c r="J199" s="809">
        <f ca="1">IF(A199="","",     IF(ISNA(VLOOKUP(A199+0.1,Indoor!B:H,J$5,0)),   "- indoor",   VLOOKUP(A199+0.1,Indoor!B:H,J$5,0)))</f>
        <v>514</v>
      </c>
      <c r="K199" s="809"/>
      <c r="L199" s="982">
        <v>1</v>
      </c>
      <c r="M199" s="882"/>
      <c r="N199" s="1128" t="str">
        <f t="shared" si="26"/>
        <v>DE BOCK Laetitia</v>
      </c>
      <c r="O199" s="1130"/>
      <c r="P199" s="1130"/>
      <c r="Q199" s="1133"/>
      <c r="R199" s="1132"/>
      <c r="S199" s="981" t="str">
        <f t="shared" si="23"/>
        <v>DE BOCK Laetitia</v>
      </c>
      <c r="T199" s="981" t="str">
        <f t="shared" si="22"/>
        <v>DE BOCK LAETITIA</v>
      </c>
      <c r="U199" s="981" t="str">
        <f t="shared" si="24"/>
        <v>DE BOCK LAETITIA</v>
      </c>
      <c r="V199" s="981" t="str">
        <f t="shared" si="25"/>
        <v>DE BOCK LAETITIA</v>
      </c>
      <c r="W199" s="882"/>
    </row>
    <row r="200" spans="1:23">
      <c r="A200" s="118">
        <v>6</v>
      </c>
      <c r="B200" s="116" t="s">
        <v>1160</v>
      </c>
      <c r="C200" s="116" t="s">
        <v>556</v>
      </c>
      <c r="D200" s="622" t="s">
        <v>155</v>
      </c>
      <c r="E200" s="114" t="s">
        <v>157</v>
      </c>
      <c r="F200" s="812"/>
      <c r="G200" s="114" t="str">
        <f t="shared" si="28"/>
        <v/>
      </c>
      <c r="H200" s="114"/>
      <c r="I200" s="809" t="str">
        <f ca="1">IF(A200="","",     IF(ISNA(VLOOKUP(A200+0.1,Cross!B:H,I$5,0)),   "- cross",   VLOOKUP(A200+0.1,Cross!B:H,I$5,0)))</f>
        <v>- cross</v>
      </c>
      <c r="J200" s="809">
        <f ca="1">IF(A200="","",     IF(ISNA(VLOOKUP(A200+0.1,Indoor!B:H,J$5,0)),   "- indoor",   VLOOKUP(A200+0.1,Indoor!B:H,J$5,0)))</f>
        <v>501</v>
      </c>
      <c r="K200" s="809"/>
      <c r="L200" s="982">
        <v>1</v>
      </c>
      <c r="M200" s="882"/>
      <c r="N200" s="1128" t="str">
        <f t="shared" si="26"/>
        <v>GEENS Sarah</v>
      </c>
      <c r="O200" s="1130"/>
      <c r="P200" s="1130"/>
      <c r="Q200" s="1133"/>
      <c r="R200" s="1132"/>
      <c r="S200" s="981" t="str">
        <f t="shared" si="23"/>
        <v>GEENS Sarah</v>
      </c>
      <c r="T200" s="981" t="str">
        <f t="shared" si="22"/>
        <v>GEENS SARAH</v>
      </c>
      <c r="U200" s="981" t="str">
        <f t="shared" si="24"/>
        <v>GEENS SARAH</v>
      </c>
      <c r="V200" s="981" t="str">
        <f t="shared" si="25"/>
        <v>GEENS SARAH</v>
      </c>
      <c r="W200" s="882"/>
    </row>
    <row r="201" spans="1:23">
      <c r="A201" s="118">
        <v>3560</v>
      </c>
      <c r="B201" s="116" t="s">
        <v>1161</v>
      </c>
      <c r="C201" s="116" t="s">
        <v>1162</v>
      </c>
      <c r="D201" s="622" t="s">
        <v>156</v>
      </c>
      <c r="E201" s="114" t="s">
        <v>157</v>
      </c>
      <c r="F201" s="812"/>
      <c r="G201" s="114" t="str">
        <f t="shared" si="28"/>
        <v/>
      </c>
      <c r="H201" s="114" t="s">
        <v>668</v>
      </c>
      <c r="I201" s="809" t="str">
        <f ca="1">IF(A201="","",     IF(ISNA(VLOOKUP(A201+0.1,Cross!B:H,I$5,0)),   "- cross",   VLOOKUP(A201+0.1,Cross!B:H,I$5,0)))</f>
        <v>- cross</v>
      </c>
      <c r="J201" s="809">
        <f ca="1">IF(A201="","",     IF(ISNA(VLOOKUP(A201+0.1,Indoor!B:H,J$5,0)),   "- indoor",   VLOOKUP(A201+0.1,Indoor!B:H,J$5,0)))</f>
        <v>1043</v>
      </c>
      <c r="K201" s="809"/>
      <c r="L201" s="982" t="s">
        <v>996</v>
      </c>
      <c r="M201" s="882"/>
      <c r="N201" s="1128" t="str">
        <f t="shared" si="26"/>
        <v>DELPORTE Anyte</v>
      </c>
      <c r="O201" s="1130"/>
      <c r="P201" s="1130"/>
      <c r="Q201" s="1133"/>
      <c r="R201" s="1132"/>
      <c r="S201" s="981" t="str">
        <f t="shared" si="23"/>
        <v>DELPORTE Anyte</v>
      </c>
      <c r="T201" s="981" t="str">
        <f t="shared" si="22"/>
        <v>DELPORTE ANYTE</v>
      </c>
      <c r="U201" s="981" t="str">
        <f t="shared" si="24"/>
        <v>DELPORTE ANYTE</v>
      </c>
      <c r="V201" s="981" t="str">
        <f t="shared" si="25"/>
        <v>DELPORTE ANYTE</v>
      </c>
      <c r="W201" s="882"/>
    </row>
    <row r="202" spans="1:23">
      <c r="A202" s="118">
        <v>3315</v>
      </c>
      <c r="B202" s="116" t="s">
        <v>1163</v>
      </c>
      <c r="C202" s="116" t="s">
        <v>686</v>
      </c>
      <c r="D202" s="622" t="s">
        <v>156</v>
      </c>
      <c r="E202" s="114" t="s">
        <v>157</v>
      </c>
      <c r="F202" s="812"/>
      <c r="G202" s="114" t="str">
        <f t="shared" si="28"/>
        <v/>
      </c>
      <c r="H202" s="114"/>
      <c r="I202" s="809" t="str">
        <f ca="1">IF(A202="","",     IF(ISNA(VLOOKUP(A202+0.1,Cross!B:H,I$5,0)),   "- cross",   VLOOKUP(A202+0.1,Cross!B:H,I$5,0)))</f>
        <v>- cross</v>
      </c>
      <c r="J202" s="809">
        <f ca="1">IF(A202="","",     IF(ISNA(VLOOKUP(A202+0.1,Indoor!B:H,J$5,0)),   "- indoor",   VLOOKUP(A202+0.1,Indoor!B:H,J$5,0)))</f>
        <v>678</v>
      </c>
      <c r="K202" s="809"/>
      <c r="L202" s="982" t="s">
        <v>996</v>
      </c>
      <c r="M202" s="882"/>
      <c r="N202" s="1128" t="str">
        <f>B202&amp;" "&amp;C202</f>
        <v>SIANGANG TIENTCHEU Armelle</v>
      </c>
      <c r="O202" s="1130"/>
      <c r="P202" s="1130"/>
      <c r="Q202" s="1133"/>
      <c r="R202" s="1132"/>
      <c r="S202" s="981" t="str">
        <f t="shared" si="23"/>
        <v>SIANGANG TIENTCHEU Armelle</v>
      </c>
      <c r="T202" s="981" t="str">
        <f t="shared" si="22"/>
        <v>SIANGANG TIENTCHEU ARMELLE</v>
      </c>
      <c r="U202" s="981" t="str">
        <f t="shared" ref="U202:U263" si="29">SUBSTITUTE(SUBSTITUTE(SUBSTITUTE(T202,"Ë","E"),"È","E"),"É","E")</f>
        <v>SIANGANG TIENTCHEU ARMELLE</v>
      </c>
      <c r="V202" s="981" t="str">
        <f t="shared" ref="V202:V263" si="30">SUBSTITUTE(SUBSTITUTE(SUBSTITUTE(SUBSTITUTE(SUBSTITUTE(SUBSTITUTE(SUBSTITUTE(SUBSTITUTE(U202,"Ô","O"),"Ï","I"),"Î","I"),"Ç","C"),"ë","e"),"ê","e"),"è","e"),"é","e")</f>
        <v>SIANGANG TIENTCHEU ARMELLE</v>
      </c>
      <c r="W202" s="882"/>
    </row>
    <row r="203" spans="1:23">
      <c r="A203" s="118">
        <v>3036</v>
      </c>
      <c r="B203" s="116" t="s">
        <v>1164</v>
      </c>
      <c r="C203" s="116" t="s">
        <v>972</v>
      </c>
      <c r="D203" s="622" t="s">
        <v>156</v>
      </c>
      <c r="E203" s="114" t="s">
        <v>157</v>
      </c>
      <c r="F203" s="812"/>
      <c r="G203" s="114" t="str">
        <f t="shared" si="28"/>
        <v/>
      </c>
      <c r="H203" s="114"/>
      <c r="I203" s="809" t="str">
        <f ca="1">IF(A203="","",     IF(ISNA(VLOOKUP(A203+0.1,Cross!B:H,I$5,0)),   "- cross",   VLOOKUP(A203+0.1,Cross!B:H,I$5,0)))</f>
        <v>- cross</v>
      </c>
      <c r="J203" s="809">
        <f ca="1">IF(A203="","",     IF(ISNA(VLOOKUP(A203+0.1,Indoor!B:H,J$5,0)),   "- indoor",   VLOOKUP(A203+0.1,Indoor!B:H,J$5,0)))</f>
        <v>905</v>
      </c>
      <c r="K203" s="809"/>
      <c r="L203" s="982" t="s">
        <v>996</v>
      </c>
      <c r="M203" s="882"/>
      <c r="N203" s="1128" t="str">
        <f>B203&amp;" "&amp;C203</f>
        <v>DUCHENE Aurore</v>
      </c>
      <c r="O203" s="1130"/>
      <c r="P203" s="1130"/>
      <c r="Q203" s="1133"/>
      <c r="R203" s="1132"/>
      <c r="S203" s="981" t="str">
        <f t="shared" si="23"/>
        <v>DUCHENE Aurore</v>
      </c>
      <c r="T203" s="981" t="str">
        <f t="shared" ref="T203:T266" si="31">UPPER(B203)&amp;" "&amp;UPPER(C203)</f>
        <v>DUCHENE AURORE</v>
      </c>
      <c r="U203" s="981" t="str">
        <f t="shared" si="29"/>
        <v>DUCHENE AURORE</v>
      </c>
      <c r="V203" s="981" t="str">
        <f t="shared" si="30"/>
        <v>DUCHENE AURORE</v>
      </c>
      <c r="W203" s="882"/>
    </row>
    <row r="204" spans="1:23">
      <c r="A204" s="118">
        <v>9506</v>
      </c>
      <c r="B204" s="116" t="s">
        <v>1163</v>
      </c>
      <c r="C204" s="116" t="s">
        <v>671</v>
      </c>
      <c r="D204" s="622" t="s">
        <v>155</v>
      </c>
      <c r="E204" s="114" t="s">
        <v>6</v>
      </c>
      <c r="F204" s="812"/>
      <c r="G204" s="114" t="str">
        <f t="shared" si="28"/>
        <v/>
      </c>
      <c r="H204" s="114"/>
      <c r="I204" s="809" t="str">
        <f ca="1">IF(A204="","",     IF(ISNA(VLOOKUP(A204+0.1,Cross!B:H,I$5,0)),   "- cross",   VLOOKUP(A204+0.1,Cross!B:H,I$5,0)))</f>
        <v>- cross</v>
      </c>
      <c r="J204" s="809">
        <f ca="1">IF(A204="","",     IF(ISNA(VLOOKUP(A204+0.1,Indoor!B:H,J$5,0)),   "- indoor",   VLOOKUP(A204+0.1,Indoor!B:H,J$5,0)))</f>
        <v>405</v>
      </c>
      <c r="K204" s="809"/>
      <c r="L204" s="982" t="s">
        <v>996</v>
      </c>
      <c r="M204" s="882"/>
      <c r="N204" s="1128" t="str">
        <f>B204&amp;" "&amp;C204</f>
        <v>SIANGANG TIENTCHEU Christopher</v>
      </c>
      <c r="O204" s="1130"/>
      <c r="P204" s="1130"/>
      <c r="Q204" s="1133"/>
      <c r="R204" s="1132"/>
      <c r="S204" s="981" t="str">
        <f t="shared" ref="S204:S267" si="32">B204&amp;" "&amp;C204</f>
        <v>SIANGANG TIENTCHEU Christopher</v>
      </c>
      <c r="T204" s="981" t="str">
        <f t="shared" si="31"/>
        <v>SIANGANG TIENTCHEU CHRISTOPHER</v>
      </c>
      <c r="U204" s="981" t="str">
        <f t="shared" si="29"/>
        <v>SIANGANG TIENTCHEU CHRISTOPHER</v>
      </c>
      <c r="V204" s="981" t="str">
        <f t="shared" si="30"/>
        <v>SIANGANG TIENTCHEU CHRISTOPHER</v>
      </c>
      <c r="W204" s="882"/>
    </row>
    <row r="205" spans="1:23">
      <c r="A205" s="118">
        <v>221</v>
      </c>
      <c r="B205" s="116" t="s">
        <v>1165</v>
      </c>
      <c r="C205" s="116" t="s">
        <v>604</v>
      </c>
      <c r="D205" s="622" t="s">
        <v>155</v>
      </c>
      <c r="E205" s="114" t="s">
        <v>6</v>
      </c>
      <c r="F205" s="812"/>
      <c r="G205" s="114" t="str">
        <f t="shared" si="28"/>
        <v/>
      </c>
      <c r="H205" s="114"/>
      <c r="I205" s="809" t="str">
        <f ca="1">IF(A205="","",     IF(ISNA(VLOOKUP(A205+0.1,Cross!B:H,I$5,0)),   "- cross",   VLOOKUP(A205+0.1,Cross!B:H,I$5,0)))</f>
        <v>- cross</v>
      </c>
      <c r="J205" s="809">
        <f ca="1">IF(A205="","",     IF(ISNA(VLOOKUP(A205+0.1,Indoor!B:H,J$5,0)),   "- indoor",   VLOOKUP(A205+0.1,Indoor!B:H,J$5,0)))</f>
        <v>324</v>
      </c>
      <c r="K205" s="809"/>
      <c r="L205" s="982" t="s">
        <v>996</v>
      </c>
      <c r="M205" s="882"/>
      <c r="N205" s="1128" t="str">
        <f>B205&amp;" "&amp;C205</f>
        <v>NAVEAU Thomas</v>
      </c>
      <c r="O205" s="1130"/>
      <c r="P205" s="1130"/>
      <c r="Q205" s="1133"/>
      <c r="R205" s="1132"/>
      <c r="S205" s="981" t="str">
        <f t="shared" si="32"/>
        <v>NAVEAU Thomas</v>
      </c>
      <c r="T205" s="981" t="str">
        <f t="shared" si="31"/>
        <v>NAVEAU THOMAS</v>
      </c>
      <c r="U205" s="981" t="str">
        <f t="shared" si="29"/>
        <v>NAVEAU THOMAS</v>
      </c>
      <c r="V205" s="981" t="str">
        <f t="shared" si="30"/>
        <v>NAVEAU THOMAS</v>
      </c>
      <c r="W205" s="882"/>
    </row>
    <row r="206" spans="1:23">
      <c r="A206" s="118"/>
      <c r="B206" s="116" t="s">
        <v>567</v>
      </c>
      <c r="C206" s="116" t="s">
        <v>568</v>
      </c>
      <c r="D206" s="622" t="e">
        <f>IF(G206="","",VLOOKUP(G206,année_1ou2,pts_Cross!$B$5,0))</f>
        <v>#N/A</v>
      </c>
      <c r="E206" s="114" t="s">
        <v>157</v>
      </c>
      <c r="F206" s="812">
        <v>35606</v>
      </c>
      <c r="G206" s="114">
        <f t="shared" si="28"/>
        <v>1997</v>
      </c>
      <c r="H206" s="114"/>
      <c r="I206" s="809" t="str">
        <f>IF(A206="","",     IF(ISNA(VLOOKUP(A206+0.1,Cross!B:H,I$5,0)),   "- cross",   VLOOKUP(A206+0.1,Cross!B:H,I$5,0)))</f>
        <v/>
      </c>
      <c r="J206" s="809" t="str">
        <f>IF(A206="","",     IF(ISNA(VLOOKUP(A206+0.1,Indoor!B:H,J$5,0)),   "- indoor",   VLOOKUP(A206+0.1,Indoor!B:H,J$5,0)))</f>
        <v/>
      </c>
      <c r="K206" s="809"/>
      <c r="L206" s="982" t="s">
        <v>996</v>
      </c>
      <c r="M206" s="882"/>
      <c r="N206" s="1128" t="str">
        <f t="shared" ref="N206:N267" si="33">B206&amp;" "&amp;C206</f>
        <v>LUEMBA Thérésa</v>
      </c>
      <c r="O206" s="1130"/>
      <c r="P206" s="1130"/>
      <c r="Q206" s="1133"/>
      <c r="R206" s="1132"/>
      <c r="S206" s="981" t="str">
        <f t="shared" si="32"/>
        <v>LUEMBA Thérésa</v>
      </c>
      <c r="T206" s="981" t="str">
        <f t="shared" si="31"/>
        <v>LUEMBA THÉRÉSA</v>
      </c>
      <c r="U206" s="981" t="str">
        <f t="shared" si="29"/>
        <v>LUEMBA THERESA</v>
      </c>
      <c r="V206" s="981" t="str">
        <f t="shared" si="30"/>
        <v>LUEMBA THERESA</v>
      </c>
      <c r="W206" s="882"/>
    </row>
    <row r="207" spans="1:23">
      <c r="A207" s="118"/>
      <c r="B207" s="116" t="s">
        <v>621</v>
      </c>
      <c r="C207" s="116" t="s">
        <v>622</v>
      </c>
      <c r="D207" s="622" t="str">
        <f ca="1">IF(G207="","",VLOOKUP(G207,année_1ou2,pts_Cross!$B$5,0))</f>
        <v>M</v>
      </c>
      <c r="E207" s="114" t="s">
        <v>6</v>
      </c>
      <c r="F207" s="812">
        <v>35928</v>
      </c>
      <c r="G207" s="114">
        <f t="shared" si="28"/>
        <v>1998</v>
      </c>
      <c r="H207" s="114"/>
      <c r="I207" s="809" t="str">
        <f>IF(A207="","",     IF(ISNA(VLOOKUP(A207+0.1,Cross!B:H,I$5,0)),   "- cross",   VLOOKUP(A207+0.1,Cross!B:H,I$5,0)))</f>
        <v/>
      </c>
      <c r="J207" s="809" t="str">
        <f>IF(A207="","",     IF(ISNA(VLOOKUP(A207+0.1,Indoor!B:H,J$5,0)),   "- indoor",   VLOOKUP(A207+0.1,Indoor!B:H,J$5,0)))</f>
        <v/>
      </c>
      <c r="K207" s="809"/>
      <c r="L207" s="982" t="s">
        <v>996</v>
      </c>
      <c r="M207" s="882"/>
      <c r="N207" s="1128" t="str">
        <f t="shared" si="33"/>
        <v>LUYCKX Jérôme</v>
      </c>
      <c r="O207" s="1130"/>
      <c r="P207" s="1130"/>
      <c r="Q207" s="1133"/>
      <c r="R207" s="1132"/>
      <c r="S207" s="981" t="str">
        <f t="shared" si="32"/>
        <v>LUYCKX Jérôme</v>
      </c>
      <c r="T207" s="981" t="str">
        <f t="shared" si="31"/>
        <v>LUYCKX JÉRÔME</v>
      </c>
      <c r="U207" s="981" t="str">
        <f t="shared" si="29"/>
        <v>LUYCKX JERÔME</v>
      </c>
      <c r="V207" s="981" t="str">
        <f t="shared" si="30"/>
        <v>LUYCKX JEROME</v>
      </c>
      <c r="W207" s="882"/>
    </row>
    <row r="208" spans="1:23">
      <c r="A208" s="118"/>
      <c r="B208" s="116" t="s">
        <v>621</v>
      </c>
      <c r="C208" s="116" t="s">
        <v>537</v>
      </c>
      <c r="D208" s="622" t="str">
        <f ca="1">IF(G208="","",VLOOKUP(G208,année_1ou2,pts_Cross!$B$5,0))</f>
        <v>M</v>
      </c>
      <c r="E208" s="114" t="s">
        <v>157</v>
      </c>
      <c r="F208" s="812">
        <v>36257</v>
      </c>
      <c r="G208" s="114">
        <f t="shared" si="28"/>
        <v>1999</v>
      </c>
      <c r="H208" s="114"/>
      <c r="I208" s="809" t="str">
        <f>IF(A208="","",     IF(ISNA(VLOOKUP(A208+0.1,Cross!B:H,I$5,0)),   "- cross",   VLOOKUP(A208+0.1,Cross!B:H,I$5,0)))</f>
        <v/>
      </c>
      <c r="J208" s="809" t="str">
        <f>IF(A208="","",     IF(ISNA(VLOOKUP(A208+0.1,Indoor!B:H,J$5,0)),   "- indoor",   VLOOKUP(A208+0.1,Indoor!B:H,J$5,0)))</f>
        <v/>
      </c>
      <c r="K208" s="809"/>
      <c r="L208" s="982">
        <v>1</v>
      </c>
      <c r="M208" s="882"/>
      <c r="N208" s="1128" t="str">
        <f t="shared" si="33"/>
        <v>LUYCKX Laura</v>
      </c>
      <c r="O208" s="1130"/>
      <c r="P208" s="1130"/>
      <c r="Q208" s="1133"/>
      <c r="R208" s="1132"/>
      <c r="S208" s="981" t="str">
        <f t="shared" si="32"/>
        <v>LUYCKX Laura</v>
      </c>
      <c r="T208" s="981" t="str">
        <f t="shared" si="31"/>
        <v>LUYCKX LAURA</v>
      </c>
      <c r="U208" s="981" t="str">
        <f t="shared" si="29"/>
        <v>LUYCKX LAURA</v>
      </c>
      <c r="V208" s="981" t="str">
        <f t="shared" si="30"/>
        <v>LUYCKX LAURA</v>
      </c>
      <c r="W208" s="882"/>
    </row>
    <row r="209" spans="1:23">
      <c r="A209" s="118"/>
      <c r="B209" s="116" t="s">
        <v>914</v>
      </c>
      <c r="C209" s="116" t="s">
        <v>556</v>
      </c>
      <c r="D209" s="622" t="str">
        <f ca="1">IF(G209="","",VLOOKUP(G209,année_1ou2,pts_Cross!$B$5,0))</f>
        <v>M</v>
      </c>
      <c r="E209" s="114" t="s">
        <v>157</v>
      </c>
      <c r="F209" s="812">
        <v>35893</v>
      </c>
      <c r="G209" s="114">
        <f t="shared" si="28"/>
        <v>1998</v>
      </c>
      <c r="H209" s="114"/>
      <c r="I209" s="809" t="str">
        <f>IF(A209="","",     IF(ISNA(VLOOKUP(A209+0.1,Cross!B:H,I$5,0)),   "- cross",   VLOOKUP(A209+0.1,Cross!B:H,I$5,0)))</f>
        <v/>
      </c>
      <c r="J209" s="809" t="str">
        <f>IF(A209="","",     IF(ISNA(VLOOKUP(A209+0.1,Indoor!B:H,J$5,0)),   "- indoor",   VLOOKUP(A209+0.1,Indoor!B:H,J$5,0)))</f>
        <v/>
      </c>
      <c r="K209" s="809"/>
      <c r="L209" s="982">
        <v>1</v>
      </c>
      <c r="M209" s="882"/>
      <c r="N209" s="1128" t="str">
        <f t="shared" si="33"/>
        <v>MADHOUN Sarah</v>
      </c>
      <c r="O209" s="1130"/>
      <c r="P209" s="1130"/>
      <c r="Q209" s="1133"/>
      <c r="R209" s="1132"/>
      <c r="S209" s="981" t="str">
        <f t="shared" si="32"/>
        <v>MADHOUN Sarah</v>
      </c>
      <c r="T209" s="981" t="str">
        <f t="shared" si="31"/>
        <v>MADHOUN SARAH</v>
      </c>
      <c r="U209" s="981" t="str">
        <f t="shared" si="29"/>
        <v>MADHOUN SARAH</v>
      </c>
      <c r="V209" s="981" t="str">
        <f t="shared" si="30"/>
        <v>MADHOUN SARAH</v>
      </c>
      <c r="W209" s="882"/>
    </row>
    <row r="210" spans="1:23">
      <c r="A210" s="118"/>
      <c r="B210" s="116" t="s">
        <v>915</v>
      </c>
      <c r="C210" s="116" t="s">
        <v>973</v>
      </c>
      <c r="D210" s="622" t="str">
        <f ca="1">IF(G210="","",VLOOKUP(G210,année_1ou2,pts_Cross!$B$5,0))</f>
        <v>B</v>
      </c>
      <c r="E210" s="114" t="s">
        <v>6</v>
      </c>
      <c r="F210" s="812">
        <v>37420</v>
      </c>
      <c r="G210" s="114">
        <f t="shared" si="28"/>
        <v>2002</v>
      </c>
      <c r="H210" s="114"/>
      <c r="I210" s="809" t="str">
        <f>IF(A210="","",     IF(ISNA(VLOOKUP(A210+0.1,Cross!B:H,I$5,0)),   "- cross",   VLOOKUP(A210+0.1,Cross!B:H,I$5,0)))</f>
        <v/>
      </c>
      <c r="J210" s="809" t="str">
        <f>IF(A210="","",     IF(ISNA(VLOOKUP(A210+0.1,Indoor!B:H,J$5,0)),   "- indoor",   VLOOKUP(A210+0.1,Indoor!B:H,J$5,0)))</f>
        <v/>
      </c>
      <c r="K210" s="809"/>
      <c r="L210" s="982" t="s">
        <v>996</v>
      </c>
      <c r="M210" s="882"/>
      <c r="N210" s="1128" t="str">
        <f t="shared" si="33"/>
        <v>MAECK Gaël</v>
      </c>
      <c r="O210" s="1130"/>
      <c r="P210" s="1130"/>
      <c r="Q210" s="1133"/>
      <c r="R210" s="1132"/>
      <c r="S210" s="981" t="str">
        <f t="shared" si="32"/>
        <v>MAECK Gaël</v>
      </c>
      <c r="T210" s="981" t="str">
        <f t="shared" si="31"/>
        <v>MAECK GAËL</v>
      </c>
      <c r="U210" s="981" t="str">
        <f t="shared" si="29"/>
        <v>MAECK GAEL</v>
      </c>
      <c r="V210" s="981" t="str">
        <f t="shared" si="30"/>
        <v>MAECK GAEL</v>
      </c>
      <c r="W210" s="882"/>
    </row>
    <row r="211" spans="1:23">
      <c r="A211" s="118"/>
      <c r="B211" s="116" t="s">
        <v>292</v>
      </c>
      <c r="C211" s="116" t="s">
        <v>679</v>
      </c>
      <c r="D211" s="622" t="e">
        <f>IF(G211="","",VLOOKUP(G211,année_1ou2,pts_Cross!$B$5,0))</f>
        <v>#N/A</v>
      </c>
      <c r="E211" s="114" t="s">
        <v>157</v>
      </c>
      <c r="F211" s="812">
        <v>35438</v>
      </c>
      <c r="G211" s="114">
        <f t="shared" si="28"/>
        <v>1997</v>
      </c>
      <c r="H211" s="114" t="s">
        <v>668</v>
      </c>
      <c r="I211" s="809" t="str">
        <f>IF(A211="","",     IF(ISNA(VLOOKUP(A211+0.1,Cross!B:H,I$5,0)),   "- cross",   VLOOKUP(A211+0.1,Cross!B:H,I$5,0)))</f>
        <v/>
      </c>
      <c r="J211" s="809" t="str">
        <f>IF(A211="","",     IF(ISNA(VLOOKUP(A211+0.1,Indoor!B:H,J$5,0)),   "- indoor",   VLOOKUP(A211+0.1,Indoor!B:H,J$5,0)))</f>
        <v/>
      </c>
      <c r="K211" s="809"/>
      <c r="L211" s="982" t="s">
        <v>996</v>
      </c>
      <c r="M211" s="882"/>
      <c r="N211" s="1128" t="str">
        <f t="shared" si="33"/>
        <v>MARTENS Elyne</v>
      </c>
      <c r="O211" s="1130"/>
      <c r="P211" s="1130"/>
      <c r="Q211" s="1133"/>
      <c r="R211" s="1132"/>
      <c r="S211" s="981" t="str">
        <f t="shared" si="32"/>
        <v>MARTENS Elyne</v>
      </c>
      <c r="T211" s="981" t="str">
        <f t="shared" si="31"/>
        <v>MARTENS ELYNE</v>
      </c>
      <c r="U211" s="981" t="str">
        <f t="shared" si="29"/>
        <v>MARTENS ELYNE</v>
      </c>
      <c r="V211" s="981" t="str">
        <f t="shared" si="30"/>
        <v>MARTENS ELYNE</v>
      </c>
      <c r="W211" s="882"/>
    </row>
    <row r="212" spans="1:23">
      <c r="A212" s="118"/>
      <c r="B212" s="116" t="s">
        <v>293</v>
      </c>
      <c r="C212" s="116" t="s">
        <v>569</v>
      </c>
      <c r="D212" s="622" t="e">
        <f>IF(G212="","",VLOOKUP(G212,année_1ou2,pts_Cross!$B$5,0))</f>
        <v>#N/A</v>
      </c>
      <c r="E212" s="114" t="s">
        <v>157</v>
      </c>
      <c r="F212" s="812">
        <v>35780</v>
      </c>
      <c r="G212" s="114">
        <f t="shared" si="28"/>
        <v>1997</v>
      </c>
      <c r="H212" s="114">
        <v>5369</v>
      </c>
      <c r="I212" s="809" t="str">
        <f>IF(A212="","",     IF(ISNA(VLOOKUP(A212+0.1,Cross!B:H,I$5,0)),   "- cross",   VLOOKUP(A212+0.1,Cross!B:H,I$5,0)))</f>
        <v/>
      </c>
      <c r="J212" s="809" t="str">
        <f>IF(A212="","",     IF(ISNA(VLOOKUP(A212+0.1,Indoor!B:H,J$5,0)),   "- indoor",   VLOOKUP(A212+0.1,Indoor!B:H,J$5,0)))</f>
        <v/>
      </c>
      <c r="K212" s="809"/>
      <c r="L212" s="982" t="s">
        <v>996</v>
      </c>
      <c r="M212" s="882"/>
      <c r="N212" s="1128" t="str">
        <f t="shared" si="33"/>
        <v>MARTIN Juliette</v>
      </c>
      <c r="O212" s="1130"/>
      <c r="P212" s="1130"/>
      <c r="Q212" s="1133"/>
      <c r="R212" s="1132"/>
      <c r="S212" s="981" t="str">
        <f t="shared" si="32"/>
        <v>MARTIN Juliette</v>
      </c>
      <c r="T212" s="981" t="str">
        <f t="shared" si="31"/>
        <v>MARTIN JULIETTE</v>
      </c>
      <c r="U212" s="981" t="str">
        <f t="shared" si="29"/>
        <v>MARTIN JULIETTE</v>
      </c>
      <c r="V212" s="981" t="str">
        <f t="shared" si="30"/>
        <v>MARTIN JULIETTE</v>
      </c>
      <c r="W212" s="882"/>
    </row>
    <row r="213" spans="1:23">
      <c r="A213" s="118"/>
      <c r="B213" s="116" t="s">
        <v>916</v>
      </c>
      <c r="C213" s="116" t="s">
        <v>974</v>
      </c>
      <c r="D213" s="622" t="str">
        <f>IF(G213="","",VLOOKUP(G213,année_1ou2,pts_Cross!$B$5,0))</f>
        <v/>
      </c>
      <c r="E213" s="114" t="s">
        <v>6</v>
      </c>
      <c r="F213" s="812"/>
      <c r="G213" s="114" t="str">
        <f t="shared" si="28"/>
        <v/>
      </c>
      <c r="H213" s="114"/>
      <c r="I213" s="809" t="str">
        <f>IF(A213="","",     IF(ISNA(VLOOKUP(A213+0.1,Cross!B:H,I$5,0)),   "- cross",   VLOOKUP(A213+0.1,Cross!B:H,I$5,0)))</f>
        <v/>
      </c>
      <c r="J213" s="809" t="str">
        <f>IF(A213="","",     IF(ISNA(VLOOKUP(A213+0.1,Indoor!B:H,J$5,0)),   "- indoor",   VLOOKUP(A213+0.1,Indoor!B:H,J$5,0)))</f>
        <v/>
      </c>
      <c r="K213" s="809"/>
      <c r="L213" s="982">
        <v>1</v>
      </c>
      <c r="M213" s="882"/>
      <c r="N213" s="1128" t="str">
        <f t="shared" si="33"/>
        <v>MATTHEWS Charles-Emmanuel</v>
      </c>
      <c r="O213" s="1130"/>
      <c r="P213" s="1130"/>
      <c r="Q213" s="1133"/>
      <c r="R213" s="1132"/>
      <c r="S213" s="981" t="str">
        <f t="shared" si="32"/>
        <v>MATTHEWS Charles-Emmanuel</v>
      </c>
      <c r="T213" s="981" t="str">
        <f t="shared" si="31"/>
        <v>MATTHEWS CHARLES-EMMANUEL</v>
      </c>
      <c r="U213" s="981" t="str">
        <f t="shared" si="29"/>
        <v>MATTHEWS CHARLES-EMMANUEL</v>
      </c>
      <c r="V213" s="981" t="str">
        <f t="shared" si="30"/>
        <v>MATTHEWS CHARLES-EMMANUEL</v>
      </c>
      <c r="W213" s="882"/>
    </row>
    <row r="214" spans="1:23">
      <c r="A214" s="118"/>
      <c r="B214" s="116" t="s">
        <v>917</v>
      </c>
      <c r="C214" s="116" t="s">
        <v>951</v>
      </c>
      <c r="D214" s="622" t="str">
        <f ca="1">IF(G214="","",VLOOKUP(G214,année_1ou2,pts_Cross!$B$5,0))</f>
        <v>M</v>
      </c>
      <c r="E214" s="114" t="s">
        <v>6</v>
      </c>
      <c r="F214" s="812">
        <v>35862</v>
      </c>
      <c r="G214" s="114">
        <f t="shared" si="28"/>
        <v>1998</v>
      </c>
      <c r="H214" s="114"/>
      <c r="I214" s="809" t="str">
        <f>IF(A214="","",     IF(ISNA(VLOOKUP(A214+0.1,Cross!B:H,I$5,0)),   "- cross",   VLOOKUP(A214+0.1,Cross!B:H,I$5,0)))</f>
        <v/>
      </c>
      <c r="J214" s="809" t="str">
        <f>IF(A214="","",     IF(ISNA(VLOOKUP(A214+0.1,Indoor!B:H,J$5,0)),   "- indoor",   VLOOKUP(A214+0.1,Indoor!B:H,J$5,0)))</f>
        <v/>
      </c>
      <c r="K214" s="809"/>
      <c r="L214" s="982">
        <v>1</v>
      </c>
      <c r="M214" s="882"/>
      <c r="N214" s="1128" t="str">
        <f t="shared" si="33"/>
        <v>MAXIME Simon</v>
      </c>
      <c r="O214" s="1130"/>
      <c r="P214" s="1130"/>
      <c r="Q214" s="1133"/>
      <c r="R214" s="1132"/>
      <c r="S214" s="981" t="str">
        <f t="shared" si="32"/>
        <v>MAXIME Simon</v>
      </c>
      <c r="T214" s="981" t="str">
        <f t="shared" si="31"/>
        <v>MAXIME SIMON</v>
      </c>
      <c r="U214" s="981" t="str">
        <f t="shared" si="29"/>
        <v>MAXIME SIMON</v>
      </c>
      <c r="V214" s="981" t="str">
        <f t="shared" si="30"/>
        <v>MAXIME SIMON</v>
      </c>
      <c r="W214" s="882"/>
    </row>
    <row r="215" spans="1:23">
      <c r="A215" s="118"/>
      <c r="B215" s="116" t="s">
        <v>597</v>
      </c>
      <c r="C215" s="116" t="s">
        <v>598</v>
      </c>
      <c r="D215" s="622" t="str">
        <f ca="1">IF(G215="","",VLOOKUP(G215,année_1ou2,pts_Cross!$B$5,0))</f>
        <v>P</v>
      </c>
      <c r="E215" s="114" t="s">
        <v>6</v>
      </c>
      <c r="F215" s="812">
        <v>36526</v>
      </c>
      <c r="G215" s="114">
        <f t="shared" si="28"/>
        <v>2000</v>
      </c>
      <c r="H215" s="114">
        <v>5595</v>
      </c>
      <c r="I215" s="809" t="str">
        <f>IF(A215="","",     IF(ISNA(VLOOKUP(A215+0.1,Cross!B:H,I$5,0)),   "- cross",   VLOOKUP(A215+0.1,Cross!B:H,I$5,0)))</f>
        <v/>
      </c>
      <c r="J215" s="809" t="str">
        <f>IF(A215="","",     IF(ISNA(VLOOKUP(A215+0.1,Indoor!B:H,J$5,0)),   "- indoor",   VLOOKUP(A215+0.1,Indoor!B:H,J$5,0)))</f>
        <v/>
      </c>
      <c r="K215" s="809"/>
      <c r="L215" s="982">
        <v>1</v>
      </c>
      <c r="M215" s="882"/>
      <c r="N215" s="1128" t="str">
        <f t="shared" si="33"/>
        <v>MEURICE Guillaume</v>
      </c>
      <c r="O215" s="1130"/>
      <c r="P215" s="1130"/>
      <c r="Q215" s="1133"/>
      <c r="R215" s="1132"/>
      <c r="S215" s="981" t="str">
        <f t="shared" si="32"/>
        <v>MEURICE Guillaume</v>
      </c>
      <c r="T215" s="981" t="str">
        <f t="shared" si="31"/>
        <v>MEURICE GUILLAUME</v>
      </c>
      <c r="U215" s="981" t="str">
        <f t="shared" si="29"/>
        <v>MEURICE GUILLAUME</v>
      </c>
      <c r="V215" s="981" t="str">
        <f t="shared" si="30"/>
        <v>MEURICE GUILLAUME</v>
      </c>
      <c r="W215" s="882"/>
    </row>
    <row r="216" spans="1:23">
      <c r="A216" s="118"/>
      <c r="B216" s="116" t="s">
        <v>918</v>
      </c>
      <c r="C216" s="116" t="s">
        <v>975</v>
      </c>
      <c r="D216" s="622" t="e">
        <f>IF(G216="","",VLOOKUP(G216,année_1ou2,pts_Cross!$B$5,0))</f>
        <v>#N/A</v>
      </c>
      <c r="E216" s="114" t="s">
        <v>157</v>
      </c>
      <c r="F216" s="812">
        <v>35330</v>
      </c>
      <c r="G216" s="114">
        <f t="shared" si="28"/>
        <v>1996</v>
      </c>
      <c r="H216" s="114"/>
      <c r="I216" s="809" t="str">
        <f>IF(A216="","",     IF(ISNA(VLOOKUP(A216+0.1,Cross!B:H,I$5,0)),   "- cross",   VLOOKUP(A216+0.1,Cross!B:H,I$5,0)))</f>
        <v/>
      </c>
      <c r="J216" s="809" t="str">
        <f>IF(A216="","",     IF(ISNA(VLOOKUP(A216+0.1,Indoor!B:H,J$5,0)),   "- indoor",   VLOOKUP(A216+0.1,Indoor!B:H,J$5,0)))</f>
        <v/>
      </c>
      <c r="K216" s="809"/>
      <c r="L216" s="982">
        <v>1</v>
      </c>
      <c r="M216" s="882"/>
      <c r="N216" s="1128" t="str">
        <f t="shared" si="33"/>
        <v>MIANGU Sandrine</v>
      </c>
      <c r="O216" s="1130"/>
      <c r="P216" s="1130"/>
      <c r="Q216" s="1133"/>
      <c r="R216" s="1132"/>
      <c r="S216" s="981" t="str">
        <f t="shared" si="32"/>
        <v>MIANGU Sandrine</v>
      </c>
      <c r="T216" s="981" t="str">
        <f t="shared" si="31"/>
        <v>MIANGU SANDRINE</v>
      </c>
      <c r="U216" s="981" t="str">
        <f t="shared" si="29"/>
        <v>MIANGU SANDRINE</v>
      </c>
      <c r="V216" s="981" t="str">
        <f t="shared" si="30"/>
        <v>MIANGU SANDRINE</v>
      </c>
      <c r="W216" s="882"/>
    </row>
    <row r="217" spans="1:23">
      <c r="A217" s="118"/>
      <c r="B217" s="116" t="s">
        <v>919</v>
      </c>
      <c r="C217" s="116" t="s">
        <v>596</v>
      </c>
      <c r="D217" s="622" t="e">
        <f>IF(G217="","",VLOOKUP(G217,année_1ou2,pts_Cross!$B$5,0))</f>
        <v>#N/A</v>
      </c>
      <c r="E217" s="114" t="s">
        <v>6</v>
      </c>
      <c r="F217" s="812">
        <v>35597</v>
      </c>
      <c r="G217" s="114">
        <f t="shared" si="28"/>
        <v>1997</v>
      </c>
      <c r="H217" s="114"/>
      <c r="I217" s="809" t="str">
        <f>IF(A217="","",     IF(ISNA(VLOOKUP(A217+0.1,Cross!B:H,I$5,0)),   "- cross",   VLOOKUP(A217+0.1,Cross!B:H,I$5,0)))</f>
        <v/>
      </c>
      <c r="J217" s="809" t="str">
        <f>IF(A217="","",     IF(ISNA(VLOOKUP(A217+0.1,Indoor!B:H,J$5,0)),   "- indoor",   VLOOKUP(A217+0.1,Indoor!B:H,J$5,0)))</f>
        <v/>
      </c>
      <c r="K217" s="809"/>
      <c r="L217" s="982" t="s">
        <v>996</v>
      </c>
      <c r="M217" s="882"/>
      <c r="N217" s="1128" t="str">
        <f t="shared" si="33"/>
        <v>MIGEOTTE François</v>
      </c>
      <c r="O217" s="1130"/>
      <c r="P217" s="1130"/>
      <c r="Q217" s="1133"/>
      <c r="R217" s="1132"/>
      <c r="S217" s="981" t="str">
        <f t="shared" si="32"/>
        <v>MIGEOTTE François</v>
      </c>
      <c r="T217" s="981" t="str">
        <f t="shared" si="31"/>
        <v>MIGEOTTE FRANÇOIS</v>
      </c>
      <c r="U217" s="981" t="str">
        <f t="shared" si="29"/>
        <v>MIGEOTTE FRANÇOIS</v>
      </c>
      <c r="V217" s="981" t="str">
        <f t="shared" si="30"/>
        <v>MIGEOTTE FRANCOIS</v>
      </c>
      <c r="W217" s="882"/>
    </row>
    <row r="218" spans="1:23">
      <c r="A218" s="118"/>
      <c r="B218" s="116" t="s">
        <v>920</v>
      </c>
      <c r="C218" s="116" t="s">
        <v>976</v>
      </c>
      <c r="D218" s="622" t="str">
        <f ca="1">IF(G218="","",VLOOKUP(G218,année_1ou2,pts_Cross!$B$5,0))</f>
        <v>P</v>
      </c>
      <c r="E218" s="114" t="s">
        <v>157</v>
      </c>
      <c r="F218" s="812">
        <v>37014</v>
      </c>
      <c r="G218" s="114">
        <f t="shared" si="28"/>
        <v>2001</v>
      </c>
      <c r="H218" s="114"/>
      <c r="I218" s="809" t="str">
        <f>IF(A218="","",     IF(ISNA(VLOOKUP(A218+0.1,Cross!B:H,I$5,0)),   "- cross",   VLOOKUP(A218+0.1,Cross!B:H,I$5,0)))</f>
        <v/>
      </c>
      <c r="J218" s="809" t="str">
        <f>IF(A218="","",     IF(ISNA(VLOOKUP(A218+0.1,Indoor!B:H,J$5,0)),   "- indoor",   VLOOKUP(A218+0.1,Indoor!B:H,J$5,0)))</f>
        <v/>
      </c>
      <c r="K218" s="809"/>
      <c r="L218" s="982" t="s">
        <v>996</v>
      </c>
      <c r="M218" s="882"/>
      <c r="N218" s="1128" t="str">
        <f t="shared" si="33"/>
        <v>MOMMENS Noémie</v>
      </c>
      <c r="O218" s="1130"/>
      <c r="P218" s="1130"/>
      <c r="Q218" s="1133"/>
      <c r="R218" s="1132"/>
      <c r="S218" s="981" t="str">
        <f t="shared" si="32"/>
        <v>MOMMENS Noémie</v>
      </c>
      <c r="T218" s="981" t="str">
        <f t="shared" si="31"/>
        <v>MOMMENS NOÉMIE</v>
      </c>
      <c r="U218" s="981" t="str">
        <f t="shared" si="29"/>
        <v>MOMMENS NOEMIE</v>
      </c>
      <c r="V218" s="981" t="str">
        <f t="shared" si="30"/>
        <v>MOMMENS NOEMIE</v>
      </c>
      <c r="W218" s="882"/>
    </row>
    <row r="219" spans="1:23">
      <c r="A219" s="118"/>
      <c r="B219" s="116" t="s">
        <v>920</v>
      </c>
      <c r="C219" s="116" t="s">
        <v>977</v>
      </c>
      <c r="D219" s="622" t="str">
        <f ca="1">IF(G219="","",VLOOKUP(G219,année_1ou2,pts_Cross!$B$5,0))</f>
        <v>B</v>
      </c>
      <c r="E219" s="114" t="s">
        <v>6</v>
      </c>
      <c r="F219" s="812">
        <v>37900</v>
      </c>
      <c r="G219" s="114">
        <f t="shared" si="28"/>
        <v>2003</v>
      </c>
      <c r="H219" s="114"/>
      <c r="I219" s="809" t="str">
        <f>IF(A219="","",     IF(ISNA(VLOOKUP(A219+0.1,Cross!B:H,I$5,0)),   "- cross",   VLOOKUP(A219+0.1,Cross!B:H,I$5,0)))</f>
        <v/>
      </c>
      <c r="J219" s="809" t="str">
        <f>IF(A219="","",     IF(ISNA(VLOOKUP(A219+0.1,Indoor!B:H,J$5,0)),   "- indoor",   VLOOKUP(A219+0.1,Indoor!B:H,J$5,0)))</f>
        <v/>
      </c>
      <c r="K219" s="809"/>
      <c r="L219" s="982" t="s">
        <v>996</v>
      </c>
      <c r="M219" s="882"/>
      <c r="N219" s="1128" t="str">
        <f t="shared" si="33"/>
        <v>MOMMENS Rémi</v>
      </c>
      <c r="O219" s="1130"/>
      <c r="P219" s="1130"/>
      <c r="Q219" s="1133"/>
      <c r="R219" s="1132"/>
      <c r="S219" s="981" t="str">
        <f t="shared" si="32"/>
        <v>MOMMENS Rémi</v>
      </c>
      <c r="T219" s="981" t="str">
        <f t="shared" si="31"/>
        <v>MOMMENS RÉMI</v>
      </c>
      <c r="U219" s="981" t="str">
        <f t="shared" si="29"/>
        <v>MOMMENS REMI</v>
      </c>
      <c r="V219" s="981" t="str">
        <f t="shared" si="30"/>
        <v>MOMMENS REMI</v>
      </c>
      <c r="W219" s="882"/>
    </row>
    <row r="220" spans="1:23">
      <c r="A220" s="118"/>
      <c r="B220" s="116" t="s">
        <v>921</v>
      </c>
      <c r="C220" s="116" t="s">
        <v>600</v>
      </c>
      <c r="D220" s="622" t="str">
        <f ca="1">IF(G220="","",VLOOKUP(G220,année_1ou2,pts_Cross!$B$5,0))</f>
        <v>P</v>
      </c>
      <c r="E220" s="114" t="s">
        <v>6</v>
      </c>
      <c r="F220" s="812">
        <v>36836</v>
      </c>
      <c r="G220" s="114">
        <f t="shared" si="28"/>
        <v>2000</v>
      </c>
      <c r="H220" s="114"/>
      <c r="I220" s="809" t="str">
        <f>IF(A220="","",     IF(ISNA(VLOOKUP(A220+0.1,Cross!B:H,I$5,0)),   "- cross",   VLOOKUP(A220+0.1,Cross!B:H,I$5,0)))</f>
        <v/>
      </c>
      <c r="J220" s="809" t="str">
        <f>IF(A220="","",     IF(ISNA(VLOOKUP(A220+0.1,Indoor!B:H,J$5,0)),   "- indoor",   VLOOKUP(A220+0.1,Indoor!B:H,J$5,0)))</f>
        <v/>
      </c>
      <c r="K220" s="809"/>
      <c r="L220" s="982" t="s">
        <v>996</v>
      </c>
      <c r="M220" s="882"/>
      <c r="N220" s="1128" t="str">
        <f t="shared" si="33"/>
        <v>MOSKWIAK Théo</v>
      </c>
      <c r="O220" s="1130"/>
      <c r="P220" s="1130"/>
      <c r="Q220" s="1133"/>
      <c r="R220" s="1132"/>
      <c r="S220" s="981" t="str">
        <f t="shared" si="32"/>
        <v>MOSKWIAK Théo</v>
      </c>
      <c r="T220" s="981" t="str">
        <f t="shared" si="31"/>
        <v>MOSKWIAK THÉO</v>
      </c>
      <c r="U220" s="981" t="str">
        <f t="shared" si="29"/>
        <v>MOSKWIAK THEO</v>
      </c>
      <c r="V220" s="981" t="str">
        <f t="shared" si="30"/>
        <v>MOSKWIAK THEO</v>
      </c>
      <c r="W220" s="882"/>
    </row>
    <row r="221" spans="1:23">
      <c r="A221" s="118"/>
      <c r="B221" s="116" t="s">
        <v>921</v>
      </c>
      <c r="C221" s="116" t="s">
        <v>669</v>
      </c>
      <c r="D221" s="622" t="str">
        <f ca="1">IF(G221="","",VLOOKUP(G221,année_1ou2,pts_Cross!$B$5,0))</f>
        <v>M</v>
      </c>
      <c r="E221" s="114" t="s">
        <v>157</v>
      </c>
      <c r="F221" s="812">
        <v>36174</v>
      </c>
      <c r="G221" s="114">
        <f t="shared" si="28"/>
        <v>1999</v>
      </c>
      <c r="H221" s="114"/>
      <c r="I221" s="809" t="str">
        <f>IF(A221="","",     IF(ISNA(VLOOKUP(A221+0.1,Cross!B:H,I$5,0)),   "- cross",   VLOOKUP(A221+0.1,Cross!B:H,I$5,0)))</f>
        <v/>
      </c>
      <c r="J221" s="809" t="str">
        <f>IF(A221="","",     IF(ISNA(VLOOKUP(A221+0.1,Indoor!B:H,J$5,0)),   "- indoor",   VLOOKUP(A221+0.1,Indoor!B:H,J$5,0)))</f>
        <v/>
      </c>
      <c r="K221" s="809"/>
      <c r="L221" s="982" t="s">
        <v>996</v>
      </c>
      <c r="M221" s="882"/>
      <c r="N221" s="1128" t="str">
        <f t="shared" si="33"/>
        <v>MOSKWIAK Zoé</v>
      </c>
      <c r="O221" s="1130"/>
      <c r="P221" s="1130"/>
      <c r="Q221" s="1133"/>
      <c r="R221" s="1132"/>
      <c r="S221" s="981" t="str">
        <f t="shared" si="32"/>
        <v>MOSKWIAK Zoé</v>
      </c>
      <c r="T221" s="981" t="str">
        <f t="shared" si="31"/>
        <v>MOSKWIAK ZOÉ</v>
      </c>
      <c r="U221" s="981" t="str">
        <f t="shared" si="29"/>
        <v>MOSKWIAK ZOE</v>
      </c>
      <c r="V221" s="981" t="str">
        <f t="shared" si="30"/>
        <v>MOSKWIAK ZOE</v>
      </c>
      <c r="W221" s="882"/>
    </row>
    <row r="222" spans="1:23">
      <c r="A222" s="118"/>
      <c r="B222" s="116" t="s">
        <v>623</v>
      </c>
      <c r="C222" s="116" t="s">
        <v>624</v>
      </c>
      <c r="D222" s="622" t="str">
        <f ca="1">IF(G222="","",VLOOKUP(G222,année_1ou2,pts_Cross!$B$5,0))</f>
        <v>M</v>
      </c>
      <c r="E222" s="114" t="s">
        <v>6</v>
      </c>
      <c r="F222" s="812">
        <v>36494</v>
      </c>
      <c r="G222" s="114">
        <f t="shared" si="28"/>
        <v>1999</v>
      </c>
      <c r="H222" s="114"/>
      <c r="I222" s="809" t="str">
        <f>IF(A222="","",     IF(ISNA(VLOOKUP(A222+0.1,Cross!B:H,I$5,0)),   "- cross",   VLOOKUP(A222+0.1,Cross!B:H,I$5,0)))</f>
        <v/>
      </c>
      <c r="J222" s="809" t="str">
        <f>IF(A222="","",     IF(ISNA(VLOOKUP(A222+0.1,Indoor!B:H,J$5,0)),   "- indoor",   VLOOKUP(A222+0.1,Indoor!B:H,J$5,0)))</f>
        <v/>
      </c>
      <c r="K222" s="809"/>
      <c r="L222" s="982" t="s">
        <v>996</v>
      </c>
      <c r="M222" s="882"/>
      <c r="N222" s="1128" t="str">
        <f t="shared" si="33"/>
        <v>MOSSELMAN Dylan</v>
      </c>
      <c r="O222" s="1130"/>
      <c r="P222" s="1130"/>
      <c r="Q222" s="1133"/>
      <c r="R222" s="1132"/>
      <c r="S222" s="981" t="str">
        <f t="shared" si="32"/>
        <v>MOSSELMAN Dylan</v>
      </c>
      <c r="T222" s="981" t="str">
        <f t="shared" si="31"/>
        <v>MOSSELMAN DYLAN</v>
      </c>
      <c r="U222" s="981" t="str">
        <f t="shared" si="29"/>
        <v>MOSSELMAN DYLAN</v>
      </c>
      <c r="V222" s="981" t="str">
        <f t="shared" si="30"/>
        <v>MOSSELMAN DYLAN</v>
      </c>
      <c r="W222" s="882"/>
    </row>
    <row r="223" spans="1:23">
      <c r="A223" s="118"/>
      <c r="B223" s="116" t="s">
        <v>418</v>
      </c>
      <c r="C223" s="116" t="s">
        <v>656</v>
      </c>
      <c r="D223" s="622" t="e">
        <f>IF(G223="","",VLOOKUP(G223,année_1ou2,pts_Cross!$B$5,0))</f>
        <v>#N/A</v>
      </c>
      <c r="E223" s="114" t="s">
        <v>6</v>
      </c>
      <c r="F223" s="812">
        <v>35696</v>
      </c>
      <c r="G223" s="114">
        <f t="shared" si="28"/>
        <v>1997</v>
      </c>
      <c r="H223" s="114">
        <v>5502</v>
      </c>
      <c r="I223" s="809" t="str">
        <f>IF(A223="","",     IF(ISNA(VLOOKUP(A223+0.1,Cross!B:H,I$5,0)),   "- cross",   VLOOKUP(A223+0.1,Cross!B:H,I$5,0)))</f>
        <v/>
      </c>
      <c r="J223" s="809" t="str">
        <f>IF(A223="","",     IF(ISNA(VLOOKUP(A223+0.1,Indoor!B:H,J$5,0)),   "- indoor",   VLOOKUP(A223+0.1,Indoor!B:H,J$5,0)))</f>
        <v/>
      </c>
      <c r="K223" s="809"/>
      <c r="L223" s="982">
        <v>1</v>
      </c>
      <c r="M223" s="882"/>
      <c r="N223" s="1128" t="str">
        <f t="shared" si="33"/>
        <v>MOSTOSI Alexandre</v>
      </c>
      <c r="O223" s="1130"/>
      <c r="P223" s="1130"/>
      <c r="Q223" s="1133"/>
      <c r="R223" s="1132"/>
      <c r="S223" s="981" t="str">
        <f t="shared" si="32"/>
        <v>MOSTOSI Alexandre</v>
      </c>
      <c r="T223" s="981" t="str">
        <f t="shared" si="31"/>
        <v>MOSTOSI ALEXANDRE</v>
      </c>
      <c r="U223" s="981" t="str">
        <f t="shared" si="29"/>
        <v>MOSTOSI ALEXANDRE</v>
      </c>
      <c r="V223" s="981" t="str">
        <f t="shared" si="30"/>
        <v>MOSTOSI ALEXANDRE</v>
      </c>
      <c r="W223" s="882"/>
    </row>
    <row r="224" spans="1:23">
      <c r="A224" s="118"/>
      <c r="B224" s="116" t="s">
        <v>570</v>
      </c>
      <c r="C224" s="116" t="s">
        <v>571</v>
      </c>
      <c r="D224" s="622" t="str">
        <f>IF(G224="","",VLOOKUP(G224,année_1ou2,pts_Cross!$B$5,0))</f>
        <v/>
      </c>
      <c r="E224" s="114" t="s">
        <v>157</v>
      </c>
      <c r="F224" s="812"/>
      <c r="G224" s="114" t="str">
        <f t="shared" si="28"/>
        <v/>
      </c>
      <c r="H224" s="114"/>
      <c r="I224" s="809" t="str">
        <f>IF(A224="","",     IF(ISNA(VLOOKUP(A224+0.1,Cross!B:H,I$5,0)),   "- cross",   VLOOKUP(A224+0.1,Cross!B:H,I$5,0)))</f>
        <v/>
      </c>
      <c r="J224" s="809" t="str">
        <f>IF(A224="","",     IF(ISNA(VLOOKUP(A224+0.1,Indoor!B:H,J$5,0)),   "- indoor",   VLOOKUP(A224+0.1,Indoor!B:H,J$5,0)))</f>
        <v/>
      </c>
      <c r="K224" s="809"/>
      <c r="L224" s="982" t="s">
        <v>996</v>
      </c>
      <c r="M224" s="882"/>
      <c r="N224" s="1128" t="str">
        <f t="shared" si="33"/>
        <v>MOUCHET Caroline</v>
      </c>
      <c r="O224" s="1130"/>
      <c r="P224" s="1130"/>
      <c r="Q224" s="1133"/>
      <c r="R224" s="1132"/>
      <c r="S224" s="981" t="str">
        <f t="shared" si="32"/>
        <v>MOUCHET Caroline</v>
      </c>
      <c r="T224" s="981" t="str">
        <f t="shared" si="31"/>
        <v>MOUCHET CAROLINE</v>
      </c>
      <c r="U224" s="981" t="str">
        <f t="shared" si="29"/>
        <v>MOUCHET CAROLINE</v>
      </c>
      <c r="V224" s="981" t="str">
        <f t="shared" si="30"/>
        <v>MOUCHET CAROLINE</v>
      </c>
      <c r="W224" s="882"/>
    </row>
    <row r="225" spans="1:23">
      <c r="A225" s="118"/>
      <c r="B225" s="116" t="s">
        <v>572</v>
      </c>
      <c r="C225" s="116" t="s">
        <v>549</v>
      </c>
      <c r="D225" s="622" t="e">
        <f>IF(G225="","",VLOOKUP(G225,année_1ou2,pts_Cross!$B$5,0))</f>
        <v>#N/A</v>
      </c>
      <c r="E225" s="114" t="s">
        <v>157</v>
      </c>
      <c r="F225" s="812">
        <v>35072</v>
      </c>
      <c r="G225" s="114">
        <f t="shared" si="28"/>
        <v>1996</v>
      </c>
      <c r="H225" s="114"/>
      <c r="I225" s="809" t="str">
        <f>IF(A225="","",     IF(ISNA(VLOOKUP(A225+0.1,Cross!B:H,I$5,0)),   "- cross",   VLOOKUP(A225+0.1,Cross!B:H,I$5,0)))</f>
        <v/>
      </c>
      <c r="J225" s="809" t="str">
        <f>IF(A225="","",     IF(ISNA(VLOOKUP(A225+0.1,Indoor!B:H,J$5,0)),   "- indoor",   VLOOKUP(A225+0.1,Indoor!B:H,J$5,0)))</f>
        <v/>
      </c>
      <c r="K225" s="809"/>
      <c r="L225" s="982" t="s">
        <v>996</v>
      </c>
      <c r="M225" s="882"/>
      <c r="N225" s="1128" t="str">
        <f t="shared" si="33"/>
        <v>NEGRO Camille</v>
      </c>
      <c r="O225" s="1130"/>
      <c r="P225" s="1130"/>
      <c r="Q225" s="1133"/>
      <c r="R225" s="1132"/>
      <c r="S225" s="981" t="str">
        <f t="shared" si="32"/>
        <v>NEGRO Camille</v>
      </c>
      <c r="T225" s="981" t="str">
        <f t="shared" si="31"/>
        <v>NEGRO CAMILLE</v>
      </c>
      <c r="U225" s="981" t="str">
        <f t="shared" si="29"/>
        <v>NEGRO CAMILLE</v>
      </c>
      <c r="V225" s="981" t="str">
        <f t="shared" si="30"/>
        <v>NEGRO CAMILLE</v>
      </c>
      <c r="W225" s="882"/>
    </row>
    <row r="226" spans="1:23">
      <c r="A226" s="118"/>
      <c r="B226" s="116" t="s">
        <v>545</v>
      </c>
      <c r="C226" s="116" t="s">
        <v>530</v>
      </c>
      <c r="D226" s="622" t="str">
        <f ca="1">IF(G226="","",VLOOKUP(G226,année_1ou2,pts_Cross!$B$5,0))</f>
        <v>M</v>
      </c>
      <c r="E226" s="114" t="s">
        <v>157</v>
      </c>
      <c r="F226" s="812">
        <v>36065</v>
      </c>
      <c r="G226" s="114">
        <f t="shared" si="28"/>
        <v>1998</v>
      </c>
      <c r="H226" s="114"/>
      <c r="I226" s="809" t="str">
        <f>IF(A226="","",     IF(ISNA(VLOOKUP(A226+0.1,Cross!B:H,I$5,0)),   "- cross",   VLOOKUP(A226+0.1,Cross!B:H,I$5,0)))</f>
        <v/>
      </c>
      <c r="J226" s="809" t="str">
        <f>IF(A226="","",     IF(ISNA(VLOOKUP(A226+0.1,Indoor!B:H,J$5,0)),   "- indoor",   VLOOKUP(A226+0.1,Indoor!B:H,J$5,0)))</f>
        <v/>
      </c>
      <c r="K226" s="809"/>
      <c r="L226" s="982" t="s">
        <v>996</v>
      </c>
      <c r="M226" s="882"/>
      <c r="N226" s="1128" t="str">
        <f t="shared" si="33"/>
        <v>NOCENT Estelle</v>
      </c>
      <c r="O226" s="1130"/>
      <c r="P226" s="1130"/>
      <c r="Q226" s="1133"/>
      <c r="R226" s="1132"/>
      <c r="S226" s="981" t="str">
        <f t="shared" si="32"/>
        <v>NOCENT Estelle</v>
      </c>
      <c r="T226" s="981" t="str">
        <f t="shared" si="31"/>
        <v>NOCENT ESTELLE</v>
      </c>
      <c r="U226" s="981" t="str">
        <f t="shared" si="29"/>
        <v>NOCENT ESTELLE</v>
      </c>
      <c r="V226" s="981" t="str">
        <f t="shared" si="30"/>
        <v>NOCENT ESTELLE</v>
      </c>
      <c r="W226" s="882"/>
    </row>
    <row r="227" spans="1:23">
      <c r="A227" s="118"/>
      <c r="B227" s="116" t="s">
        <v>294</v>
      </c>
      <c r="C227" s="116" t="s">
        <v>680</v>
      </c>
      <c r="D227" s="622" t="e">
        <f>IF(G227="","",VLOOKUP(G227,année_1ou2,pts_Cross!$B$5,0))</f>
        <v>#N/A</v>
      </c>
      <c r="E227" s="114" t="s">
        <v>157</v>
      </c>
      <c r="F227" s="812">
        <v>35272</v>
      </c>
      <c r="G227" s="114">
        <f t="shared" si="28"/>
        <v>1996</v>
      </c>
      <c r="H227" s="114" t="s">
        <v>668</v>
      </c>
      <c r="I227" s="809" t="str">
        <f>IF(A227="","",     IF(ISNA(VLOOKUP(A227+0.1,Cross!B:H,I$5,0)),   "- cross",   VLOOKUP(A227+0.1,Cross!B:H,I$5,0)))</f>
        <v/>
      </c>
      <c r="J227" s="809" t="str">
        <f>IF(A227="","",     IF(ISNA(VLOOKUP(A227+0.1,Indoor!B:H,J$5,0)),   "- indoor",   VLOOKUP(A227+0.1,Indoor!B:H,J$5,0)))</f>
        <v/>
      </c>
      <c r="K227" s="809"/>
      <c r="L227" s="982" t="s">
        <v>996</v>
      </c>
      <c r="M227" s="882"/>
      <c r="N227" s="1128" t="str">
        <f t="shared" si="33"/>
        <v>NOWAKOWSKI Alicia</v>
      </c>
      <c r="O227" s="1130"/>
      <c r="P227" s="1130"/>
      <c r="Q227" s="1133"/>
      <c r="R227" s="1132"/>
      <c r="S227" s="981" t="str">
        <f t="shared" si="32"/>
        <v>NOWAKOWSKI Alicia</v>
      </c>
      <c r="T227" s="981" t="str">
        <f t="shared" si="31"/>
        <v>NOWAKOWSKI ALICIA</v>
      </c>
      <c r="U227" s="981" t="str">
        <f t="shared" si="29"/>
        <v>NOWAKOWSKI ALICIA</v>
      </c>
      <c r="V227" s="981" t="str">
        <f t="shared" si="30"/>
        <v>NOWAKOWSKI ALICIA</v>
      </c>
      <c r="W227" s="882"/>
    </row>
    <row r="228" spans="1:23">
      <c r="A228" s="118"/>
      <c r="B228" s="116" t="s">
        <v>573</v>
      </c>
      <c r="C228" s="116" t="s">
        <v>574</v>
      </c>
      <c r="D228" s="622" t="e">
        <f>IF(G228="","",VLOOKUP(G228,année_1ou2,pts_Cross!$B$5,0))</f>
        <v>#N/A</v>
      </c>
      <c r="E228" s="114" t="s">
        <v>157</v>
      </c>
      <c r="F228" s="812">
        <v>35686</v>
      </c>
      <c r="G228" s="114">
        <f t="shared" ref="G228:G256" si="34">IF(ISNUMBER(F228),YEAR(F228),"")</f>
        <v>1997</v>
      </c>
      <c r="H228" s="114">
        <v>5563</v>
      </c>
      <c r="I228" s="809" t="str">
        <f>IF(A228="","",     IF(ISNA(VLOOKUP(A228+0.1,Cross!B:H,I$5,0)),   "- cross",   VLOOKUP(A228+0.1,Cross!B:H,I$5,0)))</f>
        <v/>
      </c>
      <c r="J228" s="809" t="str">
        <f>IF(A228="","",     IF(ISNA(VLOOKUP(A228+0.1,Indoor!B:H,J$5,0)),   "- indoor",   VLOOKUP(A228+0.1,Indoor!B:H,J$5,0)))</f>
        <v/>
      </c>
      <c r="K228" s="809"/>
      <c r="L228" s="982">
        <v>1</v>
      </c>
      <c r="M228" s="882"/>
      <c r="N228" s="1128" t="str">
        <f t="shared" si="33"/>
        <v>NSAWELA Mosele Sanya</v>
      </c>
      <c r="O228" s="1130"/>
      <c r="P228" s="1130"/>
      <c r="Q228" s="1133"/>
      <c r="R228" s="1132"/>
      <c r="S228" s="981" t="str">
        <f t="shared" si="32"/>
        <v>NSAWELA Mosele Sanya</v>
      </c>
      <c r="T228" s="981" t="str">
        <f t="shared" si="31"/>
        <v>NSAWELA MOSELE SANYA</v>
      </c>
      <c r="U228" s="981" t="str">
        <f t="shared" si="29"/>
        <v>NSAWELA MOSELE SANYA</v>
      </c>
      <c r="V228" s="981" t="str">
        <f t="shared" si="30"/>
        <v>NSAWELA MOSELE SANYA</v>
      </c>
      <c r="W228" s="882"/>
    </row>
    <row r="229" spans="1:23">
      <c r="A229" s="118"/>
      <c r="B229" s="116" t="s">
        <v>546</v>
      </c>
      <c r="C229" s="116" t="s">
        <v>547</v>
      </c>
      <c r="D229" s="622" t="str">
        <f ca="1">IF(G229="","",VLOOKUP(G229,année_1ou2,pts_Cross!$B$5,0))</f>
        <v>M</v>
      </c>
      <c r="E229" s="114" t="s">
        <v>157</v>
      </c>
      <c r="F229" s="812">
        <v>35943</v>
      </c>
      <c r="G229" s="114">
        <f t="shared" si="34"/>
        <v>1998</v>
      </c>
      <c r="H229" s="114"/>
      <c r="I229" s="809" t="str">
        <f>IF(A229="","",     IF(ISNA(VLOOKUP(A229+0.1,Cross!B:H,I$5,0)),   "- cross",   VLOOKUP(A229+0.1,Cross!B:H,I$5,0)))</f>
        <v/>
      </c>
      <c r="J229" s="809" t="str">
        <f>IF(A229="","",     IF(ISNA(VLOOKUP(A229+0.1,Indoor!B:H,J$5,0)),   "- indoor",   VLOOKUP(A229+0.1,Indoor!B:H,J$5,0)))</f>
        <v/>
      </c>
      <c r="K229" s="809"/>
      <c r="L229" s="982" t="s">
        <v>996</v>
      </c>
      <c r="M229" s="882"/>
      <c r="N229" s="1128" t="str">
        <f t="shared" si="33"/>
        <v>ONANA Alima Justine</v>
      </c>
      <c r="O229" s="1130"/>
      <c r="P229" s="1130"/>
      <c r="Q229" s="1133"/>
      <c r="R229" s="1132"/>
      <c r="S229" s="981" t="str">
        <f t="shared" si="32"/>
        <v>ONANA Alima Justine</v>
      </c>
      <c r="T229" s="981" t="str">
        <f t="shared" si="31"/>
        <v>ONANA ALIMA JUSTINE</v>
      </c>
      <c r="U229" s="981" t="str">
        <f t="shared" si="29"/>
        <v>ONANA ALIMA JUSTINE</v>
      </c>
      <c r="V229" s="981" t="str">
        <f t="shared" si="30"/>
        <v>ONANA ALIMA JUSTINE</v>
      </c>
      <c r="W229" s="882"/>
    </row>
    <row r="230" spans="1:23">
      <c r="A230" s="118"/>
      <c r="B230" s="116" t="s">
        <v>480</v>
      </c>
      <c r="C230" s="116" t="s">
        <v>549</v>
      </c>
      <c r="D230" s="622" t="e">
        <f>IF(G230="","",VLOOKUP(G230,année_1ou2,pts_Cross!$B$5,0))</f>
        <v>#N/A</v>
      </c>
      <c r="E230" s="114" t="s">
        <v>157</v>
      </c>
      <c r="F230" s="812">
        <v>35566</v>
      </c>
      <c r="G230" s="114">
        <f t="shared" si="34"/>
        <v>1997</v>
      </c>
      <c r="H230" s="114">
        <v>5606</v>
      </c>
      <c r="I230" s="809" t="str">
        <f>IF(A230="","",     IF(ISNA(VLOOKUP(A230+0.1,Cross!B:H,I$5,0)),   "- cross",   VLOOKUP(A230+0.1,Cross!B:H,I$5,0)))</f>
        <v/>
      </c>
      <c r="J230" s="809" t="str">
        <f>IF(A230="","",     IF(ISNA(VLOOKUP(A230+0.1,Indoor!B:H,J$5,0)),   "- indoor",   VLOOKUP(A230+0.1,Indoor!B:H,J$5,0)))</f>
        <v/>
      </c>
      <c r="K230" s="809"/>
      <c r="L230" s="982" t="s">
        <v>996</v>
      </c>
      <c r="M230" s="882"/>
      <c r="N230" s="1128" t="str">
        <f t="shared" si="33"/>
        <v>OOMS Camille</v>
      </c>
      <c r="O230" s="1130"/>
      <c r="P230" s="1130"/>
      <c r="Q230" s="1133"/>
      <c r="R230" s="1132"/>
      <c r="S230" s="981" t="str">
        <f t="shared" si="32"/>
        <v>OOMS Camille</v>
      </c>
      <c r="T230" s="981" t="str">
        <f t="shared" si="31"/>
        <v>OOMS CAMILLE</v>
      </c>
      <c r="U230" s="981" t="str">
        <f t="shared" si="29"/>
        <v>OOMS CAMILLE</v>
      </c>
      <c r="V230" s="981" t="str">
        <f t="shared" si="30"/>
        <v>OOMS CAMILLE</v>
      </c>
      <c r="W230" s="882"/>
    </row>
    <row r="231" spans="1:23">
      <c r="A231" s="118"/>
      <c r="B231" s="116" t="s">
        <v>295</v>
      </c>
      <c r="C231" s="116" t="s">
        <v>531</v>
      </c>
      <c r="D231" s="622" t="str">
        <f ca="1">IF(G231="","",VLOOKUP(G231,année_1ou2,pts_Cross!$B$5,0))</f>
        <v>P</v>
      </c>
      <c r="E231" s="114" t="s">
        <v>157</v>
      </c>
      <c r="F231" s="812">
        <v>36700</v>
      </c>
      <c r="G231" s="114">
        <f t="shared" si="34"/>
        <v>2000</v>
      </c>
      <c r="H231" s="114">
        <v>5583</v>
      </c>
      <c r="I231" s="809" t="str">
        <f>IF(A231="","",     IF(ISNA(VLOOKUP(A231+0.1,Cross!B:H,I$5,0)),   "- cross",   VLOOKUP(A231+0.1,Cross!B:H,I$5,0)))</f>
        <v/>
      </c>
      <c r="J231" s="809" t="str">
        <f>IF(A231="","",     IF(ISNA(VLOOKUP(A231+0.1,Indoor!B:H,J$5,0)),   "- indoor",   VLOOKUP(A231+0.1,Indoor!B:H,J$5,0)))</f>
        <v/>
      </c>
      <c r="K231" s="809"/>
      <c r="L231" s="982">
        <v>1</v>
      </c>
      <c r="M231" s="882"/>
      <c r="N231" s="1128" t="str">
        <f t="shared" si="33"/>
        <v>ORLANDI Armele</v>
      </c>
      <c r="O231" s="1130"/>
      <c r="P231" s="1130"/>
      <c r="Q231" s="1133"/>
      <c r="R231" s="1132"/>
      <c r="S231" s="981" t="str">
        <f t="shared" si="32"/>
        <v>ORLANDI Armele</v>
      </c>
      <c r="T231" s="981" t="str">
        <f t="shared" si="31"/>
        <v>ORLANDI ARMELE</v>
      </c>
      <c r="U231" s="981" t="str">
        <f t="shared" si="29"/>
        <v>ORLANDI ARMELE</v>
      </c>
      <c r="V231" s="981" t="str">
        <f t="shared" si="30"/>
        <v>ORLANDI ARMELE</v>
      </c>
      <c r="W231" s="882"/>
    </row>
    <row r="232" spans="1:23">
      <c r="A232" s="118"/>
      <c r="B232" s="116" t="s">
        <v>295</v>
      </c>
      <c r="C232" s="116" t="s">
        <v>575</v>
      </c>
      <c r="D232" s="622" t="e">
        <f>IF(G232="","",VLOOKUP(G232,année_1ou2,pts_Cross!$B$5,0))</f>
        <v>#N/A</v>
      </c>
      <c r="E232" s="114" t="s">
        <v>157</v>
      </c>
      <c r="F232" s="812">
        <v>35757</v>
      </c>
      <c r="G232" s="114">
        <f t="shared" si="34"/>
        <v>1997</v>
      </c>
      <c r="H232" s="114">
        <v>5316</v>
      </c>
      <c r="I232" s="809" t="str">
        <f>IF(A232="","",     IF(ISNA(VLOOKUP(A232+0.1,Cross!B:H,I$5,0)),   "- cross",   VLOOKUP(A232+0.1,Cross!B:H,I$5,0)))</f>
        <v/>
      </c>
      <c r="J232" s="809" t="str">
        <f>IF(A232="","",     IF(ISNA(VLOOKUP(A232+0.1,Indoor!B:H,J$5,0)),   "- indoor",   VLOOKUP(A232+0.1,Indoor!B:H,J$5,0)))</f>
        <v/>
      </c>
      <c r="K232" s="809"/>
      <c r="L232" s="982">
        <v>1</v>
      </c>
      <c r="M232" s="882"/>
      <c r="N232" s="1128" t="str">
        <f t="shared" si="33"/>
        <v>ORLANDI Hester</v>
      </c>
      <c r="O232" s="1130"/>
      <c r="P232" s="1130"/>
      <c r="Q232" s="1133"/>
      <c r="R232" s="1132"/>
      <c r="S232" s="981" t="str">
        <f t="shared" si="32"/>
        <v>ORLANDI Hester</v>
      </c>
      <c r="T232" s="981" t="str">
        <f t="shared" si="31"/>
        <v>ORLANDI HESTER</v>
      </c>
      <c r="U232" s="981" t="str">
        <f t="shared" si="29"/>
        <v>ORLANDI HESTER</v>
      </c>
      <c r="V232" s="981" t="str">
        <f t="shared" si="30"/>
        <v>ORLANDI HESTER</v>
      </c>
      <c r="W232" s="882"/>
    </row>
    <row r="233" spans="1:23">
      <c r="A233" s="118"/>
      <c r="B233" s="116" t="s">
        <v>664</v>
      </c>
      <c r="C233" s="116" t="s">
        <v>665</v>
      </c>
      <c r="D233" s="622" t="e">
        <f>IF(G233="","",VLOOKUP(G233,année_1ou2,pts_Cross!$B$5,0))</f>
        <v>#N/A</v>
      </c>
      <c r="E233" s="114" t="s">
        <v>6</v>
      </c>
      <c r="F233" s="812">
        <v>34767</v>
      </c>
      <c r="G233" s="114">
        <f t="shared" si="34"/>
        <v>1995</v>
      </c>
      <c r="H233" s="114">
        <v>5659</v>
      </c>
      <c r="I233" s="809" t="str">
        <f>IF(A233="","",     IF(ISNA(VLOOKUP(A233+0.1,Cross!B:H,I$5,0)),   "- cross",   VLOOKUP(A233+0.1,Cross!B:H,I$5,0)))</f>
        <v/>
      </c>
      <c r="J233" s="809" t="str">
        <f>IF(A233="","",     IF(ISNA(VLOOKUP(A233+0.1,Indoor!B:H,J$5,0)),   "- indoor",   VLOOKUP(A233+0.1,Indoor!B:H,J$5,0)))</f>
        <v/>
      </c>
      <c r="K233" s="809"/>
      <c r="L233" s="982" t="s">
        <v>996</v>
      </c>
      <c r="M233" s="882"/>
      <c r="N233" s="1128" t="str">
        <f t="shared" si="33"/>
        <v>OUEDRAOGO Sacha</v>
      </c>
      <c r="O233" s="1130"/>
      <c r="P233" s="1130"/>
      <c r="Q233" s="1133"/>
      <c r="R233" s="1132"/>
      <c r="S233" s="981" t="str">
        <f t="shared" si="32"/>
        <v>OUEDRAOGO Sacha</v>
      </c>
      <c r="T233" s="981" t="str">
        <f t="shared" si="31"/>
        <v>OUEDRAOGO SACHA</v>
      </c>
      <c r="U233" s="981" t="str">
        <f t="shared" si="29"/>
        <v>OUEDRAOGO SACHA</v>
      </c>
      <c r="V233" s="981" t="str">
        <f t="shared" si="30"/>
        <v>OUEDRAOGO SACHA</v>
      </c>
      <c r="W233" s="882"/>
    </row>
    <row r="234" spans="1:23">
      <c r="A234" s="118"/>
      <c r="B234" s="116" t="s">
        <v>625</v>
      </c>
      <c r="C234" s="116" t="s">
        <v>626</v>
      </c>
      <c r="D234" s="622" t="str">
        <f ca="1">IF(G234="","",VLOOKUP(G234,année_1ou2,pts_Cross!$B$5,0))</f>
        <v>M</v>
      </c>
      <c r="E234" s="114" t="s">
        <v>6</v>
      </c>
      <c r="F234" s="812">
        <v>36520</v>
      </c>
      <c r="G234" s="114">
        <f t="shared" si="34"/>
        <v>1999</v>
      </c>
      <c r="H234" s="114"/>
      <c r="I234" s="809" t="str">
        <f>IF(A234="","",     IF(ISNA(VLOOKUP(A234+0.1,Cross!B:H,I$5,0)),   "- cross",   VLOOKUP(A234+0.1,Cross!B:H,I$5,0)))</f>
        <v/>
      </c>
      <c r="J234" s="809" t="str">
        <f>IF(A234="","",     IF(ISNA(VLOOKUP(A234+0.1,Indoor!B:H,J$5,0)),   "- indoor",   VLOOKUP(A234+0.1,Indoor!B:H,J$5,0)))</f>
        <v/>
      </c>
      <c r="K234" s="809"/>
      <c r="L234" s="982" t="s">
        <v>996</v>
      </c>
      <c r="M234" s="882"/>
      <c r="N234" s="1128" t="str">
        <f t="shared" si="33"/>
        <v>PAJAZITI Agon</v>
      </c>
      <c r="O234" s="1130"/>
      <c r="P234" s="1130"/>
      <c r="Q234" s="1133"/>
      <c r="R234" s="1132"/>
      <c r="S234" s="981" t="str">
        <f t="shared" si="32"/>
        <v>PAJAZITI Agon</v>
      </c>
      <c r="T234" s="981" t="str">
        <f t="shared" si="31"/>
        <v>PAJAZITI AGON</v>
      </c>
      <c r="U234" s="981" t="str">
        <f t="shared" si="29"/>
        <v>PAJAZITI AGON</v>
      </c>
      <c r="V234" s="981" t="str">
        <f t="shared" si="30"/>
        <v>PAJAZITI AGON</v>
      </c>
      <c r="W234" s="882"/>
    </row>
    <row r="235" spans="1:23">
      <c r="A235" s="118"/>
      <c r="B235" s="116" t="s">
        <v>922</v>
      </c>
      <c r="C235" s="116" t="s">
        <v>970</v>
      </c>
      <c r="D235" s="622" t="e">
        <f>IF(G235="","",VLOOKUP(G235,année_1ou2,pts_Cross!$B$5,0))</f>
        <v>#N/A</v>
      </c>
      <c r="E235" s="114" t="s">
        <v>6</v>
      </c>
      <c r="F235" s="812">
        <v>35255</v>
      </c>
      <c r="G235" s="114">
        <f t="shared" si="34"/>
        <v>1996</v>
      </c>
      <c r="H235" s="114"/>
      <c r="I235" s="809" t="str">
        <f>IF(A235="","",     IF(ISNA(VLOOKUP(A235+0.1,Cross!B:H,I$5,0)),   "- cross",   VLOOKUP(A235+0.1,Cross!B:H,I$5,0)))</f>
        <v/>
      </c>
      <c r="J235" s="809" t="str">
        <f>IF(A235="","",     IF(ISNA(VLOOKUP(A235+0.1,Indoor!B:H,J$5,0)),   "- indoor",   VLOOKUP(A235+0.1,Indoor!B:H,J$5,0)))</f>
        <v/>
      </c>
      <c r="K235" s="809"/>
      <c r="L235" s="982">
        <v>1</v>
      </c>
      <c r="M235" s="882"/>
      <c r="N235" s="1128" t="str">
        <f t="shared" si="33"/>
        <v>PARE Louis</v>
      </c>
      <c r="O235" s="1130"/>
      <c r="P235" s="1130"/>
      <c r="Q235" s="1133"/>
      <c r="R235" s="1132"/>
      <c r="S235" s="981" t="str">
        <f t="shared" si="32"/>
        <v>PARE Louis</v>
      </c>
      <c r="T235" s="981" t="str">
        <f t="shared" si="31"/>
        <v>PARE LOUIS</v>
      </c>
      <c r="U235" s="981" t="str">
        <f t="shared" si="29"/>
        <v>PARE LOUIS</v>
      </c>
      <c r="V235" s="981" t="str">
        <f t="shared" si="30"/>
        <v>PARE LOUIS</v>
      </c>
      <c r="W235" s="882"/>
    </row>
    <row r="236" spans="1:23">
      <c r="A236" s="118"/>
      <c r="B236" s="116" t="s">
        <v>548</v>
      </c>
      <c r="C236" s="116" t="s">
        <v>549</v>
      </c>
      <c r="D236" s="622" t="str">
        <f ca="1">IF(G236="","",VLOOKUP(G236,année_1ou2,pts_Cross!$B$5,0))</f>
        <v>M</v>
      </c>
      <c r="E236" s="114" t="s">
        <v>157</v>
      </c>
      <c r="F236" s="812">
        <v>36252</v>
      </c>
      <c r="G236" s="114">
        <f t="shared" si="34"/>
        <v>1999</v>
      </c>
      <c r="H236" s="114"/>
      <c r="I236" s="809" t="str">
        <f>IF(A236="","",     IF(ISNA(VLOOKUP(A236+0.1,Cross!B:H,I$5,0)),   "- cross",   VLOOKUP(A236+0.1,Cross!B:H,I$5,0)))</f>
        <v/>
      </c>
      <c r="J236" s="809" t="str">
        <f>IF(A236="","",     IF(ISNA(VLOOKUP(A236+0.1,Indoor!B:H,J$5,0)),   "- indoor",   VLOOKUP(A236+0.1,Indoor!B:H,J$5,0)))</f>
        <v/>
      </c>
      <c r="K236" s="809"/>
      <c r="L236" s="982" t="s">
        <v>996</v>
      </c>
      <c r="M236" s="882"/>
      <c r="N236" s="1128" t="str">
        <f t="shared" si="33"/>
        <v>PARIS Camille</v>
      </c>
      <c r="O236" s="1130"/>
      <c r="P236" s="1130"/>
      <c r="Q236" s="1133"/>
      <c r="R236" s="1132"/>
      <c r="S236" s="981" t="str">
        <f t="shared" si="32"/>
        <v>PARIS Camille</v>
      </c>
      <c r="T236" s="981" t="str">
        <f t="shared" si="31"/>
        <v>PARIS CAMILLE</v>
      </c>
      <c r="U236" s="981" t="str">
        <f t="shared" si="29"/>
        <v>PARIS CAMILLE</v>
      </c>
      <c r="V236" s="981" t="str">
        <f t="shared" si="30"/>
        <v>PARIS CAMILLE</v>
      </c>
      <c r="W236" s="882"/>
    </row>
    <row r="237" spans="1:23">
      <c r="A237" s="118"/>
      <c r="B237" s="116" t="s">
        <v>923</v>
      </c>
      <c r="C237" s="116" t="s">
        <v>662</v>
      </c>
      <c r="D237" s="622" t="str">
        <f ca="1">IF(G237="","",VLOOKUP(G237,année_1ou2,pts_Cross!$B$5,0))</f>
        <v>P</v>
      </c>
      <c r="E237" s="114" t="s">
        <v>6</v>
      </c>
      <c r="F237" s="812">
        <v>37055</v>
      </c>
      <c r="G237" s="114">
        <f t="shared" si="34"/>
        <v>2001</v>
      </c>
      <c r="H237" s="114"/>
      <c r="I237" s="809" t="str">
        <f>IF(A237="","",     IF(ISNA(VLOOKUP(A237+0.1,Cross!B:H,I$5,0)),   "- cross",   VLOOKUP(A237+0.1,Cross!B:H,I$5,0)))</f>
        <v/>
      </c>
      <c r="J237" s="809" t="str">
        <f>IF(A237="","",     IF(ISNA(VLOOKUP(A237+0.1,Indoor!B:H,J$5,0)),   "- indoor",   VLOOKUP(A237+0.1,Indoor!B:H,J$5,0)))</f>
        <v/>
      </c>
      <c r="K237" s="809"/>
      <c r="L237" s="982">
        <v>1</v>
      </c>
      <c r="M237" s="882"/>
      <c r="N237" s="1128" t="str">
        <f t="shared" si="33"/>
        <v>PARTOUNE Quentin</v>
      </c>
      <c r="O237" s="1130"/>
      <c r="P237" s="1130"/>
      <c r="Q237" s="1133"/>
      <c r="R237" s="1132"/>
      <c r="S237" s="981" t="str">
        <f t="shared" si="32"/>
        <v>PARTOUNE Quentin</v>
      </c>
      <c r="T237" s="981" t="str">
        <f t="shared" si="31"/>
        <v>PARTOUNE QUENTIN</v>
      </c>
      <c r="U237" s="981" t="str">
        <f t="shared" si="29"/>
        <v>PARTOUNE QUENTIN</v>
      </c>
      <c r="V237" s="981" t="str">
        <f t="shared" si="30"/>
        <v>PARTOUNE QUENTIN</v>
      </c>
      <c r="W237" s="882"/>
    </row>
    <row r="238" spans="1:23">
      <c r="A238" s="118"/>
      <c r="B238" s="116" t="s">
        <v>296</v>
      </c>
      <c r="C238" s="116" t="s">
        <v>607</v>
      </c>
      <c r="D238" s="622" t="e">
        <f>IF(G238="","",VLOOKUP(G238,année_1ou2,pts_Cross!$B$5,0))</f>
        <v>#N/A</v>
      </c>
      <c r="E238" s="114" t="s">
        <v>6</v>
      </c>
      <c r="F238" s="812">
        <v>34711</v>
      </c>
      <c r="G238" s="114">
        <f t="shared" si="34"/>
        <v>1995</v>
      </c>
      <c r="H238" s="114" t="s">
        <v>668</v>
      </c>
      <c r="I238" s="809" t="str">
        <f>IF(A238="","",     IF(ISNA(VLOOKUP(A238+0.1,Cross!B:H,I$5,0)),   "- cross",   VLOOKUP(A238+0.1,Cross!B:H,I$5,0)))</f>
        <v/>
      </c>
      <c r="J238" s="809" t="str">
        <f>IF(A238="","",     IF(ISNA(VLOOKUP(A238+0.1,Indoor!B:H,J$5,0)),   "- indoor",   VLOOKUP(A238+0.1,Indoor!B:H,J$5,0)))</f>
        <v/>
      </c>
      <c r="K238" s="809"/>
      <c r="L238" s="982" t="s">
        <v>996</v>
      </c>
      <c r="M238" s="882"/>
      <c r="N238" s="1128" t="str">
        <f t="shared" si="33"/>
        <v>PELERIAUX Sébastien</v>
      </c>
      <c r="O238" s="1130"/>
      <c r="P238" s="1130"/>
      <c r="Q238" s="1133"/>
      <c r="R238" s="1132"/>
      <c r="S238" s="981" t="str">
        <f t="shared" si="32"/>
        <v>PELERIAUX Sébastien</v>
      </c>
      <c r="T238" s="981" t="str">
        <f t="shared" si="31"/>
        <v>PELERIAUX SÉBASTIEN</v>
      </c>
      <c r="U238" s="981" t="str">
        <f t="shared" si="29"/>
        <v>PELERIAUX SEBASTIEN</v>
      </c>
      <c r="V238" s="981" t="str">
        <f t="shared" si="30"/>
        <v>PELERIAUX SEBASTIEN</v>
      </c>
      <c r="W238" s="882"/>
    </row>
    <row r="239" spans="1:23">
      <c r="A239" s="118">
        <v>9635</v>
      </c>
      <c r="B239" s="116" t="s">
        <v>924</v>
      </c>
      <c r="C239" s="116" t="s">
        <v>978</v>
      </c>
      <c r="D239" s="622" t="str">
        <f ca="1">IF(G239="","",VLOOKUP(G239,année_1ou2,pts_Cross!$B$5,0))</f>
        <v>M</v>
      </c>
      <c r="E239" s="114" t="s">
        <v>157</v>
      </c>
      <c r="F239" s="812">
        <v>35867</v>
      </c>
      <c r="G239" s="114">
        <f t="shared" si="34"/>
        <v>1998</v>
      </c>
      <c r="H239" s="114"/>
      <c r="I239" s="809">
        <f ca="1">IF(A239="","",     IF(ISNA(VLOOKUP(A239+0.1,Cross!B:H,I$5,0)),   "- cross",   VLOOKUP(A239+0.1,Cross!B:H,I$5,0)))</f>
        <v>992</v>
      </c>
      <c r="J239" s="809">
        <f ca="1">IF(A239="","",     IF(ISNA(VLOOKUP(A239+0.1,Indoor!B:H,J$5,0)),   "- indoor",   VLOOKUP(A239+0.1,Indoor!B:H,J$5,0)))</f>
        <v>718</v>
      </c>
      <c r="K239" s="809"/>
      <c r="L239" s="982" t="s">
        <v>996</v>
      </c>
      <c r="M239" s="882"/>
      <c r="N239" s="1128" t="str">
        <f t="shared" si="33"/>
        <v>PESENTI Léna</v>
      </c>
      <c r="O239" s="1130"/>
      <c r="P239" s="1130"/>
      <c r="Q239" s="1133"/>
      <c r="R239" s="1132"/>
      <c r="S239" s="981" t="str">
        <f t="shared" si="32"/>
        <v>PESENTI Léna</v>
      </c>
      <c r="T239" s="981" t="str">
        <f t="shared" si="31"/>
        <v>PESENTI LÉNA</v>
      </c>
      <c r="U239" s="981" t="str">
        <f t="shared" si="29"/>
        <v>PESENTI LENA</v>
      </c>
      <c r="V239" s="981" t="str">
        <f t="shared" si="30"/>
        <v>PESENTI LENA</v>
      </c>
      <c r="W239" s="882"/>
    </row>
    <row r="240" spans="1:23">
      <c r="A240" s="118"/>
      <c r="B240" s="116" t="s">
        <v>627</v>
      </c>
      <c r="C240" s="116" t="s">
        <v>628</v>
      </c>
      <c r="D240" s="622" t="str">
        <f ca="1">IF(G240="","",VLOOKUP(G240,année_1ou2,pts_Cross!$B$5,0))</f>
        <v>M</v>
      </c>
      <c r="E240" s="114" t="s">
        <v>6</v>
      </c>
      <c r="F240" s="812">
        <v>36229</v>
      </c>
      <c r="G240" s="114">
        <f t="shared" si="34"/>
        <v>1999</v>
      </c>
      <c r="H240" s="114">
        <v>5658</v>
      </c>
      <c r="I240" s="809" t="str">
        <f>IF(A240="","",     IF(ISNA(VLOOKUP(A240+0.1,Cross!B:H,I$5,0)),   "- cross",   VLOOKUP(A240+0.1,Cross!B:H,I$5,0)))</f>
        <v/>
      </c>
      <c r="J240" s="809" t="str">
        <f>IF(A240="","",     IF(ISNA(VLOOKUP(A240+0.1,Indoor!B:H,J$5,0)),   "- indoor",   VLOOKUP(A240+0.1,Indoor!B:H,J$5,0)))</f>
        <v/>
      </c>
      <c r="K240" s="809"/>
      <c r="L240" s="982" t="s">
        <v>996</v>
      </c>
      <c r="M240" s="882"/>
      <c r="N240" s="1128" t="str">
        <f t="shared" si="33"/>
        <v>PETERS Didier</v>
      </c>
      <c r="O240" s="1130"/>
      <c r="P240" s="1130"/>
      <c r="Q240" s="1133"/>
      <c r="R240" s="1132"/>
      <c r="S240" s="981" t="str">
        <f t="shared" si="32"/>
        <v>PETERS Didier</v>
      </c>
      <c r="T240" s="981" t="str">
        <f t="shared" si="31"/>
        <v>PETERS DIDIER</v>
      </c>
      <c r="U240" s="981" t="str">
        <f t="shared" si="29"/>
        <v>PETERS DIDIER</v>
      </c>
      <c r="V240" s="981" t="str">
        <f t="shared" si="30"/>
        <v>PETERS DIDIER</v>
      </c>
      <c r="W240" s="882"/>
    </row>
    <row r="241" spans="1:23">
      <c r="A241" s="118"/>
      <c r="B241" s="116" t="s">
        <v>925</v>
      </c>
      <c r="C241" s="116" t="s">
        <v>670</v>
      </c>
      <c r="D241" s="622" t="e">
        <f>IF(G241="","",VLOOKUP(G241,année_1ou2,pts_Cross!$B$5,0))</f>
        <v>#N/A</v>
      </c>
      <c r="E241" s="114" t="s">
        <v>157</v>
      </c>
      <c r="F241" s="812">
        <v>35328</v>
      </c>
      <c r="G241" s="114">
        <f t="shared" si="34"/>
        <v>1996</v>
      </c>
      <c r="H241" s="114"/>
      <c r="I241" s="809" t="str">
        <f>IF(A241="","",     IF(ISNA(VLOOKUP(A241+0.1,Cross!B:H,I$5,0)),   "- cross",   VLOOKUP(A241+0.1,Cross!B:H,I$5,0)))</f>
        <v/>
      </c>
      <c r="J241" s="809" t="str">
        <f>IF(A241="","",     IF(ISNA(VLOOKUP(A241+0.1,Indoor!B:H,J$5,0)),   "- indoor",   VLOOKUP(A241+0.1,Indoor!B:H,J$5,0)))</f>
        <v/>
      </c>
      <c r="K241" s="809"/>
      <c r="L241" s="982" t="s">
        <v>996</v>
      </c>
      <c r="M241" s="882"/>
      <c r="N241" s="1128" t="str">
        <f t="shared" si="33"/>
        <v>PETRE Ophélie</v>
      </c>
      <c r="O241" s="1130"/>
      <c r="P241" s="1130"/>
      <c r="Q241" s="1133"/>
      <c r="R241" s="1132"/>
      <c r="S241" s="981" t="str">
        <f t="shared" si="32"/>
        <v>PETRE Ophélie</v>
      </c>
      <c r="T241" s="981" t="str">
        <f t="shared" si="31"/>
        <v>PETRE OPHÉLIE</v>
      </c>
      <c r="U241" s="981" t="str">
        <f t="shared" si="29"/>
        <v>PETRE OPHELIE</v>
      </c>
      <c r="V241" s="981" t="str">
        <f t="shared" si="30"/>
        <v>PETRE OPHELIE</v>
      </c>
      <c r="W241" s="882"/>
    </row>
    <row r="242" spans="1:23">
      <c r="A242" s="118">
        <v>7009</v>
      </c>
      <c r="B242" s="116" t="s">
        <v>629</v>
      </c>
      <c r="C242" s="116" t="s">
        <v>630</v>
      </c>
      <c r="D242" s="622" t="str">
        <f ca="1">IF(G242="","",VLOOKUP(G242,année_1ou2,pts_Cross!$B$5,0))</f>
        <v>M</v>
      </c>
      <c r="E242" s="114" t="s">
        <v>6</v>
      </c>
      <c r="F242" s="812">
        <v>36231</v>
      </c>
      <c r="G242" s="114">
        <f t="shared" si="34"/>
        <v>1999</v>
      </c>
      <c r="H242" s="114">
        <v>5573</v>
      </c>
      <c r="I242" s="809">
        <f ca="1">IF(A242="","",     IF(ISNA(VLOOKUP(A242+0.1,Cross!B:H,I$5,0)),   "- cross",   VLOOKUP(A242+0.1,Cross!B:H,I$5,0)))</f>
        <v>1653</v>
      </c>
      <c r="J242" s="809">
        <f ca="1">IF(A242="","",     IF(ISNA(VLOOKUP(A242+0.1,Indoor!B:H,J$5,0)),   "- indoor",   VLOOKUP(A242+0.1,Indoor!B:H,J$5,0)))</f>
        <v>278</v>
      </c>
      <c r="K242" s="809"/>
      <c r="L242" s="982">
        <v>1</v>
      </c>
      <c r="M242" s="882"/>
      <c r="N242" s="1128" t="str">
        <f t="shared" si="33"/>
        <v>PHILIPPO Brieuc</v>
      </c>
      <c r="O242" s="1130"/>
      <c r="P242" s="1130"/>
      <c r="Q242" s="1133"/>
      <c r="R242" s="1132"/>
      <c r="S242" s="981" t="str">
        <f t="shared" si="32"/>
        <v>PHILIPPO Brieuc</v>
      </c>
      <c r="T242" s="981" t="str">
        <f t="shared" si="31"/>
        <v>PHILIPPO BRIEUC</v>
      </c>
      <c r="U242" s="981" t="str">
        <f t="shared" si="29"/>
        <v>PHILIPPO BRIEUC</v>
      </c>
      <c r="V242" s="981" t="str">
        <f t="shared" si="30"/>
        <v>PHILIPPO BRIEUC</v>
      </c>
      <c r="W242" s="882"/>
    </row>
    <row r="243" spans="1:23">
      <c r="A243" s="118"/>
      <c r="B243" s="116" t="s">
        <v>629</v>
      </c>
      <c r="C243" s="116" t="s">
        <v>979</v>
      </c>
      <c r="D243" s="622" t="str">
        <f>IF(G243="","",VLOOKUP(G243,année_1ou2,pts_Cross!$B$5,0))</f>
        <v/>
      </c>
      <c r="E243" s="114" t="s">
        <v>157</v>
      </c>
      <c r="F243" s="812"/>
      <c r="G243" s="114" t="str">
        <f t="shared" si="34"/>
        <v/>
      </c>
      <c r="H243" s="114"/>
      <c r="I243" s="809" t="str">
        <f>IF(A243="","",     IF(ISNA(VLOOKUP(A243+0.1,Cross!B:H,I$5,0)),   "- cross",   VLOOKUP(A243+0.1,Cross!B:H,I$5,0)))</f>
        <v/>
      </c>
      <c r="J243" s="809" t="str">
        <f>IF(A243="","",     IF(ISNA(VLOOKUP(A243+0.1,Indoor!B:H,J$5,0)),   "- indoor",   VLOOKUP(A243+0.1,Indoor!B:H,J$5,0)))</f>
        <v/>
      </c>
      <c r="K243" s="809"/>
      <c r="L243" s="982">
        <v>1</v>
      </c>
      <c r="M243" s="882"/>
      <c r="N243" s="1128" t="str">
        <f t="shared" si="33"/>
        <v>PHILIPPO Maylis</v>
      </c>
      <c r="O243" s="1130"/>
      <c r="P243" s="1130"/>
      <c r="Q243" s="1133"/>
      <c r="R243" s="1132"/>
      <c r="S243" s="981" t="str">
        <f t="shared" si="32"/>
        <v>PHILIPPO Maylis</v>
      </c>
      <c r="T243" s="981" t="str">
        <f t="shared" si="31"/>
        <v>PHILIPPO MAYLIS</v>
      </c>
      <c r="U243" s="981" t="str">
        <f t="shared" si="29"/>
        <v>PHILIPPO MAYLIS</v>
      </c>
      <c r="V243" s="981" t="str">
        <f t="shared" si="30"/>
        <v>PHILIPPO MAYLIS</v>
      </c>
      <c r="W243" s="882"/>
    </row>
    <row r="244" spans="1:23">
      <c r="A244" s="118"/>
      <c r="B244" s="116" t="s">
        <v>926</v>
      </c>
      <c r="C244" s="116" t="s">
        <v>524</v>
      </c>
      <c r="D244" s="622" t="str">
        <f ca="1">IF(G244="","",VLOOKUP(G244,année_1ou2,pts_Cross!$B$5,0))</f>
        <v>P</v>
      </c>
      <c r="E244" s="114" t="s">
        <v>157</v>
      </c>
      <c r="F244" s="812">
        <v>37126</v>
      </c>
      <c r="G244" s="114">
        <f t="shared" si="34"/>
        <v>2001</v>
      </c>
      <c r="H244" s="114"/>
      <c r="I244" s="809" t="str">
        <f>IF(A244="","",     IF(ISNA(VLOOKUP(A244+0.1,Cross!B:H,I$5,0)),   "- cross",   VLOOKUP(A244+0.1,Cross!B:H,I$5,0)))</f>
        <v/>
      </c>
      <c r="J244" s="809" t="str">
        <f>IF(A244="","",     IF(ISNA(VLOOKUP(A244+0.1,Indoor!B:H,J$5,0)),   "- indoor",   VLOOKUP(A244+0.1,Indoor!B:H,J$5,0)))</f>
        <v/>
      </c>
      <c r="K244" s="809"/>
      <c r="L244" s="982">
        <v>1</v>
      </c>
      <c r="M244" s="882"/>
      <c r="N244" s="1128" t="str">
        <f t="shared" si="33"/>
        <v>PIERRET Emilie</v>
      </c>
      <c r="O244" s="1130"/>
      <c r="P244" s="1130"/>
      <c r="Q244" s="1133"/>
      <c r="R244" s="1132"/>
      <c r="S244" s="981" t="str">
        <f t="shared" si="32"/>
        <v>PIERRET Emilie</v>
      </c>
      <c r="T244" s="981" t="str">
        <f t="shared" si="31"/>
        <v>PIERRET EMILIE</v>
      </c>
      <c r="U244" s="981" t="str">
        <f t="shared" si="29"/>
        <v>PIERRET EMILIE</v>
      </c>
      <c r="V244" s="981" t="str">
        <f t="shared" si="30"/>
        <v>PIERRET EMILIE</v>
      </c>
      <c r="W244" s="882"/>
    </row>
    <row r="245" spans="1:23">
      <c r="A245" s="118"/>
      <c r="B245" s="116" t="s">
        <v>927</v>
      </c>
      <c r="C245" s="116" t="s">
        <v>980</v>
      </c>
      <c r="D245" s="622" t="str">
        <f ca="1">IF(G245="","",VLOOKUP(G245,année_1ou2,pts_Cross!$B$5,0))</f>
        <v>M</v>
      </c>
      <c r="E245" s="114" t="s">
        <v>157</v>
      </c>
      <c r="F245" s="812">
        <v>36212</v>
      </c>
      <c r="G245" s="114">
        <f t="shared" si="34"/>
        <v>1999</v>
      </c>
      <c r="H245" s="114"/>
      <c r="I245" s="809" t="str">
        <f>IF(A245="","",     IF(ISNA(VLOOKUP(A245+0.1,Cross!B:H,I$5,0)),   "- cross",   VLOOKUP(A245+0.1,Cross!B:H,I$5,0)))</f>
        <v/>
      </c>
      <c r="J245" s="809" t="str">
        <f>IF(A245="","",     IF(ISNA(VLOOKUP(A245+0.1,Indoor!B:H,J$5,0)),   "- indoor",   VLOOKUP(A245+0.1,Indoor!B:H,J$5,0)))</f>
        <v/>
      </c>
      <c r="K245" s="809"/>
      <c r="L245" s="982">
        <v>1</v>
      </c>
      <c r="M245" s="882"/>
      <c r="N245" s="1128" t="str">
        <f t="shared" si="33"/>
        <v>PIETERS Sonia</v>
      </c>
      <c r="O245" s="1130"/>
      <c r="P245" s="1130"/>
      <c r="Q245" s="1133"/>
      <c r="R245" s="1132"/>
      <c r="S245" s="981" t="str">
        <f t="shared" si="32"/>
        <v>PIETERS Sonia</v>
      </c>
      <c r="T245" s="981" t="str">
        <f t="shared" si="31"/>
        <v>PIETERS SONIA</v>
      </c>
      <c r="U245" s="981" t="str">
        <f t="shared" si="29"/>
        <v>PIETERS SONIA</v>
      </c>
      <c r="V245" s="981" t="str">
        <f t="shared" si="30"/>
        <v>PIETERS SONIA</v>
      </c>
      <c r="W245" s="882"/>
    </row>
    <row r="246" spans="1:23">
      <c r="A246" s="118"/>
      <c r="B246" s="116" t="s">
        <v>297</v>
      </c>
      <c r="C246" s="116" t="s">
        <v>681</v>
      </c>
      <c r="D246" s="622" t="e">
        <f>IF(G246="","",VLOOKUP(G246,année_1ou2,pts_Cross!$B$5,0))</f>
        <v>#N/A</v>
      </c>
      <c r="E246" s="114" t="s">
        <v>157</v>
      </c>
      <c r="F246" s="812">
        <v>35064</v>
      </c>
      <c r="G246" s="114">
        <f t="shared" si="34"/>
        <v>1995</v>
      </c>
      <c r="H246" s="114" t="s">
        <v>668</v>
      </c>
      <c r="I246" s="809" t="str">
        <f>IF(A246="","",     IF(ISNA(VLOOKUP(A246+0.1,Cross!B:H,I$5,0)),   "- cross",   VLOOKUP(A246+0.1,Cross!B:H,I$5,0)))</f>
        <v/>
      </c>
      <c r="J246" s="809" t="str">
        <f>IF(A246="","",     IF(ISNA(VLOOKUP(A246+0.1,Indoor!B:H,J$5,0)),   "- indoor",   VLOOKUP(A246+0.1,Indoor!B:H,J$5,0)))</f>
        <v/>
      </c>
      <c r="K246" s="809"/>
      <c r="L246" s="982" t="s">
        <v>996</v>
      </c>
      <c r="M246" s="882"/>
      <c r="N246" s="1128" t="str">
        <f t="shared" si="33"/>
        <v>PIOVESANA Tatiana</v>
      </c>
      <c r="O246" s="1130"/>
      <c r="P246" s="1130"/>
      <c r="Q246" s="1133"/>
      <c r="R246" s="1132"/>
      <c r="S246" s="981" t="str">
        <f t="shared" si="32"/>
        <v>PIOVESANA Tatiana</v>
      </c>
      <c r="T246" s="981" t="str">
        <f t="shared" si="31"/>
        <v>PIOVESANA TATIANA</v>
      </c>
      <c r="U246" s="981" t="str">
        <f t="shared" si="29"/>
        <v>PIOVESANA TATIANA</v>
      </c>
      <c r="V246" s="981" t="str">
        <f t="shared" si="30"/>
        <v>PIOVESANA TATIANA</v>
      </c>
      <c r="W246" s="882"/>
    </row>
    <row r="247" spans="1:23">
      <c r="A247" s="118"/>
      <c r="B247" s="116" t="s">
        <v>928</v>
      </c>
      <c r="C247" s="116" t="s">
        <v>590</v>
      </c>
      <c r="D247" s="622" t="str">
        <f ca="1">IF(G247="","",VLOOKUP(G247,année_1ou2,pts_Cross!$B$5,0))</f>
        <v>P</v>
      </c>
      <c r="E247" s="114" t="s">
        <v>6</v>
      </c>
      <c r="F247" s="812">
        <v>36760</v>
      </c>
      <c r="G247" s="114">
        <f t="shared" si="34"/>
        <v>2000</v>
      </c>
      <c r="H247" s="114"/>
      <c r="I247" s="809" t="str">
        <f>IF(A247="","",     IF(ISNA(VLOOKUP(A247+0.1,Cross!B:H,I$5,0)),   "- cross",   VLOOKUP(A247+0.1,Cross!B:H,I$5,0)))</f>
        <v/>
      </c>
      <c r="J247" s="809" t="str">
        <f>IF(A247="","",     IF(ISNA(VLOOKUP(A247+0.1,Indoor!B:H,J$5,0)),   "- indoor",   VLOOKUP(A247+0.1,Indoor!B:H,J$5,0)))</f>
        <v/>
      </c>
      <c r="K247" s="809"/>
      <c r="L247" s="982">
        <v>1</v>
      </c>
      <c r="M247" s="882"/>
      <c r="N247" s="1128" t="str">
        <f t="shared" si="33"/>
        <v>PLAISANT Lucas</v>
      </c>
      <c r="O247" s="1130"/>
      <c r="P247" s="1130"/>
      <c r="Q247" s="1133"/>
      <c r="R247" s="1132"/>
      <c r="S247" s="981" t="str">
        <f t="shared" si="32"/>
        <v>PLAISANT Lucas</v>
      </c>
      <c r="T247" s="981" t="str">
        <f t="shared" si="31"/>
        <v>PLAISANT LUCAS</v>
      </c>
      <c r="U247" s="981" t="str">
        <f t="shared" si="29"/>
        <v>PLAISANT LUCAS</v>
      </c>
      <c r="V247" s="981" t="str">
        <f t="shared" si="30"/>
        <v>PLAISANT LUCAS</v>
      </c>
      <c r="W247" s="882"/>
    </row>
    <row r="248" spans="1:23">
      <c r="A248" s="118"/>
      <c r="B248" s="116" t="s">
        <v>532</v>
      </c>
      <c r="C248" s="116" t="s">
        <v>533</v>
      </c>
      <c r="D248" s="622" t="str">
        <f>IF(G248="","",VLOOKUP(G248,année_1ou2,pts_Cross!$B$5,0))</f>
        <v/>
      </c>
      <c r="E248" s="114" t="s">
        <v>157</v>
      </c>
      <c r="F248" s="812"/>
      <c r="G248" s="114" t="str">
        <f t="shared" si="34"/>
        <v/>
      </c>
      <c r="H248" s="114"/>
      <c r="I248" s="809" t="str">
        <f>IF(A248="","",     IF(ISNA(VLOOKUP(A248+0.1,Cross!B:H,I$5,0)),   "- cross",   VLOOKUP(A248+0.1,Cross!B:H,I$5,0)))</f>
        <v/>
      </c>
      <c r="J248" s="809" t="str">
        <f>IF(A248="","",     IF(ISNA(VLOOKUP(A248+0.1,Indoor!B:H,J$5,0)),   "- indoor",   VLOOKUP(A248+0.1,Indoor!B:H,J$5,0)))</f>
        <v/>
      </c>
      <c r="K248" s="809"/>
      <c r="L248" s="982" t="s">
        <v>996</v>
      </c>
      <c r="M248" s="882"/>
      <c r="N248" s="1128" t="str">
        <f t="shared" si="33"/>
        <v>PLATBROOD Pauline</v>
      </c>
      <c r="O248" s="1130"/>
      <c r="P248" s="1130"/>
      <c r="Q248" s="1133"/>
      <c r="R248" s="1132"/>
      <c r="S248" s="981" t="str">
        <f t="shared" si="32"/>
        <v>PLATBROOD Pauline</v>
      </c>
      <c r="T248" s="981" t="str">
        <f t="shared" si="31"/>
        <v>PLATBROOD PAULINE</v>
      </c>
      <c r="U248" s="981" t="str">
        <f t="shared" si="29"/>
        <v>PLATBROOD PAULINE</v>
      </c>
      <c r="V248" s="981" t="str">
        <f t="shared" si="30"/>
        <v>PLATBROOD PAULINE</v>
      </c>
      <c r="W248" s="882"/>
    </row>
    <row r="249" spans="1:23">
      <c r="A249" s="118"/>
      <c r="B249" s="116" t="s">
        <v>532</v>
      </c>
      <c r="C249" s="116" t="s">
        <v>556</v>
      </c>
      <c r="D249" s="622" t="e">
        <f>IF(G249="","",VLOOKUP(G249,année_1ou2,pts_Cross!$B$5,0))</f>
        <v>#N/A</v>
      </c>
      <c r="E249" s="114" t="s">
        <v>157</v>
      </c>
      <c r="F249" s="812">
        <v>35311</v>
      </c>
      <c r="G249" s="114">
        <f t="shared" si="34"/>
        <v>1996</v>
      </c>
      <c r="H249" s="114"/>
      <c r="I249" s="809" t="str">
        <f>IF(A249="","",     IF(ISNA(VLOOKUP(A249+0.1,Cross!B:H,I$5,0)),   "- cross",   VLOOKUP(A249+0.1,Cross!B:H,I$5,0)))</f>
        <v/>
      </c>
      <c r="J249" s="809" t="str">
        <f>IF(A249="","",     IF(ISNA(VLOOKUP(A249+0.1,Indoor!B:H,J$5,0)),   "- indoor",   VLOOKUP(A249+0.1,Indoor!B:H,J$5,0)))</f>
        <v/>
      </c>
      <c r="K249" s="809"/>
      <c r="L249" s="982">
        <v>1</v>
      </c>
      <c r="M249" s="882"/>
      <c r="N249" s="1128" t="str">
        <f t="shared" si="33"/>
        <v>PLATBROOD Sarah</v>
      </c>
      <c r="O249" s="1130"/>
      <c r="P249" s="1130"/>
      <c r="Q249" s="1133"/>
      <c r="R249" s="1132"/>
      <c r="S249" s="981" t="str">
        <f t="shared" si="32"/>
        <v>PLATBROOD Sarah</v>
      </c>
      <c r="T249" s="981" t="str">
        <f t="shared" si="31"/>
        <v>PLATBROOD SARAH</v>
      </c>
      <c r="U249" s="981" t="str">
        <f t="shared" si="29"/>
        <v>PLATBROOD SARAH</v>
      </c>
      <c r="V249" s="981" t="str">
        <f t="shared" si="30"/>
        <v>PLATBROOD SARAH</v>
      </c>
      <c r="W249" s="882"/>
    </row>
    <row r="250" spans="1:23">
      <c r="A250" s="118"/>
      <c r="B250" s="116" t="s">
        <v>599</v>
      </c>
      <c r="C250" s="116" t="s">
        <v>600</v>
      </c>
      <c r="D250" s="622" t="str">
        <f ca="1">IF(G250="","",VLOOKUP(G250,année_1ou2,pts_Cross!$B$5,0))</f>
        <v>P</v>
      </c>
      <c r="E250" s="114" t="s">
        <v>6</v>
      </c>
      <c r="F250" s="812">
        <v>36878</v>
      </c>
      <c r="G250" s="114">
        <f t="shared" si="34"/>
        <v>2000</v>
      </c>
      <c r="H250" s="114"/>
      <c r="I250" s="809" t="str">
        <f>IF(A250="","",     IF(ISNA(VLOOKUP(A250+0.1,Cross!B:H,I$5,0)),   "- cross",   VLOOKUP(A250+0.1,Cross!B:H,I$5,0)))</f>
        <v/>
      </c>
      <c r="J250" s="809" t="str">
        <f>IF(A250="","",     IF(ISNA(VLOOKUP(A250+0.1,Indoor!B:H,J$5,0)),   "- indoor",   VLOOKUP(A250+0.1,Indoor!B:H,J$5,0)))</f>
        <v/>
      </c>
      <c r="K250" s="809"/>
      <c r="L250" s="982" t="s">
        <v>996</v>
      </c>
      <c r="M250" s="882"/>
      <c r="N250" s="1128" t="str">
        <f t="shared" si="33"/>
        <v>RAEVENS Théo</v>
      </c>
      <c r="O250" s="1130"/>
      <c r="P250" s="1130"/>
      <c r="Q250" s="1133"/>
      <c r="R250" s="1132"/>
      <c r="S250" s="981" t="str">
        <f t="shared" si="32"/>
        <v>RAEVENS Théo</v>
      </c>
      <c r="T250" s="981" t="str">
        <f t="shared" si="31"/>
        <v>RAEVENS THÉO</v>
      </c>
      <c r="U250" s="981" t="str">
        <f t="shared" si="29"/>
        <v>RAEVENS THEO</v>
      </c>
      <c r="V250" s="981" t="str">
        <f t="shared" si="30"/>
        <v>RAEVENS THEO</v>
      </c>
      <c r="W250" s="882"/>
    </row>
    <row r="251" spans="1:23">
      <c r="A251" s="118"/>
      <c r="B251" s="116" t="s">
        <v>631</v>
      </c>
      <c r="C251" s="116" t="s">
        <v>632</v>
      </c>
      <c r="D251" s="622" t="str">
        <f ca="1">IF(G251="","",VLOOKUP(G251,année_1ou2,pts_Cross!$B$5,0))</f>
        <v>M</v>
      </c>
      <c r="E251" s="114" t="s">
        <v>6</v>
      </c>
      <c r="F251" s="812">
        <v>36027</v>
      </c>
      <c r="G251" s="114">
        <f t="shared" si="34"/>
        <v>1998</v>
      </c>
      <c r="H251" s="114">
        <v>5632</v>
      </c>
      <c r="I251" s="809" t="str">
        <f>IF(A251="","",     IF(ISNA(VLOOKUP(A251+0.1,Cross!B:H,I$5,0)),   "- cross",   VLOOKUP(A251+0.1,Cross!B:H,I$5,0)))</f>
        <v/>
      </c>
      <c r="J251" s="809" t="str">
        <f>IF(A251="","",     IF(ISNA(VLOOKUP(A251+0.1,Indoor!B:H,J$5,0)),   "- indoor",   VLOOKUP(A251+0.1,Indoor!B:H,J$5,0)))</f>
        <v/>
      </c>
      <c r="K251" s="809"/>
      <c r="L251" s="982" t="s">
        <v>996</v>
      </c>
      <c r="M251" s="882"/>
      <c r="N251" s="1128" t="str">
        <f t="shared" si="33"/>
        <v>RAHIR Raphaël</v>
      </c>
      <c r="O251" s="1130"/>
      <c r="P251" s="1130"/>
      <c r="Q251" s="1133"/>
      <c r="R251" s="1132"/>
      <c r="S251" s="981" t="str">
        <f t="shared" si="32"/>
        <v>RAHIR Raphaël</v>
      </c>
      <c r="T251" s="981" t="str">
        <f t="shared" si="31"/>
        <v>RAHIR RAPHAËL</v>
      </c>
      <c r="U251" s="981" t="str">
        <f t="shared" si="29"/>
        <v>RAHIR RAPHAEL</v>
      </c>
      <c r="V251" s="981" t="str">
        <f t="shared" si="30"/>
        <v>RAHIR RAPHAEL</v>
      </c>
      <c r="W251" s="882"/>
    </row>
    <row r="252" spans="1:23">
      <c r="A252" s="118"/>
      <c r="B252" s="116" t="s">
        <v>298</v>
      </c>
      <c r="C252" s="116" t="s">
        <v>533</v>
      </c>
      <c r="D252" s="622" t="e">
        <f>IF(G252="","",VLOOKUP(G252,année_1ou2,pts_Cross!$B$5,0))</f>
        <v>#N/A</v>
      </c>
      <c r="E252" s="114" t="s">
        <v>157</v>
      </c>
      <c r="F252" s="812">
        <v>35172</v>
      </c>
      <c r="G252" s="114">
        <f t="shared" si="34"/>
        <v>1996</v>
      </c>
      <c r="H252" s="114">
        <v>4949</v>
      </c>
      <c r="I252" s="809" t="str">
        <f>IF(A252="","",     IF(ISNA(VLOOKUP(A252+0.1,Cross!B:H,I$5,0)),   "- cross",   VLOOKUP(A252+0.1,Cross!B:H,I$5,0)))</f>
        <v/>
      </c>
      <c r="J252" s="809" t="str">
        <f>IF(A252="","",     IF(ISNA(VLOOKUP(A252+0.1,Indoor!B:H,J$5,0)),   "- indoor",   VLOOKUP(A252+0.1,Indoor!B:H,J$5,0)))</f>
        <v/>
      </c>
      <c r="K252" s="809"/>
      <c r="L252" s="982">
        <v>1</v>
      </c>
      <c r="M252" s="882"/>
      <c r="N252" s="1128" t="str">
        <f t="shared" si="33"/>
        <v>RAMAY Pauline</v>
      </c>
      <c r="O252" s="1130"/>
      <c r="P252" s="1130"/>
      <c r="Q252" s="1133"/>
      <c r="R252" s="1132"/>
      <c r="S252" s="981" t="str">
        <f t="shared" si="32"/>
        <v>RAMAY Pauline</v>
      </c>
      <c r="T252" s="981" t="str">
        <f t="shared" si="31"/>
        <v>RAMAY PAULINE</v>
      </c>
      <c r="U252" s="981" t="str">
        <f t="shared" si="29"/>
        <v>RAMAY PAULINE</v>
      </c>
      <c r="V252" s="981" t="str">
        <f t="shared" si="30"/>
        <v>RAMAY PAULINE</v>
      </c>
      <c r="W252" s="882"/>
    </row>
    <row r="253" spans="1:23">
      <c r="A253" s="118"/>
      <c r="B253" s="116" t="s">
        <v>633</v>
      </c>
      <c r="C253" s="116" t="s">
        <v>604</v>
      </c>
      <c r="D253" s="622" t="str">
        <f>IF(G253="","",VLOOKUP(G253,année_1ou2,pts_Cross!$B$5,0))</f>
        <v/>
      </c>
      <c r="E253" s="114" t="s">
        <v>6</v>
      </c>
      <c r="F253" s="812"/>
      <c r="G253" s="114" t="str">
        <f t="shared" si="34"/>
        <v/>
      </c>
      <c r="H253" s="114"/>
      <c r="I253" s="809" t="str">
        <f>IF(A253="","",     IF(ISNA(VLOOKUP(A253+0.1,Cross!B:H,I$5,0)),   "- cross",   VLOOKUP(A253+0.1,Cross!B:H,I$5,0)))</f>
        <v/>
      </c>
      <c r="J253" s="809" t="str">
        <f>IF(A253="","",     IF(ISNA(VLOOKUP(A253+0.1,Indoor!B:H,J$5,0)),   "- indoor",   VLOOKUP(A253+0.1,Indoor!B:H,J$5,0)))</f>
        <v/>
      </c>
      <c r="K253" s="809"/>
      <c r="L253" s="982" t="s">
        <v>996</v>
      </c>
      <c r="M253" s="882"/>
      <c r="N253" s="1128" t="str">
        <f t="shared" si="33"/>
        <v>RAMPELBERG Thomas</v>
      </c>
      <c r="O253" s="1130"/>
      <c r="P253" s="1130"/>
      <c r="Q253" s="1133"/>
      <c r="R253" s="1132"/>
      <c r="S253" s="981" t="str">
        <f t="shared" si="32"/>
        <v>RAMPELBERG Thomas</v>
      </c>
      <c r="T253" s="981" t="str">
        <f t="shared" si="31"/>
        <v>RAMPELBERG THOMAS</v>
      </c>
      <c r="U253" s="981" t="str">
        <f t="shared" si="29"/>
        <v>RAMPELBERG THOMAS</v>
      </c>
      <c r="V253" s="981" t="str">
        <f t="shared" si="30"/>
        <v>RAMPELBERG THOMAS</v>
      </c>
      <c r="W253" s="882"/>
    </row>
    <row r="254" spans="1:23">
      <c r="A254" s="118"/>
      <c r="B254" s="116" t="s">
        <v>299</v>
      </c>
      <c r="C254" s="116" t="s">
        <v>583</v>
      </c>
      <c r="D254" s="622" t="str">
        <f ca="1">IF(G254="","",VLOOKUP(G254,année_1ou2,pts_Cross!$B$5,0))</f>
        <v>M</v>
      </c>
      <c r="E254" s="114" t="s">
        <v>157</v>
      </c>
      <c r="F254" s="812">
        <v>35811</v>
      </c>
      <c r="G254" s="114">
        <f t="shared" si="34"/>
        <v>1998</v>
      </c>
      <c r="H254" s="114">
        <v>5477</v>
      </c>
      <c r="I254" s="809" t="str">
        <f>IF(A254="","",     IF(ISNA(VLOOKUP(A254+0.1,Cross!B:H,I$5,0)),   "- cross",   VLOOKUP(A254+0.1,Cross!B:H,I$5,0)))</f>
        <v/>
      </c>
      <c r="J254" s="809" t="str">
        <f>IF(A254="","",     IF(ISNA(VLOOKUP(A254+0.1,Indoor!B:H,J$5,0)),   "- indoor",   VLOOKUP(A254+0.1,Indoor!B:H,J$5,0)))</f>
        <v/>
      </c>
      <c r="K254" s="809"/>
      <c r="L254" s="982">
        <v>1</v>
      </c>
      <c r="M254" s="882"/>
      <c r="N254" s="1128" t="str">
        <f t="shared" si="33"/>
        <v>RAMU Elise</v>
      </c>
      <c r="O254" s="1130"/>
      <c r="P254" s="1130"/>
      <c r="Q254" s="1133"/>
      <c r="R254" s="1132"/>
      <c r="S254" s="981" t="str">
        <f t="shared" si="32"/>
        <v>RAMU Elise</v>
      </c>
      <c r="T254" s="981" t="str">
        <f t="shared" si="31"/>
        <v>RAMU ELISE</v>
      </c>
      <c r="U254" s="981" t="str">
        <f t="shared" si="29"/>
        <v>RAMU ELISE</v>
      </c>
      <c r="V254" s="981" t="str">
        <f t="shared" si="30"/>
        <v>RAMU ELISE</v>
      </c>
      <c r="W254" s="882"/>
    </row>
    <row r="255" spans="1:23">
      <c r="A255" s="118"/>
      <c r="B255" s="116" t="s">
        <v>634</v>
      </c>
      <c r="C255" s="116" t="s">
        <v>981</v>
      </c>
      <c r="D255" s="622" t="str">
        <f ca="1">IF(G255="","",VLOOKUP(G255,année_1ou2,pts_Cross!$B$5,0))</f>
        <v>M</v>
      </c>
      <c r="E255" s="114" t="s">
        <v>157</v>
      </c>
      <c r="F255" s="812">
        <v>36300</v>
      </c>
      <c r="G255" s="114">
        <f t="shared" si="34"/>
        <v>1999</v>
      </c>
      <c r="H255" s="114"/>
      <c r="I255" s="809" t="str">
        <f>IF(A255="","",     IF(ISNA(VLOOKUP(A255+0.1,Cross!B:H,I$5,0)),   "- cross",   VLOOKUP(A255+0.1,Cross!B:H,I$5,0)))</f>
        <v/>
      </c>
      <c r="J255" s="809" t="str">
        <f>IF(A255="","",     IF(ISNA(VLOOKUP(A255+0.1,Indoor!B:H,J$5,0)),   "- indoor",   VLOOKUP(A255+0.1,Indoor!B:H,J$5,0)))</f>
        <v/>
      </c>
      <c r="K255" s="809"/>
      <c r="L255" s="982">
        <v>1</v>
      </c>
      <c r="M255" s="882"/>
      <c r="N255" s="1128" t="str">
        <f t="shared" si="33"/>
        <v>RENARD Lola</v>
      </c>
      <c r="O255" s="1130"/>
      <c r="P255" s="1130"/>
      <c r="Q255" s="1133"/>
      <c r="R255" s="1132"/>
      <c r="S255" s="981" t="str">
        <f t="shared" si="32"/>
        <v>RENARD Lola</v>
      </c>
      <c r="T255" s="981" t="str">
        <f t="shared" si="31"/>
        <v>RENARD LOLA</v>
      </c>
      <c r="U255" s="981" t="str">
        <f t="shared" si="29"/>
        <v>RENARD LOLA</v>
      </c>
      <c r="V255" s="981" t="str">
        <f t="shared" si="30"/>
        <v>RENARD LOLA</v>
      </c>
      <c r="W255" s="882"/>
    </row>
    <row r="256" spans="1:23">
      <c r="A256" s="118"/>
      <c r="B256" s="116" t="s">
        <v>634</v>
      </c>
      <c r="C256" s="116" t="s">
        <v>635</v>
      </c>
      <c r="D256" s="622" t="str">
        <f ca="1">IF(G256="","",VLOOKUP(G256,année_1ou2,pts_Cross!$B$5,0))</f>
        <v>M</v>
      </c>
      <c r="E256" s="114" t="s">
        <v>6</v>
      </c>
      <c r="F256" s="812">
        <v>36494</v>
      </c>
      <c r="G256" s="114">
        <f t="shared" si="34"/>
        <v>1999</v>
      </c>
      <c r="H256" s="114">
        <v>5551</v>
      </c>
      <c r="I256" s="809" t="str">
        <f>IF(A256="","",     IF(ISNA(VLOOKUP(A256+0.1,Cross!B:H,I$5,0)),   "- cross",   VLOOKUP(A256+0.1,Cross!B:H,I$5,0)))</f>
        <v/>
      </c>
      <c r="J256" s="809" t="str">
        <f>IF(A256="","",     IF(ISNA(VLOOKUP(A256+0.1,Indoor!B:H,J$5,0)),   "- indoor",   VLOOKUP(A256+0.1,Indoor!B:H,J$5,0)))</f>
        <v/>
      </c>
      <c r="K256" s="809"/>
      <c r="L256" s="982" t="s">
        <v>996</v>
      </c>
      <c r="M256" s="882"/>
      <c r="N256" s="1128" t="str">
        <f t="shared" si="33"/>
        <v>RENARD Maxime</v>
      </c>
      <c r="O256" s="1130"/>
      <c r="P256" s="1130"/>
      <c r="Q256" s="1133"/>
      <c r="R256" s="1132"/>
      <c r="S256" s="981" t="str">
        <f t="shared" si="32"/>
        <v>RENARD Maxime</v>
      </c>
      <c r="T256" s="981" t="str">
        <f t="shared" si="31"/>
        <v>RENARD MAXIME</v>
      </c>
      <c r="U256" s="981" t="str">
        <f t="shared" si="29"/>
        <v>RENARD MAXIME</v>
      </c>
      <c r="V256" s="981" t="str">
        <f t="shared" si="30"/>
        <v>RENARD MAXIME</v>
      </c>
      <c r="W256" s="882"/>
    </row>
    <row r="257" spans="1:23">
      <c r="A257" s="118"/>
      <c r="B257" s="116" t="s">
        <v>634</v>
      </c>
      <c r="C257" s="116" t="s">
        <v>661</v>
      </c>
      <c r="D257" s="622" t="str">
        <f ca="1">IF(G257="","",VLOOKUP(G257,année_1ou2,pts_Cross!$B$5,0))</f>
        <v>M</v>
      </c>
      <c r="E257" s="114" t="s">
        <v>6</v>
      </c>
      <c r="F257" s="812"/>
      <c r="G257" s="114">
        <v>1998</v>
      </c>
      <c r="H257" s="114"/>
      <c r="I257" s="809" t="str">
        <f>IF(A257="","",     IF(ISNA(VLOOKUP(A257+0.1,Cross!B:H,I$5,0)),   "- cross",   VLOOKUP(A257+0.1,Cross!B:H,I$5,0)))</f>
        <v/>
      </c>
      <c r="J257" s="809" t="str">
        <f>IF(A257="","",     IF(ISNA(VLOOKUP(A257+0.1,Indoor!B:H,J$5,0)),   "- indoor",   VLOOKUP(A257+0.1,Indoor!B:H,J$5,0)))</f>
        <v/>
      </c>
      <c r="K257" s="809"/>
      <c r="L257" s="982" t="s">
        <v>997</v>
      </c>
      <c r="M257" s="882"/>
      <c r="N257" s="1128" t="str">
        <f t="shared" si="33"/>
        <v>RENARD Florian</v>
      </c>
      <c r="O257" s="1130"/>
      <c r="P257" s="1130"/>
      <c r="Q257" s="1133"/>
      <c r="R257" s="1132"/>
      <c r="S257" s="981" t="str">
        <f t="shared" si="32"/>
        <v>RENARD Florian</v>
      </c>
      <c r="T257" s="981" t="str">
        <f t="shared" si="31"/>
        <v>RENARD FLORIAN</v>
      </c>
      <c r="U257" s="981" t="str">
        <f t="shared" si="29"/>
        <v>RENARD FLORIAN</v>
      </c>
      <c r="V257" s="981" t="str">
        <f t="shared" si="30"/>
        <v>RENARD FLORIAN</v>
      </c>
      <c r="W257" s="882"/>
    </row>
    <row r="258" spans="1:23">
      <c r="A258" s="118">
        <v>4458</v>
      </c>
      <c r="B258" s="116" t="s">
        <v>1175</v>
      </c>
      <c r="C258" s="116" t="s">
        <v>970</v>
      </c>
      <c r="D258" s="622" t="s">
        <v>156</v>
      </c>
      <c r="E258" s="114" t="s">
        <v>6</v>
      </c>
      <c r="F258" s="812"/>
      <c r="G258" s="114">
        <v>2001</v>
      </c>
      <c r="H258" s="114"/>
      <c r="I258" s="809">
        <f ca="1">IF(A258="","",     IF(ISNA(VLOOKUP(A258+0.1,Cross!B:H,I$5,0)),   "- cross",   VLOOKUP(A258+0.1,Cross!B:H,I$5,0)))</f>
        <v>1050</v>
      </c>
      <c r="J258" s="809">
        <f ca="1">IF(A258="","",     IF(ISNA(VLOOKUP(A258+0.1,Indoor!B:H,J$5,0)),   "- indoor",   VLOOKUP(A258+0.1,Indoor!B:H,J$5,0)))</f>
        <v>822</v>
      </c>
      <c r="K258" s="809"/>
      <c r="L258" s="982" t="s">
        <v>996</v>
      </c>
      <c r="M258" s="882"/>
      <c r="N258" s="1128" t="str">
        <f t="shared" si="33"/>
        <v>DELEBOIS Louis</v>
      </c>
      <c r="O258" s="1130"/>
      <c r="P258" s="1130"/>
      <c r="Q258" s="1133"/>
      <c r="R258" s="1132"/>
      <c r="S258" s="981" t="str">
        <f t="shared" si="32"/>
        <v>DELEBOIS Louis</v>
      </c>
      <c r="T258" s="981" t="str">
        <f t="shared" si="31"/>
        <v>DELEBOIS LOUIS</v>
      </c>
      <c r="U258" s="981" t="str">
        <f t="shared" si="29"/>
        <v>DELEBOIS LOUIS</v>
      </c>
      <c r="V258" s="981" t="str">
        <f t="shared" si="30"/>
        <v>DELEBOIS LOUIS</v>
      </c>
      <c r="W258" s="882"/>
    </row>
    <row r="259" spans="1:23">
      <c r="A259" s="118"/>
      <c r="B259" s="116" t="s">
        <v>929</v>
      </c>
      <c r="C259" s="116" t="s">
        <v>598</v>
      </c>
      <c r="D259" s="622" t="str">
        <f ca="1">IF(G259="","",VLOOKUP(G259,année_1ou2,pts_Cross!$B$5,0))</f>
        <v>M</v>
      </c>
      <c r="E259" s="114" t="s">
        <v>6</v>
      </c>
      <c r="F259" s="812">
        <v>36256</v>
      </c>
      <c r="G259" s="114">
        <f t="shared" ref="G259:G264" si="35">IF(ISNUMBER(F259),YEAR(F259),"")</f>
        <v>1999</v>
      </c>
      <c r="H259" s="114"/>
      <c r="I259" s="809" t="str">
        <f>IF(A259="","",     IF(ISNA(VLOOKUP(A259+0.1,Cross!B:H,I$5,0)),   "- cross",   VLOOKUP(A259+0.1,Cross!B:H,I$5,0)))</f>
        <v/>
      </c>
      <c r="J259" s="809" t="str">
        <f>IF(A259="","",     IF(ISNA(VLOOKUP(A259+0.1,Indoor!B:H,J$5,0)),   "- indoor",   VLOOKUP(A259+0.1,Indoor!B:H,J$5,0)))</f>
        <v/>
      </c>
      <c r="K259" s="809"/>
      <c r="L259" s="982">
        <v>1</v>
      </c>
      <c r="M259" s="882"/>
      <c r="N259" s="1128" t="str">
        <f t="shared" si="33"/>
        <v>RITIERE Guillaume</v>
      </c>
      <c r="O259" s="1130"/>
      <c r="P259" s="1130"/>
      <c r="Q259" s="1133"/>
      <c r="R259" s="1132"/>
      <c r="S259" s="981" t="str">
        <f t="shared" si="32"/>
        <v>RITIERE Guillaume</v>
      </c>
      <c r="T259" s="981" t="str">
        <f t="shared" si="31"/>
        <v>RITIERE GUILLAUME</v>
      </c>
      <c r="U259" s="981" t="str">
        <f t="shared" si="29"/>
        <v>RITIERE GUILLAUME</v>
      </c>
      <c r="V259" s="981" t="str">
        <f t="shared" si="30"/>
        <v>RITIERE GUILLAUME</v>
      </c>
      <c r="W259" s="882"/>
    </row>
    <row r="260" spans="1:23">
      <c r="A260" s="118"/>
      <c r="B260" s="116" t="s">
        <v>930</v>
      </c>
      <c r="C260" s="116" t="s">
        <v>982</v>
      </c>
      <c r="D260" s="622" t="str">
        <f ca="1">IF(G260="","",VLOOKUP(G260,année_1ou2,pts_Cross!$B$5,0))</f>
        <v>M</v>
      </c>
      <c r="E260" s="114" t="s">
        <v>157</v>
      </c>
      <c r="F260" s="812">
        <v>35992</v>
      </c>
      <c r="G260" s="114">
        <f t="shared" si="35"/>
        <v>1998</v>
      </c>
      <c r="H260" s="114"/>
      <c r="I260" s="809" t="str">
        <f>IF(A260="","",     IF(ISNA(VLOOKUP(A260+0.1,Cross!B:H,I$5,0)),   "- cross",   VLOOKUP(A260+0.1,Cross!B:H,I$5,0)))</f>
        <v/>
      </c>
      <c r="J260" s="809" t="str">
        <f>IF(A260="","",     IF(ISNA(VLOOKUP(A260+0.1,Indoor!B:H,J$5,0)),   "- indoor",   VLOOKUP(A260+0.1,Indoor!B:H,J$5,0)))</f>
        <v/>
      </c>
      <c r="K260" s="809"/>
      <c r="L260" s="982">
        <v>1</v>
      </c>
      <c r="M260" s="882"/>
      <c r="N260" s="1128" t="str">
        <f t="shared" si="33"/>
        <v>RODE Alexandrine</v>
      </c>
      <c r="O260" s="1130"/>
      <c r="P260" s="1130"/>
      <c r="Q260" s="1133"/>
      <c r="R260" s="1132"/>
      <c r="S260" s="981" t="str">
        <f t="shared" si="32"/>
        <v>RODE Alexandrine</v>
      </c>
      <c r="T260" s="981" t="str">
        <f t="shared" si="31"/>
        <v>RODE ALEXANDRINE</v>
      </c>
      <c r="U260" s="981" t="str">
        <f t="shared" si="29"/>
        <v>RODE ALEXANDRINE</v>
      </c>
      <c r="V260" s="981" t="str">
        <f t="shared" si="30"/>
        <v>RODE ALEXANDRINE</v>
      </c>
      <c r="W260" s="882"/>
    </row>
    <row r="261" spans="1:23">
      <c r="A261" s="118"/>
      <c r="B261" s="116" t="s">
        <v>930</v>
      </c>
      <c r="C261" s="116" t="s">
        <v>983</v>
      </c>
      <c r="D261" s="622" t="str">
        <f ca="1">IF(G261="","",VLOOKUP(G261,année_1ou2,pts_Cross!$B$5,0))</f>
        <v>P</v>
      </c>
      <c r="E261" s="114" t="s">
        <v>157</v>
      </c>
      <c r="F261" s="812">
        <v>36802</v>
      </c>
      <c r="G261" s="114">
        <f t="shared" si="35"/>
        <v>2000</v>
      </c>
      <c r="H261" s="114"/>
      <c r="I261" s="809" t="str">
        <f>IF(A261="","",     IF(ISNA(VLOOKUP(A261+0.1,Cross!B:H,I$5,0)),   "- cross",   VLOOKUP(A261+0.1,Cross!B:H,I$5,0)))</f>
        <v/>
      </c>
      <c r="J261" s="809" t="str">
        <f>IF(A261="","",     IF(ISNA(VLOOKUP(A261+0.1,Indoor!B:H,J$5,0)),   "- indoor",   VLOOKUP(A261+0.1,Indoor!B:H,J$5,0)))</f>
        <v/>
      </c>
      <c r="K261" s="809"/>
      <c r="L261" s="982">
        <v>1</v>
      </c>
      <c r="M261" s="882"/>
      <c r="N261" s="1128" t="str">
        <f t="shared" si="33"/>
        <v>RODE Amielle</v>
      </c>
      <c r="O261" s="1130"/>
      <c r="P261" s="1130"/>
      <c r="Q261" s="1133"/>
      <c r="R261" s="1132"/>
      <c r="S261" s="981" t="str">
        <f t="shared" si="32"/>
        <v>RODE Amielle</v>
      </c>
      <c r="T261" s="981" t="str">
        <f t="shared" si="31"/>
        <v>RODE AMIELLE</v>
      </c>
      <c r="U261" s="981" t="str">
        <f t="shared" si="29"/>
        <v>RODE AMIELLE</v>
      </c>
      <c r="V261" s="981" t="str">
        <f t="shared" si="30"/>
        <v>RODE AMIELLE</v>
      </c>
      <c r="W261" s="882"/>
    </row>
    <row r="262" spans="1:23">
      <c r="A262" s="118"/>
      <c r="B262" s="116" t="s">
        <v>550</v>
      </c>
      <c r="C262" s="116" t="s">
        <v>551</v>
      </c>
      <c r="D262" s="622" t="str">
        <f>IF(G262="","",VLOOKUP(G262,année_1ou2,pts_Cross!$B$5,0))</f>
        <v/>
      </c>
      <c r="E262" s="114" t="s">
        <v>157</v>
      </c>
      <c r="F262" s="812"/>
      <c r="G262" s="114" t="str">
        <f t="shared" si="35"/>
        <v/>
      </c>
      <c r="H262" s="114"/>
      <c r="I262" s="809" t="str">
        <f>IF(A262="","",     IF(ISNA(VLOOKUP(A262+0.1,Cross!B:H,I$5,0)),   "- cross",   VLOOKUP(A262+0.1,Cross!B:H,I$5,0)))</f>
        <v/>
      </c>
      <c r="J262" s="809" t="str">
        <f>IF(A262="","",     IF(ISNA(VLOOKUP(A262+0.1,Indoor!B:H,J$5,0)),   "- indoor",   VLOOKUP(A262+0.1,Indoor!B:H,J$5,0)))</f>
        <v/>
      </c>
      <c r="K262" s="809"/>
      <c r="L262" s="982" t="s">
        <v>996</v>
      </c>
      <c r="M262" s="882"/>
      <c r="N262" s="1128" t="str">
        <f t="shared" si="33"/>
        <v>ROMPEAUX Gaëlle</v>
      </c>
      <c r="O262" s="1130"/>
      <c r="P262" s="1130"/>
      <c r="Q262" s="1133"/>
      <c r="R262" s="1132"/>
      <c r="S262" s="981" t="str">
        <f t="shared" si="32"/>
        <v>ROMPEAUX Gaëlle</v>
      </c>
      <c r="T262" s="981" t="str">
        <f t="shared" si="31"/>
        <v>ROMPEAUX GAËLLE</v>
      </c>
      <c r="U262" s="981" t="str">
        <f t="shared" si="29"/>
        <v>ROMPEAUX GAELLE</v>
      </c>
      <c r="V262" s="981" t="str">
        <f t="shared" si="30"/>
        <v>ROMPEAUX GAELLE</v>
      </c>
      <c r="W262" s="882"/>
    </row>
    <row r="263" spans="1:23">
      <c r="A263" s="118">
        <v>3752</v>
      </c>
      <c r="B263" s="116" t="s">
        <v>1176</v>
      </c>
      <c r="C263" s="116" t="s">
        <v>1177</v>
      </c>
      <c r="D263" s="622" t="s">
        <v>156</v>
      </c>
      <c r="E263" s="114" t="s">
        <v>6</v>
      </c>
      <c r="F263" s="812"/>
      <c r="G263" s="114" t="str">
        <f t="shared" si="35"/>
        <v/>
      </c>
      <c r="H263" s="114">
        <v>5657</v>
      </c>
      <c r="I263" s="809" t="str">
        <f ca="1">IF(A263="","",     IF(ISNA(VLOOKUP(A263+0.1,Cross!B:H,I$5,0)),   "- cross",   VLOOKUP(A263+0.1,Cross!B:H,I$5,0)))</f>
        <v>- cross</v>
      </c>
      <c r="J263" s="809">
        <f ca="1">IF(A263="","",     IF(ISNA(VLOOKUP(A263+0.1,Indoor!B:H,J$5,0)),   "- indoor",   VLOOKUP(A263+0.1,Indoor!B:H,J$5,0)))</f>
        <v>492</v>
      </c>
      <c r="K263" s="809"/>
      <c r="L263" s="982" t="s">
        <v>996</v>
      </c>
      <c r="M263" s="882"/>
      <c r="N263" s="1128" t="str">
        <f t="shared" si="33"/>
        <v>VANDENDRIESSCHE Niels</v>
      </c>
      <c r="O263" s="1130"/>
      <c r="P263" s="1130"/>
      <c r="Q263" s="1133"/>
      <c r="R263" s="1132"/>
      <c r="S263" s="981" t="str">
        <f t="shared" si="32"/>
        <v>VANDENDRIESSCHE Niels</v>
      </c>
      <c r="T263" s="981" t="str">
        <f t="shared" si="31"/>
        <v>VANDENDRIESSCHE NIELS</v>
      </c>
      <c r="U263" s="981" t="str">
        <f t="shared" si="29"/>
        <v>VANDENDRIESSCHE NIELS</v>
      </c>
      <c r="V263" s="981" t="str">
        <f t="shared" si="30"/>
        <v>VANDENDRIESSCHE NIELS</v>
      </c>
      <c r="W263" s="882"/>
    </row>
    <row r="264" spans="1:23">
      <c r="A264" s="118"/>
      <c r="B264" s="116" t="s">
        <v>931</v>
      </c>
      <c r="C264" s="116" t="s">
        <v>647</v>
      </c>
      <c r="D264" s="622" t="str">
        <f ca="1">IF(G264="","",VLOOKUP(G264,année_1ou2,pts_Cross!$B$5,0))</f>
        <v>M</v>
      </c>
      <c r="E264" s="114" t="s">
        <v>6</v>
      </c>
      <c r="F264" s="812">
        <v>36203</v>
      </c>
      <c r="G264" s="114">
        <f t="shared" si="35"/>
        <v>1999</v>
      </c>
      <c r="H264" s="114"/>
      <c r="I264" s="809" t="str">
        <f>IF(A264="","",     IF(ISNA(VLOOKUP(A264+0.1,Cross!B:H,I$5,0)),   "- cross",   VLOOKUP(A264+0.1,Cross!B:H,I$5,0)))</f>
        <v/>
      </c>
      <c r="J264" s="809" t="str">
        <f>IF(A264="","",     IF(ISNA(VLOOKUP(A264+0.1,Indoor!B:H,J$5,0)),   "- indoor",   VLOOKUP(A264+0.1,Indoor!B:H,J$5,0)))</f>
        <v/>
      </c>
      <c r="K264" s="809"/>
      <c r="L264" s="982" t="s">
        <v>996</v>
      </c>
      <c r="M264" s="882"/>
      <c r="N264" s="1128" t="str">
        <f t="shared" si="33"/>
        <v>ROOSENS Loïc</v>
      </c>
      <c r="O264" s="1130"/>
      <c r="P264" s="1130"/>
      <c r="Q264" s="1133"/>
      <c r="R264" s="1132"/>
      <c r="S264" s="981" t="str">
        <f t="shared" si="32"/>
        <v>ROOSENS Loïc</v>
      </c>
      <c r="T264" s="981" t="str">
        <f t="shared" si="31"/>
        <v>ROOSENS LOÏC</v>
      </c>
      <c r="U264" s="981" t="str">
        <f t="shared" ref="U264:U328" si="36">SUBSTITUTE(SUBSTITUTE(SUBSTITUTE(T264,"Ë","E"),"È","E"),"É","E")</f>
        <v>ROOSENS LOÏC</v>
      </c>
      <c r="V264" s="981" t="str">
        <f t="shared" ref="V264:V328" si="37">SUBSTITUTE(SUBSTITUTE(SUBSTITUTE(SUBSTITUTE(SUBSTITUTE(SUBSTITUTE(SUBSTITUTE(SUBSTITUTE(U264,"Ô","O"),"Ï","I"),"Î","I"),"Ç","C"),"ë","e"),"ê","e"),"è","e"),"é","e")</f>
        <v>ROOSENS LOIC</v>
      </c>
      <c r="W264" s="882"/>
    </row>
    <row r="265" spans="1:23">
      <c r="A265" s="118"/>
      <c r="B265" s="116" t="s">
        <v>1048</v>
      </c>
      <c r="C265" s="1094" t="s">
        <v>1045</v>
      </c>
      <c r="D265" s="622" t="e">
        <f>IF(G265="","",VLOOKUP(G265,année_1ou2,pts_Cross!$B$5,0))</f>
        <v>#N/A</v>
      </c>
      <c r="E265" s="114" t="s">
        <v>6</v>
      </c>
      <c r="F265" s="812"/>
      <c r="G265" s="114">
        <v>1997</v>
      </c>
      <c r="H265" s="114"/>
      <c r="I265" s="809" t="str">
        <f>IF(A265="","",     IF(ISNA(VLOOKUP(A265+0.1,Cross!B:H,I$5,0)),   "- cross",   VLOOKUP(A265+0.1,Cross!B:H,I$5,0)))</f>
        <v/>
      </c>
      <c r="J265" s="809" t="str">
        <f>IF(A265="","",     IF(ISNA(VLOOKUP(A265+0.1,Indoor!B:H,J$5,0)),   "- indoor",   VLOOKUP(A265+0.1,Indoor!B:H,J$5,0)))</f>
        <v/>
      </c>
      <c r="K265" s="809"/>
      <c r="L265" s="982" t="s">
        <v>997</v>
      </c>
      <c r="M265" s="882"/>
      <c r="N265" s="1128" t="str">
        <f t="shared" si="33"/>
        <v>ROSART Gabin</v>
      </c>
      <c r="O265" s="1130"/>
      <c r="P265" s="1130"/>
      <c r="Q265" s="1133"/>
      <c r="R265" s="1132"/>
      <c r="S265" s="981" t="str">
        <f t="shared" si="32"/>
        <v>ROSART Gabin</v>
      </c>
      <c r="T265" s="981" t="str">
        <f t="shared" si="31"/>
        <v>ROSART GABIN</v>
      </c>
      <c r="U265" s="981" t="str">
        <f t="shared" si="36"/>
        <v>ROSART GABIN</v>
      </c>
      <c r="V265" s="981" t="str">
        <f t="shared" si="37"/>
        <v>ROSART GABIN</v>
      </c>
      <c r="W265" s="882"/>
    </row>
    <row r="266" spans="1:23">
      <c r="A266" s="118"/>
      <c r="B266" s="116" t="s">
        <v>932</v>
      </c>
      <c r="C266" s="116" t="s">
        <v>571</v>
      </c>
      <c r="D266" s="622" t="str">
        <f ca="1">IF(G266="","",VLOOKUP(G266,année_1ou2,pts_Cross!$B$5,0))</f>
        <v>P</v>
      </c>
      <c r="E266" s="114" t="s">
        <v>157</v>
      </c>
      <c r="F266" s="812">
        <v>36531</v>
      </c>
      <c r="G266" s="114">
        <f t="shared" ref="G266:G276" si="38">IF(ISNUMBER(F266),YEAR(F266),"")</f>
        <v>2000</v>
      </c>
      <c r="H266" s="114"/>
      <c r="I266" s="809" t="str">
        <f>IF(A266="","",     IF(ISNA(VLOOKUP(A266+0.1,Cross!B:H,I$5,0)),   "- cross",   VLOOKUP(A266+0.1,Cross!B:H,I$5,0)))</f>
        <v/>
      </c>
      <c r="J266" s="809" t="str">
        <f>IF(A266="","",     IF(ISNA(VLOOKUP(A266+0.1,Indoor!B:H,J$5,0)),   "- indoor",   VLOOKUP(A266+0.1,Indoor!B:H,J$5,0)))</f>
        <v/>
      </c>
      <c r="K266" s="809"/>
      <c r="L266" s="982">
        <v>1</v>
      </c>
      <c r="M266" s="882"/>
      <c r="N266" s="1128" t="str">
        <f t="shared" si="33"/>
        <v>ROSIER Caroline</v>
      </c>
      <c r="O266" s="1130"/>
      <c r="P266" s="1130"/>
      <c r="Q266" s="1133"/>
      <c r="R266" s="1132"/>
      <c r="S266" s="981" t="str">
        <f t="shared" si="32"/>
        <v>ROSIER Caroline</v>
      </c>
      <c r="T266" s="981" t="str">
        <f t="shared" si="31"/>
        <v>ROSIER CAROLINE</v>
      </c>
      <c r="U266" s="981" t="str">
        <f t="shared" si="36"/>
        <v>ROSIER CAROLINE</v>
      </c>
      <c r="V266" s="981" t="str">
        <f t="shared" si="37"/>
        <v>ROSIER CAROLINE</v>
      </c>
      <c r="W266" s="882"/>
    </row>
    <row r="267" spans="1:23">
      <c r="A267" s="118"/>
      <c r="B267" s="116" t="s">
        <v>932</v>
      </c>
      <c r="C267" s="116" t="s">
        <v>553</v>
      </c>
      <c r="D267" s="622" t="e">
        <f>IF(G267="","",VLOOKUP(G267,année_1ou2,pts_Cross!$B$5,0))</f>
        <v>#N/A</v>
      </c>
      <c r="E267" s="114" t="s">
        <v>157</v>
      </c>
      <c r="F267" s="812">
        <v>35443</v>
      </c>
      <c r="G267" s="114">
        <f t="shared" si="38"/>
        <v>1997</v>
      </c>
      <c r="H267" s="114"/>
      <c r="I267" s="809" t="str">
        <f>IF(A267="","",     IF(ISNA(VLOOKUP(A267+0.1,Cross!B:H,I$5,0)),   "- cross",   VLOOKUP(A267+0.1,Cross!B:H,I$5,0)))</f>
        <v/>
      </c>
      <c r="J267" s="809" t="str">
        <f>IF(A267="","",     IF(ISNA(VLOOKUP(A267+0.1,Indoor!B:H,J$5,0)),   "- indoor",   VLOOKUP(A267+0.1,Indoor!B:H,J$5,0)))</f>
        <v/>
      </c>
      <c r="K267" s="809"/>
      <c r="L267" s="982">
        <v>1</v>
      </c>
      <c r="M267" s="882"/>
      <c r="N267" s="1128" t="str">
        <f t="shared" si="33"/>
        <v>ROSIER Charlotte</v>
      </c>
      <c r="O267" s="1130"/>
      <c r="P267" s="1130"/>
      <c r="Q267" s="1133"/>
      <c r="R267" s="1132"/>
      <c r="S267" s="981" t="str">
        <f t="shared" si="32"/>
        <v>ROSIER Charlotte</v>
      </c>
      <c r="T267" s="981" t="str">
        <f t="shared" ref="T267:T330" si="39">UPPER(B267)&amp;" "&amp;UPPER(C267)</f>
        <v>ROSIER CHARLOTTE</v>
      </c>
      <c r="U267" s="981" t="str">
        <f t="shared" si="36"/>
        <v>ROSIER CHARLOTTE</v>
      </c>
      <c r="V267" s="981" t="str">
        <f t="shared" si="37"/>
        <v>ROSIER CHARLOTTE</v>
      </c>
      <c r="W267" s="882"/>
    </row>
    <row r="268" spans="1:23">
      <c r="A268" s="118"/>
      <c r="B268" s="116" t="s">
        <v>933</v>
      </c>
      <c r="C268" s="116" t="s">
        <v>524</v>
      </c>
      <c r="D268" s="622" t="e">
        <f>IF(G268="","",VLOOKUP(G268,année_1ou2,pts_Cross!$B$5,0))</f>
        <v>#N/A</v>
      </c>
      <c r="E268" s="114" t="s">
        <v>157</v>
      </c>
      <c r="F268" s="812">
        <v>34703</v>
      </c>
      <c r="G268" s="114">
        <f t="shared" si="38"/>
        <v>1995</v>
      </c>
      <c r="H268" s="114"/>
      <c r="I268" s="809" t="str">
        <f>IF(A268="","",     IF(ISNA(VLOOKUP(A268+0.1,Cross!B:H,I$5,0)),   "- cross",   VLOOKUP(A268+0.1,Cross!B:H,I$5,0)))</f>
        <v/>
      </c>
      <c r="J268" s="809" t="str">
        <f>IF(A268="","",     IF(ISNA(VLOOKUP(A268+0.1,Indoor!B:H,J$5,0)),   "- indoor",   VLOOKUP(A268+0.1,Indoor!B:H,J$5,0)))</f>
        <v/>
      </c>
      <c r="K268" s="809"/>
      <c r="L268" s="982">
        <v>1</v>
      </c>
      <c r="M268" s="882"/>
      <c r="N268" s="1128" t="str">
        <f t="shared" ref="N268:N339" si="40">B268&amp;" "&amp;C268</f>
        <v>ROTH Emilie</v>
      </c>
      <c r="O268" s="1130"/>
      <c r="P268" s="1130"/>
      <c r="Q268" s="1133"/>
      <c r="R268" s="1132"/>
      <c r="S268" s="981" t="str">
        <f t="shared" ref="S268:S331" si="41">B268&amp;" "&amp;C268</f>
        <v>ROTH Emilie</v>
      </c>
      <c r="T268" s="981" t="str">
        <f t="shared" si="39"/>
        <v>ROTH EMILIE</v>
      </c>
      <c r="U268" s="981" t="str">
        <f t="shared" si="36"/>
        <v>ROTH EMILIE</v>
      </c>
      <c r="V268" s="981" t="str">
        <f t="shared" si="37"/>
        <v>ROTH EMILIE</v>
      </c>
      <c r="W268" s="882"/>
    </row>
    <row r="269" spans="1:23">
      <c r="A269" s="118"/>
      <c r="B269" s="116" t="s">
        <v>934</v>
      </c>
      <c r="C269" s="116" t="s">
        <v>537</v>
      </c>
      <c r="D269" s="622" t="e">
        <f>IF(G269="","",VLOOKUP(G269,année_1ou2,pts_Cross!$B$5,0))</f>
        <v>#N/A</v>
      </c>
      <c r="E269" s="114" t="s">
        <v>157</v>
      </c>
      <c r="F269" s="812">
        <v>35472</v>
      </c>
      <c r="G269" s="114">
        <f t="shared" si="38"/>
        <v>1997</v>
      </c>
      <c r="H269" s="114"/>
      <c r="I269" s="809" t="str">
        <f>IF(A269="","",     IF(ISNA(VLOOKUP(A269+0.1,Cross!B:H,I$5,0)),   "- cross",   VLOOKUP(A269+0.1,Cross!B:H,I$5,0)))</f>
        <v/>
      </c>
      <c r="J269" s="809" t="str">
        <f>IF(A269="","",     IF(ISNA(VLOOKUP(A269+0.1,Indoor!B:H,J$5,0)),   "- indoor",   VLOOKUP(A269+0.1,Indoor!B:H,J$5,0)))</f>
        <v/>
      </c>
      <c r="K269" s="809"/>
      <c r="L269" s="982">
        <v>1</v>
      </c>
      <c r="M269" s="882"/>
      <c r="N269" s="1128" t="str">
        <f t="shared" si="40"/>
        <v>ROUSSEAUX Laura</v>
      </c>
      <c r="O269" s="1130"/>
      <c r="P269" s="1130"/>
      <c r="Q269" s="1133"/>
      <c r="R269" s="1132"/>
      <c r="S269" s="981" t="str">
        <f t="shared" si="41"/>
        <v>ROUSSEAUX Laura</v>
      </c>
      <c r="T269" s="981" t="str">
        <f t="shared" si="39"/>
        <v>ROUSSEAUX LAURA</v>
      </c>
      <c r="U269" s="981" t="str">
        <f t="shared" si="36"/>
        <v>ROUSSEAUX LAURA</v>
      </c>
      <c r="V269" s="981" t="str">
        <f t="shared" si="37"/>
        <v>ROUSSEAUX LAURA</v>
      </c>
      <c r="W269" s="882"/>
    </row>
    <row r="270" spans="1:23">
      <c r="A270" s="118">
        <v>6119</v>
      </c>
      <c r="B270" s="116" t="s">
        <v>934</v>
      </c>
      <c r="C270" s="116" t="s">
        <v>556</v>
      </c>
      <c r="D270" s="622" t="str">
        <f ca="1">IF(G270="","",VLOOKUP(G270,année_1ou2,pts_Cross!$B$5,0))</f>
        <v>M</v>
      </c>
      <c r="E270" s="114" t="s">
        <v>157</v>
      </c>
      <c r="F270" s="812">
        <v>36475</v>
      </c>
      <c r="G270" s="114">
        <f t="shared" si="38"/>
        <v>1999</v>
      </c>
      <c r="H270" s="114"/>
      <c r="I270" s="809">
        <f ca="1">IF(A270="","",     IF(ISNA(VLOOKUP(A270+0.1,Cross!B:H,I$5,0)),   "- cross",   VLOOKUP(A270+0.1,Cross!B:H,I$5,0)))</f>
        <v>647</v>
      </c>
      <c r="J270" s="809">
        <f ca="1">IF(A270="","",     IF(ISNA(VLOOKUP(A270+0.1,Indoor!B:H,J$5,0)),   "- indoor",   VLOOKUP(A270+0.1,Indoor!B:H,J$5,0)))</f>
        <v>1009</v>
      </c>
      <c r="K270" s="809"/>
      <c r="L270" s="982">
        <v>1</v>
      </c>
      <c r="M270" s="882"/>
      <c r="N270" s="1128" t="str">
        <f t="shared" si="40"/>
        <v>ROUSSEAUX Sarah</v>
      </c>
      <c r="O270" s="1130"/>
      <c r="P270" s="1130"/>
      <c r="Q270" s="1133"/>
      <c r="R270" s="1132"/>
      <c r="S270" s="981" t="str">
        <f t="shared" si="41"/>
        <v>ROUSSEAUX Sarah</v>
      </c>
      <c r="T270" s="981" t="str">
        <f t="shared" si="39"/>
        <v>ROUSSEAUX SARAH</v>
      </c>
      <c r="U270" s="981" t="str">
        <f t="shared" si="36"/>
        <v>ROUSSEAUX SARAH</v>
      </c>
      <c r="V270" s="981" t="str">
        <f t="shared" si="37"/>
        <v>ROUSSEAUX SARAH</v>
      </c>
      <c r="W270" s="882"/>
    </row>
    <row r="271" spans="1:23">
      <c r="A271" s="118"/>
      <c r="B271" s="116" t="s">
        <v>552</v>
      </c>
      <c r="C271" s="116" t="s">
        <v>553</v>
      </c>
      <c r="D271" s="622" t="str">
        <f ca="1">IF(G271="","",VLOOKUP(G271,année_1ou2,pts_Cross!$B$5,0))</f>
        <v>M</v>
      </c>
      <c r="E271" s="114" t="s">
        <v>157</v>
      </c>
      <c r="F271" s="812">
        <v>36228</v>
      </c>
      <c r="G271" s="114">
        <f t="shared" si="38"/>
        <v>1999</v>
      </c>
      <c r="H271" s="114"/>
      <c r="I271" s="809" t="str">
        <f>IF(A271="","",     IF(ISNA(VLOOKUP(A271+0.1,Cross!B:H,I$5,0)),   "- cross",   VLOOKUP(A271+0.1,Cross!B:H,I$5,0)))</f>
        <v/>
      </c>
      <c r="J271" s="809" t="str">
        <f>IF(A271="","",     IF(ISNA(VLOOKUP(A271+0.1,Indoor!B:H,J$5,0)),   "- indoor",   VLOOKUP(A271+0.1,Indoor!B:H,J$5,0)))</f>
        <v/>
      </c>
      <c r="K271" s="809"/>
      <c r="L271" s="982" t="s">
        <v>996</v>
      </c>
      <c r="M271" s="882"/>
      <c r="N271" s="1128" t="str">
        <f t="shared" si="40"/>
        <v>SADOINE Charlotte</v>
      </c>
      <c r="O271" s="1130"/>
      <c r="P271" s="1130"/>
      <c r="Q271" s="1133"/>
      <c r="R271" s="1132"/>
      <c r="S271" s="981" t="str">
        <f t="shared" si="41"/>
        <v>SADOINE Charlotte</v>
      </c>
      <c r="T271" s="981" t="str">
        <f t="shared" si="39"/>
        <v>SADOINE CHARLOTTE</v>
      </c>
      <c r="U271" s="981" t="str">
        <f t="shared" si="36"/>
        <v>SADOINE CHARLOTTE</v>
      </c>
      <c r="V271" s="981" t="str">
        <f t="shared" si="37"/>
        <v>SADOINE CHARLOTTE</v>
      </c>
      <c r="W271" s="882"/>
    </row>
    <row r="272" spans="1:23">
      <c r="A272" s="118"/>
      <c r="B272" s="116" t="s">
        <v>552</v>
      </c>
      <c r="C272" s="116" t="s">
        <v>554</v>
      </c>
      <c r="D272" s="622" t="str">
        <f ca="1">IF(G272="","",VLOOKUP(G272,année_1ou2,pts_Cross!$B$5,0))</f>
        <v>M</v>
      </c>
      <c r="E272" s="114" t="s">
        <v>157</v>
      </c>
      <c r="F272" s="812">
        <v>35837</v>
      </c>
      <c r="G272" s="114">
        <f t="shared" si="38"/>
        <v>1998</v>
      </c>
      <c r="H272" s="114"/>
      <c r="I272" s="809" t="str">
        <f>IF(A272="","",     IF(ISNA(VLOOKUP(A272+0.1,Cross!B:H,I$5,0)),   "- cross",   VLOOKUP(A272+0.1,Cross!B:H,I$5,0)))</f>
        <v/>
      </c>
      <c r="J272" s="809" t="str">
        <f>IF(A272="","",     IF(ISNA(VLOOKUP(A272+0.1,Indoor!B:H,J$5,0)),   "- indoor",   VLOOKUP(A272+0.1,Indoor!B:H,J$5,0)))</f>
        <v/>
      </c>
      <c r="K272" s="809"/>
      <c r="L272" s="982" t="s">
        <v>996</v>
      </c>
      <c r="M272" s="882"/>
      <c r="N272" s="1128" t="str">
        <f t="shared" si="40"/>
        <v>SADOINE Louise</v>
      </c>
      <c r="O272" s="1130"/>
      <c r="P272" s="1130"/>
      <c r="Q272" s="1133"/>
      <c r="R272" s="1132"/>
      <c r="S272" s="981" t="str">
        <f t="shared" si="41"/>
        <v>SADOINE Louise</v>
      </c>
      <c r="T272" s="981" t="str">
        <f t="shared" si="39"/>
        <v>SADOINE LOUISE</v>
      </c>
      <c r="U272" s="981" t="str">
        <f t="shared" si="36"/>
        <v>SADOINE LOUISE</v>
      </c>
      <c r="V272" s="981" t="str">
        <f t="shared" si="37"/>
        <v>SADOINE LOUISE</v>
      </c>
      <c r="W272" s="882"/>
    </row>
    <row r="273" spans="1:23">
      <c r="A273" s="118"/>
      <c r="B273" s="116" t="s">
        <v>935</v>
      </c>
      <c r="C273" s="116" t="s">
        <v>984</v>
      </c>
      <c r="D273" s="622" t="str">
        <f ca="1">IF(G273="","",VLOOKUP(G273,année_1ou2,pts_Cross!$B$5,0))</f>
        <v>M</v>
      </c>
      <c r="E273" s="114" t="s">
        <v>157</v>
      </c>
      <c r="F273" s="812">
        <v>36073</v>
      </c>
      <c r="G273" s="114">
        <f t="shared" si="38"/>
        <v>1998</v>
      </c>
      <c r="H273" s="114"/>
      <c r="I273" s="809" t="str">
        <f>IF(A273="","",     IF(ISNA(VLOOKUP(A273+0.1,Cross!B:H,I$5,0)),   "- cross",   VLOOKUP(A273+0.1,Cross!B:H,I$5,0)))</f>
        <v/>
      </c>
      <c r="J273" s="809" t="str">
        <f>IF(A273="","",     IF(ISNA(VLOOKUP(A273+0.1,Indoor!B:H,J$5,0)),   "- indoor",   VLOOKUP(A273+0.1,Indoor!B:H,J$5,0)))</f>
        <v/>
      </c>
      <c r="K273" s="809"/>
      <c r="L273" s="982">
        <v>1</v>
      </c>
      <c r="M273" s="882"/>
      <c r="N273" s="1128" t="str">
        <f t="shared" si="40"/>
        <v>SALLE Alexia</v>
      </c>
      <c r="O273" s="1130"/>
      <c r="P273" s="1130"/>
      <c r="Q273" s="1133"/>
      <c r="R273" s="1132"/>
      <c r="S273" s="981" t="str">
        <f t="shared" si="41"/>
        <v>SALLE Alexia</v>
      </c>
      <c r="T273" s="981" t="str">
        <f t="shared" si="39"/>
        <v>SALLE ALEXIA</v>
      </c>
      <c r="U273" s="981" t="str">
        <f t="shared" si="36"/>
        <v>SALLE ALEXIA</v>
      </c>
      <c r="V273" s="981" t="str">
        <f t="shared" si="37"/>
        <v>SALLE ALEXIA</v>
      </c>
      <c r="W273" s="882"/>
    </row>
    <row r="274" spans="1:23">
      <c r="A274" s="118">
        <v>397</v>
      </c>
      <c r="B274" s="116" t="s">
        <v>1181</v>
      </c>
      <c r="C274" s="116" t="s">
        <v>525</v>
      </c>
      <c r="D274" s="622" t="s">
        <v>155</v>
      </c>
      <c r="E274" s="114" t="s">
        <v>157</v>
      </c>
      <c r="F274" s="812"/>
      <c r="G274" s="114" t="str">
        <f t="shared" si="38"/>
        <v/>
      </c>
      <c r="H274" s="114"/>
      <c r="I274" s="809">
        <f ca="1">IF(A274="","",     IF(ISNA(VLOOKUP(A274+0.1,Cross!B:H,I$5,0)),   "- cross",   VLOOKUP(A274+0.1,Cross!B:H,I$5,0)))</f>
        <v>518</v>
      </c>
      <c r="J274" s="809">
        <f ca="1">IF(A274="","",     IF(ISNA(VLOOKUP(A274+0.1,Indoor!B:H,J$5,0)),   "- indoor",   VLOOKUP(A274+0.1,Indoor!B:H,J$5,0)))</f>
        <v>339</v>
      </c>
      <c r="K274" s="809"/>
      <c r="L274" s="982">
        <v>1</v>
      </c>
      <c r="M274" s="882"/>
      <c r="N274" s="1128" t="str">
        <f t="shared" si="40"/>
        <v>CHOISEZ Lucie</v>
      </c>
      <c r="O274" s="1130"/>
      <c r="P274" s="1130"/>
      <c r="Q274" s="1133"/>
      <c r="R274" s="1132"/>
      <c r="S274" s="981" t="str">
        <f t="shared" si="41"/>
        <v>CHOISEZ Lucie</v>
      </c>
      <c r="T274" s="981" t="str">
        <f t="shared" si="39"/>
        <v>CHOISEZ LUCIE</v>
      </c>
      <c r="U274" s="981" t="str">
        <f t="shared" si="36"/>
        <v>CHOISEZ LUCIE</v>
      </c>
      <c r="V274" s="981" t="str">
        <f t="shared" si="37"/>
        <v>CHOISEZ LUCIE</v>
      </c>
      <c r="W274" s="882"/>
    </row>
    <row r="275" spans="1:23">
      <c r="A275" s="118"/>
      <c r="B275" s="116" t="s">
        <v>300</v>
      </c>
      <c r="C275" s="116" t="s">
        <v>549</v>
      </c>
      <c r="D275" s="622" t="str">
        <f ca="1">IF(G275="","",VLOOKUP(G275,année_1ou2,pts_Cross!$B$5,0))</f>
        <v>M</v>
      </c>
      <c r="E275" s="114" t="s">
        <v>157</v>
      </c>
      <c r="F275" s="812">
        <v>35849</v>
      </c>
      <c r="G275" s="114">
        <f t="shared" si="38"/>
        <v>1998</v>
      </c>
      <c r="H275" s="114" t="s">
        <v>668</v>
      </c>
      <c r="I275" s="809" t="str">
        <f>IF(A275="","",     IF(ISNA(VLOOKUP(A275+0.1,Cross!B:H,I$5,0)),   "- cross",   VLOOKUP(A275+0.1,Cross!B:H,I$5,0)))</f>
        <v/>
      </c>
      <c r="J275" s="809" t="str">
        <f>IF(A275="","",     IF(ISNA(VLOOKUP(A275+0.1,Indoor!B:H,J$5,0)),   "- indoor",   VLOOKUP(A275+0.1,Indoor!B:H,J$5,0)))</f>
        <v/>
      </c>
      <c r="K275" s="809"/>
      <c r="L275" s="982" t="s">
        <v>996</v>
      </c>
      <c r="M275" s="882"/>
      <c r="N275" s="1128" t="str">
        <f t="shared" si="40"/>
        <v>SCALAIS Camille</v>
      </c>
      <c r="O275" s="1130"/>
      <c r="P275" s="1130"/>
      <c r="Q275" s="1133"/>
      <c r="R275" s="1132"/>
      <c r="S275" s="981" t="str">
        <f t="shared" si="41"/>
        <v>SCALAIS Camille</v>
      </c>
      <c r="T275" s="981" t="str">
        <f t="shared" si="39"/>
        <v>SCALAIS CAMILLE</v>
      </c>
      <c r="U275" s="981" t="str">
        <f t="shared" si="36"/>
        <v>SCALAIS CAMILLE</v>
      </c>
      <c r="V275" s="981" t="str">
        <f t="shared" si="37"/>
        <v>SCALAIS CAMILLE</v>
      </c>
      <c r="W275" s="882"/>
    </row>
    <row r="276" spans="1:23">
      <c r="A276" s="118">
        <v>380</v>
      </c>
      <c r="B276" s="116" t="s">
        <v>1182</v>
      </c>
      <c r="C276" s="116" t="s">
        <v>1183</v>
      </c>
      <c r="D276" s="622" t="s">
        <v>155</v>
      </c>
      <c r="E276" s="114" t="s">
        <v>157</v>
      </c>
      <c r="F276" s="812"/>
      <c r="G276" s="114" t="str">
        <f t="shared" si="38"/>
        <v/>
      </c>
      <c r="H276" s="114"/>
      <c r="I276" s="809" t="str">
        <f ca="1">IF(A276="","",     IF(ISNA(VLOOKUP(A276+0.1,Cross!B:H,I$5,0)),   "- cross",   VLOOKUP(A276+0.1,Cross!B:H,I$5,0)))</f>
        <v>- cross</v>
      </c>
      <c r="J276" s="809">
        <f ca="1">IF(A276="","",     IF(ISNA(VLOOKUP(A276+0.1,Indoor!B:H,J$5,0)),   "- indoor",   VLOOKUP(A276+0.1,Indoor!B:H,J$5,0)))</f>
        <v>351</v>
      </c>
      <c r="K276" s="809"/>
      <c r="L276" s="982" t="s">
        <v>996</v>
      </c>
      <c r="M276" s="882"/>
      <c r="N276" s="1128" t="str">
        <f t="shared" si="40"/>
        <v>GERVY Zoe</v>
      </c>
      <c r="O276" s="1130"/>
      <c r="P276" s="1130"/>
      <c r="Q276" s="1133"/>
      <c r="R276" s="1132"/>
      <c r="S276" s="981" t="str">
        <f t="shared" si="41"/>
        <v>GERVY Zoe</v>
      </c>
      <c r="T276" s="981" t="str">
        <f t="shared" si="39"/>
        <v>GERVY ZOE</v>
      </c>
      <c r="U276" s="981" t="str">
        <f t="shared" si="36"/>
        <v>GERVY ZOE</v>
      </c>
      <c r="V276" s="981" t="str">
        <f t="shared" si="37"/>
        <v>GERVY ZOE</v>
      </c>
      <c r="W276" s="882"/>
    </row>
    <row r="277" spans="1:23">
      <c r="A277" s="118"/>
      <c r="B277" s="116" t="s">
        <v>1049</v>
      </c>
      <c r="C277" s="116" t="s">
        <v>585</v>
      </c>
      <c r="D277" s="622" t="e">
        <f>IF(G277="","",VLOOKUP(G277,année_1ou2,pts_Cross!$B$5,0))</f>
        <v>#N/A</v>
      </c>
      <c r="E277" s="114" t="s">
        <v>157</v>
      </c>
      <c r="F277" s="812"/>
      <c r="G277" s="114">
        <v>1997</v>
      </c>
      <c r="H277" s="114"/>
      <c r="I277" s="809" t="str">
        <f>IF(A277="","",     IF(ISNA(VLOOKUP(A277+0.1,Cross!B:H,I$5,0)),   "- cross",   VLOOKUP(A277+0.1,Cross!B:H,I$5,0)))</f>
        <v/>
      </c>
      <c r="J277" s="809" t="str">
        <f>IF(A277="","",     IF(ISNA(VLOOKUP(A277+0.1,Indoor!B:H,J$5,0)),   "- indoor",   VLOOKUP(A277+0.1,Indoor!B:H,J$5,0)))</f>
        <v/>
      </c>
      <c r="K277" s="809"/>
      <c r="L277" s="982" t="s">
        <v>997</v>
      </c>
      <c r="M277" s="882"/>
      <c r="N277" s="1128" t="str">
        <f t="shared" si="40"/>
        <v>SCHULPEN Marie</v>
      </c>
      <c r="O277" s="1130"/>
      <c r="P277" s="1130"/>
      <c r="Q277" s="1133"/>
      <c r="R277" s="1132"/>
      <c r="S277" s="981" t="str">
        <f t="shared" si="41"/>
        <v>SCHULPEN Marie</v>
      </c>
      <c r="T277" s="981" t="str">
        <f t="shared" si="39"/>
        <v>SCHULPEN MARIE</v>
      </c>
      <c r="U277" s="981" t="str">
        <f t="shared" si="36"/>
        <v>SCHULPEN MARIE</v>
      </c>
      <c r="V277" s="981" t="str">
        <f t="shared" si="37"/>
        <v>SCHULPEN MARIE</v>
      </c>
      <c r="W277" s="882"/>
    </row>
    <row r="278" spans="1:23">
      <c r="A278" s="118"/>
      <c r="B278" s="116" t="s">
        <v>936</v>
      </c>
      <c r="C278" s="116" t="s">
        <v>985</v>
      </c>
      <c r="D278" s="622" t="str">
        <f ca="1">IF(G278="","",VLOOKUP(G278,année_1ou2,pts_Cross!$B$5,0))</f>
        <v>P</v>
      </c>
      <c r="E278" s="114" t="s">
        <v>6</v>
      </c>
      <c r="F278" s="812">
        <v>37180</v>
      </c>
      <c r="G278" s="114">
        <f t="shared" ref="G278:G291" si="42">IF(ISNUMBER(F278),YEAR(F278),"")</f>
        <v>2001</v>
      </c>
      <c r="H278" s="114"/>
      <c r="I278" s="809" t="str">
        <f>IF(A278="","",     IF(ISNA(VLOOKUP(A278+0.1,Cross!B:H,I$5,0)),   "- cross",   VLOOKUP(A278+0.1,Cross!B:H,I$5,0)))</f>
        <v/>
      </c>
      <c r="J278" s="809" t="str">
        <f>IF(A278="","",     IF(ISNA(VLOOKUP(A278+0.1,Indoor!B:H,J$5,0)),   "- indoor",   VLOOKUP(A278+0.1,Indoor!B:H,J$5,0)))</f>
        <v/>
      </c>
      <c r="K278" s="809"/>
      <c r="L278" s="982">
        <v>1</v>
      </c>
      <c r="M278" s="882"/>
      <c r="N278" s="1128" t="str">
        <f t="shared" si="40"/>
        <v>SCOUPE Elliot</v>
      </c>
      <c r="O278" s="1130"/>
      <c r="P278" s="1130"/>
      <c r="Q278" s="1133"/>
      <c r="R278" s="1132"/>
      <c r="S278" s="981" t="str">
        <f t="shared" si="41"/>
        <v>SCOUPE Elliot</v>
      </c>
      <c r="T278" s="981" t="str">
        <f t="shared" si="39"/>
        <v>SCOUPE ELLIOT</v>
      </c>
      <c r="U278" s="981" t="str">
        <f t="shared" si="36"/>
        <v>SCOUPE ELLIOT</v>
      </c>
      <c r="V278" s="981" t="str">
        <f t="shared" si="37"/>
        <v>SCOUPE ELLIOT</v>
      </c>
      <c r="W278" s="882"/>
    </row>
    <row r="279" spans="1:23">
      <c r="A279" s="118"/>
      <c r="B279" s="116" t="s">
        <v>301</v>
      </c>
      <c r="C279" s="116" t="s">
        <v>678</v>
      </c>
      <c r="D279" s="622" t="str">
        <f ca="1">IF(G279="","",VLOOKUP(G279,année_1ou2,pts_Cross!$B$5,0))</f>
        <v>M</v>
      </c>
      <c r="E279" s="114" t="s">
        <v>6</v>
      </c>
      <c r="F279" s="812">
        <v>36067</v>
      </c>
      <c r="G279" s="114">
        <f t="shared" si="42"/>
        <v>1998</v>
      </c>
      <c r="H279" s="114" t="s">
        <v>668</v>
      </c>
      <c r="I279" s="809" t="str">
        <f>IF(A279="","",     IF(ISNA(VLOOKUP(A279+0.1,Cross!B:H,I$5,0)),   "- cross",   VLOOKUP(A279+0.1,Cross!B:H,I$5,0)))</f>
        <v/>
      </c>
      <c r="J279" s="809" t="str">
        <f>IF(A279="","",     IF(ISNA(VLOOKUP(A279+0.1,Indoor!B:H,J$5,0)),   "- indoor",   VLOOKUP(A279+0.1,Indoor!B:H,J$5,0)))</f>
        <v/>
      </c>
      <c r="K279" s="809"/>
      <c r="L279" s="982" t="s">
        <v>996</v>
      </c>
      <c r="M279" s="882"/>
      <c r="N279" s="1128" t="str">
        <f t="shared" si="40"/>
        <v>SELLESLAGH Julien</v>
      </c>
      <c r="O279" s="1130"/>
      <c r="P279" s="1130"/>
      <c r="Q279" s="1133"/>
      <c r="R279" s="1132"/>
      <c r="S279" s="981" t="str">
        <f t="shared" si="41"/>
        <v>SELLESLAGH Julien</v>
      </c>
      <c r="T279" s="981" t="str">
        <f t="shared" si="39"/>
        <v>SELLESLAGH JULIEN</v>
      </c>
      <c r="U279" s="981" t="str">
        <f t="shared" si="36"/>
        <v>SELLESLAGH JULIEN</v>
      </c>
      <c r="V279" s="981" t="str">
        <f t="shared" si="37"/>
        <v>SELLESLAGH JULIEN</v>
      </c>
      <c r="W279" s="882"/>
    </row>
    <row r="280" spans="1:23">
      <c r="A280" s="118"/>
      <c r="B280" s="116" t="s">
        <v>302</v>
      </c>
      <c r="C280" s="116" t="s">
        <v>587</v>
      </c>
      <c r="D280" s="622" t="e">
        <f>IF(G280="","",VLOOKUP(G280,année_1ou2,pts_Cross!$B$5,0))</f>
        <v>#N/A</v>
      </c>
      <c r="E280" s="114" t="s">
        <v>157</v>
      </c>
      <c r="F280" s="812">
        <v>34737</v>
      </c>
      <c r="G280" s="114">
        <f t="shared" si="42"/>
        <v>1995</v>
      </c>
      <c r="H280" s="114">
        <v>4881</v>
      </c>
      <c r="I280" s="809" t="str">
        <f>IF(A280="","",     IF(ISNA(VLOOKUP(A280+0.1,Cross!B:H,I$5,0)),   "- cross",   VLOOKUP(A280+0.1,Cross!B:H,I$5,0)))</f>
        <v/>
      </c>
      <c r="J280" s="809" t="str">
        <f>IF(A280="","",     IF(ISNA(VLOOKUP(A280+0.1,Indoor!B:H,J$5,0)),   "- indoor",   VLOOKUP(A280+0.1,Indoor!B:H,J$5,0)))</f>
        <v/>
      </c>
      <c r="K280" s="809"/>
      <c r="L280" s="982">
        <v>1</v>
      </c>
      <c r="M280" s="882"/>
      <c r="N280" s="1128" t="str">
        <f t="shared" si="40"/>
        <v>SEMAILLE Flore</v>
      </c>
      <c r="O280" s="1130"/>
      <c r="P280" s="1130"/>
      <c r="Q280" s="1133"/>
      <c r="R280" s="1132"/>
      <c r="S280" s="981" t="str">
        <f t="shared" si="41"/>
        <v>SEMAILLE Flore</v>
      </c>
      <c r="T280" s="981" t="str">
        <f t="shared" si="39"/>
        <v>SEMAILLE FLORE</v>
      </c>
      <c r="U280" s="981" t="str">
        <f t="shared" si="36"/>
        <v>SEMAILLE FLORE</v>
      </c>
      <c r="V280" s="981" t="str">
        <f t="shared" si="37"/>
        <v>SEMAILLE FLORE</v>
      </c>
      <c r="W280" s="882"/>
    </row>
    <row r="281" spans="1:23">
      <c r="A281" s="118"/>
      <c r="B281" s="116" t="s">
        <v>303</v>
      </c>
      <c r="C281" s="116" t="s">
        <v>604</v>
      </c>
      <c r="D281" s="622" t="e">
        <f>IF(G281="","",VLOOKUP(G281,année_1ou2,pts_Cross!$B$5,0))</f>
        <v>#N/A</v>
      </c>
      <c r="E281" s="114" t="s">
        <v>6</v>
      </c>
      <c r="F281" s="812">
        <v>35713</v>
      </c>
      <c r="G281" s="114">
        <f t="shared" si="42"/>
        <v>1997</v>
      </c>
      <c r="H281" s="114" t="s">
        <v>668</v>
      </c>
      <c r="I281" s="809" t="str">
        <f>IF(A281="","",     IF(ISNA(VLOOKUP(A281+0.1,Cross!B:H,I$5,0)),   "- cross",   VLOOKUP(A281+0.1,Cross!B:H,I$5,0)))</f>
        <v/>
      </c>
      <c r="J281" s="809" t="str">
        <f>IF(A281="","",     IF(ISNA(VLOOKUP(A281+0.1,Indoor!B:H,J$5,0)),   "- indoor",   VLOOKUP(A281+0.1,Indoor!B:H,J$5,0)))</f>
        <v/>
      </c>
      <c r="K281" s="809"/>
      <c r="L281" s="982" t="s">
        <v>996</v>
      </c>
      <c r="M281" s="882"/>
      <c r="N281" s="1128" t="str">
        <f t="shared" si="40"/>
        <v>SILIEN Thomas</v>
      </c>
      <c r="O281" s="1130"/>
      <c r="P281" s="1130"/>
      <c r="Q281" s="1133"/>
      <c r="R281" s="1132"/>
      <c r="S281" s="981" t="str">
        <f t="shared" si="41"/>
        <v>SILIEN Thomas</v>
      </c>
      <c r="T281" s="981" t="str">
        <f t="shared" si="39"/>
        <v>SILIEN THOMAS</v>
      </c>
      <c r="U281" s="981" t="str">
        <f t="shared" si="36"/>
        <v>SILIEN THOMAS</v>
      </c>
      <c r="V281" s="981" t="str">
        <f t="shared" si="37"/>
        <v>SILIEN THOMAS</v>
      </c>
      <c r="W281" s="882"/>
    </row>
    <row r="282" spans="1:23">
      <c r="A282" s="118"/>
      <c r="B282" s="116" t="s">
        <v>281</v>
      </c>
      <c r="C282" s="116" t="s">
        <v>682</v>
      </c>
      <c r="D282" s="622" t="e">
        <f>IF(G282="","",VLOOKUP(G282,année_1ou2,pts_Cross!$B$5,0))</f>
        <v>#N/A</v>
      </c>
      <c r="E282" s="114" t="s">
        <v>6</v>
      </c>
      <c r="F282" s="812">
        <v>35715</v>
      </c>
      <c r="G282" s="114">
        <f t="shared" si="42"/>
        <v>1997</v>
      </c>
      <c r="H282" s="114" t="s">
        <v>668</v>
      </c>
      <c r="I282" s="809" t="str">
        <f>IF(A282="","",     IF(ISNA(VLOOKUP(A282+0.1,Cross!B:H,I$5,0)),   "- cross",   VLOOKUP(A282+0.1,Cross!B:H,I$5,0)))</f>
        <v/>
      </c>
      <c r="J282" s="809" t="str">
        <f>IF(A282="","",     IF(ISNA(VLOOKUP(A282+0.1,Indoor!B:H,J$5,0)),   "- indoor",   VLOOKUP(A282+0.1,Indoor!B:H,J$5,0)))</f>
        <v/>
      </c>
      <c r="K282" s="809"/>
      <c r="L282" s="982" t="s">
        <v>996</v>
      </c>
      <c r="M282" s="882"/>
      <c r="N282" s="1128" t="str">
        <f t="shared" si="40"/>
        <v>SIMON Dimitri</v>
      </c>
      <c r="O282" s="1130"/>
      <c r="P282" s="1130"/>
      <c r="Q282" s="1133"/>
      <c r="R282" s="1132"/>
      <c r="S282" s="981" t="str">
        <f t="shared" si="41"/>
        <v>SIMON Dimitri</v>
      </c>
      <c r="T282" s="981" t="str">
        <f t="shared" si="39"/>
        <v>SIMON DIMITRI</v>
      </c>
      <c r="U282" s="981" t="str">
        <f t="shared" si="36"/>
        <v>SIMON DIMITRI</v>
      </c>
      <c r="V282" s="981" t="str">
        <f t="shared" si="37"/>
        <v>SIMON DIMITRI</v>
      </c>
      <c r="W282" s="882"/>
    </row>
    <row r="283" spans="1:23">
      <c r="A283" s="118">
        <v>10362</v>
      </c>
      <c r="B283" s="116" t="s">
        <v>1196</v>
      </c>
      <c r="C283" s="116" t="s">
        <v>1197</v>
      </c>
      <c r="D283" s="622" t="s">
        <v>155</v>
      </c>
      <c r="E283" s="114" t="s">
        <v>6</v>
      </c>
      <c r="F283" s="812"/>
      <c r="G283" s="114" t="str">
        <f t="shared" si="42"/>
        <v/>
      </c>
      <c r="H283" s="114"/>
      <c r="I283" s="809" t="str">
        <f ca="1">IF(A283="","",     IF(ISNA(VLOOKUP(A283+0.1,Cross!B:H,I$5,0)),   "- cross",   VLOOKUP(A283+0.1,Cross!B:H,I$5,0)))</f>
        <v>- cross</v>
      </c>
      <c r="J283" s="809">
        <f ca="1">IF(A283="","",     IF(ISNA(VLOOKUP(A283+0.1,Indoor!B:H,J$5,0)),   "- indoor",   VLOOKUP(A283+0.1,Indoor!B:H,J$5,0)))</f>
        <v>353</v>
      </c>
      <c r="K283" s="809"/>
      <c r="L283" s="982" t="s">
        <v>996</v>
      </c>
      <c r="M283" s="882"/>
      <c r="N283" s="1128" t="str">
        <f t="shared" si="40"/>
        <v>HEYLAERTS Laurens</v>
      </c>
      <c r="O283" s="1130"/>
      <c r="P283" s="1130"/>
      <c r="Q283" s="1133"/>
      <c r="R283" s="1132"/>
      <c r="S283" s="981" t="str">
        <f t="shared" si="41"/>
        <v>HEYLAERTS Laurens</v>
      </c>
      <c r="T283" s="981" t="str">
        <f t="shared" si="39"/>
        <v>HEYLAERTS LAURENS</v>
      </c>
      <c r="U283" s="981" t="str">
        <f t="shared" si="36"/>
        <v>HEYLAERTS LAURENS</v>
      </c>
      <c r="V283" s="981" t="str">
        <f t="shared" si="37"/>
        <v>HEYLAERTS LAURENS</v>
      </c>
      <c r="W283" s="882"/>
    </row>
    <row r="284" spans="1:23">
      <c r="A284" s="118"/>
      <c r="B284" s="116" t="s">
        <v>281</v>
      </c>
      <c r="C284" s="116" t="s">
        <v>534</v>
      </c>
      <c r="D284" s="622" t="str">
        <f ca="1">IF(G284="","",VLOOKUP(G284,année_1ou2,pts_Cross!$B$5,0))</f>
        <v>P</v>
      </c>
      <c r="E284" s="114" t="s">
        <v>157</v>
      </c>
      <c r="F284" s="812">
        <v>36948</v>
      </c>
      <c r="G284" s="114">
        <f t="shared" si="42"/>
        <v>2001</v>
      </c>
      <c r="H284" s="114"/>
      <c r="I284" s="809" t="str">
        <f>IF(A284="","",     IF(ISNA(VLOOKUP(A284+0.1,Cross!B:H,I$5,0)),   "- cross",   VLOOKUP(A284+0.1,Cross!B:H,I$5,0)))</f>
        <v/>
      </c>
      <c r="J284" s="809" t="str">
        <f>IF(A284="","",     IF(ISNA(VLOOKUP(A284+0.1,Indoor!B:H,J$5,0)),   "- indoor",   VLOOKUP(A284+0.1,Indoor!B:H,J$5,0)))</f>
        <v/>
      </c>
      <c r="K284" s="809"/>
      <c r="L284" s="982" t="s">
        <v>996</v>
      </c>
      <c r="M284" s="882"/>
      <c r="N284" s="1128" t="str">
        <f t="shared" si="40"/>
        <v>SIMON Taylor</v>
      </c>
      <c r="O284" s="1130"/>
      <c r="P284" s="1130"/>
      <c r="Q284" s="1133"/>
      <c r="R284" s="1132"/>
      <c r="S284" s="981" t="str">
        <f t="shared" si="41"/>
        <v>SIMON Taylor</v>
      </c>
      <c r="T284" s="981" t="str">
        <f t="shared" si="39"/>
        <v>SIMON TAYLOR</v>
      </c>
      <c r="U284" s="981" t="str">
        <f t="shared" si="36"/>
        <v>SIMON TAYLOR</v>
      </c>
      <c r="V284" s="981" t="str">
        <f t="shared" si="37"/>
        <v>SIMON TAYLOR</v>
      </c>
      <c r="W284" s="882"/>
    </row>
    <row r="285" spans="1:23">
      <c r="A285" s="118"/>
      <c r="B285" s="116" t="s">
        <v>937</v>
      </c>
      <c r="C285" s="116" t="s">
        <v>582</v>
      </c>
      <c r="D285" s="622" t="str">
        <f ca="1">IF(G285="","",VLOOKUP(G285,année_1ou2,pts_Cross!$B$5,0))</f>
        <v>P</v>
      </c>
      <c r="E285" s="114" t="s">
        <v>157</v>
      </c>
      <c r="F285" s="812">
        <v>36731</v>
      </c>
      <c r="G285" s="114">
        <f t="shared" si="42"/>
        <v>2000</v>
      </c>
      <c r="H285" s="114"/>
      <c r="I285" s="809" t="str">
        <f>IF(A285="","",     IF(ISNA(VLOOKUP(A285+0.1,Cross!B:H,I$5,0)),   "- cross",   VLOOKUP(A285+0.1,Cross!B:H,I$5,0)))</f>
        <v/>
      </c>
      <c r="J285" s="809" t="str">
        <f>IF(A285="","",     IF(ISNA(VLOOKUP(A285+0.1,Indoor!B:H,J$5,0)),   "- indoor",   VLOOKUP(A285+0.1,Indoor!B:H,J$5,0)))</f>
        <v/>
      </c>
      <c r="K285" s="809"/>
      <c r="L285" s="982" t="s">
        <v>996</v>
      </c>
      <c r="M285" s="882"/>
      <c r="N285" s="1128" t="str">
        <f t="shared" si="40"/>
        <v>SION Anaïs</v>
      </c>
      <c r="O285" s="1130"/>
      <c r="P285" s="1130"/>
      <c r="Q285" s="1133"/>
      <c r="R285" s="1132"/>
      <c r="S285" s="981" t="str">
        <f t="shared" si="41"/>
        <v>SION Anaïs</v>
      </c>
      <c r="T285" s="981" t="str">
        <f t="shared" si="39"/>
        <v>SION ANAÏS</v>
      </c>
      <c r="U285" s="981" t="str">
        <f t="shared" si="36"/>
        <v>SION ANAÏS</v>
      </c>
      <c r="V285" s="981" t="str">
        <f t="shared" si="37"/>
        <v>SION ANAIS</v>
      </c>
      <c r="W285" s="882"/>
    </row>
    <row r="286" spans="1:23">
      <c r="A286" s="118"/>
      <c r="B286" s="116" t="s">
        <v>937</v>
      </c>
      <c r="C286" s="116" t="s">
        <v>620</v>
      </c>
      <c r="D286" s="622" t="e">
        <f>IF(G286="","",VLOOKUP(G286,année_1ou2,pts_Cross!$B$5,0))</f>
        <v>#N/A</v>
      </c>
      <c r="E286" s="114" t="s">
        <v>6</v>
      </c>
      <c r="F286" s="812">
        <v>35716</v>
      </c>
      <c r="G286" s="114">
        <f t="shared" si="42"/>
        <v>1997</v>
      </c>
      <c r="H286" s="114"/>
      <c r="I286" s="809" t="str">
        <f>IF(A286="","",     IF(ISNA(VLOOKUP(A286+0.1,Cross!B:H,I$5,0)),   "- cross",   VLOOKUP(A286+0.1,Cross!B:H,I$5,0)))</f>
        <v/>
      </c>
      <c r="J286" s="809" t="str">
        <f>IF(A286="","",     IF(ISNA(VLOOKUP(A286+0.1,Indoor!B:H,J$5,0)),   "- indoor",   VLOOKUP(A286+0.1,Indoor!B:H,J$5,0)))</f>
        <v/>
      </c>
      <c r="K286" s="809"/>
      <c r="L286" s="982">
        <v>1</v>
      </c>
      <c r="M286" s="882"/>
      <c r="N286" s="1128" t="str">
        <f t="shared" si="40"/>
        <v>SION Antoine</v>
      </c>
      <c r="O286" s="1130"/>
      <c r="P286" s="1130"/>
      <c r="Q286" s="1133"/>
      <c r="R286" s="1132"/>
      <c r="S286" s="981" t="str">
        <f t="shared" si="41"/>
        <v>SION Antoine</v>
      </c>
      <c r="T286" s="981" t="str">
        <f t="shared" si="39"/>
        <v>SION ANTOINE</v>
      </c>
      <c r="U286" s="981" t="str">
        <f t="shared" si="36"/>
        <v>SION ANTOINE</v>
      </c>
      <c r="V286" s="981" t="str">
        <f t="shared" si="37"/>
        <v>SION ANTOINE</v>
      </c>
      <c r="W286" s="882"/>
    </row>
    <row r="287" spans="1:23">
      <c r="A287" s="118"/>
      <c r="B287" s="116" t="s">
        <v>937</v>
      </c>
      <c r="C287" s="116" t="s">
        <v>986</v>
      </c>
      <c r="D287" s="622" t="e">
        <f>IF(G287="","",VLOOKUP(G287,année_1ou2,pts_Cross!$B$5,0))</f>
        <v>#N/A</v>
      </c>
      <c r="E287" s="114" t="s">
        <v>6</v>
      </c>
      <c r="F287" s="812">
        <v>34880</v>
      </c>
      <c r="G287" s="114">
        <f t="shared" si="42"/>
        <v>1995</v>
      </c>
      <c r="H287" s="114"/>
      <c r="I287" s="809" t="str">
        <f>IF(A287="","",     IF(ISNA(VLOOKUP(A287+0.1,Cross!B:H,I$5,0)),   "- cross",   VLOOKUP(A287+0.1,Cross!B:H,I$5,0)))</f>
        <v/>
      </c>
      <c r="J287" s="809" t="str">
        <f>IF(A287="","",     IF(ISNA(VLOOKUP(A287+0.1,Indoor!B:H,J$5,0)),   "- indoor",   VLOOKUP(A287+0.1,Indoor!B:H,J$5,0)))</f>
        <v/>
      </c>
      <c r="K287" s="809"/>
      <c r="L287" s="982">
        <v>1</v>
      </c>
      <c r="M287" s="882"/>
      <c r="N287" s="1128" t="str">
        <f>B287&amp;" "&amp;C287</f>
        <v>SION Baptiste</v>
      </c>
      <c r="O287" s="1130"/>
      <c r="P287" s="1130"/>
      <c r="Q287" s="1133"/>
      <c r="R287" s="1132"/>
      <c r="S287" s="981" t="str">
        <f t="shared" si="41"/>
        <v>SION Baptiste</v>
      </c>
      <c r="T287" s="981" t="str">
        <f t="shared" si="39"/>
        <v>SION BAPTISTE</v>
      </c>
      <c r="U287" s="981" t="str">
        <f t="shared" si="36"/>
        <v>SION BAPTISTE</v>
      </c>
      <c r="V287" s="981" t="str">
        <f t="shared" si="37"/>
        <v>SION BAPTISTE</v>
      </c>
      <c r="W287" s="882"/>
    </row>
    <row r="288" spans="1:23">
      <c r="A288" s="118"/>
      <c r="B288" s="116" t="s">
        <v>937</v>
      </c>
      <c r="C288" s="116" t="s">
        <v>549</v>
      </c>
      <c r="D288" s="622" t="str">
        <f ca="1">IF(G288="","",VLOOKUP(G288,année_1ou2,pts_Cross!$B$5,0))</f>
        <v>B</v>
      </c>
      <c r="E288" s="114" t="s">
        <v>157</v>
      </c>
      <c r="F288" s="812">
        <v>37340</v>
      </c>
      <c r="G288" s="114">
        <f t="shared" si="42"/>
        <v>2002</v>
      </c>
      <c r="H288" s="114"/>
      <c r="I288" s="809" t="str">
        <f>IF(A288="","",     IF(ISNA(VLOOKUP(A288+0.1,Cross!B:H,I$5,0)),   "- cross",   VLOOKUP(A288+0.1,Cross!B:H,I$5,0)))</f>
        <v/>
      </c>
      <c r="J288" s="809" t="str">
        <f>IF(A288="","",     IF(ISNA(VLOOKUP(A288+0.1,Indoor!B:H,J$5,0)),   "- indoor",   VLOOKUP(A288+0.1,Indoor!B:H,J$5,0)))</f>
        <v/>
      </c>
      <c r="K288" s="809"/>
      <c r="L288" s="982">
        <v>1</v>
      </c>
      <c r="M288" s="882"/>
      <c r="N288" s="1128" t="str">
        <f t="shared" si="40"/>
        <v>SION Camille</v>
      </c>
      <c r="O288" s="1130"/>
      <c r="P288" s="1130"/>
      <c r="Q288" s="1133"/>
      <c r="R288" s="1132"/>
      <c r="S288" s="981" t="str">
        <f t="shared" si="41"/>
        <v>SION Camille</v>
      </c>
      <c r="T288" s="981" t="str">
        <f t="shared" si="39"/>
        <v>SION CAMILLE</v>
      </c>
      <c r="U288" s="981" t="str">
        <f t="shared" si="36"/>
        <v>SION CAMILLE</v>
      </c>
      <c r="V288" s="981" t="str">
        <f t="shared" si="37"/>
        <v>SION CAMILLE</v>
      </c>
      <c r="W288" s="882"/>
    </row>
    <row r="289" spans="1:23">
      <c r="A289" s="118"/>
      <c r="B289" s="116" t="s">
        <v>937</v>
      </c>
      <c r="C289" s="116" t="s">
        <v>635</v>
      </c>
      <c r="D289" s="622" t="str">
        <f ca="1">IF(G289="","",VLOOKUP(G289,année_1ou2,pts_Cross!$B$5,0))</f>
        <v>P</v>
      </c>
      <c r="E289" s="114" t="s">
        <v>6</v>
      </c>
      <c r="F289" s="812">
        <v>36752</v>
      </c>
      <c r="G289" s="114">
        <f t="shared" si="42"/>
        <v>2000</v>
      </c>
      <c r="H289" s="114"/>
      <c r="I289" s="809" t="str">
        <f>IF(A289="","",     IF(ISNA(VLOOKUP(A289+0.1,Cross!B:H,I$5,0)),   "- cross",   VLOOKUP(A289+0.1,Cross!B:H,I$5,0)))</f>
        <v/>
      </c>
      <c r="J289" s="809" t="str">
        <f>IF(A289="","",     IF(ISNA(VLOOKUP(A289+0.1,Indoor!B:H,J$5,0)),   "- indoor",   VLOOKUP(A289+0.1,Indoor!B:H,J$5,0)))</f>
        <v/>
      </c>
      <c r="K289" s="809"/>
      <c r="L289" s="982">
        <v>1</v>
      </c>
      <c r="M289" s="882"/>
      <c r="N289" s="1128" t="str">
        <f t="shared" si="40"/>
        <v>SION Maxime</v>
      </c>
      <c r="O289" s="1130"/>
      <c r="P289" s="1130"/>
      <c r="Q289" s="1133"/>
      <c r="R289" s="1132"/>
      <c r="S289" s="981" t="str">
        <f t="shared" si="41"/>
        <v>SION Maxime</v>
      </c>
      <c r="T289" s="981" t="str">
        <f t="shared" si="39"/>
        <v>SION MAXIME</v>
      </c>
      <c r="U289" s="981" t="str">
        <f t="shared" si="36"/>
        <v>SION MAXIME</v>
      </c>
      <c r="V289" s="981" t="str">
        <f t="shared" si="37"/>
        <v>SION MAXIME</v>
      </c>
      <c r="W289" s="882"/>
    </row>
    <row r="290" spans="1:23">
      <c r="A290" s="118"/>
      <c r="B290" s="116" t="s">
        <v>938</v>
      </c>
      <c r="C290" s="116" t="s">
        <v>678</v>
      </c>
      <c r="D290" s="622" t="str">
        <f ca="1">IF(G290="","",VLOOKUP(G290,année_1ou2,pts_Cross!$B$5,0))</f>
        <v>M</v>
      </c>
      <c r="E290" s="114" t="s">
        <v>6</v>
      </c>
      <c r="F290" s="812">
        <v>36292</v>
      </c>
      <c r="G290" s="114">
        <f t="shared" si="42"/>
        <v>1999</v>
      </c>
      <c r="H290" s="114"/>
      <c r="I290" s="809" t="str">
        <f>IF(A290="","",     IF(ISNA(VLOOKUP(A290+0.1,Cross!B:H,I$5,0)),   "- cross",   VLOOKUP(A290+0.1,Cross!B:H,I$5,0)))</f>
        <v/>
      </c>
      <c r="J290" s="809" t="str">
        <f>IF(A290="","",     IF(ISNA(VLOOKUP(A290+0.1,Indoor!B:H,J$5,0)),   "- indoor",   VLOOKUP(A290+0.1,Indoor!B:H,J$5,0)))</f>
        <v/>
      </c>
      <c r="K290" s="809"/>
      <c r="L290" s="982">
        <v>1</v>
      </c>
      <c r="M290" s="882"/>
      <c r="N290" s="1128" t="str">
        <f t="shared" si="40"/>
        <v>SMITS Julien</v>
      </c>
      <c r="O290" s="1130"/>
      <c r="P290" s="1130"/>
      <c r="Q290" s="1133"/>
      <c r="R290" s="1132"/>
      <c r="S290" s="981" t="str">
        <f t="shared" si="41"/>
        <v>SMITS Julien</v>
      </c>
      <c r="T290" s="981" t="str">
        <f t="shared" si="39"/>
        <v>SMITS JULIEN</v>
      </c>
      <c r="U290" s="981" t="str">
        <f t="shared" si="36"/>
        <v>SMITS JULIEN</v>
      </c>
      <c r="V290" s="981" t="str">
        <f t="shared" si="37"/>
        <v>SMITS JULIEN</v>
      </c>
      <c r="W290" s="882"/>
    </row>
    <row r="291" spans="1:23">
      <c r="A291" s="118"/>
      <c r="B291" s="116" t="s">
        <v>939</v>
      </c>
      <c r="C291" s="116" t="s">
        <v>553</v>
      </c>
      <c r="D291" s="622" t="str">
        <f>IF(G291="","",VLOOKUP(G291,année_1ou2,pts_Cross!$B$5,0))</f>
        <v/>
      </c>
      <c r="E291" s="114" t="s">
        <v>157</v>
      </c>
      <c r="F291" s="812"/>
      <c r="G291" s="114" t="str">
        <f t="shared" si="42"/>
        <v/>
      </c>
      <c r="H291" s="114"/>
      <c r="I291" s="809" t="str">
        <f>IF(A291="","",     IF(ISNA(VLOOKUP(A291+0.1,Cross!B:H,I$5,0)),   "- cross",   VLOOKUP(A291+0.1,Cross!B:H,I$5,0)))</f>
        <v/>
      </c>
      <c r="J291" s="809" t="str">
        <f>IF(A291="","",     IF(ISNA(VLOOKUP(A291+0.1,Indoor!B:H,J$5,0)),   "- indoor",   VLOOKUP(A291+0.1,Indoor!B:H,J$5,0)))</f>
        <v/>
      </c>
      <c r="K291" s="809"/>
      <c r="L291" s="982">
        <v>1</v>
      </c>
      <c r="M291" s="882"/>
      <c r="N291" s="1128" t="str">
        <f t="shared" si="40"/>
        <v>SNEYERS Charlotte</v>
      </c>
      <c r="O291" s="1130"/>
      <c r="P291" s="1130"/>
      <c r="Q291" s="1133"/>
      <c r="R291" s="1132"/>
      <c r="S291" s="981" t="str">
        <f t="shared" si="41"/>
        <v>SNEYERS Charlotte</v>
      </c>
      <c r="T291" s="981" t="str">
        <f t="shared" si="39"/>
        <v>SNEYERS CHARLOTTE</v>
      </c>
      <c r="U291" s="981" t="str">
        <f t="shared" si="36"/>
        <v>SNEYERS CHARLOTTE</v>
      </c>
      <c r="V291" s="981" t="str">
        <f t="shared" si="37"/>
        <v>SNEYERS CHARLOTTE</v>
      </c>
      <c r="W291" s="882"/>
    </row>
    <row r="292" spans="1:23">
      <c r="A292" s="118">
        <v>506</v>
      </c>
      <c r="B292" s="116" t="s">
        <v>1042</v>
      </c>
      <c r="C292" s="116" t="s">
        <v>1043</v>
      </c>
      <c r="D292" s="622" t="str">
        <f ca="1">IF(G292="","",VLOOKUP(G292,année_1ou2,pts_Cross!$B$5,0))</f>
        <v>M</v>
      </c>
      <c r="E292" s="114" t="s">
        <v>157</v>
      </c>
      <c r="F292" s="812"/>
      <c r="G292" s="114">
        <v>1999</v>
      </c>
      <c r="H292" s="114"/>
      <c r="I292" s="809">
        <f ca="1">IF(A292="","",     IF(ISNA(VLOOKUP(A292+0.1,Cross!B:H,I$5,0)),   "- cross",   VLOOKUP(A292+0.1,Cross!B:H,I$5,0)))</f>
        <v>1577</v>
      </c>
      <c r="J292" s="809" t="str">
        <f>IF(A292="","",     IF(ISNA(VLOOKUP(A292+0.1,Indoor!B:H,J$5,0)),   "- indoor",   VLOOKUP(A292+0.1,Indoor!B:H,J$5,0)))</f>
        <v>- indoor</v>
      </c>
      <c r="K292" s="809"/>
      <c r="L292" s="982" t="s">
        <v>997</v>
      </c>
      <c r="M292" s="882"/>
      <c r="N292" s="1128" t="str">
        <f t="shared" si="40"/>
        <v>SPELMANS Ingrid</v>
      </c>
      <c r="O292" s="1130"/>
      <c r="P292" s="1130"/>
      <c r="Q292" s="1133"/>
      <c r="R292" s="1132"/>
      <c r="S292" s="981" t="str">
        <f t="shared" si="41"/>
        <v>SPELMANS Ingrid</v>
      </c>
      <c r="T292" s="981" t="str">
        <f t="shared" si="39"/>
        <v>SPELMANS INGRID</v>
      </c>
      <c r="U292" s="981" t="str">
        <f t="shared" si="36"/>
        <v>SPELMANS INGRID</v>
      </c>
      <c r="V292" s="981" t="str">
        <f t="shared" si="37"/>
        <v>SPELMANS INGRID</v>
      </c>
      <c r="W292" s="882"/>
    </row>
    <row r="293" spans="1:23">
      <c r="A293" s="118"/>
      <c r="B293" s="116" t="s">
        <v>940</v>
      </c>
      <c r="C293" s="116" t="s">
        <v>987</v>
      </c>
      <c r="D293" s="622" t="e">
        <f>IF(G293="","",VLOOKUP(G293,année_1ou2,pts_Cross!$B$5,0))</f>
        <v>#N/A</v>
      </c>
      <c r="E293" s="114" t="s">
        <v>6</v>
      </c>
      <c r="F293" s="812">
        <v>35075</v>
      </c>
      <c r="G293" s="114">
        <f t="shared" ref="G293:G316" si="43">IF(ISNUMBER(F293),YEAR(F293),"")</f>
        <v>1996</v>
      </c>
      <c r="H293" s="114"/>
      <c r="I293" s="809" t="str">
        <f>IF(A293="","",     IF(ISNA(VLOOKUP(A293+0.1,Cross!B:H,I$5,0)),   "- cross",   VLOOKUP(A293+0.1,Cross!B:H,I$5,0)))</f>
        <v/>
      </c>
      <c r="J293" s="809" t="str">
        <f>IF(A293="","",     IF(ISNA(VLOOKUP(A293+0.1,Indoor!B:H,J$5,0)),   "- indoor",   VLOOKUP(A293+0.1,Indoor!B:H,J$5,0)))</f>
        <v/>
      </c>
      <c r="K293" s="809"/>
      <c r="L293" s="982">
        <v>1</v>
      </c>
      <c r="M293" s="882"/>
      <c r="N293" s="1128" t="str">
        <f t="shared" si="40"/>
        <v>SPRUMONT Kilperic</v>
      </c>
      <c r="O293" s="1130"/>
      <c r="P293" s="1130"/>
      <c r="Q293" s="1133"/>
      <c r="R293" s="1132"/>
      <c r="S293" s="981" t="str">
        <f t="shared" si="41"/>
        <v>SPRUMONT Kilperic</v>
      </c>
      <c r="T293" s="981" t="str">
        <f t="shared" si="39"/>
        <v>SPRUMONT KILPERIC</v>
      </c>
      <c r="U293" s="981" t="str">
        <f t="shared" si="36"/>
        <v>SPRUMONT KILPERIC</v>
      </c>
      <c r="V293" s="981" t="str">
        <f t="shared" si="37"/>
        <v>SPRUMONT KILPERIC</v>
      </c>
      <c r="W293" s="882"/>
    </row>
    <row r="294" spans="1:23">
      <c r="A294" s="118"/>
      <c r="B294" s="116" t="s">
        <v>555</v>
      </c>
      <c r="C294" s="116" t="s">
        <v>556</v>
      </c>
      <c r="D294" s="622" t="str">
        <f ca="1">IF(G294="","",VLOOKUP(G294,année_1ou2,pts_Cross!$B$5,0))</f>
        <v>M</v>
      </c>
      <c r="E294" s="114" t="s">
        <v>157</v>
      </c>
      <c r="F294" s="812">
        <v>36137</v>
      </c>
      <c r="G294" s="114">
        <f t="shared" si="43"/>
        <v>1998</v>
      </c>
      <c r="H294" s="114">
        <v>5624</v>
      </c>
      <c r="I294" s="809" t="str">
        <f>IF(A294="","",     IF(ISNA(VLOOKUP(A294+0.1,Cross!B:H,I$5,0)),   "- cross",   VLOOKUP(A294+0.1,Cross!B:H,I$5,0)))</f>
        <v/>
      </c>
      <c r="J294" s="809" t="str">
        <f>IF(A294="","",     IF(ISNA(VLOOKUP(A294+0.1,Indoor!B:H,J$5,0)),   "- indoor",   VLOOKUP(A294+0.1,Indoor!B:H,J$5,0)))</f>
        <v/>
      </c>
      <c r="K294" s="809"/>
      <c r="L294" s="982" t="s">
        <v>996</v>
      </c>
      <c r="M294" s="882"/>
      <c r="N294" s="1128" t="str">
        <f t="shared" si="40"/>
        <v>STALMANS Sarah</v>
      </c>
      <c r="O294" s="1130"/>
      <c r="P294" s="1130"/>
      <c r="Q294" s="1133"/>
      <c r="R294" s="1132"/>
      <c r="S294" s="981" t="str">
        <f t="shared" si="41"/>
        <v>STALMANS Sarah</v>
      </c>
      <c r="T294" s="981" t="str">
        <f t="shared" si="39"/>
        <v>STALMANS SARAH</v>
      </c>
      <c r="U294" s="981" t="str">
        <f t="shared" si="36"/>
        <v>STALMANS SARAH</v>
      </c>
      <c r="V294" s="981" t="str">
        <f t="shared" si="37"/>
        <v>STALMANS SARAH</v>
      </c>
      <c r="W294" s="882"/>
    </row>
    <row r="295" spans="1:23">
      <c r="A295" s="118">
        <v>6125</v>
      </c>
      <c r="B295" s="116" t="s">
        <v>312</v>
      </c>
      <c r="C295" s="116" t="s">
        <v>557</v>
      </c>
      <c r="D295" s="622" t="str">
        <f ca="1">IF(G295="","",VLOOKUP(G295,année_1ou2,pts_Cross!$B$5,0))</f>
        <v>M</v>
      </c>
      <c r="E295" s="114" t="s">
        <v>157</v>
      </c>
      <c r="F295" s="812">
        <v>36164</v>
      </c>
      <c r="G295" s="114">
        <f t="shared" si="43"/>
        <v>1999</v>
      </c>
      <c r="H295" s="114">
        <v>5499</v>
      </c>
      <c r="I295" s="809">
        <f ca="1">IF(A295="","",     IF(ISNA(VLOOKUP(A295+0.1,Cross!B:H,I$5,0)),   "- cross",   VLOOKUP(A295+0.1,Cross!B:H,I$5,0)))</f>
        <v>1209</v>
      </c>
      <c r="J295" s="809">
        <f ca="1">IF(A295="","",     IF(ISNA(VLOOKUP(A295+0.1,Indoor!B:H,J$5,0)),   "- indoor",   VLOOKUP(A295+0.1,Indoor!B:H,J$5,0)))</f>
        <v>1315</v>
      </c>
      <c r="K295" s="809"/>
      <c r="L295" s="982">
        <v>1</v>
      </c>
      <c r="M295" s="882"/>
      <c r="N295" s="1128" t="str">
        <f t="shared" si="40"/>
        <v>STAQUET Lara</v>
      </c>
      <c r="O295" s="1130"/>
      <c r="P295" s="1130"/>
      <c r="Q295" s="1133"/>
      <c r="R295" s="1132"/>
      <c r="S295" s="981" t="str">
        <f t="shared" si="41"/>
        <v>STAQUET Lara</v>
      </c>
      <c r="T295" s="981" t="str">
        <f t="shared" si="39"/>
        <v>STAQUET LARA</v>
      </c>
      <c r="U295" s="981" t="str">
        <f t="shared" si="36"/>
        <v>STAQUET LARA</v>
      </c>
      <c r="V295" s="981" t="str">
        <f t="shared" si="37"/>
        <v>STAQUET LARA</v>
      </c>
      <c r="W295" s="882"/>
    </row>
    <row r="296" spans="1:23">
      <c r="A296" s="118"/>
      <c r="B296" s="116" t="s">
        <v>658</v>
      </c>
      <c r="C296" s="116" t="s">
        <v>607</v>
      </c>
      <c r="D296" s="622" t="e">
        <f>IF(G296="","",VLOOKUP(G296,année_1ou2,pts_Cross!$B$5,0))</f>
        <v>#N/A</v>
      </c>
      <c r="E296" s="114" t="s">
        <v>6</v>
      </c>
      <c r="F296" s="812">
        <v>35726</v>
      </c>
      <c r="G296" s="114">
        <f t="shared" si="43"/>
        <v>1997</v>
      </c>
      <c r="H296" s="114"/>
      <c r="I296" s="809" t="str">
        <f>IF(A296="","",     IF(ISNA(VLOOKUP(A296+0.1,Cross!B:H,I$5,0)),   "- cross",   VLOOKUP(A296+0.1,Cross!B:H,I$5,0)))</f>
        <v/>
      </c>
      <c r="J296" s="809" t="str">
        <f>IF(A296="","",     IF(ISNA(VLOOKUP(A296+0.1,Indoor!B:H,J$5,0)),   "- indoor",   VLOOKUP(A296+0.1,Indoor!B:H,J$5,0)))</f>
        <v/>
      </c>
      <c r="K296" s="809"/>
      <c r="L296" s="982" t="s">
        <v>996</v>
      </c>
      <c r="M296" s="882"/>
      <c r="N296" s="1128" t="str">
        <f t="shared" si="40"/>
        <v>STASSIN Sébastien</v>
      </c>
      <c r="O296" s="1130"/>
      <c r="P296" s="1130"/>
      <c r="Q296" s="1133"/>
      <c r="R296" s="1132"/>
      <c r="S296" s="981" t="str">
        <f t="shared" si="41"/>
        <v>STASSIN Sébastien</v>
      </c>
      <c r="T296" s="981" t="str">
        <f t="shared" si="39"/>
        <v>STASSIN SÉBASTIEN</v>
      </c>
      <c r="U296" s="981" t="str">
        <f t="shared" si="36"/>
        <v>STASSIN SEBASTIEN</v>
      </c>
      <c r="V296" s="981" t="str">
        <f t="shared" si="37"/>
        <v>STASSIN SEBASTIEN</v>
      </c>
      <c r="W296" s="882"/>
    </row>
    <row r="297" spans="1:23">
      <c r="A297" s="118"/>
      <c r="B297" s="116" t="s">
        <v>636</v>
      </c>
      <c r="C297" s="116" t="s">
        <v>637</v>
      </c>
      <c r="D297" s="622" t="str">
        <f ca="1">IF(G297="","",VLOOKUP(G297,année_1ou2,pts_Cross!$B$5,0))</f>
        <v>M</v>
      </c>
      <c r="E297" s="114" t="s">
        <v>6</v>
      </c>
      <c r="F297" s="812">
        <v>36278</v>
      </c>
      <c r="G297" s="114">
        <f t="shared" si="43"/>
        <v>1999</v>
      </c>
      <c r="H297" s="114"/>
      <c r="I297" s="809" t="str">
        <f>IF(A297="","",     IF(ISNA(VLOOKUP(A297+0.1,Cross!B:H,I$5,0)),   "- cross",   VLOOKUP(A297+0.1,Cross!B:H,I$5,0)))</f>
        <v/>
      </c>
      <c r="J297" s="809" t="str">
        <f>IF(A297="","",     IF(ISNA(VLOOKUP(A297+0.1,Indoor!B:H,J$5,0)),   "- indoor",   VLOOKUP(A297+0.1,Indoor!B:H,J$5,0)))</f>
        <v/>
      </c>
      <c r="K297" s="809"/>
      <c r="L297" s="982" t="s">
        <v>996</v>
      </c>
      <c r="M297" s="882"/>
      <c r="N297" s="1128" t="str">
        <f t="shared" si="40"/>
        <v>STEENWERCK Cyril</v>
      </c>
      <c r="O297" s="1130"/>
      <c r="P297" s="1130"/>
      <c r="Q297" s="1133"/>
      <c r="R297" s="1132"/>
      <c r="S297" s="981" t="str">
        <f t="shared" si="41"/>
        <v>STEENWERCK Cyril</v>
      </c>
      <c r="T297" s="981" t="str">
        <f t="shared" si="39"/>
        <v>STEENWERCK CYRIL</v>
      </c>
      <c r="U297" s="981" t="str">
        <f t="shared" si="36"/>
        <v>STEENWERCK CYRIL</v>
      </c>
      <c r="V297" s="981" t="str">
        <f t="shared" si="37"/>
        <v>STEENWERCK CYRIL</v>
      </c>
      <c r="W297" s="882"/>
    </row>
    <row r="298" spans="1:23">
      <c r="A298" s="118"/>
      <c r="B298" s="116" t="s">
        <v>601</v>
      </c>
      <c r="C298" s="116" t="s">
        <v>602</v>
      </c>
      <c r="D298" s="622" t="str">
        <f ca="1">IF(G298="","",VLOOKUP(G298,année_1ou2,pts_Cross!$B$5,0))</f>
        <v>P</v>
      </c>
      <c r="E298" s="114" t="s">
        <v>6</v>
      </c>
      <c r="F298" s="812">
        <v>37211</v>
      </c>
      <c r="G298" s="114">
        <f t="shared" si="43"/>
        <v>2001</v>
      </c>
      <c r="H298" s="114"/>
      <c r="I298" s="809" t="str">
        <f>IF(A298="","",     IF(ISNA(VLOOKUP(A298+0.1,Cross!B:H,I$5,0)),   "- cross",   VLOOKUP(A298+0.1,Cross!B:H,I$5,0)))</f>
        <v/>
      </c>
      <c r="J298" s="809" t="str">
        <f>IF(A298="","",     IF(ISNA(VLOOKUP(A298+0.1,Indoor!B:H,J$5,0)),   "- indoor",   VLOOKUP(A298+0.1,Indoor!B:H,J$5,0)))</f>
        <v/>
      </c>
      <c r="K298" s="809"/>
      <c r="L298" s="982" t="s">
        <v>996</v>
      </c>
      <c r="M298" s="882"/>
      <c r="N298" s="1128" t="str">
        <f t="shared" si="40"/>
        <v>STERKKE Tanguy</v>
      </c>
      <c r="O298" s="1130"/>
      <c r="P298" s="1130"/>
      <c r="Q298" s="1133"/>
      <c r="R298" s="1132"/>
      <c r="S298" s="981" t="str">
        <f t="shared" si="41"/>
        <v>STERKKE Tanguy</v>
      </c>
      <c r="T298" s="981" t="str">
        <f t="shared" si="39"/>
        <v>STERKKE TANGUY</v>
      </c>
      <c r="U298" s="981" t="str">
        <f t="shared" si="36"/>
        <v>STERKKE TANGUY</v>
      </c>
      <c r="V298" s="981" t="str">
        <f t="shared" si="37"/>
        <v>STERKKE TANGUY</v>
      </c>
      <c r="W298" s="882"/>
    </row>
    <row r="299" spans="1:23">
      <c r="A299" s="118"/>
      <c r="B299" s="116" t="s">
        <v>304</v>
      </c>
      <c r="C299" s="116" t="s">
        <v>635</v>
      </c>
      <c r="D299" s="622" t="str">
        <f ca="1">IF(G299="","",VLOOKUP(G299,année_1ou2,pts_Cross!$B$5,0))</f>
        <v>M</v>
      </c>
      <c r="E299" s="114" t="s">
        <v>6</v>
      </c>
      <c r="F299" s="812">
        <v>36361</v>
      </c>
      <c r="G299" s="114">
        <f t="shared" si="43"/>
        <v>1999</v>
      </c>
      <c r="H299" s="114"/>
      <c r="I299" s="809" t="str">
        <f>IF(A299="","",     IF(ISNA(VLOOKUP(A299+0.1,Cross!B:H,I$5,0)),   "- cross",   VLOOKUP(A299+0.1,Cross!B:H,I$5,0)))</f>
        <v/>
      </c>
      <c r="J299" s="809" t="str">
        <f>IF(A299="","",     IF(ISNA(VLOOKUP(A299+0.1,Indoor!B:H,J$5,0)),   "- indoor",   VLOOKUP(A299+0.1,Indoor!B:H,J$5,0)))</f>
        <v/>
      </c>
      <c r="K299" s="809"/>
      <c r="L299" s="982" t="s">
        <v>996</v>
      </c>
      <c r="M299" s="882"/>
      <c r="N299" s="1128" t="str">
        <f t="shared" si="40"/>
        <v>STEVENS Maxime</v>
      </c>
      <c r="O299" s="1130"/>
      <c r="P299" s="1130"/>
      <c r="Q299" s="1133"/>
      <c r="R299" s="1132"/>
      <c r="S299" s="981" t="str">
        <f t="shared" si="41"/>
        <v>STEVENS Maxime</v>
      </c>
      <c r="T299" s="981" t="str">
        <f t="shared" si="39"/>
        <v>STEVENS MAXIME</v>
      </c>
      <c r="U299" s="981" t="str">
        <f t="shared" si="36"/>
        <v>STEVENS MAXIME</v>
      </c>
      <c r="V299" s="981" t="str">
        <f t="shared" si="37"/>
        <v>STEVENS MAXIME</v>
      </c>
      <c r="W299" s="882"/>
    </row>
    <row r="300" spans="1:23">
      <c r="A300" s="118"/>
      <c r="B300" s="116" t="s">
        <v>588</v>
      </c>
      <c r="C300" s="116" t="s">
        <v>541</v>
      </c>
      <c r="D300" s="622" t="e">
        <f>IF(G300="","",VLOOKUP(G300,année_1ou2,pts_Cross!$B$5,0))</f>
        <v>#N/A</v>
      </c>
      <c r="E300" s="114" t="s">
        <v>157</v>
      </c>
      <c r="F300" s="812">
        <v>34886</v>
      </c>
      <c r="G300" s="114">
        <f t="shared" si="43"/>
        <v>1995</v>
      </c>
      <c r="H300" s="114"/>
      <c r="I300" s="809" t="str">
        <f>IF(A300="","",     IF(ISNA(VLOOKUP(A300+0.1,Cross!B:H,I$5,0)),   "- cross",   VLOOKUP(A300+0.1,Cross!B:H,I$5,0)))</f>
        <v/>
      </c>
      <c r="J300" s="809" t="str">
        <f>IF(A300="","",     IF(ISNA(VLOOKUP(A300+0.1,Indoor!B:H,J$5,0)),   "- indoor",   VLOOKUP(A300+0.1,Indoor!B:H,J$5,0)))</f>
        <v/>
      </c>
      <c r="K300" s="809"/>
      <c r="L300" s="982" t="s">
        <v>996</v>
      </c>
      <c r="M300" s="882"/>
      <c r="N300" s="1128" t="str">
        <f t="shared" si="40"/>
        <v>STEYNEN Julie</v>
      </c>
      <c r="O300" s="1130"/>
      <c r="P300" s="1130"/>
      <c r="Q300" s="1133"/>
      <c r="R300" s="1132"/>
      <c r="S300" s="981" t="str">
        <f t="shared" si="41"/>
        <v>STEYNEN Julie</v>
      </c>
      <c r="T300" s="981" t="str">
        <f t="shared" si="39"/>
        <v>STEYNEN JULIE</v>
      </c>
      <c r="U300" s="981" t="str">
        <f t="shared" si="36"/>
        <v>STEYNEN JULIE</v>
      </c>
      <c r="V300" s="981" t="str">
        <f t="shared" si="37"/>
        <v>STEYNEN JULIE</v>
      </c>
      <c r="W300" s="882"/>
    </row>
    <row r="301" spans="1:23">
      <c r="A301" s="118"/>
      <c r="B301" s="116"/>
      <c r="C301" s="116"/>
      <c r="D301" s="622" t="str">
        <f>IF(G301="","",VLOOKUP(G301,année_1ou2,pts_Cross!$B$5,0))</f>
        <v/>
      </c>
      <c r="E301" s="114" t="s">
        <v>6</v>
      </c>
      <c r="F301" s="812"/>
      <c r="G301" s="114"/>
      <c r="H301" s="114"/>
      <c r="I301" s="809" t="str">
        <f>IF(A301="","",     IF(ISNA(VLOOKUP(A301+0.1,Cross!B:H,I$5,0)),   "- cross",   VLOOKUP(A301+0.1,Cross!B:H,I$5,0)))</f>
        <v/>
      </c>
      <c r="J301" s="809" t="str">
        <f>IF(A301="","",     IF(ISNA(VLOOKUP(A301+0.1,Indoor!B:H,J$5,0)),   "- indoor",   VLOOKUP(A301+0.1,Indoor!B:H,J$5,0)))</f>
        <v/>
      </c>
      <c r="K301" s="809"/>
      <c r="L301" s="982">
        <v>1</v>
      </c>
      <c r="M301" s="882"/>
      <c r="N301" s="1128" t="str">
        <f t="shared" si="40"/>
        <v xml:space="preserve"> </v>
      </c>
      <c r="O301" s="1130"/>
      <c r="P301" s="1130"/>
      <c r="Q301" s="1133"/>
      <c r="R301" s="1132"/>
      <c r="S301" s="981" t="str">
        <f t="shared" si="41"/>
        <v xml:space="preserve"> </v>
      </c>
      <c r="T301" s="981" t="str">
        <f t="shared" si="39"/>
        <v xml:space="preserve"> </v>
      </c>
      <c r="U301" s="981" t="str">
        <f t="shared" si="36"/>
        <v xml:space="preserve"> </v>
      </c>
      <c r="V301" s="981" t="str">
        <f t="shared" si="37"/>
        <v xml:space="preserve"> </v>
      </c>
      <c r="W301" s="882"/>
    </row>
    <row r="302" spans="1:23">
      <c r="A302" s="118"/>
      <c r="B302" s="116" t="s">
        <v>941</v>
      </c>
      <c r="C302" s="116" t="s">
        <v>530</v>
      </c>
      <c r="D302" s="622" t="e">
        <f>IF(G302="","",VLOOKUP(G302,année_1ou2,pts_Cross!$B$5,0))</f>
        <v>#N/A</v>
      </c>
      <c r="E302" s="114" t="s">
        <v>157</v>
      </c>
      <c r="F302" s="812">
        <v>35559</v>
      </c>
      <c r="G302" s="114">
        <f t="shared" si="43"/>
        <v>1997</v>
      </c>
      <c r="H302" s="114"/>
      <c r="I302" s="809" t="str">
        <f>IF(A302="","",     IF(ISNA(VLOOKUP(A302+0.1,Cross!B:H,I$5,0)),   "- cross",   VLOOKUP(A302+0.1,Cross!B:H,I$5,0)))</f>
        <v/>
      </c>
      <c r="J302" s="809" t="str">
        <f>IF(A302="","",     IF(ISNA(VLOOKUP(A302+0.1,Indoor!B:H,J$5,0)),   "- indoor",   VLOOKUP(A302+0.1,Indoor!B:H,J$5,0)))</f>
        <v/>
      </c>
      <c r="K302" s="809"/>
      <c r="L302" s="982">
        <v>1</v>
      </c>
      <c r="M302" s="882"/>
      <c r="N302" s="1128" t="str">
        <f t="shared" si="40"/>
        <v>TEIRLINCKX Estelle</v>
      </c>
      <c r="O302" s="1130"/>
      <c r="P302" s="1130"/>
      <c r="Q302" s="1133"/>
      <c r="R302" s="1132"/>
      <c r="S302" s="981" t="str">
        <f t="shared" si="41"/>
        <v>TEIRLINCKX Estelle</v>
      </c>
      <c r="T302" s="981" t="str">
        <f t="shared" si="39"/>
        <v>TEIRLINCKX ESTELLE</v>
      </c>
      <c r="U302" s="981" t="str">
        <f t="shared" si="36"/>
        <v>TEIRLINCKX ESTELLE</v>
      </c>
      <c r="V302" s="981" t="str">
        <f t="shared" si="37"/>
        <v>TEIRLINCKX ESTELLE</v>
      </c>
      <c r="W302" s="882"/>
    </row>
    <row r="303" spans="1:23">
      <c r="A303" s="118"/>
      <c r="B303" s="116" t="s">
        <v>942</v>
      </c>
      <c r="C303" s="116" t="s">
        <v>970</v>
      </c>
      <c r="D303" s="622" t="str">
        <f ca="1">IF(G303="","",VLOOKUP(G303,année_1ou2,pts_Cross!$B$5,0))</f>
        <v>M</v>
      </c>
      <c r="E303" s="114" t="s">
        <v>6</v>
      </c>
      <c r="F303" s="812">
        <v>35939</v>
      </c>
      <c r="G303" s="114">
        <f t="shared" si="43"/>
        <v>1998</v>
      </c>
      <c r="H303" s="114"/>
      <c r="I303" s="809" t="str">
        <f>IF(A303="","",     IF(ISNA(VLOOKUP(A303+0.1,Cross!B:H,I$5,0)),   "- cross",   VLOOKUP(A303+0.1,Cross!B:H,I$5,0)))</f>
        <v/>
      </c>
      <c r="J303" s="809" t="str">
        <f>IF(A303="","",     IF(ISNA(VLOOKUP(A303+0.1,Indoor!B:H,J$5,0)),   "- indoor",   VLOOKUP(A303+0.1,Indoor!B:H,J$5,0)))</f>
        <v/>
      </c>
      <c r="K303" s="809"/>
      <c r="L303" s="982">
        <v>1</v>
      </c>
      <c r="M303" s="882"/>
      <c r="N303" s="1128" t="str">
        <f t="shared" si="40"/>
        <v>THEYS Louis</v>
      </c>
      <c r="O303" s="1130"/>
      <c r="P303" s="1130"/>
      <c r="Q303" s="1133"/>
      <c r="R303" s="1132"/>
      <c r="S303" s="981" t="str">
        <f t="shared" si="41"/>
        <v>THEYS Louis</v>
      </c>
      <c r="T303" s="981" t="str">
        <f t="shared" si="39"/>
        <v>THEYS LOUIS</v>
      </c>
      <c r="U303" s="981" t="str">
        <f t="shared" si="36"/>
        <v>THEYS LOUIS</v>
      </c>
      <c r="V303" s="981" t="str">
        <f t="shared" si="37"/>
        <v>THEYS LOUIS</v>
      </c>
      <c r="W303" s="882"/>
    </row>
    <row r="304" spans="1:23">
      <c r="A304" s="118"/>
      <c r="B304" s="116" t="s">
        <v>267</v>
      </c>
      <c r="C304" s="116" t="s">
        <v>683</v>
      </c>
      <c r="D304" s="622" t="str">
        <f ca="1">IF(G304="","",VLOOKUP(G304,année_1ou2,pts_Cross!$B$5,0))</f>
        <v>M</v>
      </c>
      <c r="E304" s="114" t="s">
        <v>6</v>
      </c>
      <c r="F304" s="812">
        <v>36147</v>
      </c>
      <c r="G304" s="114">
        <f t="shared" si="43"/>
        <v>1998</v>
      </c>
      <c r="H304" s="114" t="s">
        <v>668</v>
      </c>
      <c r="I304" s="809" t="str">
        <f>IF(A304="","",     IF(ISNA(VLOOKUP(A304+0.1,Cross!B:H,I$5,0)),   "- cross",   VLOOKUP(A304+0.1,Cross!B:H,I$5,0)))</f>
        <v/>
      </c>
      <c r="J304" s="809" t="str">
        <f>IF(A304="","",     IF(ISNA(VLOOKUP(A304+0.1,Indoor!B:H,J$5,0)),   "- indoor",   VLOOKUP(A304+0.1,Indoor!B:H,J$5,0)))</f>
        <v/>
      </c>
      <c r="K304" s="809"/>
      <c r="L304" s="982" t="s">
        <v>996</v>
      </c>
      <c r="M304" s="882"/>
      <c r="N304" s="1128" t="str">
        <f t="shared" si="40"/>
        <v>THOMAS Marc</v>
      </c>
      <c r="O304" s="1130"/>
      <c r="P304" s="1130"/>
      <c r="Q304" s="1133"/>
      <c r="R304" s="1132"/>
      <c r="S304" s="981" t="str">
        <f t="shared" si="41"/>
        <v>THOMAS Marc</v>
      </c>
      <c r="T304" s="981" t="str">
        <f t="shared" si="39"/>
        <v>THOMAS MARC</v>
      </c>
      <c r="U304" s="981" t="str">
        <f t="shared" si="36"/>
        <v>THOMAS MARC</v>
      </c>
      <c r="V304" s="981" t="str">
        <f t="shared" si="37"/>
        <v>THOMAS MARC</v>
      </c>
      <c r="W304" s="882"/>
    </row>
    <row r="305" spans="1:23">
      <c r="A305" s="118"/>
      <c r="B305" s="116" t="s">
        <v>638</v>
      </c>
      <c r="C305" s="116" t="s">
        <v>639</v>
      </c>
      <c r="D305" s="622" t="str">
        <f ca="1">IF(G305="","",VLOOKUP(G305,année_1ou2,pts_Cross!$B$5,0))</f>
        <v>M</v>
      </c>
      <c r="E305" s="114" t="s">
        <v>6</v>
      </c>
      <c r="F305" s="812">
        <v>36051</v>
      </c>
      <c r="G305" s="114">
        <f t="shared" si="43"/>
        <v>1998</v>
      </c>
      <c r="H305" s="114">
        <v>5565</v>
      </c>
      <c r="I305" s="809" t="str">
        <f>IF(A305="","",     IF(ISNA(VLOOKUP(A305+0.1,Cross!B:H,I$5,0)),   "- cross",   VLOOKUP(A305+0.1,Cross!B:H,I$5,0)))</f>
        <v/>
      </c>
      <c r="J305" s="809" t="str">
        <f>IF(A305="","",     IF(ISNA(VLOOKUP(A305+0.1,Indoor!B:H,J$5,0)),   "- indoor",   VLOOKUP(A305+0.1,Indoor!B:H,J$5,0)))</f>
        <v/>
      </c>
      <c r="K305" s="809"/>
      <c r="L305" s="982" t="s">
        <v>996</v>
      </c>
      <c r="M305" s="882"/>
      <c r="N305" s="1128" t="str">
        <f t="shared" si="40"/>
        <v>TOCK Jules</v>
      </c>
      <c r="O305" s="1130"/>
      <c r="P305" s="1130"/>
      <c r="Q305" s="1133"/>
      <c r="R305" s="1132"/>
      <c r="S305" s="981" t="str">
        <f t="shared" si="41"/>
        <v>TOCK Jules</v>
      </c>
      <c r="T305" s="981" t="str">
        <f t="shared" si="39"/>
        <v>TOCK JULES</v>
      </c>
      <c r="U305" s="981" t="str">
        <f t="shared" si="36"/>
        <v>TOCK JULES</v>
      </c>
      <c r="V305" s="981" t="str">
        <f t="shared" si="37"/>
        <v>TOCK JULES</v>
      </c>
      <c r="W305" s="882"/>
    </row>
    <row r="306" spans="1:23">
      <c r="A306" s="118">
        <v>19636</v>
      </c>
      <c r="B306" s="116" t="s">
        <v>1218</v>
      </c>
      <c r="C306" s="116" t="s">
        <v>971</v>
      </c>
      <c r="D306" s="622" t="s">
        <v>5</v>
      </c>
      <c r="E306" s="114" t="s">
        <v>157</v>
      </c>
      <c r="F306" s="812"/>
      <c r="G306" s="114" t="str">
        <f t="shared" si="43"/>
        <v/>
      </c>
      <c r="H306" s="114"/>
      <c r="I306" s="809" t="e">
        <f>IF(#REF!="","",     IF(ISNA(VLOOKUP(#REF!+0.1,Cross!B:H,I$5,0)),   "- cross",   VLOOKUP(#REF!+0.1,Cross!B:H,I$5,0)))</f>
        <v>#REF!</v>
      </c>
      <c r="J306" s="809" t="e">
        <f>IF(#REF!="","",     IF(ISNA(VLOOKUP(#REF!+0.1,Indoor!B:H,J$5,0)),   "- indoor",   VLOOKUP(#REF!+0.1,Indoor!B:H,J$5,0)))</f>
        <v>#REF!</v>
      </c>
      <c r="K306" s="809"/>
      <c r="L306" s="982">
        <v>1</v>
      </c>
      <c r="M306" s="882"/>
      <c r="N306" s="1128" t="e">
        <f>#REF!&amp;" "&amp;#REF!</f>
        <v>#REF!</v>
      </c>
      <c r="O306" s="1130"/>
      <c r="P306" s="1130"/>
      <c r="Q306" s="1133"/>
      <c r="R306" s="1132"/>
      <c r="S306" s="981" t="e">
        <f>#REF!&amp;" "&amp;#REF!</f>
        <v>#REF!</v>
      </c>
      <c r="T306" s="981" t="e">
        <f>UPPER(#REF!)&amp;" "&amp;UPPER(#REF!)</f>
        <v>#REF!</v>
      </c>
      <c r="U306" s="981" t="e">
        <f t="shared" si="36"/>
        <v>#REF!</v>
      </c>
      <c r="V306" s="981" t="e">
        <f t="shared" si="37"/>
        <v>#REF!</v>
      </c>
      <c r="W306" s="882"/>
    </row>
    <row r="307" spans="1:23">
      <c r="A307" s="118">
        <v>6597</v>
      </c>
      <c r="B307" s="116" t="s">
        <v>1219</v>
      </c>
      <c r="C307" s="116" t="s">
        <v>533</v>
      </c>
      <c r="D307" s="622" t="s">
        <v>5</v>
      </c>
      <c r="E307" s="114" t="s">
        <v>157</v>
      </c>
      <c r="F307" s="812"/>
      <c r="G307" s="114" t="str">
        <f t="shared" si="43"/>
        <v/>
      </c>
      <c r="H307" s="114"/>
      <c r="I307" s="809" t="str">
        <f ca="1">IF(A307="","",     IF(ISNA(VLOOKUP(A307+0.1,Cross!B:H,I$5,0)),   "- cross",   VLOOKUP(A307+0.1,Cross!B:H,I$5,0)))</f>
        <v>- cross</v>
      </c>
      <c r="J307" s="809">
        <f ca="1">IF(A307="","",     IF(ISNA(VLOOKUP(A307+0.1,Indoor!B:H,J$5,0)),   "- indoor",   VLOOKUP(A307+0.1,Indoor!B:H,J$5,0)))</f>
        <v>456</v>
      </c>
      <c r="K307" s="809"/>
      <c r="L307" s="982" t="s">
        <v>996</v>
      </c>
      <c r="M307" s="882"/>
      <c r="N307" s="1128" t="str">
        <f t="shared" si="40"/>
        <v>CHABEAU Pauline</v>
      </c>
      <c r="O307" s="1130"/>
      <c r="P307" s="1130"/>
      <c r="Q307" s="1133"/>
      <c r="R307" s="1132"/>
      <c r="S307" s="981" t="str">
        <f t="shared" si="41"/>
        <v>CHABEAU Pauline</v>
      </c>
      <c r="T307" s="981" t="str">
        <f t="shared" si="39"/>
        <v>CHABEAU PAULINE</v>
      </c>
      <c r="U307" s="981" t="str">
        <f t="shared" si="36"/>
        <v>CHABEAU PAULINE</v>
      </c>
      <c r="V307" s="981" t="str">
        <f t="shared" si="37"/>
        <v>CHABEAU PAULINE</v>
      </c>
      <c r="W307" s="882"/>
    </row>
    <row r="308" spans="1:23">
      <c r="A308" s="118">
        <v>7014</v>
      </c>
      <c r="B308" s="116" t="s">
        <v>1220</v>
      </c>
      <c r="C308" s="116" t="s">
        <v>678</v>
      </c>
      <c r="D308" s="622" t="s">
        <v>5</v>
      </c>
      <c r="E308" s="114" t="s">
        <v>6</v>
      </c>
      <c r="F308" s="812"/>
      <c r="G308" s="114" t="str">
        <f t="shared" si="43"/>
        <v/>
      </c>
      <c r="H308" s="114"/>
      <c r="I308" s="809" t="str">
        <f ca="1">IF(A308="","",     IF(ISNA(VLOOKUP(A308+0.1,Cross!B:H,I$5,0)),   "- cross",   VLOOKUP(A308+0.1,Cross!B:H,I$5,0)))</f>
        <v>- cross</v>
      </c>
      <c r="J308" s="809">
        <f ca="1">IF(A308="","",     IF(ISNA(VLOOKUP(A308+0.1,Indoor!B:H,J$5,0)),   "- indoor",   VLOOKUP(A308+0.1,Indoor!B:H,J$5,0)))</f>
        <v>1113</v>
      </c>
      <c r="K308" s="809"/>
      <c r="L308" s="982">
        <v>1</v>
      </c>
      <c r="M308" s="882"/>
      <c r="N308" s="1128" t="str">
        <f t="shared" si="40"/>
        <v>PIROTTE Julien</v>
      </c>
      <c r="O308" s="1130"/>
      <c r="P308" s="1130"/>
      <c r="Q308" s="1133"/>
      <c r="R308" s="1132"/>
      <c r="S308" s="981" t="str">
        <f t="shared" si="41"/>
        <v>PIROTTE Julien</v>
      </c>
      <c r="T308" s="981" t="str">
        <f t="shared" si="39"/>
        <v>PIROTTE JULIEN</v>
      </c>
      <c r="U308" s="981" t="str">
        <f t="shared" si="36"/>
        <v>PIROTTE JULIEN</v>
      </c>
      <c r="V308" s="981" t="str">
        <f t="shared" si="37"/>
        <v>PIROTTE JULIEN</v>
      </c>
      <c r="W308" s="882"/>
    </row>
    <row r="309" spans="1:23">
      <c r="A309" s="118"/>
      <c r="B309" s="116"/>
      <c r="C309" s="116"/>
      <c r="D309" s="622" t="str">
        <f>IF(G309="","",VLOOKUP(G309,année_1ou2,pts_Cross!$B$5,0))</f>
        <v/>
      </c>
      <c r="E309" s="114"/>
      <c r="F309" s="812"/>
      <c r="G309" s="114" t="str">
        <f t="shared" si="43"/>
        <v/>
      </c>
      <c r="H309" s="114"/>
      <c r="I309" s="809" t="str">
        <f>IF(A309="","",     IF(ISNA(VLOOKUP(A309+0.1,Cross!B:H,I$5,0)),   "- cross",   VLOOKUP(A309+0.1,Cross!B:H,I$5,0)))</f>
        <v/>
      </c>
      <c r="J309" s="809" t="str">
        <f>IF(A309="","",     IF(ISNA(VLOOKUP(A309+0.1,Indoor!B:H,J$5,0)),   "- indoor",   VLOOKUP(A309+0.1,Indoor!B:H,J$5,0)))</f>
        <v/>
      </c>
      <c r="K309" s="809"/>
      <c r="L309" s="982">
        <v>1</v>
      </c>
      <c r="M309" s="882"/>
      <c r="N309" s="1128" t="str">
        <f t="shared" si="40"/>
        <v xml:space="preserve"> </v>
      </c>
      <c r="O309" s="1130"/>
      <c r="P309" s="1130"/>
      <c r="Q309" s="1133"/>
      <c r="R309" s="1132"/>
      <c r="S309" s="981" t="str">
        <f t="shared" si="41"/>
        <v xml:space="preserve"> </v>
      </c>
      <c r="T309" s="981" t="str">
        <f t="shared" si="39"/>
        <v xml:space="preserve"> </v>
      </c>
      <c r="U309" s="981" t="str">
        <f t="shared" si="36"/>
        <v xml:space="preserve"> </v>
      </c>
      <c r="V309" s="981" t="str">
        <f t="shared" si="37"/>
        <v xml:space="preserve"> </v>
      </c>
      <c r="W309" s="882"/>
    </row>
    <row r="310" spans="1:23">
      <c r="A310" s="118">
        <v>6103</v>
      </c>
      <c r="B310" s="116" t="s">
        <v>1178</v>
      </c>
      <c r="C310" s="116" t="s">
        <v>1179</v>
      </c>
      <c r="D310" s="622" t="s">
        <v>5</v>
      </c>
      <c r="E310" s="114" t="s">
        <v>157</v>
      </c>
      <c r="F310" s="812"/>
      <c r="G310" s="114" t="str">
        <f t="shared" si="43"/>
        <v/>
      </c>
      <c r="H310" s="114"/>
      <c r="I310" s="809" t="str">
        <f ca="1">IF(A310="","",     IF(ISNA(VLOOKUP(A310+0.1,Cross!B:H,I$5,0)),   "- cross",   VLOOKUP(A310+0.1,Cross!B:H,I$5,0)))</f>
        <v>- cross</v>
      </c>
      <c r="J310" s="809">
        <f ca="1">IF(A310="","",     IF(ISNA(VLOOKUP(A310+0.1,Indoor!B:H,J$5,0)),   "- indoor",   VLOOKUP(A310+0.1,Indoor!B:H,J$5,0)))</f>
        <v>1031</v>
      </c>
      <c r="K310" s="809"/>
      <c r="L310" s="982" t="s">
        <v>996</v>
      </c>
      <c r="M310" s="882"/>
      <c r="N310" s="1128" t="str">
        <f t="shared" si="40"/>
        <v>DETRY Delphine</v>
      </c>
      <c r="O310" s="1130"/>
      <c r="P310" s="1130"/>
      <c r="Q310" s="1133"/>
      <c r="R310" s="1132"/>
      <c r="S310" s="981" t="str">
        <f t="shared" si="41"/>
        <v>DETRY Delphine</v>
      </c>
      <c r="T310" s="981" t="str">
        <f t="shared" si="39"/>
        <v>DETRY DELPHINE</v>
      </c>
      <c r="U310" s="981" t="str">
        <f t="shared" si="36"/>
        <v>DETRY DELPHINE</v>
      </c>
      <c r="V310" s="981" t="str">
        <f t="shared" si="37"/>
        <v>DETRY DELPHINE</v>
      </c>
      <c r="W310" s="882"/>
    </row>
    <row r="311" spans="1:23">
      <c r="A311" s="118"/>
      <c r="B311" s="116" t="s">
        <v>943</v>
      </c>
      <c r="C311" s="116" t="s">
        <v>989</v>
      </c>
      <c r="D311" s="622" t="str">
        <f ca="1">IF(G311="","",VLOOKUP(G311,année_1ou2,pts_Cross!$B$5,0))</f>
        <v>M</v>
      </c>
      <c r="E311" s="114" t="s">
        <v>6</v>
      </c>
      <c r="F311" s="812">
        <v>36382</v>
      </c>
      <c r="G311" s="114">
        <f t="shared" si="43"/>
        <v>1999</v>
      </c>
      <c r="H311" s="114"/>
      <c r="I311" s="809" t="str">
        <f>IF(A311="","",     IF(ISNA(VLOOKUP(A311+0.1,Cross!B:H,I$5,0)),   "- cross",   VLOOKUP(A311+0.1,Cross!B:H,I$5,0)))</f>
        <v/>
      </c>
      <c r="J311" s="809" t="str">
        <f>IF(A311="","",     IF(ISNA(VLOOKUP(A311+0.1,Indoor!B:H,J$5,0)),   "- indoor",   VLOOKUP(A311+0.1,Indoor!B:H,J$5,0)))</f>
        <v/>
      </c>
      <c r="K311" s="809"/>
      <c r="L311" s="982">
        <v>1</v>
      </c>
      <c r="M311" s="882"/>
      <c r="N311" s="1128" t="str">
        <f t="shared" si="40"/>
        <v>VAN HOUTE Mathieu</v>
      </c>
      <c r="O311" s="1130"/>
      <c r="P311" s="1130"/>
      <c r="Q311" s="1133"/>
      <c r="R311" s="1132"/>
      <c r="S311" s="981" t="str">
        <f t="shared" si="41"/>
        <v>VAN HOUTE Mathieu</v>
      </c>
      <c r="T311" s="981" t="str">
        <f t="shared" si="39"/>
        <v>VAN HOUTE MATHIEU</v>
      </c>
      <c r="U311" s="981" t="str">
        <f t="shared" si="36"/>
        <v>VAN HOUTE MATHIEU</v>
      </c>
      <c r="V311" s="981" t="str">
        <f t="shared" si="37"/>
        <v>VAN HOUTE MATHIEU</v>
      </c>
      <c r="W311" s="882"/>
    </row>
    <row r="312" spans="1:23">
      <c r="A312" s="118"/>
      <c r="B312" s="116" t="s">
        <v>305</v>
      </c>
      <c r="C312" s="116" t="s">
        <v>576</v>
      </c>
      <c r="D312" s="622" t="e">
        <f>IF(G312="","",VLOOKUP(G312,année_1ou2,pts_Cross!$B$5,0))</f>
        <v>#N/A</v>
      </c>
      <c r="E312" s="114" t="s">
        <v>157</v>
      </c>
      <c r="F312" s="812">
        <v>35759</v>
      </c>
      <c r="G312" s="114">
        <f t="shared" si="43"/>
        <v>1997</v>
      </c>
      <c r="H312" s="114">
        <v>5700</v>
      </c>
      <c r="I312" s="809" t="str">
        <f>IF(A312="","",     IF(ISNA(VLOOKUP(A312+0.1,Cross!B:H,I$5,0)),   "- cross",   VLOOKUP(A312+0.1,Cross!B:H,I$5,0)))</f>
        <v/>
      </c>
      <c r="J312" s="809" t="str">
        <f>IF(A312="","",     IF(ISNA(VLOOKUP(A312+0.1,Indoor!B:H,J$5,0)),   "- indoor",   VLOOKUP(A312+0.1,Indoor!B:H,J$5,0)))</f>
        <v/>
      </c>
      <c r="K312" s="809"/>
      <c r="L312" s="982">
        <v>1</v>
      </c>
      <c r="M312" s="882"/>
      <c r="N312" s="1128" t="str">
        <f t="shared" si="40"/>
        <v>VAN ISACKER Cynthia</v>
      </c>
      <c r="O312" s="1130"/>
      <c r="P312" s="1130"/>
      <c r="Q312" s="1133"/>
      <c r="R312" s="1132"/>
      <c r="S312" s="981" t="str">
        <f t="shared" si="41"/>
        <v>VAN ISACKER Cynthia</v>
      </c>
      <c r="T312" s="981" t="str">
        <f t="shared" si="39"/>
        <v>VAN ISACKER CYNTHIA</v>
      </c>
      <c r="U312" s="981" t="str">
        <f t="shared" si="36"/>
        <v>VAN ISACKER CYNTHIA</v>
      </c>
      <c r="V312" s="981" t="str">
        <f t="shared" si="37"/>
        <v>VAN ISACKER CYNTHIA</v>
      </c>
      <c r="W312" s="882"/>
    </row>
    <row r="313" spans="1:23">
      <c r="A313" s="118"/>
      <c r="B313" s="116" t="s">
        <v>305</v>
      </c>
      <c r="C313" s="116" t="s">
        <v>589</v>
      </c>
      <c r="D313" s="622" t="e">
        <f>IF(G313="","",VLOOKUP(G313,année_1ou2,pts_Cross!$B$5,0))</f>
        <v>#N/A</v>
      </c>
      <c r="E313" s="114" t="s">
        <v>157</v>
      </c>
      <c r="F313" s="812">
        <v>34870</v>
      </c>
      <c r="G313" s="114">
        <f t="shared" si="43"/>
        <v>1995</v>
      </c>
      <c r="H313" s="114">
        <v>5048</v>
      </c>
      <c r="I313" s="809" t="str">
        <f>IF(A313="","",     IF(ISNA(VLOOKUP(A313+0.1,Cross!B:H,I$5,0)),   "- cross",   VLOOKUP(A313+0.1,Cross!B:H,I$5,0)))</f>
        <v/>
      </c>
      <c r="J313" s="809" t="str">
        <f>IF(A313="","",     IF(ISNA(VLOOKUP(A313+0.1,Indoor!B:H,J$5,0)),   "- indoor",   VLOOKUP(A313+0.1,Indoor!B:H,J$5,0)))</f>
        <v/>
      </c>
      <c r="K313" s="809"/>
      <c r="L313" s="982">
        <v>1</v>
      </c>
      <c r="M313" s="882"/>
      <c r="N313" s="1128" t="str">
        <f t="shared" si="40"/>
        <v>VAN ISACKER Sally</v>
      </c>
      <c r="O313" s="1130"/>
      <c r="P313" s="1130"/>
      <c r="Q313" s="1133"/>
      <c r="R313" s="1132"/>
      <c r="S313" s="981" t="str">
        <f t="shared" si="41"/>
        <v>VAN ISACKER Sally</v>
      </c>
      <c r="T313" s="981" t="str">
        <f t="shared" si="39"/>
        <v>VAN ISACKER SALLY</v>
      </c>
      <c r="U313" s="981" t="str">
        <f t="shared" si="36"/>
        <v>VAN ISACKER SALLY</v>
      </c>
      <c r="V313" s="981" t="str">
        <f t="shared" si="37"/>
        <v>VAN ISACKER SALLY</v>
      </c>
      <c r="W313" s="882"/>
    </row>
    <row r="314" spans="1:23">
      <c r="A314" s="118"/>
      <c r="B314" s="116" t="s">
        <v>944</v>
      </c>
      <c r="C314" s="116" t="s">
        <v>990</v>
      </c>
      <c r="D314" s="622" t="str">
        <f>IF(G314="","",VLOOKUP(G314,année_1ou2,pts_Cross!$B$5,0))</f>
        <v/>
      </c>
      <c r="E314" s="114" t="s">
        <v>6</v>
      </c>
      <c r="F314" s="812"/>
      <c r="G314" s="114" t="str">
        <f t="shared" si="43"/>
        <v/>
      </c>
      <c r="H314" s="114"/>
      <c r="I314" s="809" t="str">
        <f>IF(A314="","",     IF(ISNA(VLOOKUP(A314+0.1,Cross!B:H,I$5,0)),   "- cross",   VLOOKUP(A314+0.1,Cross!B:H,I$5,0)))</f>
        <v/>
      </c>
      <c r="J314" s="809" t="str">
        <f>IF(A314="","",     IF(ISNA(VLOOKUP(A314+0.1,Indoor!B:H,J$5,0)),   "- indoor",   VLOOKUP(A314+0.1,Indoor!B:H,J$5,0)))</f>
        <v/>
      </c>
      <c r="K314" s="809"/>
      <c r="L314" s="982">
        <v>1</v>
      </c>
      <c r="M314" s="882"/>
      <c r="N314" s="1128" t="str">
        <f t="shared" si="40"/>
        <v>VAN ISEGHEM Sam</v>
      </c>
      <c r="O314" s="1130"/>
      <c r="P314" s="1130"/>
      <c r="Q314" s="1133"/>
      <c r="R314" s="1132"/>
      <c r="S314" s="981" t="str">
        <f t="shared" si="41"/>
        <v>VAN ISEGHEM Sam</v>
      </c>
      <c r="T314" s="981" t="str">
        <f t="shared" si="39"/>
        <v>VAN ISEGHEM SAM</v>
      </c>
      <c r="U314" s="981" t="str">
        <f t="shared" si="36"/>
        <v>VAN ISEGHEM SAM</v>
      </c>
      <c r="V314" s="981" t="str">
        <f t="shared" si="37"/>
        <v>VAN ISEGHEM SAM</v>
      </c>
      <c r="W314" s="882"/>
    </row>
    <row r="315" spans="1:23">
      <c r="A315" s="118"/>
      <c r="B315" s="116" t="s">
        <v>577</v>
      </c>
      <c r="C315" s="116" t="s">
        <v>578</v>
      </c>
      <c r="D315" s="622" t="e">
        <f>IF(G315="","",VLOOKUP(G315,année_1ou2,pts_Cross!$B$5,0))</f>
        <v>#N/A</v>
      </c>
      <c r="E315" s="114" t="s">
        <v>157</v>
      </c>
      <c r="F315" s="812">
        <v>35197</v>
      </c>
      <c r="G315" s="114">
        <f t="shared" si="43"/>
        <v>1996</v>
      </c>
      <c r="H315" s="114">
        <v>5738</v>
      </c>
      <c r="I315" s="809" t="str">
        <f>IF(A315="","",     IF(ISNA(VLOOKUP(A315+0.1,Cross!B:H,I$5,0)),   "- cross",   VLOOKUP(A315+0.1,Cross!B:H,I$5,0)))</f>
        <v/>
      </c>
      <c r="J315" s="809" t="str">
        <f>IF(A315="","",     IF(ISNA(VLOOKUP(A315+0.1,Indoor!B:H,J$5,0)),   "- indoor",   VLOOKUP(A315+0.1,Indoor!B:H,J$5,0)))</f>
        <v/>
      </c>
      <c r="K315" s="809"/>
      <c r="L315" s="982">
        <v>1</v>
      </c>
      <c r="M315" s="882"/>
      <c r="N315" s="1128" t="str">
        <f t="shared" si="40"/>
        <v>VAN NIEUWENHUYSE Céline</v>
      </c>
      <c r="O315" s="1130"/>
      <c r="P315" s="1130"/>
      <c r="Q315" s="1133"/>
      <c r="R315" s="1132"/>
      <c r="S315" s="981" t="str">
        <f t="shared" si="41"/>
        <v>VAN NIEUWENHUYSE Céline</v>
      </c>
      <c r="T315" s="981" t="str">
        <f t="shared" si="39"/>
        <v>VAN NIEUWENHUYSE CÉLINE</v>
      </c>
      <c r="U315" s="981" t="str">
        <f t="shared" si="36"/>
        <v>VAN NIEUWENHUYSE CELINE</v>
      </c>
      <c r="V315" s="981" t="str">
        <f t="shared" si="37"/>
        <v>VAN NIEUWENHUYSE CELINE</v>
      </c>
      <c r="W315" s="882"/>
    </row>
    <row r="316" spans="1:23">
      <c r="A316" s="118"/>
      <c r="B316" s="116" t="s">
        <v>577</v>
      </c>
      <c r="C316" s="116" t="s">
        <v>956</v>
      </c>
      <c r="D316" s="622" t="e">
        <f>IF(G316="","",VLOOKUP(G316,année_1ou2,pts_Cross!$B$5,0))</f>
        <v>#N/A</v>
      </c>
      <c r="E316" s="114" t="s">
        <v>157</v>
      </c>
      <c r="F316" s="812">
        <v>35572</v>
      </c>
      <c r="G316" s="114">
        <f t="shared" si="43"/>
        <v>1997</v>
      </c>
      <c r="H316" s="114"/>
      <c r="I316" s="809" t="str">
        <f>IF(A316="","",     IF(ISNA(VLOOKUP(A316+0.1,Cross!B:H,I$5,0)),   "- cross",   VLOOKUP(A316+0.1,Cross!B:H,I$5,0)))</f>
        <v/>
      </c>
      <c r="J316" s="809" t="str">
        <f>IF(A316="","",     IF(ISNA(VLOOKUP(A316+0.1,Indoor!B:H,J$5,0)),   "- indoor",   VLOOKUP(A316+0.1,Indoor!B:H,J$5,0)))</f>
        <v/>
      </c>
      <c r="K316" s="809"/>
      <c r="L316" s="982">
        <v>1</v>
      </c>
      <c r="M316" s="882"/>
      <c r="N316" s="1128" t="str">
        <f t="shared" si="40"/>
        <v>VAN NIEUWENHUYSE Sophie</v>
      </c>
      <c r="O316" s="1130"/>
      <c r="P316" s="1130"/>
      <c r="Q316" s="1133"/>
      <c r="R316" s="1132"/>
      <c r="S316" s="981" t="str">
        <f t="shared" si="41"/>
        <v>VAN NIEUWENHUYSE Sophie</v>
      </c>
      <c r="T316" s="981" t="str">
        <f t="shared" si="39"/>
        <v>VAN NIEUWENHUYSE SOPHIE</v>
      </c>
      <c r="U316" s="981" t="str">
        <f t="shared" si="36"/>
        <v>VAN NIEUWENHUYSE SOPHIE</v>
      </c>
      <c r="V316" s="981" t="str">
        <f t="shared" si="37"/>
        <v>VAN NIEUWENHUYSE SOPHIE</v>
      </c>
      <c r="W316" s="882"/>
    </row>
    <row r="317" spans="1:23">
      <c r="A317" s="118"/>
      <c r="B317" s="116" t="s">
        <v>482</v>
      </c>
      <c r="C317" s="116" t="s">
        <v>667</v>
      </c>
      <c r="D317" s="622" t="e">
        <f>IF(G317="","",VLOOKUP(G317,année_1ou2,pts_Cross!$B$5,0))</f>
        <v>#N/A</v>
      </c>
      <c r="E317" s="114" t="s">
        <v>6</v>
      </c>
      <c r="F317" s="812"/>
      <c r="G317" s="463">
        <v>1995</v>
      </c>
      <c r="H317" s="114" t="s">
        <v>668</v>
      </c>
      <c r="I317" s="809" t="str">
        <f>IF(A317="","",     IF(ISNA(VLOOKUP(A317+0.1,Cross!B:H,I$5,0)),   "- cross",   VLOOKUP(A317+0.1,Cross!B:H,I$5,0)))</f>
        <v/>
      </c>
      <c r="J317" s="809" t="str">
        <f>IF(A317="","",     IF(ISNA(VLOOKUP(A317+0.1,Indoor!B:H,J$5,0)),   "- indoor",   VLOOKUP(A317+0.1,Indoor!B:H,J$5,0)))</f>
        <v/>
      </c>
      <c r="K317" s="809"/>
      <c r="L317" s="982" t="s">
        <v>996</v>
      </c>
      <c r="M317" s="882"/>
      <c r="N317" s="1128" t="str">
        <f t="shared" si="40"/>
        <v>VANBEVER Laurent</v>
      </c>
      <c r="O317" s="1130"/>
      <c r="P317" s="1130"/>
      <c r="Q317" s="1133"/>
      <c r="R317" s="1132"/>
      <c r="S317" s="981" t="str">
        <f t="shared" si="41"/>
        <v>VANBEVER Laurent</v>
      </c>
      <c r="T317" s="981" t="str">
        <f t="shared" si="39"/>
        <v>VANBEVER LAURENT</v>
      </c>
      <c r="U317" s="981" t="str">
        <f t="shared" si="36"/>
        <v>VANBEVER LAURENT</v>
      </c>
      <c r="V317" s="981" t="str">
        <f t="shared" si="37"/>
        <v>VANBEVER LAURENT</v>
      </c>
      <c r="W317" s="882"/>
    </row>
    <row r="318" spans="1:23">
      <c r="A318" s="118">
        <v>9641</v>
      </c>
      <c r="B318" s="116" t="s">
        <v>1086</v>
      </c>
      <c r="C318" s="116" t="s">
        <v>1180</v>
      </c>
      <c r="D318" s="622" t="s">
        <v>155</v>
      </c>
      <c r="E318" s="114" t="s">
        <v>157</v>
      </c>
      <c r="F318" s="812"/>
      <c r="G318" s="114" t="str">
        <f>IF(ISNUMBER(F318),YEAR(F318),"")</f>
        <v/>
      </c>
      <c r="H318" s="114"/>
      <c r="I318" s="809">
        <f ca="1">IF(A318="","",     IF(ISNA(VLOOKUP(A318+0.1,Cross!B:H,I$5,0)),   "- cross",   VLOOKUP(A318+0.1,Cross!B:H,I$5,0)))</f>
        <v>411</v>
      </c>
      <c r="J318" s="809">
        <f ca="1">IF(A318="","",     IF(ISNA(VLOOKUP(A318+0.1,Indoor!B:H,J$5,0)),   "- indoor",   VLOOKUP(A318+0.1,Indoor!B:H,J$5,0)))</f>
        <v>607</v>
      </c>
      <c r="K318" s="809"/>
      <c r="L318" s="982">
        <v>1</v>
      </c>
      <c r="M318" s="882"/>
      <c r="N318" s="1128" t="str">
        <f t="shared" si="40"/>
        <v>JARBATH Szaffi</v>
      </c>
      <c r="O318" s="1130"/>
      <c r="P318" s="1130"/>
      <c r="Q318" s="1133"/>
      <c r="R318" s="1132"/>
      <c r="S318" s="981" t="str">
        <f t="shared" si="41"/>
        <v>JARBATH Szaffi</v>
      </c>
      <c r="T318" s="981" t="str">
        <f t="shared" si="39"/>
        <v>JARBATH SZAFFI</v>
      </c>
      <c r="U318" s="981" t="str">
        <f t="shared" si="36"/>
        <v>JARBATH SZAFFI</v>
      </c>
      <c r="V318" s="981" t="str">
        <f t="shared" si="37"/>
        <v>JARBATH SZAFFI</v>
      </c>
      <c r="W318" s="882"/>
    </row>
    <row r="319" spans="1:23">
      <c r="A319" s="118"/>
      <c r="B319" s="116" t="s">
        <v>535</v>
      </c>
      <c r="C319" s="116" t="s">
        <v>536</v>
      </c>
      <c r="D319" s="622" t="str">
        <f ca="1">IF(G319="","",VLOOKUP(G319,année_1ou2,pts_Cross!$B$5,0))</f>
        <v>P</v>
      </c>
      <c r="E319" s="114" t="s">
        <v>157</v>
      </c>
      <c r="F319" s="812">
        <v>37162</v>
      </c>
      <c r="G319" s="114">
        <f>IF(ISNUMBER(F319),YEAR(F319),"")</f>
        <v>2001</v>
      </c>
      <c r="H319" s="114"/>
      <c r="I319" s="809" t="str">
        <f>IF(A319="","",     IF(ISNA(VLOOKUP(A319+0.1,Cross!B:H,I$5,0)),   "- cross",   VLOOKUP(A319+0.1,Cross!B:H,I$5,0)))</f>
        <v/>
      </c>
      <c r="J319" s="809" t="str">
        <f>IF(A319="","",     IF(ISNA(VLOOKUP(A319+0.1,Indoor!B:H,J$5,0)),   "- indoor",   VLOOKUP(A319+0.1,Indoor!B:H,J$5,0)))</f>
        <v/>
      </c>
      <c r="K319" s="809"/>
      <c r="L319" s="982">
        <v>1</v>
      </c>
      <c r="M319" s="882"/>
      <c r="N319" s="1128" t="str">
        <f t="shared" si="40"/>
        <v>VANDEREST Laurane</v>
      </c>
      <c r="O319" s="1130"/>
      <c r="P319" s="1130"/>
      <c r="Q319" s="1133"/>
      <c r="R319" s="1132"/>
      <c r="S319" s="981" t="str">
        <f t="shared" si="41"/>
        <v>VANDEREST Laurane</v>
      </c>
      <c r="T319" s="981" t="str">
        <f t="shared" si="39"/>
        <v>VANDEREST LAURANE</v>
      </c>
      <c r="U319" s="981" t="str">
        <f t="shared" si="36"/>
        <v>VANDEREST LAURANE</v>
      </c>
      <c r="V319" s="981" t="str">
        <f t="shared" si="37"/>
        <v>VANDEREST LAURANE</v>
      </c>
      <c r="W319" s="882"/>
    </row>
    <row r="320" spans="1:23">
      <c r="A320" s="118"/>
      <c r="B320" s="116" t="s">
        <v>1046</v>
      </c>
      <c r="C320" s="116" t="s">
        <v>656</v>
      </c>
      <c r="D320" s="622" t="str">
        <f ca="1">IF(G320="","",VLOOKUP(G320,année_1ou2,pts_Cross!$B$5,0))</f>
        <v>M</v>
      </c>
      <c r="E320" s="114" t="s">
        <v>6</v>
      </c>
      <c r="F320" s="812"/>
      <c r="G320" s="114">
        <v>1998</v>
      </c>
      <c r="H320" s="114"/>
      <c r="I320" s="809" t="str">
        <f>IF(A320="","",     IF(ISNA(VLOOKUP(A320+0.1,Cross!B:H,I$5,0)),   "- cross",   VLOOKUP(A320+0.1,Cross!B:H,I$5,0)))</f>
        <v/>
      </c>
      <c r="J320" s="809" t="str">
        <f>IF(A320="","",     IF(ISNA(VLOOKUP(A320+0.1,Indoor!B:H,J$5,0)),   "- indoor",   VLOOKUP(A320+0.1,Indoor!B:H,J$5,0)))</f>
        <v/>
      </c>
      <c r="K320" s="809"/>
      <c r="L320" s="982" t="s">
        <v>997</v>
      </c>
      <c r="M320" s="882"/>
      <c r="N320" s="1128" t="str">
        <f t="shared" si="40"/>
        <v>VANHEES Alexandre</v>
      </c>
      <c r="O320" s="1130"/>
      <c r="P320" s="1130"/>
      <c r="Q320" s="1133"/>
      <c r="R320" s="1132"/>
      <c r="S320" s="981" t="str">
        <f t="shared" si="41"/>
        <v>VANHEES Alexandre</v>
      </c>
      <c r="T320" s="981" t="str">
        <f t="shared" si="39"/>
        <v>VANHEES ALEXANDRE</v>
      </c>
      <c r="U320" s="981" t="str">
        <f t="shared" si="36"/>
        <v>VANHEES ALEXANDRE</v>
      </c>
      <c r="V320" s="981" t="str">
        <f t="shared" si="37"/>
        <v>VANHEES ALEXANDRE</v>
      </c>
      <c r="W320" s="882"/>
    </row>
    <row r="321" spans="1:23">
      <c r="A321" s="118"/>
      <c r="B321" s="116" t="s">
        <v>579</v>
      </c>
      <c r="C321" s="116" t="s">
        <v>580</v>
      </c>
      <c r="D321" s="622" t="e">
        <f>IF(G321="","",VLOOKUP(G321,année_1ou2,pts_Cross!$B$5,0))</f>
        <v>#N/A</v>
      </c>
      <c r="E321" s="114" t="s">
        <v>157</v>
      </c>
      <c r="F321" s="812">
        <v>35523</v>
      </c>
      <c r="G321" s="114">
        <f t="shared" ref="G321:G331" si="44">IF(ISNUMBER(F321),YEAR(F321),"")</f>
        <v>1997</v>
      </c>
      <c r="H321" s="114">
        <v>5640</v>
      </c>
      <c r="I321" s="809" t="str">
        <f>IF(A321="","",     IF(ISNA(VLOOKUP(A321+0.1,Cross!B:H,I$5,0)),   "- cross",   VLOOKUP(A321+0.1,Cross!B:H,I$5,0)))</f>
        <v/>
      </c>
      <c r="J321" s="809" t="str">
        <f>IF(A321="","",     IF(ISNA(VLOOKUP(A321+0.1,Indoor!B:H,J$5,0)),   "- indoor",   VLOOKUP(A321+0.1,Indoor!B:H,J$5,0)))</f>
        <v/>
      </c>
      <c r="K321" s="809"/>
      <c r="L321" s="982">
        <v>1</v>
      </c>
      <c r="M321" s="882"/>
      <c r="N321" s="1128" t="str">
        <f t="shared" si="40"/>
        <v>VANHOREN Géraldine</v>
      </c>
      <c r="O321" s="1130"/>
      <c r="P321" s="1130"/>
      <c r="Q321" s="1133"/>
      <c r="R321" s="1132"/>
      <c r="S321" s="981" t="str">
        <f t="shared" si="41"/>
        <v>VANHOREN Géraldine</v>
      </c>
      <c r="T321" s="981" t="str">
        <f t="shared" si="39"/>
        <v>VANHOREN GÉRALDINE</v>
      </c>
      <c r="U321" s="981" t="str">
        <f t="shared" si="36"/>
        <v>VANHOREN GERALDINE</v>
      </c>
      <c r="V321" s="981" t="str">
        <f t="shared" si="37"/>
        <v>VANHOREN GERALDINE</v>
      </c>
      <c r="W321" s="882"/>
    </row>
    <row r="322" spans="1:23">
      <c r="A322" s="118"/>
      <c r="B322" s="116" t="s">
        <v>579</v>
      </c>
      <c r="C322" s="116" t="s">
        <v>563</v>
      </c>
      <c r="D322" s="622" t="str">
        <f>IF(G322="","",VLOOKUP(G322,année_1ou2,pts_Cross!$B$5,0))</f>
        <v/>
      </c>
      <c r="E322" s="114" t="s">
        <v>157</v>
      </c>
      <c r="F322" s="812"/>
      <c r="G322" s="114" t="str">
        <f t="shared" si="44"/>
        <v/>
      </c>
      <c r="H322" s="114"/>
      <c r="I322" s="809" t="str">
        <f>IF(A322="","",     IF(ISNA(VLOOKUP(A322+0.1,Cross!B:H,I$5,0)),   "- cross",   VLOOKUP(A322+0.1,Cross!B:H,I$5,0)))</f>
        <v/>
      </c>
      <c r="J322" s="809" t="str">
        <f>IF(A322="","",     IF(ISNA(VLOOKUP(A322+0.1,Indoor!B:H,J$5,0)),   "- indoor",   VLOOKUP(A322+0.1,Indoor!B:H,J$5,0)))</f>
        <v/>
      </c>
      <c r="K322" s="809"/>
      <c r="L322" s="982" t="s">
        <v>996</v>
      </c>
      <c r="M322" s="882"/>
      <c r="N322" s="1128" t="str">
        <f t="shared" si="40"/>
        <v>VANHOREN Sharon</v>
      </c>
      <c r="O322" s="1130"/>
      <c r="P322" s="1130"/>
      <c r="Q322" s="1133"/>
      <c r="R322" s="1132"/>
      <c r="S322" s="981" t="str">
        <f t="shared" si="41"/>
        <v>VANHOREN Sharon</v>
      </c>
      <c r="T322" s="981" t="str">
        <f t="shared" si="39"/>
        <v>VANHOREN SHARON</v>
      </c>
      <c r="U322" s="981" t="str">
        <f t="shared" si="36"/>
        <v>VANHOREN SHARON</v>
      </c>
      <c r="V322" s="981" t="str">
        <f t="shared" si="37"/>
        <v>VANHOREN SHARON</v>
      </c>
      <c r="W322" s="882"/>
    </row>
    <row r="323" spans="1:23">
      <c r="A323" s="118"/>
      <c r="B323" s="116" t="s">
        <v>640</v>
      </c>
      <c r="C323" s="116" t="s">
        <v>603</v>
      </c>
      <c r="D323" s="622" t="str">
        <f ca="1">IF(G323="","",VLOOKUP(G323,année_1ou2,pts_Cross!$B$5,0))</f>
        <v>M</v>
      </c>
      <c r="E323" s="114" t="s">
        <v>6</v>
      </c>
      <c r="F323" s="812">
        <v>36122</v>
      </c>
      <c r="G323" s="114">
        <f t="shared" si="44"/>
        <v>1998</v>
      </c>
      <c r="H323" s="114">
        <v>5649</v>
      </c>
      <c r="I323" s="809" t="str">
        <f>IF(A323="","",     IF(ISNA(VLOOKUP(A323+0.1,Cross!B:H,I$5,0)),   "- cross",   VLOOKUP(A323+0.1,Cross!B:H,I$5,0)))</f>
        <v/>
      </c>
      <c r="J323" s="809" t="str">
        <f>IF(A323="","",     IF(ISNA(VLOOKUP(A323+0.1,Indoor!B:H,J$5,0)),   "- indoor",   VLOOKUP(A323+0.1,Indoor!B:H,J$5,0)))</f>
        <v/>
      </c>
      <c r="K323" s="809"/>
      <c r="L323" s="982">
        <v>1</v>
      </c>
      <c r="M323" s="882"/>
      <c r="N323" s="1128" t="str">
        <f t="shared" si="40"/>
        <v>VANOEVEREN Nathan</v>
      </c>
      <c r="O323" s="1130"/>
      <c r="P323" s="1130"/>
      <c r="Q323" s="1133"/>
      <c r="R323" s="1132"/>
      <c r="S323" s="981" t="str">
        <f t="shared" si="41"/>
        <v>VANOEVEREN Nathan</v>
      </c>
      <c r="T323" s="981" t="str">
        <f t="shared" si="39"/>
        <v>VANOEVEREN NATHAN</v>
      </c>
      <c r="U323" s="981" t="str">
        <f t="shared" si="36"/>
        <v>VANOEVEREN NATHAN</v>
      </c>
      <c r="V323" s="981" t="str">
        <f t="shared" si="37"/>
        <v>VANOEVEREN NATHAN</v>
      </c>
      <c r="W323" s="882"/>
    </row>
    <row r="324" spans="1:23">
      <c r="A324" s="118"/>
      <c r="B324" s="116" t="s">
        <v>945</v>
      </c>
      <c r="C324" s="116" t="s">
        <v>991</v>
      </c>
      <c r="D324" s="622" t="str">
        <f ca="1">IF(G324="","",VLOOKUP(G324,année_1ou2,pts_Cross!$B$5,0))</f>
        <v>M</v>
      </c>
      <c r="E324" s="114" t="s">
        <v>6</v>
      </c>
      <c r="F324" s="812">
        <v>36272</v>
      </c>
      <c r="G324" s="114">
        <f t="shared" si="44"/>
        <v>1999</v>
      </c>
      <c r="H324" s="114"/>
      <c r="I324" s="809" t="str">
        <f>IF(A324="","",     IF(ISNA(VLOOKUP(A324+0.1,Cross!B:H,I$5,0)),   "- cross",   VLOOKUP(A324+0.1,Cross!B:H,I$5,0)))</f>
        <v/>
      </c>
      <c r="J324" s="809" t="str">
        <f>IF(A324="","",     IF(ISNA(VLOOKUP(A324+0.1,Indoor!B:H,J$5,0)),   "- indoor",   VLOOKUP(A324+0.1,Indoor!B:H,J$5,0)))</f>
        <v/>
      </c>
      <c r="K324" s="809"/>
      <c r="L324" s="982">
        <v>1</v>
      </c>
      <c r="M324" s="882"/>
      <c r="N324" s="1128" t="str">
        <f t="shared" si="40"/>
        <v>VANVILTHOVEN Antonin</v>
      </c>
      <c r="O324" s="1130"/>
      <c r="P324" s="1130"/>
      <c r="Q324" s="1133"/>
      <c r="R324" s="1132"/>
      <c r="S324" s="981" t="str">
        <f t="shared" si="41"/>
        <v>VANVILTHOVEN Antonin</v>
      </c>
      <c r="T324" s="981" t="str">
        <f t="shared" si="39"/>
        <v>VANVILTHOVEN ANTONIN</v>
      </c>
      <c r="U324" s="981" t="str">
        <f t="shared" si="36"/>
        <v>VANVILTHOVEN ANTONIN</v>
      </c>
      <c r="V324" s="981" t="str">
        <f t="shared" si="37"/>
        <v>VANVILTHOVEN ANTONIN</v>
      </c>
      <c r="W324" s="882"/>
    </row>
    <row r="325" spans="1:23">
      <c r="A325" s="118">
        <v>36</v>
      </c>
      <c r="B325" s="116" t="s">
        <v>1227</v>
      </c>
      <c r="C325" s="116" t="s">
        <v>992</v>
      </c>
      <c r="D325" s="622" t="str">
        <f ca="1">IF(G325="","",VLOOKUP(G325,année_1ou2,pts_Cross!$B$5,0))</f>
        <v>B</v>
      </c>
      <c r="E325" s="114" t="s">
        <v>6</v>
      </c>
      <c r="F325" s="812"/>
      <c r="G325" s="114">
        <v>2002</v>
      </c>
      <c r="H325" s="114"/>
      <c r="I325" s="809">
        <f ca="1">IF(A325="","",     IF(ISNA(VLOOKUP(A325+0.1,Cross!B:H,I$5,0)),   "- cross",   VLOOKUP(A325+0.1,Cross!B:H,I$5,0)))</f>
        <v>1000</v>
      </c>
      <c r="J325" s="809">
        <f ca="1">IF(A325="","",     IF(ISNA(VLOOKUP(A325+0.1,Indoor!B:H,J$5,0)),   "- indoor",   VLOOKUP(A325+0.1,Indoor!B:H,J$5,0)))</f>
        <v>930</v>
      </c>
      <c r="K325" s="809"/>
      <c r="L325" s="982">
        <v>1</v>
      </c>
      <c r="M325" s="882"/>
      <c r="N325" s="1128" t="str">
        <f t="shared" si="40"/>
        <v>VERMYLEN Marius</v>
      </c>
      <c r="O325" s="1130"/>
      <c r="P325" s="1130"/>
      <c r="Q325" s="1133"/>
      <c r="R325" s="1132"/>
      <c r="S325" s="981" t="str">
        <f t="shared" si="41"/>
        <v>VERMYLEN Marius</v>
      </c>
      <c r="T325" s="981" t="str">
        <f t="shared" si="39"/>
        <v>VERMYLEN MARIUS</v>
      </c>
      <c r="U325" s="981" t="str">
        <f t="shared" si="36"/>
        <v>VERMYLEN MARIUS</v>
      </c>
      <c r="V325" s="981" t="str">
        <f t="shared" si="37"/>
        <v>VERMYLEN MARIUS</v>
      </c>
      <c r="W325" s="882"/>
    </row>
    <row r="326" spans="1:23">
      <c r="A326" s="118"/>
      <c r="B326" s="116" t="s">
        <v>946</v>
      </c>
      <c r="C326" s="116" t="s">
        <v>528</v>
      </c>
      <c r="D326" s="622" t="str">
        <f ca="1">IF(G326="","",VLOOKUP(G326,année_1ou2,pts_Cross!$B$5,0))</f>
        <v>M</v>
      </c>
      <c r="E326" s="114" t="s">
        <v>157</v>
      </c>
      <c r="F326" s="812">
        <v>35997</v>
      </c>
      <c r="G326" s="114">
        <f t="shared" si="44"/>
        <v>1998</v>
      </c>
      <c r="H326" s="114"/>
      <c r="I326" s="809" t="str">
        <f>IF(A326="","",     IF(ISNA(VLOOKUP(A326+0.1,Cross!B:H,I$5,0)),   "- cross",   VLOOKUP(A326+0.1,Cross!B:H,I$5,0)))</f>
        <v/>
      </c>
      <c r="J326" s="809" t="str">
        <f>IF(A326="","",     IF(ISNA(VLOOKUP(A326+0.1,Indoor!B:H,J$5,0)),   "- indoor",   VLOOKUP(A326+0.1,Indoor!B:H,J$5,0)))</f>
        <v/>
      </c>
      <c r="K326" s="809"/>
      <c r="L326" s="982">
        <v>1</v>
      </c>
      <c r="M326" s="882"/>
      <c r="N326" s="1128" t="str">
        <f t="shared" si="40"/>
        <v>VEROUGSTRAETE Victoria</v>
      </c>
      <c r="O326" s="1130"/>
      <c r="P326" s="1130"/>
      <c r="Q326" s="1133"/>
      <c r="R326" s="1132"/>
      <c r="S326" s="981" t="str">
        <f t="shared" si="41"/>
        <v>VEROUGSTRAETE Victoria</v>
      </c>
      <c r="T326" s="981" t="str">
        <f t="shared" si="39"/>
        <v>VEROUGSTRAETE VICTORIA</v>
      </c>
      <c r="U326" s="981" t="str">
        <f t="shared" si="36"/>
        <v>VEROUGSTRAETE VICTORIA</v>
      </c>
      <c r="V326" s="981" t="str">
        <f t="shared" si="37"/>
        <v>VEROUGSTRAETE VICTORIA</v>
      </c>
      <c r="W326" s="882"/>
    </row>
    <row r="327" spans="1:23">
      <c r="A327" s="118">
        <v>3771</v>
      </c>
      <c r="B327" s="116" t="s">
        <v>1173</v>
      </c>
      <c r="C327" s="116" t="s">
        <v>992</v>
      </c>
      <c r="D327" s="622" t="s">
        <v>156</v>
      </c>
      <c r="E327" s="114" t="s">
        <v>6</v>
      </c>
      <c r="F327" s="812"/>
      <c r="G327" s="114" t="str">
        <f t="shared" si="44"/>
        <v/>
      </c>
      <c r="H327" s="114"/>
      <c r="I327" s="809" t="str">
        <f ca="1">IF(A327="","",     IF(ISNA(VLOOKUP(A327+0.1,Cross!B:H,I$5,0)),   "- cross",   VLOOKUP(A327+0.1,Cross!B:H,I$5,0)))</f>
        <v>- cross</v>
      </c>
      <c r="J327" s="809">
        <f ca="1">IF(A327="","",     IF(ISNA(VLOOKUP(A327+0.1,Indoor!B:H,J$5,0)),   "- indoor",   VLOOKUP(A327+0.1,Indoor!B:H,J$5,0)))</f>
        <v>675</v>
      </c>
      <c r="K327" s="809"/>
      <c r="L327" s="982">
        <v>1</v>
      </c>
      <c r="M327" s="882"/>
      <c r="N327" s="1128" t="str">
        <f t="shared" si="40"/>
        <v>THIRY Marius</v>
      </c>
      <c r="O327" s="1130"/>
      <c r="P327" s="1130"/>
      <c r="Q327" s="1133"/>
      <c r="R327" s="1132"/>
      <c r="S327" s="981" t="str">
        <f t="shared" si="41"/>
        <v>THIRY Marius</v>
      </c>
      <c r="T327" s="981" t="str">
        <f t="shared" si="39"/>
        <v>THIRY MARIUS</v>
      </c>
      <c r="U327" s="981" t="str">
        <f t="shared" si="36"/>
        <v>THIRY MARIUS</v>
      </c>
      <c r="V327" s="981" t="str">
        <f t="shared" si="37"/>
        <v>THIRY MARIUS</v>
      </c>
      <c r="W327" s="882"/>
    </row>
    <row r="328" spans="1:23">
      <c r="A328" s="118"/>
      <c r="B328" s="116" t="s">
        <v>306</v>
      </c>
      <c r="C328" s="116" t="s">
        <v>684</v>
      </c>
      <c r="D328" s="622" t="str">
        <f ca="1">IF(G328="","",VLOOKUP(G328,année_1ou2,pts_Cross!$B$5,0))</f>
        <v>M</v>
      </c>
      <c r="E328" s="114" t="s">
        <v>6</v>
      </c>
      <c r="F328" s="812">
        <v>35941</v>
      </c>
      <c r="G328" s="114">
        <f t="shared" si="44"/>
        <v>1998</v>
      </c>
      <c r="H328" s="114" t="s">
        <v>668</v>
      </c>
      <c r="I328" s="809" t="str">
        <f>IF(A328="","",     IF(ISNA(VLOOKUP(A328+0.1,Cross!B:H,I$5,0)),   "- cross",   VLOOKUP(A328+0.1,Cross!B:H,I$5,0)))</f>
        <v/>
      </c>
      <c r="J328" s="809" t="str">
        <f>IF(A328="","",     IF(ISNA(VLOOKUP(A328+0.1,Indoor!B:H,J$5,0)),   "- indoor",   VLOOKUP(A328+0.1,Indoor!B:H,J$5,0)))</f>
        <v/>
      </c>
      <c r="K328" s="809"/>
      <c r="L328" s="982" t="s">
        <v>996</v>
      </c>
      <c r="M328" s="882"/>
      <c r="N328" s="1128" t="str">
        <f t="shared" si="40"/>
        <v>VEYS Arthur</v>
      </c>
      <c r="O328" s="1130"/>
      <c r="P328" s="1130"/>
      <c r="Q328" s="1133"/>
      <c r="R328" s="1132"/>
      <c r="S328" s="981" t="str">
        <f t="shared" si="41"/>
        <v>VEYS Arthur</v>
      </c>
      <c r="T328" s="981" t="str">
        <f t="shared" si="39"/>
        <v>VEYS ARTHUR</v>
      </c>
      <c r="U328" s="981" t="str">
        <f t="shared" si="36"/>
        <v>VEYS ARTHUR</v>
      </c>
      <c r="V328" s="981" t="str">
        <f t="shared" si="37"/>
        <v>VEYS ARTHUR</v>
      </c>
      <c r="W328" s="882"/>
    </row>
    <row r="329" spans="1:23">
      <c r="A329" s="118"/>
      <c r="B329" s="116" t="s">
        <v>947</v>
      </c>
      <c r="C329" s="116" t="s">
        <v>533</v>
      </c>
      <c r="D329" s="622" t="str">
        <f ca="1">IF(G329="","",VLOOKUP(G329,année_1ou2,pts_Cross!$B$5,0))</f>
        <v>P</v>
      </c>
      <c r="E329" s="114" t="s">
        <v>157</v>
      </c>
      <c r="F329" s="812">
        <v>36538</v>
      </c>
      <c r="G329" s="114">
        <f t="shared" si="44"/>
        <v>2000</v>
      </c>
      <c r="H329" s="114"/>
      <c r="I329" s="809" t="str">
        <f>IF(A329="","",     IF(ISNA(VLOOKUP(A329+0.1,Cross!B:H,I$5,0)),   "- cross",   VLOOKUP(A329+0.1,Cross!B:H,I$5,0)))</f>
        <v/>
      </c>
      <c r="J329" s="809" t="str">
        <f>IF(A329="","",     IF(ISNA(VLOOKUP(A329+0.1,Indoor!B:H,J$5,0)),   "- indoor",   VLOOKUP(A329+0.1,Indoor!B:H,J$5,0)))</f>
        <v/>
      </c>
      <c r="K329" s="809"/>
      <c r="L329" s="982">
        <v>1</v>
      </c>
      <c r="M329" s="882"/>
      <c r="N329" s="1128" t="str">
        <f t="shared" si="40"/>
        <v>VIEGAS Pauline</v>
      </c>
      <c r="O329" s="1130"/>
      <c r="P329" s="1130"/>
      <c r="Q329" s="1133"/>
      <c r="R329" s="1132"/>
      <c r="S329" s="981" t="str">
        <f t="shared" si="41"/>
        <v>VIEGAS Pauline</v>
      </c>
      <c r="T329" s="981" t="str">
        <f t="shared" si="39"/>
        <v>VIEGAS PAULINE</v>
      </c>
      <c r="U329" s="981" t="str">
        <f t="shared" ref="U329:U351" si="45">SUBSTITUTE(SUBSTITUTE(SUBSTITUTE(T329,"Ë","E"),"È","E"),"É","E")</f>
        <v>VIEGAS PAULINE</v>
      </c>
      <c r="V329" s="981" t="str">
        <f t="shared" ref="V329:V351" si="46">SUBSTITUTE(SUBSTITUTE(SUBSTITUTE(SUBSTITUTE(SUBSTITUTE(SUBSTITUTE(SUBSTITUTE(SUBSTITUTE(U329,"Ô","O"),"Ï","I"),"Î","I"),"Ç","C"),"ë","e"),"ê","e"),"è","e"),"é","e")</f>
        <v>VIEGAS PAULINE</v>
      </c>
      <c r="W329" s="882"/>
    </row>
    <row r="330" spans="1:23">
      <c r="A330" s="118">
        <v>4296</v>
      </c>
      <c r="B330" s="116" t="s">
        <v>1174</v>
      </c>
      <c r="C330" s="116" t="s">
        <v>635</v>
      </c>
      <c r="D330" s="622" t="s">
        <v>156</v>
      </c>
      <c r="E330" s="114" t="s">
        <v>6</v>
      </c>
      <c r="F330" s="812"/>
      <c r="G330" s="114" t="str">
        <f t="shared" si="44"/>
        <v/>
      </c>
      <c r="H330" s="114"/>
      <c r="I330" s="809" t="str">
        <f ca="1">IF(A330="","",     IF(ISNA(VLOOKUP(A330+0.1,Cross!B:H,I$5,0)),   "- cross",   VLOOKUP(A330+0.1,Cross!B:H,I$5,0)))</f>
        <v>- cross</v>
      </c>
      <c r="J330" s="809">
        <f ca="1">IF(A330="","",     IF(ISNA(VLOOKUP(A330+0.1,Indoor!B:H,J$5,0)),   "- indoor",   VLOOKUP(A330+0.1,Indoor!B:H,J$5,0)))</f>
        <v>660</v>
      </c>
      <c r="K330" s="809"/>
      <c r="L330" s="982" t="s">
        <v>996</v>
      </c>
      <c r="M330" s="882"/>
      <c r="N330" s="1128" t="str">
        <f t="shared" si="40"/>
        <v>BARDIAU Maxime</v>
      </c>
      <c r="O330" s="1130"/>
      <c r="P330" s="1130"/>
      <c r="Q330" s="1133"/>
      <c r="R330" s="1132"/>
      <c r="S330" s="981" t="str">
        <f t="shared" si="41"/>
        <v>BARDIAU Maxime</v>
      </c>
      <c r="T330" s="981" t="str">
        <f t="shared" si="39"/>
        <v>BARDIAU MAXIME</v>
      </c>
      <c r="U330" s="981" t="str">
        <f t="shared" si="45"/>
        <v>BARDIAU MAXIME</v>
      </c>
      <c r="V330" s="981" t="str">
        <f t="shared" si="46"/>
        <v>BARDIAU MAXIME</v>
      </c>
      <c r="W330" s="882"/>
    </row>
    <row r="331" spans="1:23">
      <c r="A331" s="118"/>
      <c r="B331" s="116" t="s">
        <v>948</v>
      </c>
      <c r="C331" s="116" t="s">
        <v>993</v>
      </c>
      <c r="D331" s="622" t="str">
        <f ca="1">IF(G331="","",VLOOKUP(G331,année_1ou2,pts_Cross!$B$5,0))</f>
        <v>P</v>
      </c>
      <c r="E331" s="114" t="s">
        <v>6</v>
      </c>
      <c r="F331" s="812">
        <v>36963</v>
      </c>
      <c r="G331" s="114">
        <f t="shared" si="44"/>
        <v>2001</v>
      </c>
      <c r="H331" s="114"/>
      <c r="I331" s="809" t="str">
        <f>IF(A331="","",     IF(ISNA(VLOOKUP(A331+0.1,Cross!B:H,I$5,0)),   "- cross",   VLOOKUP(A331+0.1,Cross!B:H,I$5,0)))</f>
        <v/>
      </c>
      <c r="J331" s="809" t="str">
        <f>IF(A331="","",     IF(ISNA(VLOOKUP(A331+0.1,Indoor!B:H,J$5,0)),   "- indoor",   VLOOKUP(A331+0.1,Indoor!B:H,J$5,0)))</f>
        <v/>
      </c>
      <c r="K331" s="809"/>
      <c r="L331" s="982">
        <v>1</v>
      </c>
      <c r="M331" s="882"/>
      <c r="N331" s="1128" t="str">
        <f t="shared" si="40"/>
        <v>VRANCKX Arcady</v>
      </c>
      <c r="O331" s="1130"/>
      <c r="P331" s="1130"/>
      <c r="Q331" s="1133"/>
      <c r="R331" s="1132"/>
      <c r="S331" s="981" t="str">
        <f t="shared" si="41"/>
        <v>VRANCKX Arcady</v>
      </c>
      <c r="T331" s="981" t="str">
        <f t="shared" ref="T331:T336" si="47">UPPER(B331)&amp;" "&amp;UPPER(C331)</f>
        <v>VRANCKX ARCADY</v>
      </c>
      <c r="U331" s="981" t="str">
        <f t="shared" si="45"/>
        <v>VRANCKX ARCADY</v>
      </c>
      <c r="V331" s="981" t="str">
        <f t="shared" si="46"/>
        <v>VRANCKX ARCADY</v>
      </c>
      <c r="W331" s="882"/>
    </row>
    <row r="332" spans="1:23">
      <c r="A332" s="118"/>
      <c r="B332" s="116" t="s">
        <v>1047</v>
      </c>
      <c r="C332" s="116" t="s">
        <v>1044</v>
      </c>
      <c r="D332" s="622" t="str">
        <f ca="1">IF(G332="","",VLOOKUP(G332,année_1ou2,pts_Cross!$B$5,0))</f>
        <v>M</v>
      </c>
      <c r="E332" s="114" t="s">
        <v>6</v>
      </c>
      <c r="F332" s="812"/>
      <c r="G332" s="114">
        <v>1999</v>
      </c>
      <c r="H332" s="114"/>
      <c r="I332" s="809" t="str">
        <f>IF(A332="","",     IF(ISNA(VLOOKUP(A332+0.1,Cross!B:H,I$5,0)),   "- cross",   VLOOKUP(A332+0.1,Cross!B:H,I$5,0)))</f>
        <v/>
      </c>
      <c r="J332" s="809" t="str">
        <f>IF(A332="","",     IF(ISNA(VLOOKUP(A332+0.1,Indoor!B:H,J$5,0)),   "- indoor",   VLOOKUP(A332+0.1,Indoor!B:H,J$5,0)))</f>
        <v/>
      </c>
      <c r="K332" s="809"/>
      <c r="L332" s="982" t="s">
        <v>997</v>
      </c>
      <c r="M332" s="882"/>
      <c r="N332" s="1128" t="str">
        <f t="shared" si="40"/>
        <v>WAUTERS Robin</v>
      </c>
      <c r="O332" s="1130"/>
      <c r="P332" s="1130"/>
      <c r="Q332" s="1133"/>
      <c r="R332" s="1132"/>
      <c r="S332" s="981" t="str">
        <f t="shared" ref="S332:S351" si="48">B332&amp;" "&amp;C332</f>
        <v>WAUTERS Robin</v>
      </c>
      <c r="T332" s="981" t="str">
        <f t="shared" si="47"/>
        <v>WAUTERS ROBIN</v>
      </c>
      <c r="U332" s="981" t="str">
        <f t="shared" si="45"/>
        <v>WAUTERS ROBIN</v>
      </c>
      <c r="V332" s="981" t="str">
        <f t="shared" si="46"/>
        <v>WAUTERS ROBIN</v>
      </c>
      <c r="W332" s="882"/>
    </row>
    <row r="333" spans="1:23">
      <c r="A333" s="118">
        <v>9639</v>
      </c>
      <c r="B333" s="116" t="s">
        <v>1168</v>
      </c>
      <c r="C333" s="116" t="s">
        <v>1087</v>
      </c>
      <c r="D333" s="622" t="s">
        <v>156</v>
      </c>
      <c r="E333" s="114" t="s">
        <v>6</v>
      </c>
      <c r="F333" s="812"/>
      <c r="G333" s="114"/>
      <c r="H333" s="114"/>
      <c r="I333" s="809" t="str">
        <f ca="1">IF(A333="","",     IF(ISNA(VLOOKUP(A333+0.1,Cross!B:H,I$5,0)),   "- cross",   VLOOKUP(A333+0.1,Cross!B:H,I$5,0)))</f>
        <v>- cross</v>
      </c>
      <c r="J333" s="809">
        <f ca="1">IF(A333="","",     IF(ISNA(VLOOKUP(A333+0.1,Indoor!B:H,J$5,0)),   "- indoor",   VLOOKUP(A333+0.1,Indoor!B:H,J$5,0)))</f>
        <v>975</v>
      </c>
      <c r="K333" s="809"/>
      <c r="L333" s="982" t="s">
        <v>997</v>
      </c>
      <c r="M333" s="882"/>
      <c r="N333" s="1128" t="str">
        <f t="shared" si="40"/>
        <v>JABARTH Danielo</v>
      </c>
      <c r="O333" s="1130"/>
      <c r="P333" s="1130"/>
      <c r="Q333" s="1133"/>
      <c r="R333" s="1132"/>
      <c r="S333" s="981" t="str">
        <f t="shared" si="48"/>
        <v>JABARTH Danielo</v>
      </c>
      <c r="T333" s="981" t="str">
        <f t="shared" si="47"/>
        <v>JABARTH DANIELO</v>
      </c>
      <c r="U333" s="981" t="str">
        <f t="shared" si="45"/>
        <v>JABARTH DANIELO</v>
      </c>
      <c r="V333" s="981" t="str">
        <f t="shared" si="46"/>
        <v>JABARTH DANIELO</v>
      </c>
      <c r="W333" s="882"/>
    </row>
    <row r="334" spans="1:23">
      <c r="A334" s="118">
        <v>3770</v>
      </c>
      <c r="B334" s="116" t="s">
        <v>1169</v>
      </c>
      <c r="C334" s="116" t="s">
        <v>1170</v>
      </c>
      <c r="D334" s="622" t="s">
        <v>156</v>
      </c>
      <c r="E334" s="114" t="s">
        <v>6</v>
      </c>
      <c r="F334" s="812"/>
      <c r="G334" s="114" t="str">
        <f t="shared" ref="G334:G348" si="49">IF(ISNUMBER(F334),YEAR(F334),"")</f>
        <v/>
      </c>
      <c r="H334" s="114"/>
      <c r="I334" s="809" t="str">
        <f ca="1">IF(A334="","",     IF(ISNA(VLOOKUP(A334+0.1,Cross!B:H,I$5,0)),   "- cross",   VLOOKUP(A334+0.1,Cross!B:H,I$5,0)))</f>
        <v>- cross</v>
      </c>
      <c r="J334" s="809">
        <f ca="1">IF(A334="","",     IF(ISNA(VLOOKUP(A334+0.1,Indoor!B:H,J$5,0)),   "- indoor",   VLOOKUP(A334+0.1,Indoor!B:H,J$5,0)))</f>
        <v>756</v>
      </c>
      <c r="K334" s="809"/>
      <c r="L334" s="982">
        <v>1</v>
      </c>
      <c r="M334" s="882"/>
      <c r="N334" s="1128" t="str">
        <f t="shared" si="40"/>
        <v>PERDAENS ADAM</v>
      </c>
      <c r="O334" s="1130"/>
      <c r="P334" s="1130"/>
      <c r="Q334" s="1133"/>
      <c r="R334" s="1132"/>
      <c r="S334" s="981" t="str">
        <f t="shared" si="48"/>
        <v>PERDAENS ADAM</v>
      </c>
      <c r="T334" s="981" t="str">
        <f t="shared" si="47"/>
        <v>PERDAENS ADAM</v>
      </c>
      <c r="U334" s="981" t="str">
        <f t="shared" si="45"/>
        <v>PERDAENS ADAM</v>
      </c>
      <c r="V334" s="981" t="str">
        <f t="shared" si="46"/>
        <v>PERDAENS ADAM</v>
      </c>
      <c r="W334" s="882"/>
    </row>
    <row r="335" spans="1:23">
      <c r="A335" s="118"/>
      <c r="B335" s="116" t="s">
        <v>949</v>
      </c>
      <c r="C335" s="116" t="s">
        <v>612</v>
      </c>
      <c r="D335" s="622" t="e">
        <f>IF(G335="","",VLOOKUP(G335,année_1ou2,pts_Cross!$B$5,0))</f>
        <v>#N/A</v>
      </c>
      <c r="E335" s="114" t="s">
        <v>6</v>
      </c>
      <c r="F335" s="812">
        <v>35069</v>
      </c>
      <c r="G335" s="114">
        <f t="shared" si="49"/>
        <v>1996</v>
      </c>
      <c r="H335" s="114"/>
      <c r="I335" s="809" t="str">
        <f>IF(A335="","",     IF(ISNA(VLOOKUP(A335+0.1,Cross!B:H,I$5,0)),   "- cross",   VLOOKUP(A335+0.1,Cross!B:H,I$5,0)))</f>
        <v/>
      </c>
      <c r="J335" s="809" t="str">
        <f>IF(A335="","",     IF(ISNA(VLOOKUP(A335+0.1,Indoor!B:H,J$5,0)),   "- indoor",   VLOOKUP(A335+0.1,Indoor!B:H,J$5,0)))</f>
        <v/>
      </c>
      <c r="K335" s="809"/>
      <c r="L335" s="982">
        <v>1</v>
      </c>
      <c r="M335" s="882"/>
      <c r="N335" s="1128" t="str">
        <f>B335&amp;" "&amp;C335</f>
        <v>WEINBERG Nicolas</v>
      </c>
      <c r="O335" s="1130"/>
      <c r="P335" s="1130"/>
      <c r="Q335" s="1133"/>
      <c r="R335" s="1132"/>
      <c r="S335" s="981" t="str">
        <f t="shared" si="48"/>
        <v>WEINBERG Nicolas</v>
      </c>
      <c r="T335" s="981" t="str">
        <f t="shared" si="47"/>
        <v>WEINBERG NICOLAS</v>
      </c>
      <c r="U335" s="981" t="str">
        <f t="shared" si="45"/>
        <v>WEINBERG NICOLAS</v>
      </c>
      <c r="V335" s="981" t="str">
        <f t="shared" si="46"/>
        <v>WEINBERG NICOLAS</v>
      </c>
      <c r="W335" s="882"/>
    </row>
    <row r="336" spans="1:23">
      <c r="A336" s="118">
        <v>4487</v>
      </c>
      <c r="B336" s="116" t="s">
        <v>1171</v>
      </c>
      <c r="C336" s="116" t="s">
        <v>1172</v>
      </c>
      <c r="D336" s="622" t="str">
        <f ca="1">IF(G336="","",VLOOKUP(G336,année_1ou2,pts_Cross!$B$5,0))</f>
        <v>P</v>
      </c>
      <c r="E336" s="114" t="s">
        <v>6</v>
      </c>
      <c r="F336" s="812">
        <v>36685</v>
      </c>
      <c r="G336" s="114">
        <f t="shared" si="49"/>
        <v>2000</v>
      </c>
      <c r="H336" s="114"/>
      <c r="I336" s="809">
        <f ca="1">IF(A336="","",     IF(ISNA(VLOOKUP(A336+0.1,Cross!B:H,I$5,0)),   "- cross",   VLOOKUP(A336+0.1,Cross!B:H,I$5,0)))</f>
        <v>803</v>
      </c>
      <c r="J336" s="809">
        <f ca="1">IF(A336="","",     IF(ISNA(VLOOKUP(A336+0.1,Indoor!B:H,J$5,0)),   "- indoor",   VLOOKUP(A336+0.1,Indoor!B:H,J$5,0)))</f>
        <v>390</v>
      </c>
      <c r="K336" s="809"/>
      <c r="L336" s="982">
        <v>1</v>
      </c>
      <c r="M336" s="882"/>
      <c r="N336" s="1128" t="str">
        <f>B336&amp;" "&amp;C336</f>
        <v>MPANE ENKOBO Mel</v>
      </c>
      <c r="O336" s="1130"/>
      <c r="P336" s="1130"/>
      <c r="Q336" s="1133"/>
      <c r="R336" s="1132"/>
      <c r="S336" s="981" t="str">
        <f t="shared" si="48"/>
        <v>MPANE ENKOBO Mel</v>
      </c>
      <c r="T336" s="981" t="str">
        <f t="shared" si="47"/>
        <v>MPANE ENKOBO MEL</v>
      </c>
      <c r="U336" s="981" t="str">
        <f t="shared" si="45"/>
        <v>MPANE ENKOBO MEL</v>
      </c>
      <c r="V336" s="981" t="str">
        <f t="shared" si="46"/>
        <v>MPANE ENKOBO MEL</v>
      </c>
      <c r="W336" s="882"/>
    </row>
    <row r="337" spans="1:23">
      <c r="A337" s="118"/>
      <c r="B337" s="116" t="s">
        <v>950</v>
      </c>
      <c r="C337" s="1093" t="s">
        <v>525</v>
      </c>
      <c r="D337" s="622" t="str">
        <f ca="1">IF(G337="","",VLOOKUP(G337,année_1ou2,pts_Cross!$B$5,0))</f>
        <v>M</v>
      </c>
      <c r="E337" s="114" t="s">
        <v>157</v>
      </c>
      <c r="F337" s="812">
        <v>36151</v>
      </c>
      <c r="G337" s="114">
        <f t="shared" si="49"/>
        <v>1998</v>
      </c>
      <c r="H337" s="114"/>
      <c r="I337" s="809" t="str">
        <f>IF(A337="","",     IF(ISNA(VLOOKUP(A337+0.1,Cross!B:H,I$5,0)),   "- cross",   VLOOKUP(A337+0.1,Cross!B:H,I$5,0)))</f>
        <v/>
      </c>
      <c r="J337" s="809" t="str">
        <f>IF(A337="","",     IF(ISNA(VLOOKUP(A337+0.1,Indoor!B:H,J$5,0)),   "- indoor",   VLOOKUP(A337+0.1,Indoor!B:H,J$5,0)))</f>
        <v/>
      </c>
      <c r="K337" s="809"/>
      <c r="L337" s="982">
        <v>1</v>
      </c>
      <c r="M337" s="882"/>
      <c r="N337" s="1128" t="str">
        <f>B337&amp;" "&amp;C338</f>
        <v>WERY Théo</v>
      </c>
      <c r="O337" s="1130"/>
      <c r="P337" s="1130"/>
      <c r="Q337" s="1133"/>
      <c r="R337" s="1132"/>
      <c r="S337" s="981" t="str">
        <f t="shared" si="48"/>
        <v>WERY Lucie</v>
      </c>
      <c r="T337" s="981" t="str">
        <f>UPPER(B337)&amp;" "&amp;UPPER(C338)</f>
        <v>WERY THÉO</v>
      </c>
      <c r="U337" s="981" t="str">
        <f t="shared" si="45"/>
        <v>WERY THEO</v>
      </c>
      <c r="V337" s="981" t="str">
        <f t="shared" si="46"/>
        <v>WERY THEO</v>
      </c>
      <c r="W337" s="882"/>
    </row>
    <row r="338" spans="1:23">
      <c r="A338" s="118"/>
      <c r="B338" s="116" t="s">
        <v>950</v>
      </c>
      <c r="C338" s="116" t="s">
        <v>600</v>
      </c>
      <c r="D338" s="622" t="str">
        <f ca="1">IF(G338="","",VLOOKUP(G338,année_1ou2,pts_Cross!$B$5,0))</f>
        <v>B</v>
      </c>
      <c r="E338" s="114" t="s">
        <v>6</v>
      </c>
      <c r="F338" s="812">
        <v>37293</v>
      </c>
      <c r="G338" s="114">
        <f t="shared" si="49"/>
        <v>2002</v>
      </c>
      <c r="H338" s="114"/>
      <c r="I338" s="809" t="str">
        <f>IF(A338="","",     IF(ISNA(VLOOKUP(A338+0.1,Cross!B:H,I$5,0)),   "- cross",   VLOOKUP(A338+0.1,Cross!B:H,I$5,0)))</f>
        <v/>
      </c>
      <c r="J338" s="809" t="str">
        <f>IF(A338="","",     IF(ISNA(VLOOKUP(A338+0.1,Indoor!B:H,J$5,0)),   "- indoor",   VLOOKUP(A338+0.1,Indoor!B:H,J$5,0)))</f>
        <v/>
      </c>
      <c r="K338" s="809"/>
      <c r="L338" s="982" t="s">
        <v>996</v>
      </c>
      <c r="M338" s="882"/>
      <c r="N338" s="1128" t="e">
        <f>B338&amp;" "&amp;#REF!</f>
        <v>#REF!</v>
      </c>
      <c r="O338" s="1130"/>
      <c r="P338" s="1130"/>
      <c r="Q338" s="1133"/>
      <c r="R338" s="1132"/>
      <c r="S338" s="981" t="str">
        <f t="shared" si="48"/>
        <v>WERY Théo</v>
      </c>
      <c r="T338" s="981" t="str">
        <f>UPPER(B338)&amp;" "&amp;UPPER(C339)</f>
        <v>WERY VICTORIANE</v>
      </c>
      <c r="U338" s="981" t="str">
        <f t="shared" si="45"/>
        <v>WERY VICTORIANE</v>
      </c>
      <c r="V338" s="981" t="str">
        <f t="shared" si="46"/>
        <v>WERY VICTORIANE</v>
      </c>
      <c r="W338" s="882"/>
    </row>
    <row r="339" spans="1:23">
      <c r="A339" s="118"/>
      <c r="B339" s="116" t="s">
        <v>950</v>
      </c>
      <c r="C339" s="116" t="s">
        <v>994</v>
      </c>
      <c r="D339" s="622" t="e">
        <f>IF(G339="","",VLOOKUP(G339,année_1ou2,pts_Cross!$B$5,0))</f>
        <v>#N/A</v>
      </c>
      <c r="E339" s="114" t="s">
        <v>157</v>
      </c>
      <c r="F339" s="812">
        <v>35158</v>
      </c>
      <c r="G339" s="114">
        <f t="shared" si="49"/>
        <v>1996</v>
      </c>
      <c r="H339" s="114"/>
      <c r="I339" s="809" t="str">
        <f>IF(A339="","",     IF(ISNA(VLOOKUP(A339+0.1,Cross!B:H,I$5,0)),   "- cross",   VLOOKUP(A339+0.1,Cross!B:H,I$5,0)))</f>
        <v/>
      </c>
      <c r="J339" s="809" t="str">
        <f>IF(A339="","",     IF(ISNA(VLOOKUP(A339+0.1,Indoor!B:H,J$5,0)),   "- indoor",   VLOOKUP(A339+0.1,Indoor!B:H,J$5,0)))</f>
        <v/>
      </c>
      <c r="K339" s="809"/>
      <c r="L339" s="982">
        <v>1</v>
      </c>
      <c r="M339" s="882"/>
      <c r="N339" s="1128" t="str">
        <f t="shared" si="40"/>
        <v>WERY Victoriane</v>
      </c>
      <c r="O339" s="1130"/>
      <c r="P339" s="1130"/>
      <c r="Q339" s="1133"/>
      <c r="R339" s="1132"/>
      <c r="S339" s="981" t="str">
        <f t="shared" si="48"/>
        <v>WERY Victoriane</v>
      </c>
      <c r="T339" s="981" t="str">
        <f t="shared" ref="T339:T351" si="50">UPPER(B339)&amp;" "&amp;UPPER(C339)</f>
        <v>WERY VICTORIANE</v>
      </c>
      <c r="U339" s="981" t="str">
        <f t="shared" si="45"/>
        <v>WERY VICTORIANE</v>
      </c>
      <c r="V339" s="981" t="str">
        <f t="shared" si="46"/>
        <v>WERY VICTORIANE</v>
      </c>
      <c r="W339" s="882"/>
    </row>
    <row r="340" spans="1:23">
      <c r="A340" s="118"/>
      <c r="B340" s="116" t="s">
        <v>307</v>
      </c>
      <c r="C340" s="116" t="s">
        <v>581</v>
      </c>
      <c r="D340" s="622" t="e">
        <f>IF(G340="","",VLOOKUP(G340,année_1ou2,pts_Cross!$B$5,0))</f>
        <v>#N/A</v>
      </c>
      <c r="E340" s="114" t="s">
        <v>157</v>
      </c>
      <c r="F340" s="812">
        <v>35198</v>
      </c>
      <c r="G340" s="114">
        <f t="shared" si="49"/>
        <v>1996</v>
      </c>
      <c r="H340" s="114">
        <v>5315</v>
      </c>
      <c r="I340" s="809" t="str">
        <f>IF(A340="","",     IF(ISNA(VLOOKUP(A340+0.1,Cross!B:H,I$5,0)),   "- cross",   VLOOKUP(A340+0.1,Cross!B:H,I$5,0)))</f>
        <v/>
      </c>
      <c r="J340" s="809" t="str">
        <f>IF(A340="","",     IF(ISNA(VLOOKUP(A340+0.1,Indoor!B:H,J$5,0)),   "- indoor",   VLOOKUP(A340+0.1,Indoor!B:H,J$5,0)))</f>
        <v/>
      </c>
      <c r="K340" s="809"/>
      <c r="L340" s="982">
        <v>1</v>
      </c>
      <c r="M340" s="882"/>
      <c r="N340" s="1128" t="str">
        <f>B340&amp;" "&amp;C340</f>
        <v>WILMET Laurence</v>
      </c>
      <c r="O340" s="1130"/>
      <c r="P340" s="1130"/>
      <c r="Q340" s="1133"/>
      <c r="R340" s="1132"/>
      <c r="S340" s="981" t="str">
        <f t="shared" si="48"/>
        <v>WILMET Laurence</v>
      </c>
      <c r="T340" s="981" t="str">
        <f t="shared" si="50"/>
        <v>WILMET LAURENCE</v>
      </c>
      <c r="U340" s="981" t="str">
        <f t="shared" si="45"/>
        <v>WILMET LAURENCE</v>
      </c>
      <c r="V340" s="981" t="str">
        <f t="shared" si="46"/>
        <v>WILMET LAURENCE</v>
      </c>
      <c r="W340" s="882"/>
    </row>
    <row r="341" spans="1:23">
      <c r="A341" s="118"/>
      <c r="B341" s="116" t="s">
        <v>308</v>
      </c>
      <c r="C341" s="116" t="s">
        <v>685</v>
      </c>
      <c r="D341" s="622" t="str">
        <f ca="1">IF(G341="","",VLOOKUP(G341,année_1ou2,pts_Cross!$B$5,0))</f>
        <v>M</v>
      </c>
      <c r="E341" s="114" t="s">
        <v>6</v>
      </c>
      <c r="F341" s="812">
        <v>36129</v>
      </c>
      <c r="G341" s="114">
        <f t="shared" si="49"/>
        <v>1998</v>
      </c>
      <c r="H341" s="114" t="s">
        <v>668</v>
      </c>
      <c r="I341" s="809" t="str">
        <f>IF(A341="","",     IF(ISNA(VLOOKUP(A341+0.1,Cross!B:H,I$5,0)),   "- cross",   VLOOKUP(A341+0.1,Cross!B:H,I$5,0)))</f>
        <v/>
      </c>
      <c r="J341" s="809" t="str">
        <f>IF(A341="","",     IF(ISNA(VLOOKUP(A341+0.1,Indoor!B:H,J$5,0)),   "- indoor",   VLOOKUP(A341+0.1,Indoor!B:H,J$5,0)))</f>
        <v/>
      </c>
      <c r="K341" s="809"/>
      <c r="L341" s="982" t="s">
        <v>996</v>
      </c>
      <c r="M341" s="882"/>
      <c r="N341" s="1128" t="str">
        <f>B341&amp;" "&amp;C341</f>
        <v>WORTMAN Tomasz</v>
      </c>
      <c r="O341" s="1130"/>
      <c r="P341" s="1130"/>
      <c r="Q341" s="1133"/>
      <c r="R341" s="1132"/>
      <c r="S341" s="981" t="str">
        <f t="shared" si="48"/>
        <v>WORTMAN Tomasz</v>
      </c>
      <c r="T341" s="981" t="str">
        <f t="shared" si="50"/>
        <v>WORTMAN TOMASZ</v>
      </c>
      <c r="U341" s="981" t="str">
        <f t="shared" si="45"/>
        <v>WORTMAN TOMASZ</v>
      </c>
      <c r="V341" s="981" t="str">
        <f t="shared" si="46"/>
        <v>WORTMAN TOMASZ</v>
      </c>
      <c r="W341" s="882"/>
    </row>
    <row r="342" spans="1:23">
      <c r="A342" s="118"/>
      <c r="B342" s="116" t="s">
        <v>309</v>
      </c>
      <c r="C342" s="116" t="s">
        <v>686</v>
      </c>
      <c r="D342" s="622" t="str">
        <f ca="1">IF(G342="","",VLOOKUP(G342,année_1ou2,pts_Cross!$B$5,0))</f>
        <v>M</v>
      </c>
      <c r="E342" s="114" t="s">
        <v>6</v>
      </c>
      <c r="F342" s="812">
        <v>35814</v>
      </c>
      <c r="G342" s="114">
        <f t="shared" si="49"/>
        <v>1998</v>
      </c>
      <c r="H342" s="114" t="s">
        <v>668</v>
      </c>
      <c r="I342" s="809" t="str">
        <f>IF(A342="","",     IF(ISNA(VLOOKUP(A342+0.1,Cross!B:H,I$5,0)),   "- cross",   VLOOKUP(A342+0.1,Cross!B:H,I$5,0)))</f>
        <v/>
      </c>
      <c r="J342" s="809" t="str">
        <f>IF(A342="","",     IF(ISNA(VLOOKUP(A342+0.1,Indoor!B:H,J$5,0)),   "- indoor",   VLOOKUP(A342+0.1,Indoor!B:H,J$5,0)))</f>
        <v/>
      </c>
      <c r="K342" s="809"/>
      <c r="L342" s="982" t="s">
        <v>996</v>
      </c>
      <c r="M342" s="882"/>
      <c r="N342" s="1128" t="str">
        <f>B342&amp;" "&amp;C342</f>
        <v>ZALUZEC Armelle</v>
      </c>
      <c r="O342" s="1130"/>
      <c r="P342" s="1130"/>
      <c r="Q342" s="1133"/>
      <c r="R342" s="1132"/>
      <c r="S342" s="981" t="str">
        <f t="shared" si="48"/>
        <v>ZALUZEC Armelle</v>
      </c>
      <c r="T342" s="981" t="str">
        <f t="shared" si="50"/>
        <v>ZALUZEC ARMELLE</v>
      </c>
      <c r="U342" s="981" t="str">
        <f t="shared" si="45"/>
        <v>ZALUZEC ARMELLE</v>
      </c>
      <c r="V342" s="981" t="str">
        <f t="shared" si="46"/>
        <v>ZALUZEC ARMELLE</v>
      </c>
      <c r="W342" s="882"/>
    </row>
    <row r="343" spans="1:23">
      <c r="A343" s="118">
        <v>29</v>
      </c>
      <c r="B343" s="116" t="s">
        <v>1113</v>
      </c>
      <c r="C343" s="116" t="s">
        <v>609</v>
      </c>
      <c r="D343" s="622" t="str">
        <f ca="1">IF(G343="","",VLOOKUP(G343,année_1ou2,pts_Cross!$B$5,0))</f>
        <v>B</v>
      </c>
      <c r="E343" s="114" t="s">
        <v>6</v>
      </c>
      <c r="F343" s="812"/>
      <c r="G343" s="114">
        <v>2002</v>
      </c>
      <c r="H343" s="114"/>
      <c r="I343" s="809">
        <f ca="1">IF(A343="","",     IF(ISNA(VLOOKUP(A343+0.1,Cross!B:H,I$5,0)),   "- cross",   VLOOKUP(A343+0.1,Cross!B:H,I$5,0)))</f>
        <v>795</v>
      </c>
      <c r="J343" s="809">
        <f ca="1">IF(A343="","",     IF(ISNA(VLOOKUP(A343+0.1,Indoor!B:H,J$5,0)),   "- indoor",   VLOOKUP(A343+0.1,Indoor!B:H,J$5,0)))</f>
        <v>590</v>
      </c>
      <c r="K343" s="809"/>
      <c r="L343" s="982" t="s">
        <v>997</v>
      </c>
      <c r="M343" s="882"/>
      <c r="N343" s="1128" t="str">
        <f t="shared" ref="N343:N350" si="51">B343&amp;" "&amp;C343</f>
        <v>DAMMAN  Benjamin</v>
      </c>
      <c r="O343" s="1130"/>
      <c r="P343" s="1130"/>
      <c r="Q343" s="1133"/>
      <c r="R343" s="1132"/>
      <c r="S343" s="981" t="str">
        <f t="shared" si="48"/>
        <v>DAMMAN  Benjamin</v>
      </c>
      <c r="T343" s="981" t="str">
        <f t="shared" si="50"/>
        <v>DAMMAN  BENJAMIN</v>
      </c>
      <c r="U343" s="981" t="str">
        <f t="shared" si="45"/>
        <v>DAMMAN  BENJAMIN</v>
      </c>
      <c r="V343" s="981" t="str">
        <f t="shared" si="46"/>
        <v>DAMMAN  BENJAMIN</v>
      </c>
      <c r="W343" s="882"/>
    </row>
    <row r="344" spans="1:23">
      <c r="A344" s="118">
        <v>35</v>
      </c>
      <c r="B344" s="116" t="s">
        <v>1076</v>
      </c>
      <c r="C344" s="116" t="s">
        <v>1077</v>
      </c>
      <c r="D344" s="622" t="str">
        <f ca="1">IF(G344="","",VLOOKUP(G344,année_1ou2,pts_Cross!$B$5,0))</f>
        <v>B</v>
      </c>
      <c r="E344" s="114" t="s">
        <v>6</v>
      </c>
      <c r="F344" s="812"/>
      <c r="G344" s="114">
        <v>2004</v>
      </c>
      <c r="H344" s="114"/>
      <c r="I344" s="809">
        <f ca="1">IF(A344="","",     IF(ISNA(VLOOKUP(A344+0.1,Cross!B:H,I$5,0)),   "- cross",   VLOOKUP(A344+0.1,Cross!B:H,I$5,0)))</f>
        <v>800</v>
      </c>
      <c r="J344" s="809">
        <f ca="1">IF(A344="","",     IF(ISNA(VLOOKUP(A344+0.1,Indoor!B:H,J$5,0)),   "- indoor",   VLOOKUP(A344+0.1,Indoor!B:H,J$5,0)))</f>
        <v>388</v>
      </c>
      <c r="K344" s="809"/>
      <c r="L344" s="982" t="s">
        <v>997</v>
      </c>
      <c r="M344" s="882"/>
      <c r="N344" s="1128" t="str">
        <f t="shared" si="51"/>
        <v>SOLBREUX Thibaud</v>
      </c>
      <c r="O344" s="1130"/>
      <c r="P344" s="1130"/>
      <c r="Q344" s="1133"/>
      <c r="R344" s="1132"/>
      <c r="S344" s="981" t="str">
        <f t="shared" si="48"/>
        <v>SOLBREUX Thibaud</v>
      </c>
      <c r="T344" s="981" t="str">
        <f t="shared" si="50"/>
        <v>SOLBREUX THIBAUD</v>
      </c>
      <c r="U344" s="981" t="str">
        <f t="shared" si="45"/>
        <v>SOLBREUX THIBAUD</v>
      </c>
      <c r="V344" s="981" t="str">
        <f t="shared" si="46"/>
        <v>SOLBREUX THIBAUD</v>
      </c>
      <c r="W344" s="882"/>
    </row>
    <row r="345" spans="1:23">
      <c r="A345" s="118">
        <v>1007</v>
      </c>
      <c r="B345" s="116" t="s">
        <v>1078</v>
      </c>
      <c r="C345" s="116" t="s">
        <v>606</v>
      </c>
      <c r="D345" s="622" t="s">
        <v>155</v>
      </c>
      <c r="E345" s="114" t="s">
        <v>6</v>
      </c>
      <c r="F345" s="812"/>
      <c r="G345" s="114"/>
      <c r="H345" s="114"/>
      <c r="I345" s="809">
        <f ca="1">IF(A345="","",     IF(ISNA(VLOOKUP(A345+0.1,Cross!B:H,I$5,0)),   "- cross",   VLOOKUP(A345+0.1,Cross!B:H,I$5,0)))</f>
        <v>719</v>
      </c>
      <c r="J345" s="809" t="str">
        <f>IF(A345="","",     IF(ISNA(VLOOKUP(A345+0.1,Indoor!B:H,J$5,0)),   "- indoor",   VLOOKUP(A345+0.1,Indoor!B:H,J$5,0)))</f>
        <v>- indoor</v>
      </c>
      <c r="K345" s="809"/>
      <c r="L345" s="982" t="s">
        <v>997</v>
      </c>
      <c r="M345" s="882"/>
      <c r="N345" s="1128" t="str">
        <f t="shared" si="51"/>
        <v>BEUZER Hugo</v>
      </c>
      <c r="O345" s="1130"/>
      <c r="P345" s="1130"/>
      <c r="Q345" s="1133"/>
      <c r="R345" s="1132"/>
      <c r="S345" s="981" t="str">
        <f t="shared" si="48"/>
        <v>BEUZER Hugo</v>
      </c>
      <c r="T345" s="981" t="str">
        <f t="shared" si="50"/>
        <v>BEUZER HUGO</v>
      </c>
      <c r="U345" s="981" t="str">
        <f t="shared" si="45"/>
        <v>BEUZER HUGO</v>
      </c>
      <c r="V345" s="981" t="str">
        <f t="shared" si="46"/>
        <v>BEUZER HUGO</v>
      </c>
      <c r="W345" s="882"/>
    </row>
    <row r="346" spans="1:23">
      <c r="A346" s="118">
        <v>1040</v>
      </c>
      <c r="B346" s="116" t="s">
        <v>1079</v>
      </c>
      <c r="C346" s="116" t="s">
        <v>614</v>
      </c>
      <c r="D346" s="622" t="s">
        <v>155</v>
      </c>
      <c r="E346" s="114" t="s">
        <v>6</v>
      </c>
      <c r="F346" s="812"/>
      <c r="G346" s="114" t="str">
        <f t="shared" si="49"/>
        <v/>
      </c>
      <c r="H346" s="114"/>
      <c r="I346" s="809">
        <f ca="1">IF(A346="","",     IF(ISNA(VLOOKUP(A346+0.1,Cross!B:H,I$5,0)),   "- cross",   VLOOKUP(A346+0.1,Cross!B:H,I$5,0)))</f>
        <v>636</v>
      </c>
      <c r="J346" s="809">
        <f ca="1">IF(A346="","",     IF(ISNA(VLOOKUP(A346+0.1,Indoor!B:H,J$5,0)),   "- indoor",   VLOOKUP(A346+0.1,Indoor!B:H,J$5,0)))</f>
        <v>443</v>
      </c>
      <c r="K346" s="809"/>
      <c r="L346" s="982" t="s">
        <v>997</v>
      </c>
      <c r="M346" s="882"/>
      <c r="N346" s="1128" t="str">
        <f t="shared" si="51"/>
        <v>DUMONT Tom</v>
      </c>
      <c r="O346" s="1130"/>
      <c r="P346" s="1130"/>
      <c r="Q346" s="1133"/>
      <c r="R346" s="1132"/>
      <c r="S346" s="981" t="str">
        <f t="shared" si="48"/>
        <v>DUMONT Tom</v>
      </c>
      <c r="T346" s="981" t="str">
        <f t="shared" si="50"/>
        <v>DUMONT TOM</v>
      </c>
      <c r="U346" s="981" t="str">
        <f t="shared" si="45"/>
        <v>DUMONT TOM</v>
      </c>
      <c r="V346" s="981" t="str">
        <f t="shared" si="46"/>
        <v>DUMONT TOM</v>
      </c>
      <c r="W346" s="882"/>
    </row>
    <row r="347" spans="1:23">
      <c r="A347" s="118">
        <v>415</v>
      </c>
      <c r="B347" s="116" t="s">
        <v>1080</v>
      </c>
      <c r="C347" s="116" t="s">
        <v>1119</v>
      </c>
      <c r="D347" s="622" t="s">
        <v>155</v>
      </c>
      <c r="E347" s="114" t="s">
        <v>6</v>
      </c>
      <c r="F347" s="812"/>
      <c r="G347" s="114">
        <v>2004</v>
      </c>
      <c r="H347" s="114"/>
      <c r="I347" s="809">
        <f ca="1">IF(A347="","",     IF(ISNA(VLOOKUP(A347+0.1,Cross!B:H,I$5,0)),   "- cross",   VLOOKUP(A347+0.1,Cross!B:H,I$5,0)))</f>
        <v>569</v>
      </c>
      <c r="J347" s="809">
        <f ca="1">IF(A347="","",     IF(ISNA(VLOOKUP(A347+0.1,Indoor!B:H,J$5,0)),   "- indoor",   VLOOKUP(A347+0.1,Indoor!B:H,J$5,0)))</f>
        <v>353</v>
      </c>
      <c r="K347" s="809"/>
      <c r="L347" s="982" t="s">
        <v>997</v>
      </c>
      <c r="M347" s="882"/>
      <c r="N347" s="1128" t="str">
        <f t="shared" si="51"/>
        <v>DEBIERE Milan</v>
      </c>
      <c r="O347" s="1130"/>
      <c r="P347" s="1130"/>
      <c r="Q347" s="1133"/>
      <c r="R347" s="1132"/>
      <c r="S347" s="981" t="str">
        <f t="shared" si="48"/>
        <v>DEBIERE Milan</v>
      </c>
      <c r="T347" s="981" t="str">
        <f t="shared" si="50"/>
        <v>DEBIERE MILAN</v>
      </c>
      <c r="U347" s="981" t="str">
        <f t="shared" si="45"/>
        <v>DEBIERE MILAN</v>
      </c>
      <c r="V347" s="981" t="str">
        <f t="shared" si="46"/>
        <v>DEBIERE MILAN</v>
      </c>
      <c r="W347" s="882"/>
    </row>
    <row r="348" spans="1:23">
      <c r="A348" s="118">
        <v>28</v>
      </c>
      <c r="B348" s="116" t="s">
        <v>1081</v>
      </c>
      <c r="C348" s="116" t="s">
        <v>646</v>
      </c>
      <c r="D348" s="622" t="s">
        <v>155</v>
      </c>
      <c r="E348" s="114" t="s">
        <v>6</v>
      </c>
      <c r="F348" s="812"/>
      <c r="G348" s="114" t="str">
        <f t="shared" si="49"/>
        <v/>
      </c>
      <c r="H348" s="114"/>
      <c r="I348" s="809">
        <f ca="1">IF(A348="","",     IF(ISNA(VLOOKUP(A348+0.1,Cross!B:H,I$5,0)),   "- cross",   VLOOKUP(A348+0.1,Cross!B:H,I$5,0)))</f>
        <v>250</v>
      </c>
      <c r="J348" s="809" t="str">
        <f>IF(A348="","",     IF(ISNA(VLOOKUP(A348+0.1,Indoor!B:H,J$5,0)),   "- indoor",   VLOOKUP(A348+0.1,Indoor!B:H,J$5,0)))</f>
        <v>- indoor</v>
      </c>
      <c r="K348" s="809"/>
      <c r="L348" s="982" t="s">
        <v>997</v>
      </c>
      <c r="M348" s="882"/>
      <c r="N348" s="1128" t="str">
        <f t="shared" si="51"/>
        <v>GOBERT Aurélien</v>
      </c>
      <c r="O348" s="1130"/>
      <c r="P348" s="1130"/>
      <c r="Q348" s="1133"/>
      <c r="R348" s="1132"/>
      <c r="S348" s="981" t="str">
        <f t="shared" si="48"/>
        <v>GOBERT Aurélien</v>
      </c>
      <c r="T348" s="981" t="str">
        <f t="shared" si="50"/>
        <v>GOBERT AURÉLIEN</v>
      </c>
      <c r="U348" s="981" t="str">
        <f t="shared" si="45"/>
        <v>GOBERT AURELIEN</v>
      </c>
      <c r="V348" s="981" t="str">
        <f t="shared" si="46"/>
        <v>GOBERT AURELIEN</v>
      </c>
      <c r="W348" s="882"/>
    </row>
    <row r="349" spans="1:23">
      <c r="A349" s="118">
        <v>7017</v>
      </c>
      <c r="B349" s="116" t="s">
        <v>1082</v>
      </c>
      <c r="C349" s="116" t="s">
        <v>1083</v>
      </c>
      <c r="D349" s="622" t="s">
        <v>5</v>
      </c>
      <c r="E349" s="114" t="s">
        <v>6</v>
      </c>
      <c r="F349" s="812"/>
      <c r="G349" s="114">
        <v>1999</v>
      </c>
      <c r="H349" s="114"/>
      <c r="I349" s="809">
        <f ca="1">IF(A349="","",     IF(ISNA(VLOOKUP(A349+0.1,Cross!B:H,I$5,0)),   "- cross",   VLOOKUP(A349+0.1,Cross!B:H,I$5,0)))</f>
        <v>1295</v>
      </c>
      <c r="J349" s="809">
        <f ca="1">IF(A349="","",     IF(ISNA(VLOOKUP(A349+0.1,Indoor!B:H,J$5,0)),   "- indoor",   VLOOKUP(A349+0.1,Indoor!B:H,J$5,0)))</f>
        <v>826</v>
      </c>
      <c r="K349" s="809"/>
      <c r="L349" s="982" t="s">
        <v>997</v>
      </c>
      <c r="M349" s="882"/>
      <c r="N349" s="1128" t="str">
        <f t="shared" si="51"/>
        <v>VERHESLT Diego</v>
      </c>
      <c r="O349" s="1130"/>
      <c r="P349" s="1130"/>
      <c r="Q349" s="1133"/>
      <c r="R349" s="1132"/>
      <c r="S349" s="981" t="str">
        <f t="shared" si="48"/>
        <v>VERHESLT Diego</v>
      </c>
      <c r="T349" s="981" t="str">
        <f t="shared" si="50"/>
        <v>VERHESLT DIEGO</v>
      </c>
      <c r="U349" s="981" t="str">
        <f t="shared" si="45"/>
        <v>VERHESLT DIEGO</v>
      </c>
      <c r="V349" s="981" t="str">
        <f t="shared" si="46"/>
        <v>VERHESLT DIEGO</v>
      </c>
      <c r="W349" s="882"/>
    </row>
    <row r="350" spans="1:23">
      <c r="A350" s="118">
        <v>4031</v>
      </c>
      <c r="B350" s="116" t="s">
        <v>1084</v>
      </c>
      <c r="C350" s="116" t="s">
        <v>1085</v>
      </c>
      <c r="D350" s="622" t="s">
        <v>156</v>
      </c>
      <c r="E350" s="114" t="s">
        <v>6</v>
      </c>
      <c r="F350" s="812"/>
      <c r="G350" s="114">
        <v>2000</v>
      </c>
      <c r="H350" s="114"/>
      <c r="I350" s="809">
        <f ca="1">IF(A350="","",     IF(ISNA(VLOOKUP(A350+0.1,Cross!B:H,I$5,0)),   "- cross",   VLOOKUP(A350+0.1,Cross!B:H,I$5,0)))</f>
        <v>1388</v>
      </c>
      <c r="J350" s="809" t="str">
        <f>IF(A350="","",     IF(ISNA(VLOOKUP(A350+0.1,Indoor!B:H,J$5,0)),   "- indoor",   VLOOKUP(A350+0.1,Indoor!B:H,J$5,0)))</f>
        <v>- indoor</v>
      </c>
      <c r="K350" s="809"/>
      <c r="L350" s="982" t="s">
        <v>997</v>
      </c>
      <c r="M350" s="882"/>
      <c r="N350" s="1128" t="str">
        <f t="shared" si="51"/>
        <v>PHILIPPRON Tyson</v>
      </c>
      <c r="O350" s="1130"/>
      <c r="P350" s="1130"/>
      <c r="Q350" s="1133"/>
      <c r="R350" s="1132"/>
      <c r="S350" s="981" t="str">
        <f t="shared" si="48"/>
        <v>PHILIPPRON Tyson</v>
      </c>
      <c r="T350" s="981" t="str">
        <f t="shared" si="50"/>
        <v>PHILIPPRON TYSON</v>
      </c>
      <c r="U350" s="981" t="str">
        <f t="shared" si="45"/>
        <v>PHILIPPRON TYSON</v>
      </c>
      <c r="V350" s="981" t="str">
        <f t="shared" si="46"/>
        <v>PHILIPPRON TYSON</v>
      </c>
      <c r="W350" s="882"/>
    </row>
    <row r="351" spans="1:23">
      <c r="A351" s="118">
        <v>3782</v>
      </c>
      <c r="B351" s="116" t="s">
        <v>1076</v>
      </c>
      <c r="C351" s="116" t="s">
        <v>620</v>
      </c>
      <c r="D351" s="622" t="s">
        <v>156</v>
      </c>
      <c r="E351" s="114" t="s">
        <v>6</v>
      </c>
      <c r="F351" s="812"/>
      <c r="G351" s="114">
        <v>2001</v>
      </c>
      <c r="H351" s="114"/>
      <c r="I351" s="809">
        <f ca="1">IF(A351="","",     IF(ISNA(VLOOKUP(A351+0.1,Cross!B:H,I$5,0)),   "- cross",   VLOOKUP(A351+0.1,Cross!B:H,I$5,0)))</f>
        <v>1286.5</v>
      </c>
      <c r="J351" s="809">
        <f ca="1">IF(A351="","",     IF(ISNA(VLOOKUP(A351+0.1,Indoor!B:H,J$5,0)),   "- indoor",   VLOOKUP(A351+0.1,Indoor!B:H,J$5,0)))</f>
        <v>1181</v>
      </c>
      <c r="K351" s="809"/>
      <c r="L351" s="982" t="s">
        <v>997</v>
      </c>
      <c r="M351" s="882"/>
      <c r="N351" s="1128" t="str">
        <f t="shared" ref="N351:N379" si="52">B351&amp;" "&amp;C351</f>
        <v>SOLBREUX Antoine</v>
      </c>
      <c r="O351" s="1130"/>
      <c r="P351" s="1130"/>
      <c r="Q351" s="1133"/>
      <c r="R351" s="1132"/>
      <c r="S351" s="981" t="str">
        <f t="shared" si="48"/>
        <v>SOLBREUX Antoine</v>
      </c>
      <c r="T351" s="981" t="str">
        <f t="shared" si="50"/>
        <v>SOLBREUX ANTOINE</v>
      </c>
      <c r="U351" s="981" t="str">
        <f t="shared" si="45"/>
        <v>SOLBREUX ANTOINE</v>
      </c>
      <c r="V351" s="981" t="str">
        <f t="shared" si="46"/>
        <v>SOLBREUX ANTOINE</v>
      </c>
      <c r="W351" s="882"/>
    </row>
    <row r="352" spans="1:23">
      <c r="A352" s="118">
        <v>1038</v>
      </c>
      <c r="B352" s="116" t="s">
        <v>1086</v>
      </c>
      <c r="C352" s="116" t="s">
        <v>1087</v>
      </c>
      <c r="D352" s="622" t="s">
        <v>156</v>
      </c>
      <c r="E352" s="114" t="s">
        <v>6</v>
      </c>
      <c r="F352" s="812"/>
      <c r="G352" s="114" t="str">
        <f t="shared" ref="G352:G359" si="53">IF(ISNUMBER(F352),YEAR(F352),"")</f>
        <v/>
      </c>
      <c r="H352" s="114"/>
      <c r="I352" s="809">
        <f ca="1">IF(A352="","",     IF(ISNA(VLOOKUP(A352+0.1,Cross!B:H,I$5,0)),   "- cross",   VLOOKUP(A352+0.1,Cross!B:H,I$5,0)))</f>
        <v>1145</v>
      </c>
      <c r="J352" s="809" t="str">
        <f>IF(A352="","",     IF(ISNA(VLOOKUP(A352+0.1,Indoor!B:H,J$5,0)),   "- indoor",   VLOOKUP(A352+0.1,Indoor!B:H,J$5,0)))</f>
        <v>- indoor</v>
      </c>
      <c r="K352" s="809"/>
      <c r="L352" s="982" t="s">
        <v>997</v>
      </c>
      <c r="M352" s="882"/>
      <c r="N352" s="1128" t="str">
        <f t="shared" si="52"/>
        <v>JARBATH Danielo</v>
      </c>
      <c r="O352" s="1130"/>
      <c r="P352" s="1130"/>
      <c r="Q352" s="1133"/>
      <c r="R352" s="1132"/>
      <c r="S352" s="981" t="str">
        <f t="shared" ref="S352:S359" si="54">B352&amp;" "&amp;C352</f>
        <v>JARBATH Danielo</v>
      </c>
      <c r="T352" s="981" t="str">
        <f t="shared" ref="T352:T359" si="55">UPPER(B352)&amp;" "&amp;UPPER(C352)</f>
        <v>JARBATH DANIELO</v>
      </c>
      <c r="U352" s="981" t="str">
        <f t="shared" ref="U352:U359" si="56">SUBSTITUTE(SUBSTITUTE(SUBSTITUTE(T352,"Ë","E"),"È","E"),"É","E")</f>
        <v>JARBATH DANIELO</v>
      </c>
      <c r="V352" s="981" t="str">
        <f t="shared" ref="V352:V359" si="57">SUBSTITUTE(SUBSTITUTE(SUBSTITUTE(SUBSTITUTE(SUBSTITUTE(SUBSTITUTE(SUBSTITUTE(SUBSTITUTE(U352,"Ô","O"),"Ï","I"),"Î","I"),"Ç","C"),"ë","e"),"ê","e"),"è","e"),"é","e")</f>
        <v>JARBATH DANIELO</v>
      </c>
      <c r="W352" s="882"/>
    </row>
    <row r="353" spans="1:23">
      <c r="A353" s="118">
        <v>192</v>
      </c>
      <c r="B353" s="116" t="s">
        <v>1084</v>
      </c>
      <c r="C353" s="116" t="s">
        <v>1088</v>
      </c>
      <c r="D353" s="622" t="s">
        <v>155</v>
      </c>
      <c r="E353" s="114" t="s">
        <v>157</v>
      </c>
      <c r="F353" s="812"/>
      <c r="G353" s="114">
        <v>2002</v>
      </c>
      <c r="H353" s="114"/>
      <c r="I353" s="809">
        <f ca="1">IF(A353="","",     IF(ISNA(VLOOKUP(A353+0.1,Cross!B:H,I$5,0)),   "- cross",   VLOOKUP(A353+0.1,Cross!B:H,I$5,0)))</f>
        <v>879.5</v>
      </c>
      <c r="J353" s="809" t="str">
        <f>IF(A353="","",     IF(ISNA(VLOOKUP(A353+0.1,Indoor!B:H,J$5,0)),   "- indoor",   VLOOKUP(A353+0.1,Indoor!B:H,J$5,0)))</f>
        <v>- indoor</v>
      </c>
      <c r="K353" s="809"/>
      <c r="L353" s="982" t="s">
        <v>997</v>
      </c>
      <c r="M353" s="882"/>
      <c r="N353" s="1128" t="str">
        <f t="shared" si="52"/>
        <v>PHILIPPRON Shannon</v>
      </c>
      <c r="O353" s="1130"/>
      <c r="P353" s="1130"/>
      <c r="Q353" s="1133"/>
      <c r="R353" s="1132"/>
      <c r="S353" s="981" t="str">
        <f t="shared" si="54"/>
        <v>PHILIPPRON Shannon</v>
      </c>
      <c r="T353" s="981" t="str">
        <f t="shared" si="55"/>
        <v>PHILIPPRON SHANNON</v>
      </c>
      <c r="U353" s="981" t="str">
        <f t="shared" si="56"/>
        <v>PHILIPPRON SHANNON</v>
      </c>
      <c r="V353" s="981" t="str">
        <f t="shared" si="57"/>
        <v>PHILIPPRON SHANNON</v>
      </c>
      <c r="W353" s="882"/>
    </row>
    <row r="354" spans="1:23">
      <c r="A354" s="118">
        <v>184</v>
      </c>
      <c r="B354" s="116" t="s">
        <v>1089</v>
      </c>
      <c r="C354" s="116" t="s">
        <v>549</v>
      </c>
      <c r="D354" s="622" t="s">
        <v>155</v>
      </c>
      <c r="E354" s="114" t="s">
        <v>157</v>
      </c>
      <c r="F354" s="812"/>
      <c r="G354" s="114">
        <v>2003</v>
      </c>
      <c r="H354" s="114"/>
      <c r="I354" s="809">
        <f ca="1">IF(A354="","",     IF(ISNA(VLOOKUP(A354+0.1,Cross!B:H,I$5,0)),   "- cross",   VLOOKUP(A354+0.1,Cross!B:H,I$5,0)))</f>
        <v>904.5</v>
      </c>
      <c r="J354" s="809">
        <f ca="1">IF(A354="","",     IF(ISNA(VLOOKUP(A354+0.1,Indoor!B:H,J$5,0)),   "- indoor",   VLOOKUP(A354+0.1,Indoor!B:H,J$5,0)))</f>
        <v>617</v>
      </c>
      <c r="K354" s="809"/>
      <c r="L354" s="982" t="s">
        <v>997</v>
      </c>
      <c r="M354" s="882"/>
      <c r="N354" s="1128" t="str">
        <f t="shared" si="52"/>
        <v>DUPONT Camille</v>
      </c>
      <c r="O354" s="1130"/>
      <c r="P354" s="1130"/>
      <c r="Q354" s="1133"/>
      <c r="R354" s="1132"/>
      <c r="S354" s="981" t="str">
        <f t="shared" si="54"/>
        <v>DUPONT Camille</v>
      </c>
      <c r="T354" s="981" t="str">
        <f t="shared" si="55"/>
        <v>DUPONT CAMILLE</v>
      </c>
      <c r="U354" s="981" t="str">
        <f t="shared" si="56"/>
        <v>DUPONT CAMILLE</v>
      </c>
      <c r="V354" s="981" t="str">
        <f t="shared" si="57"/>
        <v>DUPONT CAMILLE</v>
      </c>
      <c r="W354" s="882"/>
    </row>
    <row r="355" spans="1:23">
      <c r="A355" s="118">
        <v>500</v>
      </c>
      <c r="B355" s="116" t="s">
        <v>905</v>
      </c>
      <c r="C355" s="116" t="s">
        <v>585</v>
      </c>
      <c r="D355" s="622" t="s">
        <v>155</v>
      </c>
      <c r="E355" s="114" t="s">
        <v>157</v>
      </c>
      <c r="F355" s="812"/>
      <c r="G355" s="114">
        <v>2002</v>
      </c>
      <c r="H355" s="114"/>
      <c r="I355" s="809">
        <f ca="1">IF(A355="","",     IF(ISNA(VLOOKUP(A355+0.1,Cross!B:H,I$5,0)),   "- cross",   VLOOKUP(A355+0.1,Cross!B:H,I$5,0)))</f>
        <v>605.5</v>
      </c>
      <c r="J355" s="809">
        <f ca="1">IF(A355="","",     IF(ISNA(VLOOKUP(A355+0.1,Indoor!B:H,J$5,0)),   "- indoor",   VLOOKUP(A355+0.1,Indoor!B:H,J$5,0)))</f>
        <v>514</v>
      </c>
      <c r="K355" s="809"/>
      <c r="L355" s="982" t="s">
        <v>997</v>
      </c>
      <c r="M355" s="882"/>
      <c r="N355" s="1128" t="str">
        <f t="shared" si="52"/>
        <v>GREGOIRE Marie</v>
      </c>
      <c r="O355" s="1130"/>
      <c r="P355" s="1130"/>
      <c r="Q355" s="1133"/>
      <c r="R355" s="1132"/>
      <c r="S355" s="981" t="str">
        <f t="shared" si="54"/>
        <v>GREGOIRE Marie</v>
      </c>
      <c r="T355" s="981" t="str">
        <f t="shared" si="55"/>
        <v>GREGOIRE MARIE</v>
      </c>
      <c r="U355" s="981" t="str">
        <f t="shared" si="56"/>
        <v>GREGOIRE MARIE</v>
      </c>
      <c r="V355" s="981" t="str">
        <f t="shared" si="57"/>
        <v>GREGOIRE MARIE</v>
      </c>
      <c r="W355" s="882"/>
    </row>
    <row r="356" spans="1:23">
      <c r="A356" s="118">
        <v>9</v>
      </c>
      <c r="B356" s="116" t="s">
        <v>1090</v>
      </c>
      <c r="C356" s="116" t="s">
        <v>1091</v>
      </c>
      <c r="D356" s="622" t="s">
        <v>155</v>
      </c>
      <c r="E356" s="114" t="s">
        <v>157</v>
      </c>
      <c r="F356" s="812"/>
      <c r="G356" s="114">
        <v>2002</v>
      </c>
      <c r="H356" s="114"/>
      <c r="I356" s="809">
        <f ca="1">IF(A356="","",     IF(ISNA(VLOOKUP(A356+0.1,Cross!B:H,I$5,0)),   "- cross",   VLOOKUP(A356+0.1,Cross!B:H,I$5,0)))</f>
        <v>808.5</v>
      </c>
      <c r="J356" s="809">
        <f ca="1">IF(A356="","",     IF(ISNA(VLOOKUP(A356+0.1,Indoor!B:H,J$5,0)),   "- indoor",   VLOOKUP(A356+0.1,Indoor!B:H,J$5,0)))</f>
        <v>662</v>
      </c>
      <c r="K356" s="809"/>
      <c r="L356" s="982" t="s">
        <v>997</v>
      </c>
      <c r="M356" s="882"/>
      <c r="N356" s="1128" t="str">
        <f t="shared" si="52"/>
        <v>SCLAVONT Ysolde</v>
      </c>
      <c r="O356" s="1130"/>
      <c r="P356" s="1130"/>
      <c r="Q356" s="1133"/>
      <c r="R356" s="1132"/>
      <c r="S356" s="981" t="str">
        <f t="shared" si="54"/>
        <v>SCLAVONT Ysolde</v>
      </c>
      <c r="T356" s="981" t="str">
        <f t="shared" si="55"/>
        <v>SCLAVONT YSOLDE</v>
      </c>
      <c r="U356" s="981" t="str">
        <f t="shared" si="56"/>
        <v>SCLAVONT YSOLDE</v>
      </c>
      <c r="V356" s="981" t="str">
        <f t="shared" si="57"/>
        <v>SCLAVONT YSOLDE</v>
      </c>
      <c r="W356" s="882"/>
    </row>
    <row r="357" spans="1:23">
      <c r="A357" s="118">
        <v>5</v>
      </c>
      <c r="B357" s="116" t="s">
        <v>1090</v>
      </c>
      <c r="C357" s="116" t="s">
        <v>1092</v>
      </c>
      <c r="D357" s="622" t="s">
        <v>155</v>
      </c>
      <c r="E357" s="114" t="s">
        <v>157</v>
      </c>
      <c r="F357" s="812"/>
      <c r="G357" s="114">
        <v>2002</v>
      </c>
      <c r="H357" s="114"/>
      <c r="I357" s="809">
        <f ca="1">IF(A357="","",     IF(ISNA(VLOOKUP(A357+0.1,Cross!B:H,I$5,0)),   "- cross",   VLOOKUP(A357+0.1,Cross!B:H,I$5,0)))</f>
        <v>652</v>
      </c>
      <c r="J357" s="809">
        <f ca="1">IF(A357="","",     IF(ISNA(VLOOKUP(A357+0.1,Indoor!B:H,J$5,0)),   "- indoor",   VLOOKUP(A357+0.1,Indoor!B:H,J$5,0)))</f>
        <v>704</v>
      </c>
      <c r="K357" s="809"/>
      <c r="L357" s="982" t="s">
        <v>997</v>
      </c>
      <c r="M357" s="882"/>
      <c r="N357" s="1128" t="str">
        <f t="shared" si="52"/>
        <v>SCLAVONT Lastinie</v>
      </c>
      <c r="O357" s="1130"/>
      <c r="P357" s="1130"/>
      <c r="Q357" s="1133"/>
      <c r="R357" s="1132"/>
      <c r="S357" s="981" t="str">
        <f t="shared" si="54"/>
        <v>SCLAVONT Lastinie</v>
      </c>
      <c r="T357" s="981" t="str">
        <f t="shared" si="55"/>
        <v>SCLAVONT LASTINIE</v>
      </c>
      <c r="U357" s="981" t="str">
        <f t="shared" si="56"/>
        <v>SCLAVONT LASTINIE</v>
      </c>
      <c r="V357" s="981" t="str">
        <f t="shared" si="57"/>
        <v>SCLAVONT LASTINIE</v>
      </c>
      <c r="W357" s="882"/>
    </row>
    <row r="358" spans="1:23">
      <c r="A358" s="118">
        <v>327</v>
      </c>
      <c r="B358" s="116" t="s">
        <v>1093</v>
      </c>
      <c r="C358" s="116" t="s">
        <v>1094</v>
      </c>
      <c r="D358" s="622" t="s">
        <v>155</v>
      </c>
      <c r="E358" s="114" t="s">
        <v>157</v>
      </c>
      <c r="F358" s="812"/>
      <c r="G358" s="114">
        <v>2002</v>
      </c>
      <c r="H358" s="114"/>
      <c r="I358" s="809">
        <f ca="1">IF(A358="","",     IF(ISNA(VLOOKUP(A358+0.1,Cross!B:H,I$5,0)),   "- cross",   VLOOKUP(A358+0.1,Cross!B:H,I$5,0)))</f>
        <v>490.5</v>
      </c>
      <c r="J358" s="809">
        <f ca="1">IF(A358="","",     IF(ISNA(VLOOKUP(A358+0.1,Indoor!B:H,J$5,0)),   "- indoor",   VLOOKUP(A358+0.1,Indoor!B:H,J$5,0)))</f>
        <v>408</v>
      </c>
      <c r="K358" s="809"/>
      <c r="L358" s="982" t="s">
        <v>997</v>
      </c>
      <c r="M358" s="882"/>
      <c r="N358" s="1128" t="str">
        <f t="shared" si="52"/>
        <v>ALI ISMAEL Amina</v>
      </c>
      <c r="O358" s="1130"/>
      <c r="P358" s="1130"/>
      <c r="Q358" s="1133"/>
      <c r="R358" s="1132"/>
      <c r="S358" s="981" t="str">
        <f t="shared" si="54"/>
        <v>ALI ISMAEL Amina</v>
      </c>
      <c r="T358" s="981" t="str">
        <f t="shared" si="55"/>
        <v>ALI ISMAEL AMINA</v>
      </c>
      <c r="U358" s="981" t="str">
        <f t="shared" si="56"/>
        <v>ALI ISMAEL AMINA</v>
      </c>
      <c r="V358" s="981" t="str">
        <f t="shared" si="57"/>
        <v>ALI ISMAEL AMINA</v>
      </c>
      <c r="W358" s="882"/>
    </row>
    <row r="359" spans="1:23">
      <c r="A359" s="118">
        <v>10</v>
      </c>
      <c r="B359" s="116" t="s">
        <v>1095</v>
      </c>
      <c r="C359" s="116" t="s">
        <v>1096</v>
      </c>
      <c r="D359" s="622" t="s">
        <v>155</v>
      </c>
      <c r="E359" s="114" t="s">
        <v>157</v>
      </c>
      <c r="F359" s="812"/>
      <c r="G359" s="114" t="str">
        <f t="shared" si="53"/>
        <v/>
      </c>
      <c r="H359" s="114"/>
      <c r="I359" s="809">
        <f ca="1">IF(A359="","",     IF(ISNA(VLOOKUP(A359+0.1,Cross!B:H,I$5,0)),   "- cross",   VLOOKUP(A359+0.1,Cross!B:H,I$5,0)))</f>
        <v>392</v>
      </c>
      <c r="J359" s="809">
        <f ca="1">IF(A359="","",     IF(ISNA(VLOOKUP(A359+0.1,Indoor!B:H,J$5,0)),   "- indoor",   VLOOKUP(A359+0.1,Indoor!B:H,J$5,0)))</f>
        <v>203</v>
      </c>
      <c r="K359" s="809"/>
      <c r="L359" s="982" t="s">
        <v>997</v>
      </c>
      <c r="M359" s="882"/>
      <c r="N359" s="1128" t="str">
        <f t="shared" si="52"/>
        <v>DEMOL Rachel</v>
      </c>
      <c r="O359" s="1130"/>
      <c r="P359" s="1130"/>
      <c r="Q359" s="1133"/>
      <c r="R359" s="1132"/>
      <c r="S359" s="981" t="str">
        <f t="shared" si="54"/>
        <v>DEMOL Rachel</v>
      </c>
      <c r="T359" s="981" t="str">
        <f t="shared" si="55"/>
        <v>DEMOL RACHEL</v>
      </c>
      <c r="U359" s="981" t="str">
        <f t="shared" si="56"/>
        <v>DEMOL RACHEL</v>
      </c>
      <c r="V359" s="981" t="str">
        <f t="shared" si="57"/>
        <v>DEMOL RACHEL</v>
      </c>
      <c r="W359" s="882"/>
    </row>
    <row r="360" spans="1:23">
      <c r="A360" s="118">
        <v>362</v>
      </c>
      <c r="B360" s="116" t="s">
        <v>1097</v>
      </c>
      <c r="C360" s="116" t="s">
        <v>525</v>
      </c>
      <c r="D360" s="622" t="s">
        <v>155</v>
      </c>
      <c r="E360" s="114" t="s">
        <v>157</v>
      </c>
      <c r="F360" s="812"/>
      <c r="G360" s="114">
        <v>2003</v>
      </c>
      <c r="H360" s="114"/>
      <c r="I360" s="809">
        <f ca="1">IF(A360="","",     IF(ISNA(VLOOKUP(A360+0.1,Cross!B:H,I$5,0)),   "- cross",   VLOOKUP(A360+0.1,Cross!B:H,I$5,0)))</f>
        <v>361</v>
      </c>
      <c r="J360" s="809">
        <f ca="1">IF(A360="","",     IF(ISNA(VLOOKUP(A360+0.1,Indoor!B:H,J$5,0)),   "- indoor",   VLOOKUP(A360+0.1,Indoor!B:H,J$5,0)))</f>
        <v>129</v>
      </c>
      <c r="K360" s="809"/>
      <c r="L360" s="982" t="s">
        <v>997</v>
      </c>
      <c r="M360" s="882"/>
      <c r="N360" s="1128" t="str">
        <f t="shared" si="52"/>
        <v>VOLKAERT Lucie</v>
      </c>
      <c r="O360" s="1130"/>
      <c r="P360" s="1130"/>
      <c r="Q360" s="1133"/>
      <c r="R360" s="1132"/>
      <c r="S360" s="981" t="str">
        <f>B360&amp;" "&amp;C360</f>
        <v>VOLKAERT Lucie</v>
      </c>
      <c r="T360" s="981" t="str">
        <f>UPPER(B360)&amp;" "&amp;UPPER(C360)</f>
        <v>VOLKAERT LUCIE</v>
      </c>
      <c r="U360" s="981" t="str">
        <f>SUBSTITUTE(SUBSTITUTE(SUBSTITUTE(T360,"Ë","E"),"È","E"),"É","E")</f>
        <v>VOLKAERT LUCIE</v>
      </c>
      <c r="V360" s="981" t="str">
        <f>SUBSTITUTE(SUBSTITUTE(SUBSTITUTE(SUBSTITUTE(SUBSTITUTE(SUBSTITUTE(SUBSTITUTE(SUBSTITUTE(U360,"Ô","O"),"Ï","I"),"Î","I"),"Ç","C"),"ë","e"),"ê","e"),"è","e"),"é","e")</f>
        <v>VOLKAERT LUCIE</v>
      </c>
      <c r="W360" s="882"/>
    </row>
    <row r="361" spans="1:23">
      <c r="A361" s="118">
        <v>3021</v>
      </c>
      <c r="B361" s="116" t="s">
        <v>1098</v>
      </c>
      <c r="C361" s="116" t="s">
        <v>1099</v>
      </c>
      <c r="D361" s="622" t="s">
        <v>156</v>
      </c>
      <c r="E361" s="114" t="s">
        <v>157</v>
      </c>
      <c r="F361" s="812"/>
      <c r="G361" s="114" t="str">
        <f t="shared" ref="G361:G367" si="58">IF(ISNUMBER(F361),YEAR(F361),"")</f>
        <v/>
      </c>
      <c r="H361" s="114"/>
      <c r="I361" s="809">
        <f ca="1">IF(A361="","",     IF(ISNA(VLOOKUP(A361+0.1,Cross!B:H,I$5,0)),   "- cross",   VLOOKUP(A361+0.1,Cross!B:H,I$5,0)))</f>
        <v>1088</v>
      </c>
      <c r="J361" s="809" t="str">
        <f>IF(A361="","",     IF(ISNA(VLOOKUP(A361+0.1,Indoor!B:H,J$5,0)),   "- indoor",   VLOOKUP(A361+0.1,Indoor!B:H,J$5,0)))</f>
        <v>- indoor</v>
      </c>
      <c r="K361" s="809"/>
      <c r="L361" s="982" t="s">
        <v>997</v>
      </c>
      <c r="M361" s="882"/>
      <c r="N361" s="1128" t="str">
        <f t="shared" si="52"/>
        <v>LAMBERT Nell</v>
      </c>
      <c r="O361" s="1130"/>
      <c r="P361" s="1130"/>
      <c r="Q361" s="1133"/>
      <c r="R361" s="1132"/>
      <c r="S361" s="981" t="str">
        <f t="shared" ref="S361:S367" si="59">B361&amp;" "&amp;C361</f>
        <v>LAMBERT Nell</v>
      </c>
      <c r="T361" s="981" t="str">
        <f t="shared" ref="T361:T367" si="60">UPPER(B361)&amp;" "&amp;UPPER(C361)</f>
        <v>LAMBERT NELL</v>
      </c>
      <c r="U361" s="981" t="str">
        <f t="shared" ref="U361:U367" si="61">SUBSTITUTE(SUBSTITUTE(SUBSTITUTE(T361,"Ë","E"),"È","E"),"É","E")</f>
        <v>LAMBERT NELL</v>
      </c>
      <c r="V361" s="981" t="str">
        <f t="shared" ref="V361:V367" si="62">SUBSTITUTE(SUBSTITUTE(SUBSTITUTE(SUBSTITUTE(SUBSTITUTE(SUBSTITUTE(SUBSTITUTE(SUBSTITUTE(U361,"Ô","O"),"Ï","I"),"Î","I"),"Ç","C"),"ë","e"),"ê","e"),"è","e"),"é","e")</f>
        <v>LAMBERT NELL</v>
      </c>
      <c r="W361" s="882"/>
    </row>
    <row r="362" spans="1:23">
      <c r="A362" s="118">
        <v>3400</v>
      </c>
      <c r="B362" s="116" t="s">
        <v>1080</v>
      </c>
      <c r="C362" s="116" t="s">
        <v>954</v>
      </c>
      <c r="D362" s="622" t="s">
        <v>156</v>
      </c>
      <c r="E362" s="114" t="s">
        <v>157</v>
      </c>
      <c r="F362" s="812"/>
      <c r="G362" s="114">
        <v>2000</v>
      </c>
      <c r="H362" s="114"/>
      <c r="I362" s="809">
        <f ca="1">IF(A362="","",     IF(ISNA(VLOOKUP(A362+0.1,Cross!B:H,I$5,0)),   "- cross",   VLOOKUP(A362+0.1,Cross!B:H,I$5,0)))</f>
        <v>975.5</v>
      </c>
      <c r="J362" s="809">
        <f ca="1">IF(A362="","",     IF(ISNA(VLOOKUP(A362+0.1,Indoor!B:H,J$5,0)),   "- indoor",   VLOOKUP(A362+0.1,Indoor!B:H,J$5,0)))</f>
        <v>1036</v>
      </c>
      <c r="K362" s="809"/>
      <c r="L362" s="982" t="s">
        <v>997</v>
      </c>
      <c r="M362" s="882"/>
      <c r="N362" s="1128" t="str">
        <f t="shared" si="52"/>
        <v>DEBIERE Romane</v>
      </c>
      <c r="O362" s="1130"/>
      <c r="P362" s="1130"/>
      <c r="Q362" s="1133"/>
      <c r="R362" s="1132"/>
      <c r="S362" s="981" t="str">
        <f t="shared" si="59"/>
        <v>DEBIERE Romane</v>
      </c>
      <c r="T362" s="981" t="str">
        <f t="shared" si="60"/>
        <v>DEBIERE ROMANE</v>
      </c>
      <c r="U362" s="981" t="str">
        <f t="shared" si="61"/>
        <v>DEBIERE ROMANE</v>
      </c>
      <c r="V362" s="981" t="str">
        <f t="shared" si="62"/>
        <v>DEBIERE ROMANE</v>
      </c>
      <c r="W362" s="882"/>
    </row>
    <row r="363" spans="1:23">
      <c r="A363" s="118">
        <v>3251</v>
      </c>
      <c r="B363" s="116" t="s">
        <v>1100</v>
      </c>
      <c r="C363" s="116" t="s">
        <v>558</v>
      </c>
      <c r="D363" s="622" t="s">
        <v>156</v>
      </c>
      <c r="E363" s="114" t="s">
        <v>157</v>
      </c>
      <c r="F363" s="812"/>
      <c r="G363" s="114" t="str">
        <f t="shared" si="58"/>
        <v/>
      </c>
      <c r="H363" s="114"/>
      <c r="I363" s="809">
        <f ca="1">IF(A363="","",     IF(ISNA(VLOOKUP(A363+0.1,Cross!B:H,I$5,0)),   "- cross",   VLOOKUP(A363+0.1,Cross!B:H,I$5,0)))</f>
        <v>366</v>
      </c>
      <c r="J363" s="809">
        <f ca="1">IF(A363="","",     IF(ISNA(VLOOKUP(A363+0.1,Indoor!B:H,J$5,0)),   "- indoor",   VLOOKUP(A363+0.1,Indoor!B:H,J$5,0)))</f>
        <v>272</v>
      </c>
      <c r="K363" s="809"/>
      <c r="L363" s="982" t="s">
        <v>997</v>
      </c>
      <c r="M363" s="882"/>
      <c r="N363" s="1128" t="str">
        <f t="shared" si="52"/>
        <v>DJACQUIERE Alice</v>
      </c>
      <c r="O363" s="1130"/>
      <c r="P363" s="1130"/>
      <c r="Q363" s="1133"/>
      <c r="R363" s="1132"/>
      <c r="S363" s="981" t="str">
        <f t="shared" si="59"/>
        <v>DJACQUIERE Alice</v>
      </c>
      <c r="T363" s="981" t="str">
        <f t="shared" si="60"/>
        <v>DJACQUIERE ALICE</v>
      </c>
      <c r="U363" s="981" t="str">
        <f t="shared" si="61"/>
        <v>DJACQUIERE ALICE</v>
      </c>
      <c r="V363" s="981" t="str">
        <f t="shared" si="62"/>
        <v>DJACQUIERE ALICE</v>
      </c>
      <c r="W363" s="882"/>
    </row>
    <row r="364" spans="1:23">
      <c r="A364" s="118">
        <v>6118</v>
      </c>
      <c r="B364" s="116" t="s">
        <v>1101</v>
      </c>
      <c r="C364" s="116" t="s">
        <v>1102</v>
      </c>
      <c r="D364" s="622" t="s">
        <v>5</v>
      </c>
      <c r="E364" s="114" t="s">
        <v>157</v>
      </c>
      <c r="F364" s="812"/>
      <c r="G364" s="114" t="str">
        <f t="shared" si="58"/>
        <v/>
      </c>
      <c r="H364" s="114"/>
      <c r="I364" s="809">
        <f ca="1">IF(A364="","",     IF(ISNA(VLOOKUP(A364+0.1,Cross!B:H,I$5,0)),   "- cross",   VLOOKUP(A364+0.1,Cross!B:H,I$5,0)))</f>
        <v>1572.5</v>
      </c>
      <c r="J364" s="809" t="str">
        <f>IF(A364="","",     IF(ISNA(VLOOKUP(A364+0.1,Indoor!B:H,J$5,0)),   "- indoor",   VLOOKUP(A364+0.1,Indoor!B:H,J$5,0)))</f>
        <v>- indoor</v>
      </c>
      <c r="K364" s="809"/>
      <c r="L364" s="982" t="s">
        <v>997</v>
      </c>
      <c r="M364" s="882"/>
      <c r="N364" s="1128" t="str">
        <f t="shared" si="52"/>
        <v>FUCITO Celia</v>
      </c>
      <c r="O364" s="1130"/>
      <c r="P364" s="1130"/>
      <c r="Q364" s="1133"/>
      <c r="R364" s="1132"/>
      <c r="S364" s="981" t="str">
        <f t="shared" si="59"/>
        <v>FUCITO Celia</v>
      </c>
      <c r="T364" s="981" t="str">
        <f t="shared" si="60"/>
        <v>FUCITO CELIA</v>
      </c>
      <c r="U364" s="981" t="str">
        <f t="shared" si="61"/>
        <v>FUCITO CELIA</v>
      </c>
      <c r="V364" s="981" t="str">
        <f t="shared" si="62"/>
        <v>FUCITO CELIA</v>
      </c>
      <c r="W364" s="882"/>
    </row>
    <row r="365" spans="1:23">
      <c r="A365" s="118">
        <v>6308</v>
      </c>
      <c r="B365" s="116" t="s">
        <v>1103</v>
      </c>
      <c r="C365" s="116" t="s">
        <v>1104</v>
      </c>
      <c r="D365" s="622" t="s">
        <v>5</v>
      </c>
      <c r="E365" s="114" t="s">
        <v>157</v>
      </c>
      <c r="F365" s="812"/>
      <c r="G365" s="114" t="str">
        <f t="shared" si="58"/>
        <v/>
      </c>
      <c r="H365" s="114"/>
      <c r="I365" s="809">
        <f ca="1">IF(A365="","",     IF(ISNA(VLOOKUP(A365+0.1,Cross!B:H,I$5,0)),   "- cross",   VLOOKUP(A365+0.1,Cross!B:H,I$5,0)))</f>
        <v>1243.5</v>
      </c>
      <c r="J365" s="809" t="str">
        <f>IF(A365="","",     IF(ISNA(VLOOKUP(A365+0.1,Indoor!B:H,J$5,0)),   "- indoor",   VLOOKUP(A365+0.1,Indoor!B:H,J$5,0)))</f>
        <v>- indoor</v>
      </c>
      <c r="K365" s="809"/>
      <c r="L365" s="982" t="s">
        <v>997</v>
      </c>
      <c r="M365" s="882"/>
      <c r="N365" s="1128" t="str">
        <f t="shared" si="52"/>
        <v>DI GIUSEPPE Cloe</v>
      </c>
      <c r="O365" s="1130"/>
      <c r="P365" s="1130"/>
      <c r="Q365" s="1133"/>
      <c r="R365" s="1132"/>
      <c r="S365" s="981" t="str">
        <f t="shared" si="59"/>
        <v>DI GIUSEPPE Cloe</v>
      </c>
      <c r="T365" s="981" t="str">
        <f t="shared" si="60"/>
        <v>DI GIUSEPPE CLOE</v>
      </c>
      <c r="U365" s="981" t="str">
        <f t="shared" si="61"/>
        <v>DI GIUSEPPE CLOE</v>
      </c>
      <c r="V365" s="981" t="str">
        <f t="shared" si="62"/>
        <v>DI GIUSEPPE CLOE</v>
      </c>
      <c r="W365" s="882"/>
    </row>
    <row r="366" spans="1:23">
      <c r="A366" s="118">
        <v>176</v>
      </c>
      <c r="B366" s="116" t="s">
        <v>489</v>
      </c>
      <c r="C366" s="116" t="s">
        <v>553</v>
      </c>
      <c r="D366" s="622" t="s">
        <v>155</v>
      </c>
      <c r="E366" s="114" t="s">
        <v>157</v>
      </c>
      <c r="F366" s="812"/>
      <c r="G366" s="114" t="str">
        <f t="shared" si="58"/>
        <v/>
      </c>
      <c r="H366" s="114"/>
      <c r="I366" s="809">
        <f ca="1">IF(A366="","",     IF(ISNA(VLOOKUP(A366+0.1,Cross!B:H,I$5,0)),   "- cross",   VLOOKUP(A366+0.1,Cross!B:H,I$5,0)))</f>
        <v>1000</v>
      </c>
      <c r="J366" s="809" t="str">
        <f>IF(A366="","",     IF(ISNA(VLOOKUP(A366+0.1,Indoor!B:H,J$5,0)),   "- indoor",   VLOOKUP(A366+0.1,Indoor!B:H,J$5,0)))</f>
        <v>- indoor</v>
      </c>
      <c r="K366" s="809"/>
      <c r="L366" s="982" t="s">
        <v>997</v>
      </c>
      <c r="M366" s="882"/>
      <c r="N366" s="1128" t="str">
        <f t="shared" si="52"/>
        <v>JACQUES Charlotte</v>
      </c>
      <c r="O366" s="1130"/>
      <c r="P366" s="1130"/>
      <c r="Q366" s="1133"/>
      <c r="R366" s="1132"/>
      <c r="S366" s="981" t="str">
        <f t="shared" si="59"/>
        <v>JACQUES Charlotte</v>
      </c>
      <c r="T366" s="981" t="str">
        <f t="shared" si="60"/>
        <v>JACQUES CHARLOTTE</v>
      </c>
      <c r="U366" s="981" t="str">
        <f t="shared" si="61"/>
        <v>JACQUES CHARLOTTE</v>
      </c>
      <c r="V366" s="981" t="str">
        <f t="shared" si="62"/>
        <v>JACQUES CHARLOTTE</v>
      </c>
      <c r="W366" s="882"/>
    </row>
    <row r="367" spans="1:23">
      <c r="A367" s="118">
        <v>9616</v>
      </c>
      <c r="B367" s="116" t="s">
        <v>1105</v>
      </c>
      <c r="C367" s="116" t="s">
        <v>556</v>
      </c>
      <c r="D367" s="622" t="s">
        <v>155</v>
      </c>
      <c r="E367" s="114" t="s">
        <v>157</v>
      </c>
      <c r="F367" s="812"/>
      <c r="G367" s="114" t="str">
        <f t="shared" si="58"/>
        <v/>
      </c>
      <c r="H367" s="114"/>
      <c r="I367" s="809">
        <f ca="1">IF(A367="","",     IF(ISNA(VLOOKUP(A367+0.1,Cross!B:H,I$5,0)),   "- cross",   VLOOKUP(A367+0.1,Cross!B:H,I$5,0)))</f>
        <v>806</v>
      </c>
      <c r="J367" s="809" t="str">
        <f>IF(A367="","",     IF(ISNA(VLOOKUP(A367+0.1,Indoor!B:H,J$5,0)),   "- indoor",   VLOOKUP(A367+0.1,Indoor!B:H,J$5,0)))</f>
        <v>- indoor</v>
      </c>
      <c r="K367" s="809"/>
      <c r="L367" s="982" t="s">
        <v>997</v>
      </c>
      <c r="M367" s="882"/>
      <c r="N367" s="1128" t="str">
        <f t="shared" si="52"/>
        <v>BOVY Sarah</v>
      </c>
      <c r="O367" s="1130"/>
      <c r="P367" s="1130"/>
      <c r="Q367" s="1133"/>
      <c r="R367" s="1132"/>
      <c r="S367" s="981" t="str">
        <f t="shared" si="59"/>
        <v>BOVY Sarah</v>
      </c>
      <c r="T367" s="981" t="str">
        <f t="shared" si="60"/>
        <v>BOVY SARAH</v>
      </c>
      <c r="U367" s="981" t="str">
        <f t="shared" si="61"/>
        <v>BOVY SARAH</v>
      </c>
      <c r="V367" s="981" t="str">
        <f t="shared" si="62"/>
        <v>BOVY SARAH</v>
      </c>
      <c r="W367" s="882"/>
    </row>
    <row r="368" spans="1:23">
      <c r="A368" s="118">
        <v>8</v>
      </c>
      <c r="B368" s="116" t="s">
        <v>1108</v>
      </c>
      <c r="C368" s="116" t="s">
        <v>1109</v>
      </c>
      <c r="D368" s="622" t="s">
        <v>155</v>
      </c>
      <c r="E368" s="114" t="s">
        <v>157</v>
      </c>
      <c r="F368" s="812"/>
      <c r="G368" s="114" t="str">
        <f t="shared" ref="G368:G372" si="63">IF(ISNUMBER(F368),YEAR(F368),"")</f>
        <v/>
      </c>
      <c r="H368" s="114"/>
      <c r="I368" s="809">
        <f ca="1">IF(A368="","",     IF(ISNA(VLOOKUP(A368+0.1,Cross!B:H,I$5,0)),   "- cross",   VLOOKUP(A368+0.1,Cross!B:H,I$5,0)))</f>
        <v>417</v>
      </c>
      <c r="J368" s="809" t="str">
        <f>IF(A368="","",     IF(ISNA(VLOOKUP(A368+0.1,Indoor!B:H,J$5,0)),   "- indoor",   VLOOKUP(A368+0.1,Indoor!B:H,J$5,0)))</f>
        <v>- indoor</v>
      </c>
      <c r="K368" s="809"/>
      <c r="L368" s="982" t="s">
        <v>997</v>
      </c>
      <c r="M368" s="882"/>
      <c r="N368" s="1128" t="str">
        <f t="shared" si="52"/>
        <v>GANDIN Ethane</v>
      </c>
      <c r="O368" s="1130"/>
      <c r="P368" s="1130"/>
      <c r="Q368" s="1133"/>
      <c r="R368" s="1132"/>
      <c r="S368" s="981" t="str">
        <f t="shared" ref="S368:S409" si="64">B368&amp;" "&amp;C368</f>
        <v>GANDIN Ethane</v>
      </c>
      <c r="T368" s="981" t="str">
        <f t="shared" ref="T368:T409" si="65">UPPER(B368)&amp;" "&amp;UPPER(C368)</f>
        <v>GANDIN ETHANE</v>
      </c>
      <c r="U368" s="981" t="str">
        <f t="shared" ref="U368:U409" si="66">SUBSTITUTE(SUBSTITUTE(SUBSTITUTE(T368,"Ë","E"),"È","E"),"É","E")</f>
        <v>GANDIN ETHANE</v>
      </c>
      <c r="V368" s="981" t="str">
        <f t="shared" ref="V368:V409" si="67">SUBSTITUTE(SUBSTITUTE(SUBSTITUTE(SUBSTITUTE(SUBSTITUTE(SUBSTITUTE(SUBSTITUTE(SUBSTITUTE(U368,"Ô","O"),"Ï","I"),"Î","I"),"Ç","C"),"ë","e"),"ê","e"),"è","e"),"é","e")</f>
        <v>GANDIN ETHANE</v>
      </c>
      <c r="W368" s="882"/>
    </row>
    <row r="369" spans="1:23">
      <c r="A369" s="118">
        <v>9628</v>
      </c>
      <c r="B369" s="116" t="s">
        <v>1110</v>
      </c>
      <c r="C369" s="116" t="s">
        <v>528</v>
      </c>
      <c r="D369" s="622" t="s">
        <v>155</v>
      </c>
      <c r="E369" s="114" t="s">
        <v>157</v>
      </c>
      <c r="F369" s="812"/>
      <c r="G369" s="114" t="str">
        <f t="shared" si="63"/>
        <v/>
      </c>
      <c r="H369" s="114"/>
      <c r="I369" s="809">
        <f ca="1">IF(A369="","",     IF(ISNA(VLOOKUP(A369+0.1,Cross!B:H,I$5,0)),   "- cross",   VLOOKUP(A369+0.1,Cross!B:H,I$5,0)))</f>
        <v>306</v>
      </c>
      <c r="J369" s="809">
        <f ca="1">IF(A369="","",     IF(ISNA(VLOOKUP(A369+0.1,Indoor!B:H,J$5,0)),   "- indoor",   VLOOKUP(A369+0.1,Indoor!B:H,J$5,0)))</f>
        <v>169</v>
      </c>
      <c r="K369" s="809"/>
      <c r="L369" s="982" t="s">
        <v>997</v>
      </c>
      <c r="M369" s="882"/>
      <c r="N369" s="1128" t="str">
        <f t="shared" si="52"/>
        <v>LANCELLE Victoria</v>
      </c>
      <c r="O369" s="1130"/>
      <c r="P369" s="1130"/>
      <c r="Q369" s="1133"/>
      <c r="R369" s="1132"/>
      <c r="S369" s="981" t="str">
        <f t="shared" si="64"/>
        <v>LANCELLE Victoria</v>
      </c>
      <c r="T369" s="981" t="str">
        <f t="shared" si="65"/>
        <v>LANCELLE VICTORIA</v>
      </c>
      <c r="U369" s="981" t="str">
        <f t="shared" si="66"/>
        <v>LANCELLE VICTORIA</v>
      </c>
      <c r="V369" s="981" t="str">
        <f t="shared" si="67"/>
        <v>LANCELLE VICTORIA</v>
      </c>
      <c r="W369" s="882"/>
    </row>
    <row r="370" spans="1:23">
      <c r="A370" s="118">
        <v>481</v>
      </c>
      <c r="B370" s="116" t="s">
        <v>490</v>
      </c>
      <c r="C370" s="116" t="s">
        <v>1112</v>
      </c>
      <c r="D370" s="622" t="s">
        <v>155</v>
      </c>
      <c r="E370" s="114" t="s">
        <v>6</v>
      </c>
      <c r="F370" s="812"/>
      <c r="G370" s="114" t="str">
        <f t="shared" si="63"/>
        <v/>
      </c>
      <c r="H370" s="114"/>
      <c r="I370" s="809">
        <f ca="1">IF(A370="","",     IF(ISNA(VLOOKUP(A370+0.1,Cross!B:H,I$5,0)),   "- cross",   VLOOKUP(A370+0.1,Cross!B:H,I$5,0)))</f>
        <v>909</v>
      </c>
      <c r="J370" s="809">
        <f ca="1">IF(A370="","",     IF(ISNA(VLOOKUP(A370+0.1,Indoor!B:H,J$5,0)),   "- indoor",   VLOOKUP(A370+0.1,Indoor!B:H,J$5,0)))</f>
        <v>309</v>
      </c>
      <c r="K370" s="809"/>
      <c r="L370" s="982" t="s">
        <v>997</v>
      </c>
      <c r="M370" s="882"/>
      <c r="N370" s="1128" t="str">
        <f t="shared" si="52"/>
        <v>BOUCHE Romain</v>
      </c>
      <c r="O370" s="1130"/>
      <c r="P370" s="1130"/>
      <c r="Q370" s="1133"/>
      <c r="R370" s="1132"/>
      <c r="S370" s="981" t="str">
        <f t="shared" si="64"/>
        <v>BOUCHE Romain</v>
      </c>
      <c r="T370" s="981" t="str">
        <f t="shared" si="65"/>
        <v>BOUCHE ROMAIN</v>
      </c>
      <c r="U370" s="981" t="str">
        <f t="shared" si="66"/>
        <v>BOUCHE ROMAIN</v>
      </c>
      <c r="V370" s="981" t="str">
        <f t="shared" si="67"/>
        <v>BOUCHE ROMAIN</v>
      </c>
      <c r="W370" s="882"/>
    </row>
    <row r="371" spans="1:23" ht="13.5" thickBot="1">
      <c r="A371" s="118">
        <v>9626</v>
      </c>
      <c r="B371" s="116" t="s">
        <v>1114</v>
      </c>
      <c r="C371" s="116" t="s">
        <v>607</v>
      </c>
      <c r="D371" s="622" t="s">
        <v>155</v>
      </c>
      <c r="E371" s="114" t="s">
        <v>6</v>
      </c>
      <c r="F371" s="812"/>
      <c r="G371" s="114" t="str">
        <f t="shared" si="63"/>
        <v/>
      </c>
      <c r="H371" s="114"/>
      <c r="I371" s="809">
        <f ca="1">IF(A371="","",     IF(ISNA(VLOOKUP(A371+0.1,Cross!B:H,I$5,0)),   "- cross",   VLOOKUP(A371+0.1,Cross!B:H,I$5,0)))</f>
        <v>545</v>
      </c>
      <c r="J371" s="809" t="str">
        <f>IF(A371="","",     IF(ISNA(VLOOKUP(A371+0.1,Indoor!B:H,J$5,0)),   "- indoor",   VLOOKUP(A371+0.1,Indoor!B:H,J$5,0)))</f>
        <v>- indoor</v>
      </c>
      <c r="K371" s="809"/>
      <c r="L371" s="982" t="s">
        <v>997</v>
      </c>
      <c r="M371" s="882"/>
      <c r="N371" s="1134" t="str">
        <f t="shared" si="52"/>
        <v>DELVAUX Sébastien</v>
      </c>
      <c r="O371" s="1135"/>
      <c r="P371" s="1135"/>
      <c r="Q371" s="1136"/>
      <c r="R371" s="1137"/>
      <c r="S371" s="1138" t="str">
        <f t="shared" si="64"/>
        <v>DELVAUX Sébastien</v>
      </c>
      <c r="T371" s="1138" t="str">
        <f t="shared" si="65"/>
        <v>DELVAUX SÉBASTIEN</v>
      </c>
      <c r="U371" s="1138" t="str">
        <f t="shared" si="66"/>
        <v>DELVAUX SEBASTIEN</v>
      </c>
      <c r="V371" s="1138" t="str">
        <f t="shared" si="67"/>
        <v>DELVAUX SEBASTIEN</v>
      </c>
      <c r="W371" s="882"/>
    </row>
    <row r="372" spans="1:23">
      <c r="A372" s="118">
        <v>501</v>
      </c>
      <c r="B372" s="116" t="s">
        <v>1115</v>
      </c>
      <c r="C372" s="116" t="s">
        <v>1116</v>
      </c>
      <c r="D372" s="622" t="s">
        <v>155</v>
      </c>
      <c r="E372" s="114" t="s">
        <v>6</v>
      </c>
      <c r="F372" s="812"/>
      <c r="G372" s="114" t="str">
        <f t="shared" si="63"/>
        <v/>
      </c>
      <c r="H372" s="114"/>
      <c r="I372" s="809">
        <f ca="1">IF(A372="","",     IF(ISNA(VLOOKUP(A372+0.1,Cross!B:H,I$5,0)),   "- cross",   VLOOKUP(A372+0.1,Cross!B:H,I$5,0)))</f>
        <v>500</v>
      </c>
      <c r="J372" s="809" t="str">
        <f>IF(A372="","",     IF(ISNA(VLOOKUP(A372+0.1,Indoor!B:H,J$5,0)),   "- indoor",   VLOOKUP(A372+0.1,Indoor!B:H,J$5,0)))</f>
        <v>- indoor</v>
      </c>
      <c r="K372" s="809"/>
      <c r="L372" s="982" t="s">
        <v>997</v>
      </c>
      <c r="N372" s="1149" t="str">
        <f t="shared" si="52"/>
        <v>BAILLET Gaetan</v>
      </c>
      <c r="S372" s="1150" t="str">
        <f t="shared" si="64"/>
        <v>BAILLET Gaetan</v>
      </c>
      <c r="T372" s="1150" t="str">
        <f t="shared" si="65"/>
        <v>BAILLET GAETAN</v>
      </c>
      <c r="U372" s="1150" t="str">
        <f t="shared" si="66"/>
        <v>BAILLET GAETAN</v>
      </c>
      <c r="V372" s="1150" t="str">
        <f t="shared" si="67"/>
        <v>BAILLET GAETAN</v>
      </c>
    </row>
    <row r="373" spans="1:23">
      <c r="A373" s="118">
        <v>309</v>
      </c>
      <c r="B373" s="116" t="s">
        <v>1117</v>
      </c>
      <c r="C373" s="116" t="s">
        <v>1118</v>
      </c>
      <c r="D373" s="622" t="s">
        <v>155</v>
      </c>
      <c r="E373" s="114" t="s">
        <v>6</v>
      </c>
      <c r="F373" s="812"/>
      <c r="G373" s="114" t="str">
        <f>IF(ISNUMBER(F373),YEAR(F373),"")</f>
        <v/>
      </c>
      <c r="H373" s="114"/>
      <c r="I373" s="809">
        <f ca="1">IF(A373="","",     IF(ISNA(VLOOKUP(A373+0.1,Cross!B:H,I$5,0)),   "- cross",   VLOOKUP(A373+0.1,Cross!B:H,I$5,0)))</f>
        <v>425</v>
      </c>
      <c r="J373" s="809">
        <f ca="1">IF(A373="","",     IF(ISNA(VLOOKUP(A373+0.1,Indoor!B:H,J$5,0)),   "- indoor",   VLOOKUP(A373+0.1,Indoor!B:H,J$5,0)))</f>
        <v>193</v>
      </c>
      <c r="K373" s="809"/>
      <c r="L373" s="982" t="s">
        <v>997</v>
      </c>
      <c r="N373" s="1149" t="str">
        <f t="shared" si="52"/>
        <v>GARIN Gaspard</v>
      </c>
      <c r="S373" s="1150" t="str">
        <f t="shared" si="64"/>
        <v>GARIN Gaspard</v>
      </c>
      <c r="T373" s="1150" t="str">
        <f t="shared" si="65"/>
        <v>GARIN GASPARD</v>
      </c>
      <c r="U373" s="1150" t="str">
        <f t="shared" si="66"/>
        <v>GARIN GASPARD</v>
      </c>
      <c r="V373" s="1150" t="str">
        <f t="shared" si="67"/>
        <v>GARIN GASPARD</v>
      </c>
    </row>
    <row r="374" spans="1:23">
      <c r="A374" s="118">
        <v>311</v>
      </c>
      <c r="B374" s="116" t="s">
        <v>1120</v>
      </c>
      <c r="C374" s="116" t="s">
        <v>614</v>
      </c>
      <c r="D374" s="622" t="s">
        <v>155</v>
      </c>
      <c r="E374" s="114" t="s">
        <v>6</v>
      </c>
      <c r="F374" s="812"/>
      <c r="G374" s="114" t="str">
        <f>IF(ISNUMBER(F374),YEAR(F374),"")</f>
        <v/>
      </c>
      <c r="H374" s="114"/>
      <c r="I374" s="809">
        <f ca="1">IF(A374="","",     IF(ISNA(VLOOKUP(A374+0.1,Cross!B:H,I$5,0)),   "- cross",   VLOOKUP(A374+0.1,Cross!B:H,I$5,0)))</f>
        <v>269</v>
      </c>
      <c r="J374" s="809" t="str">
        <f>IF(A374="","",     IF(ISNA(VLOOKUP(A374+0.1,Indoor!B:H,J$5,0)),   "- indoor",   VLOOKUP(A374+0.1,Indoor!B:H,J$5,0)))</f>
        <v>- indoor</v>
      </c>
      <c r="K374" s="809"/>
      <c r="L374" s="982" t="s">
        <v>997</v>
      </c>
      <c r="N374" s="1149" t="str">
        <f t="shared" si="52"/>
        <v>CASTIN Tom</v>
      </c>
      <c r="S374" s="1150" t="str">
        <f t="shared" si="64"/>
        <v>CASTIN Tom</v>
      </c>
      <c r="T374" s="1150" t="str">
        <f t="shared" si="65"/>
        <v>CASTIN TOM</v>
      </c>
      <c r="U374" s="1150" t="str">
        <f t="shared" si="66"/>
        <v>CASTIN TOM</v>
      </c>
      <c r="V374" s="1150" t="str">
        <f t="shared" si="67"/>
        <v>CASTIN TOM</v>
      </c>
    </row>
    <row r="375" spans="1:23">
      <c r="A375" s="118">
        <v>366</v>
      </c>
      <c r="B375" s="116" t="s">
        <v>1120</v>
      </c>
      <c r="C375" s="116" t="s">
        <v>1121</v>
      </c>
      <c r="D375" s="622" t="s">
        <v>155</v>
      </c>
      <c r="E375" s="114" t="s">
        <v>6</v>
      </c>
      <c r="F375" s="812"/>
      <c r="G375" s="114" t="str">
        <f>IF(ISNUMBER(F375),YEAR(F375),"")</f>
        <v/>
      </c>
      <c r="H375" s="114"/>
      <c r="I375" s="809">
        <f ca="1">IF(A375="","",     IF(ISNA(VLOOKUP(A375+0.1,Cross!B:H,I$5,0)),   "- cross",   VLOOKUP(A375+0.1,Cross!B:H,I$5,0)))</f>
        <v>264.5</v>
      </c>
      <c r="J375" s="809" t="str">
        <f>IF(A375="","",     IF(ISNA(VLOOKUP(A375+0.1,Indoor!B:H,J$5,0)),   "- indoor",   VLOOKUP(A375+0.1,Indoor!B:H,J$5,0)))</f>
        <v>- indoor</v>
      </c>
      <c r="K375" s="809"/>
      <c r="L375" s="982" t="s">
        <v>997</v>
      </c>
      <c r="N375" s="1149" t="str">
        <f t="shared" si="52"/>
        <v>CASTIN Joris</v>
      </c>
      <c r="S375" s="1150" t="str">
        <f t="shared" si="64"/>
        <v>CASTIN Joris</v>
      </c>
      <c r="T375" s="1150" t="str">
        <f t="shared" si="65"/>
        <v>CASTIN JORIS</v>
      </c>
      <c r="U375" s="1150" t="str">
        <f t="shared" si="66"/>
        <v>CASTIN JORIS</v>
      </c>
      <c r="V375" s="1150" t="str">
        <f t="shared" si="67"/>
        <v>CASTIN JORIS</v>
      </c>
    </row>
    <row r="376" spans="1:23">
      <c r="A376" s="118">
        <v>3035</v>
      </c>
      <c r="B376" s="116" t="s">
        <v>1123</v>
      </c>
      <c r="C376" s="116" t="s">
        <v>530</v>
      </c>
      <c r="D376" s="622" t="s">
        <v>156</v>
      </c>
      <c r="E376" s="114" t="s">
        <v>157</v>
      </c>
      <c r="F376" s="812"/>
      <c r="G376" s="114" t="str">
        <f t="shared" ref="G376:G382" si="68">IF(ISNUMBER(F376),YEAR(F376),"")</f>
        <v/>
      </c>
      <c r="H376" s="114"/>
      <c r="I376" s="809">
        <f ca="1">IF(A376="","",     IF(ISNA(VLOOKUP(A376+0.1,Cross!B:H,I$5,0)),   "- cross",   VLOOKUP(A376+0.1,Cross!B:H,I$5,0)))</f>
        <v>752</v>
      </c>
      <c r="J376" s="809" t="str">
        <f>IF(A376="","",     IF(ISNA(VLOOKUP(A376+0.1,Indoor!B:H,J$5,0)),   "- indoor",   VLOOKUP(A376+0.1,Indoor!B:H,J$5,0)))</f>
        <v>- indoor</v>
      </c>
      <c r="K376" s="809"/>
      <c r="L376" s="982" t="s">
        <v>997</v>
      </c>
      <c r="N376" s="1149" t="str">
        <f t="shared" si="52"/>
        <v>VANHOUTTE Estelle</v>
      </c>
      <c r="S376" s="1150" t="str">
        <f t="shared" si="64"/>
        <v>VANHOUTTE Estelle</v>
      </c>
      <c r="T376" s="1150" t="str">
        <f t="shared" si="65"/>
        <v>VANHOUTTE ESTELLE</v>
      </c>
      <c r="U376" s="1150" t="str">
        <f t="shared" si="66"/>
        <v>VANHOUTTE ESTELLE</v>
      </c>
      <c r="V376" s="1150" t="str">
        <f t="shared" si="67"/>
        <v>VANHOUTTE ESTELLE</v>
      </c>
    </row>
    <row r="377" spans="1:23">
      <c r="A377" s="118">
        <v>9613</v>
      </c>
      <c r="B377" s="116" t="s">
        <v>1124</v>
      </c>
      <c r="C377" s="116" t="s">
        <v>673</v>
      </c>
      <c r="D377" s="622" t="s">
        <v>156</v>
      </c>
      <c r="E377" s="114" t="s">
        <v>157</v>
      </c>
      <c r="F377" s="812"/>
      <c r="G377" s="114" t="str">
        <f t="shared" si="68"/>
        <v/>
      </c>
      <c r="H377" s="114"/>
      <c r="I377" s="809">
        <f ca="1">IF(A377="","",     IF(ISNA(VLOOKUP(A377+0.1,Cross!B:H,I$5,0)),   "- cross",   VLOOKUP(A377+0.1,Cross!B:H,I$5,0)))</f>
        <v>541</v>
      </c>
      <c r="J377" s="809" t="str">
        <f>IF(A377="","",     IF(ISNA(VLOOKUP(A377+0.1,Indoor!B:H,J$5,0)),   "- indoor",   VLOOKUP(A377+0.1,Indoor!B:H,J$5,0)))</f>
        <v>- indoor</v>
      </c>
      <c r="K377" s="809"/>
      <c r="L377" s="982" t="s">
        <v>997</v>
      </c>
      <c r="N377" s="1149" t="str">
        <f t="shared" si="52"/>
        <v>ENDERLIN Margaux</v>
      </c>
      <c r="S377" s="1150" t="str">
        <f t="shared" si="64"/>
        <v>ENDERLIN Margaux</v>
      </c>
      <c r="T377" s="1150" t="str">
        <f t="shared" si="65"/>
        <v>ENDERLIN MARGAUX</v>
      </c>
      <c r="U377" s="1150" t="str">
        <f t="shared" si="66"/>
        <v>ENDERLIN MARGAUX</v>
      </c>
      <c r="V377" s="1150" t="str">
        <f t="shared" si="67"/>
        <v>ENDERLIN MARGAUX</v>
      </c>
    </row>
    <row r="378" spans="1:23">
      <c r="A378" s="118">
        <v>3034</v>
      </c>
      <c r="B378" s="116" t="s">
        <v>1108</v>
      </c>
      <c r="C378" s="116" t="s">
        <v>1125</v>
      </c>
      <c r="D378" s="622" t="s">
        <v>156</v>
      </c>
      <c r="E378" s="114" t="s">
        <v>157</v>
      </c>
      <c r="F378" s="812"/>
      <c r="G378" s="114" t="str">
        <f t="shared" si="68"/>
        <v/>
      </c>
      <c r="H378" s="114"/>
      <c r="I378" s="809">
        <f ca="1">IF(A378="","",     IF(ISNA(VLOOKUP(A378+0.1,Cross!B:H,I$5,0)),   "- cross",   VLOOKUP(A378+0.1,Cross!B:H,I$5,0)))</f>
        <v>509</v>
      </c>
      <c r="J378" s="809" t="str">
        <f>IF(A378="","",     IF(ISNA(VLOOKUP(A378+0.1,Indoor!B:H,J$5,0)),   "- indoor",   VLOOKUP(A378+0.1,Indoor!B:H,J$5,0)))</f>
        <v>- indoor</v>
      </c>
      <c r="K378" s="809"/>
      <c r="L378" s="982" t="s">
        <v>997</v>
      </c>
      <c r="N378" s="1149" t="str">
        <f t="shared" si="52"/>
        <v>GANDIN Janelle</v>
      </c>
      <c r="S378" s="1150" t="str">
        <f t="shared" si="64"/>
        <v>GANDIN Janelle</v>
      </c>
      <c r="T378" s="1150" t="str">
        <f t="shared" si="65"/>
        <v>GANDIN JANELLE</v>
      </c>
      <c r="U378" s="1150" t="str">
        <f t="shared" si="66"/>
        <v>GANDIN JANELLE</v>
      </c>
      <c r="V378" s="1150" t="str">
        <f t="shared" si="67"/>
        <v>GANDIN JANELLE</v>
      </c>
    </row>
    <row r="379" spans="1:23">
      <c r="A379" s="118">
        <v>4032</v>
      </c>
      <c r="B379" s="116" t="s">
        <v>1126</v>
      </c>
      <c r="C379" s="116" t="s">
        <v>1127</v>
      </c>
      <c r="D379" s="622" t="s">
        <v>156</v>
      </c>
      <c r="E379" s="114" t="s">
        <v>6</v>
      </c>
      <c r="F379" s="812"/>
      <c r="G379" s="114" t="str">
        <f t="shared" si="68"/>
        <v/>
      </c>
      <c r="H379" s="114"/>
      <c r="I379" s="809">
        <f ca="1">IF(A379="","",     IF(ISNA(VLOOKUP(A379+0.1,Cross!B:H,I$5,0)),   "- cross",   VLOOKUP(A379+0.1,Cross!B:H,I$5,0)))</f>
        <v>1351.5</v>
      </c>
      <c r="J379" s="809" t="str">
        <f>IF(A379="","",     IF(ISNA(VLOOKUP(A379+0.1,Indoor!B:H,J$5,0)),   "- indoor",   VLOOKUP(A379+0.1,Indoor!B:H,J$5,0)))</f>
        <v>- indoor</v>
      </c>
      <c r="K379" s="809"/>
      <c r="L379" s="982" t="s">
        <v>997</v>
      </c>
      <c r="N379" s="1149" t="str">
        <f t="shared" si="52"/>
        <v>CRUYPENNINCK Zakaria</v>
      </c>
      <c r="S379" s="1150" t="str">
        <f t="shared" si="64"/>
        <v>CRUYPENNINCK Zakaria</v>
      </c>
      <c r="T379" s="1150" t="str">
        <f t="shared" si="65"/>
        <v>CRUYPENNINCK ZAKARIA</v>
      </c>
      <c r="U379" s="1150" t="str">
        <f t="shared" si="66"/>
        <v>CRUYPENNINCK ZAKARIA</v>
      </c>
      <c r="V379" s="1150" t="str">
        <f t="shared" si="67"/>
        <v>CRUYPENNINCK ZAKARIA</v>
      </c>
    </row>
    <row r="380" spans="1:23">
      <c r="A380" s="118">
        <v>9640</v>
      </c>
      <c r="B380" s="116" t="s">
        <v>1128</v>
      </c>
      <c r="C380" s="116" t="s">
        <v>641</v>
      </c>
      <c r="D380" s="622" t="s">
        <v>156</v>
      </c>
      <c r="E380" s="114" t="s">
        <v>6</v>
      </c>
      <c r="F380" s="812"/>
      <c r="G380" s="114" t="str">
        <f t="shared" si="68"/>
        <v/>
      </c>
      <c r="H380" s="114"/>
      <c r="I380" s="809">
        <f ca="1">IF(A380="","",     IF(ISNA(VLOOKUP(A380+0.1,Cross!B:H,I$5,0)),   "- cross",   VLOOKUP(A380+0.1,Cross!B:H,I$5,0)))</f>
        <v>1064</v>
      </c>
      <c r="J380" s="809" t="str">
        <f>IF(A380="","",     IF(ISNA(VLOOKUP(A380+0.1,Indoor!B:H,J$5,0)),   "- indoor",   VLOOKUP(A380+0.1,Indoor!B:H,J$5,0)))</f>
        <v>- indoor</v>
      </c>
      <c r="K380" s="809"/>
      <c r="L380" s="982" t="s">
        <v>997</v>
      </c>
      <c r="N380" s="1149" t="str">
        <f t="shared" ref="N380:N409" si="69">B380&amp;" "&amp;C380</f>
        <v>POURCHAUX Alexis</v>
      </c>
      <c r="S380" s="1150" t="str">
        <f t="shared" si="64"/>
        <v>POURCHAUX Alexis</v>
      </c>
      <c r="T380" s="1150" t="str">
        <f t="shared" si="65"/>
        <v>POURCHAUX ALEXIS</v>
      </c>
      <c r="U380" s="1150" t="str">
        <f t="shared" si="66"/>
        <v>POURCHAUX ALEXIS</v>
      </c>
      <c r="V380" s="1150" t="str">
        <f t="shared" si="67"/>
        <v>POURCHAUX ALEXIS</v>
      </c>
    </row>
    <row r="381" spans="1:23">
      <c r="A381" s="118">
        <v>4011</v>
      </c>
      <c r="B381" s="116" t="s">
        <v>1129</v>
      </c>
      <c r="C381" s="116" t="s">
        <v>651</v>
      </c>
      <c r="D381" s="622" t="s">
        <v>156</v>
      </c>
      <c r="E381" s="114" t="s">
        <v>6</v>
      </c>
      <c r="F381" s="812"/>
      <c r="G381" s="114" t="str">
        <f t="shared" si="68"/>
        <v/>
      </c>
      <c r="H381" s="114"/>
      <c r="I381" s="809">
        <f ca="1">IF(A381="","",     IF(ISNA(VLOOKUP(A381+0.1,Cross!B:H,I$5,0)),   "- cross",   VLOOKUP(A381+0.1,Cross!B:H,I$5,0)))</f>
        <v>943</v>
      </c>
      <c r="J381" s="809">
        <f ca="1">IF(A381="","",     IF(ISNA(VLOOKUP(A381+0.1,Indoor!B:H,J$5,0)),   "- indoor",   VLOOKUP(A381+0.1,Indoor!B:H,J$5,0)))</f>
        <v>1054</v>
      </c>
      <c r="K381" s="809"/>
      <c r="L381" s="982" t="s">
        <v>997</v>
      </c>
      <c r="N381" s="1149" t="str">
        <f t="shared" si="69"/>
        <v>ADENS Bastien</v>
      </c>
      <c r="S381" s="1150" t="str">
        <f t="shared" si="64"/>
        <v>ADENS Bastien</v>
      </c>
      <c r="T381" s="1150" t="str">
        <f t="shared" si="65"/>
        <v>ADENS BASTIEN</v>
      </c>
      <c r="U381" s="1150" t="str">
        <f t="shared" si="66"/>
        <v>ADENS BASTIEN</v>
      </c>
      <c r="V381" s="1150" t="str">
        <f t="shared" si="67"/>
        <v>ADENS BASTIEN</v>
      </c>
    </row>
    <row r="382" spans="1:23">
      <c r="A382" s="118">
        <v>4112</v>
      </c>
      <c r="B382" s="116" t="s">
        <v>1130</v>
      </c>
      <c r="C382" s="116" t="s">
        <v>592</v>
      </c>
      <c r="D382" s="622" t="s">
        <v>156</v>
      </c>
      <c r="E382" s="114" t="s">
        <v>6</v>
      </c>
      <c r="F382" s="812"/>
      <c r="G382" s="114" t="str">
        <f t="shared" si="68"/>
        <v/>
      </c>
      <c r="H382" s="114"/>
      <c r="I382" s="809">
        <f ca="1">IF(A382="","",     IF(ISNA(VLOOKUP(A382+0.1,Cross!B:H,I$5,0)),   "- cross",   VLOOKUP(A382+0.1,Cross!B:H,I$5,0)))</f>
        <v>749</v>
      </c>
      <c r="J382" s="809" t="str">
        <f>IF(A382="","",     IF(ISNA(VLOOKUP(A382+0.1,Indoor!B:H,J$5,0)),   "- indoor",   VLOOKUP(A382+0.1,Indoor!B:H,J$5,0)))</f>
        <v>- indoor</v>
      </c>
      <c r="K382" s="809"/>
      <c r="L382" s="982" t="s">
        <v>997</v>
      </c>
      <c r="N382" s="1149" t="str">
        <f t="shared" si="69"/>
        <v>WARRANT Adrien</v>
      </c>
      <c r="S382" s="1150" t="str">
        <f t="shared" si="64"/>
        <v>WARRANT Adrien</v>
      </c>
      <c r="T382" s="1150" t="str">
        <f t="shared" si="65"/>
        <v>WARRANT ADRIEN</v>
      </c>
      <c r="U382" s="1150" t="str">
        <f t="shared" si="66"/>
        <v>WARRANT ADRIEN</v>
      </c>
      <c r="V382" s="1150" t="str">
        <f t="shared" si="67"/>
        <v>WARRANT ADRIEN</v>
      </c>
    </row>
    <row r="383" spans="1:23">
      <c r="A383" s="118">
        <v>3769</v>
      </c>
      <c r="B383" s="116" t="s">
        <v>1131</v>
      </c>
      <c r="C383" s="116" t="s">
        <v>1132</v>
      </c>
      <c r="D383" s="622" t="s">
        <v>156</v>
      </c>
      <c r="E383" s="114" t="s">
        <v>6</v>
      </c>
      <c r="F383" s="812"/>
      <c r="G383" s="114" t="str">
        <f t="shared" ref="G383:G389" si="70">IF(ISNUMBER(F383),YEAR(F383),"")</f>
        <v/>
      </c>
      <c r="H383" s="114"/>
      <c r="I383" s="809">
        <f ca="1">IF(A383="","",     IF(ISNA(VLOOKUP(A383+0.1,Cross!B:H,I$5,0)),   "- cross",   VLOOKUP(A383+0.1,Cross!B:H,I$5,0)))</f>
        <v>497</v>
      </c>
      <c r="J383" s="809" t="str">
        <f>IF(A383="","",     IF(ISNA(VLOOKUP(A383+0.1,Indoor!B:H,J$5,0)),   "- indoor",   VLOOKUP(A383+0.1,Indoor!B:H,J$5,0)))</f>
        <v>- indoor</v>
      </c>
      <c r="K383" s="809"/>
      <c r="L383" s="982" t="s">
        <v>997</v>
      </c>
      <c r="N383" s="1149" t="str">
        <f t="shared" si="69"/>
        <v>KHARIN Mikhail</v>
      </c>
      <c r="S383" s="1150" t="str">
        <f t="shared" si="64"/>
        <v>KHARIN Mikhail</v>
      </c>
      <c r="T383" s="1150" t="str">
        <f t="shared" si="65"/>
        <v>KHARIN MIKHAIL</v>
      </c>
      <c r="U383" s="1150" t="str">
        <f t="shared" si="66"/>
        <v>KHARIN MIKHAIL</v>
      </c>
      <c r="V383" s="1150" t="str">
        <f t="shared" si="67"/>
        <v>KHARIN MIKHAIL</v>
      </c>
    </row>
    <row r="384" spans="1:23">
      <c r="A384" s="118"/>
      <c r="B384" s="116"/>
      <c r="C384" s="116"/>
      <c r="D384" s="622"/>
      <c r="E384" s="114"/>
      <c r="F384" s="812"/>
      <c r="G384" s="114" t="str">
        <f t="shared" si="70"/>
        <v/>
      </c>
      <c r="H384" s="114"/>
      <c r="I384" s="809" t="str">
        <f>IF(A384="","",     IF(ISNA(VLOOKUP(A384+0.1,Cross!B:H,I$5,0)),   "- cross",   VLOOKUP(A384+0.1,Cross!B:H,I$5,0)))</f>
        <v/>
      </c>
      <c r="J384" s="809" t="str">
        <f>IF(A384="","",     IF(ISNA(VLOOKUP(A384+0.1,Indoor!B:H,J$5,0)),   "- indoor",   VLOOKUP(A384+0.1,Indoor!B:H,J$5,0)))</f>
        <v/>
      </c>
      <c r="K384" s="809"/>
      <c r="L384" s="982" t="s">
        <v>997</v>
      </c>
      <c r="N384" s="1149" t="str">
        <f t="shared" si="69"/>
        <v xml:space="preserve"> </v>
      </c>
      <c r="S384" s="1150" t="str">
        <f t="shared" si="64"/>
        <v xml:space="preserve"> </v>
      </c>
      <c r="T384" s="1150" t="str">
        <f t="shared" si="65"/>
        <v xml:space="preserve"> </v>
      </c>
      <c r="U384" s="1150" t="str">
        <f t="shared" si="66"/>
        <v xml:space="preserve"> </v>
      </c>
      <c r="V384" s="1150" t="str">
        <f t="shared" si="67"/>
        <v xml:space="preserve"> </v>
      </c>
    </row>
    <row r="385" spans="1:22">
      <c r="A385" s="118">
        <v>9636</v>
      </c>
      <c r="B385" s="116" t="s">
        <v>1133</v>
      </c>
      <c r="C385" s="116" t="s">
        <v>1134</v>
      </c>
      <c r="D385" s="622" t="s">
        <v>5</v>
      </c>
      <c r="E385" s="114" t="s">
        <v>157</v>
      </c>
      <c r="F385" s="812"/>
      <c r="G385" s="114" t="str">
        <f t="shared" si="70"/>
        <v/>
      </c>
      <c r="H385" s="114"/>
      <c r="I385" s="809">
        <f ca="1">IF(A385="","",     IF(ISNA(VLOOKUP(A385+0.1,Cross!B:H,I$5,0)),   "- cross",   VLOOKUP(A385+0.1,Cross!B:H,I$5,0)))</f>
        <v>1491</v>
      </c>
      <c r="J385" s="809" t="str">
        <f>IF(A385="","",     IF(ISNA(VLOOKUP(A385+0.1,Indoor!B:H,J$5,0)),   "- indoor",   VLOOKUP(A385+0.1,Indoor!B:H,J$5,0)))</f>
        <v>- indoor</v>
      </c>
      <c r="K385" s="809"/>
      <c r="L385" s="982" t="s">
        <v>997</v>
      </c>
      <c r="N385" s="1149" t="str">
        <f t="shared" si="69"/>
        <v>BIENERS Léonore</v>
      </c>
      <c r="S385" s="1150" t="str">
        <f t="shared" si="64"/>
        <v>BIENERS Léonore</v>
      </c>
      <c r="T385" s="1150" t="str">
        <f t="shared" si="65"/>
        <v>BIENERS LÉONORE</v>
      </c>
      <c r="U385" s="1150" t="str">
        <f t="shared" si="66"/>
        <v>BIENERS LEONORE</v>
      </c>
      <c r="V385" s="1150" t="str">
        <f t="shared" si="67"/>
        <v>BIENERS LEONORE</v>
      </c>
    </row>
    <row r="386" spans="1:22">
      <c r="A386" s="118">
        <v>6427</v>
      </c>
      <c r="B386" s="116" t="s">
        <v>926</v>
      </c>
      <c r="C386" s="116" t="s">
        <v>1135</v>
      </c>
      <c r="D386" s="622" t="s">
        <v>5</v>
      </c>
      <c r="E386" s="114" t="s">
        <v>157</v>
      </c>
      <c r="F386" s="812"/>
      <c r="G386" s="114" t="str">
        <f t="shared" si="70"/>
        <v/>
      </c>
      <c r="H386" s="114"/>
      <c r="I386" s="809">
        <f ca="1">IF(A386="","",     IF(ISNA(VLOOKUP(A386+0.1,Cross!B:H,I$5,0)),   "- cross",   VLOOKUP(A386+0.1,Cross!B:H,I$5,0)))</f>
        <v>1113.5</v>
      </c>
      <c r="J386" s="809">
        <f ca="1">IF(A386="","",     IF(ISNA(VLOOKUP(A386+0.1,Indoor!B:H,J$5,0)),   "- indoor",   VLOOKUP(A386+0.1,Indoor!B:H,J$5,0)))</f>
        <v>1752</v>
      </c>
      <c r="K386" s="809"/>
      <c r="L386" s="982" t="s">
        <v>997</v>
      </c>
      <c r="N386" s="1149" t="str">
        <f t="shared" si="69"/>
        <v>PIERRET Mélusine</v>
      </c>
      <c r="S386" s="1150" t="str">
        <f t="shared" si="64"/>
        <v>PIERRET Mélusine</v>
      </c>
      <c r="T386" s="1150" t="str">
        <f t="shared" si="65"/>
        <v>PIERRET MÉLUSINE</v>
      </c>
      <c r="U386" s="1150" t="str">
        <f t="shared" si="66"/>
        <v>PIERRET MELUSINE</v>
      </c>
      <c r="V386" s="1150" t="str">
        <f t="shared" si="67"/>
        <v>PIERRET MELUSINE</v>
      </c>
    </row>
    <row r="387" spans="1:22">
      <c r="A387" s="118">
        <v>6467</v>
      </c>
      <c r="B387" s="116" t="s">
        <v>1136</v>
      </c>
      <c r="C387" s="116" t="s">
        <v>1137</v>
      </c>
      <c r="D387" s="622" t="s">
        <v>5</v>
      </c>
      <c r="E387" s="114" t="s">
        <v>157</v>
      </c>
      <c r="F387" s="812"/>
      <c r="G387" s="114" t="str">
        <f t="shared" si="70"/>
        <v/>
      </c>
      <c r="H387" s="114"/>
      <c r="I387" s="809">
        <f ca="1">IF(A387="","",     IF(ISNA(VLOOKUP(A387+0.1,Cross!B:H,I$5,0)),   "- cross",   VLOOKUP(A387+0.1,Cross!B:H,I$5,0)))</f>
        <v>1125</v>
      </c>
      <c r="J387" s="809" t="str">
        <f>IF(A387="","",     IF(ISNA(VLOOKUP(A387+0.1,Indoor!B:H,J$5,0)),   "- indoor",   VLOOKUP(A387+0.1,Indoor!B:H,J$5,0)))</f>
        <v>- indoor</v>
      </c>
      <c r="K387" s="809"/>
      <c r="L387" s="982" t="s">
        <v>997</v>
      </c>
      <c r="N387" s="1149" t="str">
        <f t="shared" si="69"/>
        <v>BERTRAND Florianne</v>
      </c>
      <c r="S387" s="1150" t="str">
        <f t="shared" si="64"/>
        <v>BERTRAND Florianne</v>
      </c>
      <c r="T387" s="1150" t="str">
        <f t="shared" si="65"/>
        <v>BERTRAND FLORIANNE</v>
      </c>
      <c r="U387" s="1150" t="str">
        <f t="shared" si="66"/>
        <v>BERTRAND FLORIANNE</v>
      </c>
      <c r="V387" s="1150" t="str">
        <f t="shared" si="67"/>
        <v>BERTRAND FLORIANNE</v>
      </c>
    </row>
    <row r="388" spans="1:22">
      <c r="A388" s="118">
        <v>6127</v>
      </c>
      <c r="B388" s="116" t="s">
        <v>1123</v>
      </c>
      <c r="C388" s="116" t="s">
        <v>541</v>
      </c>
      <c r="D388" s="622" t="s">
        <v>5</v>
      </c>
      <c r="E388" s="114" t="s">
        <v>157</v>
      </c>
      <c r="F388" s="812"/>
      <c r="G388" s="114" t="str">
        <f t="shared" si="70"/>
        <v/>
      </c>
      <c r="H388" s="114"/>
      <c r="I388" s="809">
        <f ca="1">IF(A388="","",     IF(ISNA(VLOOKUP(A388+0.1,Cross!B:H,I$5,0)),   "- cross",   VLOOKUP(A388+0.1,Cross!B:H,I$5,0)))</f>
        <v>1041</v>
      </c>
      <c r="J388" s="809" t="str">
        <f>IF(A388="","",     IF(ISNA(VLOOKUP(A388+0.1,Indoor!B:H,J$5,0)),   "- indoor",   VLOOKUP(A388+0.1,Indoor!B:H,J$5,0)))</f>
        <v>- indoor</v>
      </c>
      <c r="K388" s="809"/>
      <c r="L388" s="982" t="s">
        <v>997</v>
      </c>
      <c r="N388" s="1149" t="str">
        <f t="shared" si="69"/>
        <v>VANHOUTTE Julie</v>
      </c>
      <c r="S388" s="1150" t="str">
        <f t="shared" si="64"/>
        <v>VANHOUTTE Julie</v>
      </c>
      <c r="T388" s="1150" t="str">
        <f t="shared" si="65"/>
        <v>VANHOUTTE JULIE</v>
      </c>
      <c r="U388" s="1150" t="str">
        <f t="shared" si="66"/>
        <v>VANHOUTTE JULIE</v>
      </c>
      <c r="V388" s="1150" t="str">
        <f t="shared" si="67"/>
        <v>VANHOUTTE JULIE</v>
      </c>
    </row>
    <row r="389" spans="1:22">
      <c r="A389" s="118">
        <v>9649</v>
      </c>
      <c r="B389" s="116" t="s">
        <v>1138</v>
      </c>
      <c r="C389" s="116" t="s">
        <v>1139</v>
      </c>
      <c r="D389" s="622" t="s">
        <v>5</v>
      </c>
      <c r="E389" s="114" t="s">
        <v>157</v>
      </c>
      <c r="F389" s="812"/>
      <c r="G389" s="114" t="str">
        <f t="shared" si="70"/>
        <v/>
      </c>
      <c r="H389" s="114"/>
      <c r="I389" s="809">
        <f ca="1">IF(A389="","",     IF(ISNA(VLOOKUP(A389+0.1,Cross!B:H,I$5,0)),   "- cross",   VLOOKUP(A389+0.1,Cross!B:H,I$5,0)))</f>
        <v>1013</v>
      </c>
      <c r="J389" s="809" t="str">
        <f>IF(A389="","",     IF(ISNA(VLOOKUP(A389+0.1,Indoor!B:H,J$5,0)),   "- indoor",   VLOOKUP(A389+0.1,Indoor!B:H,J$5,0)))</f>
        <v>- indoor</v>
      </c>
      <c r="K389" s="809"/>
      <c r="L389" s="982" t="s">
        <v>997</v>
      </c>
      <c r="N389" s="1149" t="str">
        <f t="shared" si="69"/>
        <v>BAUWENS Marion</v>
      </c>
      <c r="S389" s="1150" t="str">
        <f t="shared" si="64"/>
        <v>BAUWENS Marion</v>
      </c>
      <c r="T389" s="1150" t="str">
        <f t="shared" si="65"/>
        <v>BAUWENS MARION</v>
      </c>
      <c r="U389" s="1150" t="str">
        <f t="shared" si="66"/>
        <v>BAUWENS MARION</v>
      </c>
      <c r="V389" s="1150" t="str">
        <f t="shared" si="67"/>
        <v>BAUWENS MARION</v>
      </c>
    </row>
    <row r="390" spans="1:22">
      <c r="A390" s="118"/>
      <c r="B390" s="116"/>
      <c r="C390" s="116"/>
      <c r="D390" s="622"/>
      <c r="E390" s="114"/>
      <c r="F390" s="812"/>
      <c r="G390" s="114" t="str">
        <f t="shared" ref="G390:G410" si="71">IF(ISNUMBER(F390),YEAR(F390),"")</f>
        <v/>
      </c>
      <c r="H390" s="114"/>
      <c r="I390" s="809" t="str">
        <f>IF(A390="","",     IF(ISNA(VLOOKUP(A390+0.1,Cross!B:H,I$5,0)),   "- cross",   VLOOKUP(A390+0.1,Cross!B:H,I$5,0)))</f>
        <v/>
      </c>
      <c r="J390" s="809" t="str">
        <f>IF(A390="","",     IF(ISNA(VLOOKUP(A390+0.1,Indoor!B:H,J$5,0)),   "- indoor",   VLOOKUP(A390+0.1,Indoor!B:H,J$5,0)))</f>
        <v/>
      </c>
      <c r="K390" s="809"/>
      <c r="L390" s="982" t="s">
        <v>997</v>
      </c>
      <c r="N390" s="1149" t="str">
        <f t="shared" si="69"/>
        <v xml:space="preserve"> </v>
      </c>
      <c r="S390" s="1150" t="str">
        <f t="shared" si="64"/>
        <v xml:space="preserve"> </v>
      </c>
      <c r="T390" s="1150" t="str">
        <f t="shared" si="65"/>
        <v xml:space="preserve"> </v>
      </c>
      <c r="U390" s="1150" t="str">
        <f t="shared" si="66"/>
        <v xml:space="preserve"> </v>
      </c>
      <c r="V390" s="1150" t="str">
        <f t="shared" si="67"/>
        <v xml:space="preserve"> </v>
      </c>
    </row>
    <row r="391" spans="1:22">
      <c r="A391" s="118">
        <v>6126</v>
      </c>
      <c r="B391" s="116" t="s">
        <v>659</v>
      </c>
      <c r="C391" s="116" t="s">
        <v>549</v>
      </c>
      <c r="D391" s="622" t="s">
        <v>5</v>
      </c>
      <c r="E391" s="114" t="s">
        <v>157</v>
      </c>
      <c r="F391" s="812"/>
      <c r="G391" s="114" t="str">
        <f t="shared" si="71"/>
        <v/>
      </c>
      <c r="H391" s="114"/>
      <c r="I391" s="809">
        <f ca="1">IF(A391="","",     IF(ISNA(VLOOKUP(A391+0.1,Cross!B:H,I$5,0)),   "- cross",   VLOOKUP(A391+0.1,Cross!B:H,I$5,0)))</f>
        <v>792.5</v>
      </c>
      <c r="J391" s="809">
        <f ca="1">IF(A391="","",     IF(ISNA(VLOOKUP(A391+0.1,Indoor!B:H,J$5,0)),   "- indoor",   VLOOKUP(A391+0.1,Indoor!B:H,J$5,0)))</f>
        <v>1051</v>
      </c>
      <c r="K391" s="809"/>
      <c r="L391" s="982" t="s">
        <v>997</v>
      </c>
      <c r="N391" s="1149" t="str">
        <f t="shared" si="69"/>
        <v>STURBOIS Camille</v>
      </c>
      <c r="S391" s="1150" t="str">
        <f t="shared" si="64"/>
        <v>STURBOIS Camille</v>
      </c>
      <c r="T391" s="1150" t="str">
        <f t="shared" si="65"/>
        <v>STURBOIS CAMILLE</v>
      </c>
      <c r="U391" s="1150" t="str">
        <f t="shared" si="66"/>
        <v>STURBOIS CAMILLE</v>
      </c>
      <c r="V391" s="1150" t="str">
        <f t="shared" si="67"/>
        <v>STURBOIS CAMILLE</v>
      </c>
    </row>
    <row r="392" spans="1:22">
      <c r="A392" s="118">
        <v>6114</v>
      </c>
      <c r="B392" s="116" t="s">
        <v>1140</v>
      </c>
      <c r="C392" s="116" t="s">
        <v>1141</v>
      </c>
      <c r="D392" s="622" t="s">
        <v>5</v>
      </c>
      <c r="E392" s="114" t="s">
        <v>157</v>
      </c>
      <c r="F392" s="812"/>
      <c r="G392" s="114" t="str">
        <f t="shared" si="71"/>
        <v/>
      </c>
      <c r="H392" s="114"/>
      <c r="I392" s="809">
        <f ca="1">IF(A392="","",     IF(ISNA(VLOOKUP(A392+0.1,Cross!B:H,I$5,0)),   "- cross",   VLOOKUP(A392+0.1,Cross!B:H,I$5,0)))</f>
        <v>534</v>
      </c>
      <c r="J392" s="809" t="str">
        <f>IF(A392="","",     IF(ISNA(VLOOKUP(A392+0.1,Indoor!B:H,J$5,0)),   "- indoor",   VLOOKUP(A392+0.1,Indoor!B:H,J$5,0)))</f>
        <v>- indoor</v>
      </c>
      <c r="K392" s="809"/>
      <c r="L392" s="982" t="s">
        <v>997</v>
      </c>
      <c r="N392" s="1149" t="str">
        <f t="shared" si="69"/>
        <v>CHEVALIER Chloe</v>
      </c>
      <c r="S392" s="1150" t="str">
        <f t="shared" si="64"/>
        <v>CHEVALIER Chloe</v>
      </c>
      <c r="T392" s="1150" t="str">
        <f t="shared" si="65"/>
        <v>CHEVALIER CHLOE</v>
      </c>
      <c r="U392" s="1150" t="str">
        <f t="shared" si="66"/>
        <v>CHEVALIER CHLOE</v>
      </c>
      <c r="V392" s="1150" t="str">
        <f t="shared" si="67"/>
        <v>CHEVALIER CHLOE</v>
      </c>
    </row>
    <row r="393" spans="1:22">
      <c r="A393" s="118">
        <v>6116</v>
      </c>
      <c r="B393" s="116" t="s">
        <v>1142</v>
      </c>
      <c r="C393" s="116" t="s">
        <v>1143</v>
      </c>
      <c r="D393" s="622" t="s">
        <v>5</v>
      </c>
      <c r="E393" s="114" t="s">
        <v>157</v>
      </c>
      <c r="F393" s="812"/>
      <c r="G393" s="114" t="str">
        <f t="shared" si="71"/>
        <v/>
      </c>
      <c r="H393" s="114"/>
      <c r="I393" s="809">
        <f ca="1">IF(A393="","",     IF(ISNA(VLOOKUP(A393+0.1,Cross!B:H,I$5,0)),   "- cross",   VLOOKUP(A393+0.1,Cross!B:H,I$5,0)))</f>
        <v>506</v>
      </c>
      <c r="J393" s="809">
        <f ca="1">IF(A393="","",     IF(ISNA(VLOOKUP(A393+0.1,Indoor!B:H,J$5,0)),   "- indoor",   VLOOKUP(A393+0.1,Indoor!B:H,J$5,0)))</f>
        <v>272</v>
      </c>
      <c r="K393" s="809"/>
      <c r="L393" s="982" t="s">
        <v>997</v>
      </c>
      <c r="N393" s="1149" t="str">
        <f t="shared" si="69"/>
        <v>SMAGGE Rebecca</v>
      </c>
      <c r="S393" s="1150" t="str">
        <f t="shared" si="64"/>
        <v>SMAGGE Rebecca</v>
      </c>
      <c r="T393" s="1150" t="str">
        <f t="shared" si="65"/>
        <v>SMAGGE REBECCA</v>
      </c>
      <c r="U393" s="1150" t="str">
        <f t="shared" si="66"/>
        <v>SMAGGE REBECCA</v>
      </c>
      <c r="V393" s="1150" t="str">
        <f t="shared" si="67"/>
        <v>SMAGGE REBECCA</v>
      </c>
    </row>
    <row r="394" spans="1:22">
      <c r="A394" s="118">
        <v>7204</v>
      </c>
      <c r="B394" s="116" t="s">
        <v>489</v>
      </c>
      <c r="C394" s="116" t="s">
        <v>1144</v>
      </c>
      <c r="D394" s="622" t="s">
        <v>5</v>
      </c>
      <c r="E394" s="114" t="s">
        <v>6</v>
      </c>
      <c r="F394" s="812"/>
      <c r="G394" s="114" t="str">
        <f t="shared" si="71"/>
        <v/>
      </c>
      <c r="H394" s="114"/>
      <c r="I394" s="809">
        <f ca="1">IF(A394="","",     IF(ISNA(VLOOKUP(A394+0.1,Cross!B:H,I$5,0)),   "- cross",   VLOOKUP(A394+0.1,Cross!B:H,I$5,0)))</f>
        <v>1448</v>
      </c>
      <c r="J394" s="809" t="str">
        <f>IF(A394="","",     IF(ISNA(VLOOKUP(A394+0.1,Indoor!B:H,J$5,0)),   "- indoor",   VLOOKUP(A394+0.1,Indoor!B:H,J$5,0)))</f>
        <v>- indoor</v>
      </c>
      <c r="K394" s="809"/>
      <c r="L394" s="982" t="s">
        <v>997</v>
      </c>
      <c r="N394" s="1149" t="str">
        <f t="shared" si="69"/>
        <v>JACQUES FRANCOIS</v>
      </c>
      <c r="S394" s="1150" t="str">
        <f t="shared" si="64"/>
        <v>JACQUES FRANCOIS</v>
      </c>
      <c r="T394" s="1150" t="str">
        <f t="shared" si="65"/>
        <v>JACQUES FRANCOIS</v>
      </c>
      <c r="U394" s="1150" t="str">
        <f t="shared" si="66"/>
        <v>JACQUES FRANCOIS</v>
      </c>
      <c r="V394" s="1150" t="str">
        <f t="shared" si="67"/>
        <v>JACQUES FRANCOIS</v>
      </c>
    </row>
    <row r="395" spans="1:22">
      <c r="A395" s="118">
        <v>9627</v>
      </c>
      <c r="B395" s="116" t="s">
        <v>1114</v>
      </c>
      <c r="C395" s="116" t="s">
        <v>620</v>
      </c>
      <c r="D395" s="622" t="s">
        <v>5</v>
      </c>
      <c r="E395" s="114" t="s">
        <v>6</v>
      </c>
      <c r="F395" s="812"/>
      <c r="G395" s="114" t="str">
        <f t="shared" si="71"/>
        <v/>
      </c>
      <c r="H395" s="114"/>
      <c r="I395" s="809">
        <f ca="1">IF(A395="","",     IF(ISNA(VLOOKUP(A395+0.1,Cross!B:H,I$5,0)),   "- cross",   VLOOKUP(A395+0.1,Cross!B:H,I$5,0)))</f>
        <v>1418</v>
      </c>
      <c r="J395" s="809" t="str">
        <f>IF(A395="","",     IF(ISNA(VLOOKUP(A395+0.1,Indoor!B:H,J$5,0)),   "- indoor",   VLOOKUP(A395+0.1,Indoor!B:H,J$5,0)))</f>
        <v>- indoor</v>
      </c>
      <c r="K395" s="809"/>
      <c r="L395" s="982" t="s">
        <v>997</v>
      </c>
      <c r="N395" s="1149" t="str">
        <f t="shared" si="69"/>
        <v>DELVAUX Antoine</v>
      </c>
      <c r="S395" s="1150" t="str">
        <f t="shared" si="64"/>
        <v>DELVAUX Antoine</v>
      </c>
      <c r="T395" s="1150" t="str">
        <f t="shared" si="65"/>
        <v>DELVAUX ANTOINE</v>
      </c>
      <c r="U395" s="1150" t="str">
        <f t="shared" si="66"/>
        <v>DELVAUX ANTOINE</v>
      </c>
      <c r="V395" s="1150" t="str">
        <f t="shared" si="67"/>
        <v>DELVAUX ANTOINE</v>
      </c>
    </row>
    <row r="396" spans="1:22">
      <c r="A396" s="118">
        <v>9615</v>
      </c>
      <c r="B396" s="116" t="s">
        <v>1105</v>
      </c>
      <c r="C396" s="116" t="s">
        <v>1145</v>
      </c>
      <c r="D396" s="622" t="s">
        <v>5</v>
      </c>
      <c r="E396" s="114" t="s">
        <v>6</v>
      </c>
      <c r="F396" s="812"/>
      <c r="G396" s="114" t="str">
        <f t="shared" si="71"/>
        <v/>
      </c>
      <c r="H396" s="114"/>
      <c r="I396" s="809">
        <f ca="1">IF(A396="","",     IF(ISNA(VLOOKUP(A396+0.1,Cross!B:H,I$5,0)),   "- cross",   VLOOKUP(A396+0.1,Cross!B:H,I$5,0)))</f>
        <v>1291</v>
      </c>
      <c r="J396" s="809" t="str">
        <f>IF(A396="","",     IF(ISNA(VLOOKUP(A396+0.1,Indoor!B:H,J$5,0)),   "- indoor",   VLOOKUP(A396+0.1,Indoor!B:H,J$5,0)))</f>
        <v>- indoor</v>
      </c>
      <c r="K396" s="809"/>
      <c r="L396" s="982" t="s">
        <v>997</v>
      </c>
      <c r="N396" s="1149" t="str">
        <f t="shared" si="69"/>
        <v>BOVY Lenny</v>
      </c>
      <c r="S396" s="1150" t="str">
        <f t="shared" si="64"/>
        <v>BOVY Lenny</v>
      </c>
      <c r="T396" s="1150" t="str">
        <f t="shared" si="65"/>
        <v>BOVY LENNY</v>
      </c>
      <c r="U396" s="1150" t="str">
        <f t="shared" si="66"/>
        <v>BOVY LENNY</v>
      </c>
      <c r="V396" s="1150" t="str">
        <f t="shared" si="67"/>
        <v>BOVY LENNY</v>
      </c>
    </row>
    <row r="397" spans="1:22">
      <c r="A397" s="118">
        <v>7029</v>
      </c>
      <c r="B397" s="116" t="s">
        <v>1146</v>
      </c>
      <c r="C397" s="116" t="s">
        <v>1147</v>
      </c>
      <c r="D397" s="622" t="s">
        <v>5</v>
      </c>
      <c r="E397" s="114" t="s">
        <v>6</v>
      </c>
      <c r="F397" s="812"/>
      <c r="G397" s="114" t="str">
        <f t="shared" si="71"/>
        <v/>
      </c>
      <c r="H397" s="114"/>
      <c r="I397" s="809">
        <f ca="1">IF(A397="","",     IF(ISNA(VLOOKUP(A397+0.1,Cross!B:H,I$5,0)),   "- cross",   VLOOKUP(A397+0.1,Cross!B:H,I$5,0)))</f>
        <v>1272</v>
      </c>
      <c r="J397" s="809">
        <f ca="1">IF(A397="","",     IF(ISNA(VLOOKUP(A397+0.1,Indoor!B:H,J$5,0)),   "- indoor",   VLOOKUP(A397+0.1,Indoor!B:H,J$5,0)))</f>
        <v>1475</v>
      </c>
      <c r="K397" s="809"/>
      <c r="L397" s="982" t="s">
        <v>997</v>
      </c>
      <c r="N397" s="1149" t="str">
        <f t="shared" si="69"/>
        <v>WLODAWER Alex</v>
      </c>
      <c r="S397" s="1150" t="str">
        <f t="shared" si="64"/>
        <v>WLODAWER Alex</v>
      </c>
      <c r="T397" s="1150" t="str">
        <f t="shared" si="65"/>
        <v>WLODAWER ALEX</v>
      </c>
      <c r="U397" s="1150" t="str">
        <f t="shared" si="66"/>
        <v>WLODAWER ALEX</v>
      </c>
      <c r="V397" s="1150" t="str">
        <f t="shared" si="67"/>
        <v>WLODAWER ALEX</v>
      </c>
    </row>
    <row r="398" spans="1:22">
      <c r="A398" s="118">
        <v>7120</v>
      </c>
      <c r="B398" s="116" t="s">
        <v>1148</v>
      </c>
      <c r="C398" s="116" t="s">
        <v>1149</v>
      </c>
      <c r="D398" s="622" t="s">
        <v>5</v>
      </c>
      <c r="E398" s="114" t="s">
        <v>6</v>
      </c>
      <c r="F398" s="812"/>
      <c r="G398" s="114" t="str">
        <f t="shared" si="71"/>
        <v/>
      </c>
      <c r="H398" s="114"/>
      <c r="I398" s="809">
        <f ca="1">IF(A398="","",     IF(ISNA(VLOOKUP(A398+0.1,Cross!B:H,I$5,0)),   "- cross",   VLOOKUP(A398+0.1,Cross!B:H,I$5,0)))</f>
        <v>1213</v>
      </c>
      <c r="J398" s="809">
        <f ca="1">IF(A398="","",     IF(ISNA(VLOOKUP(A398+0.1,Indoor!B:H,J$5,0)),   "- indoor",   VLOOKUP(A398+0.1,Indoor!B:H,J$5,0)))</f>
        <v>1289</v>
      </c>
      <c r="K398" s="809"/>
      <c r="L398" s="982" t="s">
        <v>997</v>
      </c>
      <c r="N398" s="1149" t="str">
        <f t="shared" si="69"/>
        <v>MITEVOY Noah</v>
      </c>
      <c r="S398" s="1150" t="str">
        <f t="shared" si="64"/>
        <v>MITEVOY Noah</v>
      </c>
      <c r="T398" s="1150" t="str">
        <f t="shared" si="65"/>
        <v>MITEVOY NOAH</v>
      </c>
      <c r="U398" s="1150" t="str">
        <f t="shared" si="66"/>
        <v>MITEVOY NOAH</v>
      </c>
      <c r="V398" s="1150" t="str">
        <f t="shared" si="67"/>
        <v>MITEVOY NOAH</v>
      </c>
    </row>
    <row r="399" spans="1:22">
      <c r="A399" s="118">
        <v>7006</v>
      </c>
      <c r="B399" s="116" t="s">
        <v>1150</v>
      </c>
      <c r="C399" s="116" t="s">
        <v>604</v>
      </c>
      <c r="D399" s="622" t="s">
        <v>5</v>
      </c>
      <c r="E399" s="114" t="s">
        <v>6</v>
      </c>
      <c r="F399" s="812"/>
      <c r="G399" s="114" t="str">
        <f t="shared" si="71"/>
        <v/>
      </c>
      <c r="H399" s="114"/>
      <c r="I399" s="809">
        <f ca="1">IF(A399="","",     IF(ISNA(VLOOKUP(A399+0.1,Cross!B:H,I$5,0)),   "- cross",   VLOOKUP(A399+0.1,Cross!B:H,I$5,0)))</f>
        <v>1184</v>
      </c>
      <c r="J399" s="809" t="str">
        <f>IF(A399="","",     IF(ISNA(VLOOKUP(A399+0.1,Indoor!B:H,J$5,0)),   "- indoor",   VLOOKUP(A399+0.1,Indoor!B:H,J$5,0)))</f>
        <v>- indoor</v>
      </c>
      <c r="K399" s="809"/>
      <c r="L399" s="982" t="s">
        <v>997</v>
      </c>
      <c r="N399" s="1149" t="str">
        <f t="shared" si="69"/>
        <v>PANGIOTOPOULOS Thomas</v>
      </c>
      <c r="S399" s="1150" t="str">
        <f t="shared" si="64"/>
        <v>PANGIOTOPOULOS Thomas</v>
      </c>
      <c r="T399" s="1150" t="str">
        <f t="shared" si="65"/>
        <v>PANGIOTOPOULOS THOMAS</v>
      </c>
      <c r="U399" s="1150" t="str">
        <f t="shared" si="66"/>
        <v>PANGIOTOPOULOS THOMAS</v>
      </c>
      <c r="V399" s="1150" t="str">
        <f t="shared" si="67"/>
        <v>PANGIOTOPOULOS THOMAS</v>
      </c>
    </row>
    <row r="400" spans="1:22">
      <c r="A400" s="118">
        <v>7019</v>
      </c>
      <c r="B400" s="116" t="s">
        <v>1151</v>
      </c>
      <c r="C400" s="116" t="s">
        <v>603</v>
      </c>
      <c r="D400" s="622" t="s">
        <v>5</v>
      </c>
      <c r="E400" s="114" t="s">
        <v>6</v>
      </c>
      <c r="F400" s="812"/>
      <c r="G400" s="114" t="str">
        <f t="shared" si="71"/>
        <v/>
      </c>
      <c r="H400" s="114"/>
      <c r="I400" s="809">
        <f ca="1">IF(A400="","",     IF(ISNA(VLOOKUP(A400+0.1,Cross!B:H,I$5,0)),   "- cross",   VLOOKUP(A400+0.1,Cross!B:H,I$5,0)))</f>
        <v>949</v>
      </c>
      <c r="J400" s="809">
        <f ca="1">IF(A400="","",     IF(ISNA(VLOOKUP(A400+0.1,Indoor!B:H,J$5,0)),   "- indoor",   VLOOKUP(A400+0.1,Indoor!B:H,J$5,0)))</f>
        <v>655</v>
      </c>
      <c r="K400" s="809"/>
      <c r="L400" s="982" t="s">
        <v>997</v>
      </c>
      <c r="N400" s="1149" t="str">
        <f t="shared" si="69"/>
        <v>JOSSE Nathan</v>
      </c>
      <c r="S400" s="1150" t="str">
        <f t="shared" si="64"/>
        <v>JOSSE Nathan</v>
      </c>
      <c r="T400" s="1150" t="str">
        <f t="shared" si="65"/>
        <v>JOSSE NATHAN</v>
      </c>
      <c r="U400" s="1150" t="str">
        <f t="shared" si="66"/>
        <v>JOSSE NATHAN</v>
      </c>
      <c r="V400" s="1150" t="str">
        <f t="shared" si="67"/>
        <v>JOSSE NATHAN</v>
      </c>
    </row>
    <row r="401" spans="1:22">
      <c r="A401" s="118">
        <v>9659</v>
      </c>
      <c r="B401" s="116" t="s">
        <v>1152</v>
      </c>
      <c r="C401" s="116" t="s">
        <v>1153</v>
      </c>
      <c r="D401" s="622" t="s">
        <v>5</v>
      </c>
      <c r="E401" s="114" t="s">
        <v>6</v>
      </c>
      <c r="F401" s="812"/>
      <c r="G401" s="114" t="str">
        <f t="shared" si="71"/>
        <v/>
      </c>
      <c r="H401" s="114"/>
      <c r="I401" s="809">
        <f ca="1">IF(A401="","",     IF(ISNA(VLOOKUP(A401+0.1,Cross!B:H,I$5,0)),   "- cross",   VLOOKUP(A401+0.1,Cross!B:H,I$5,0)))</f>
        <v>1075.5</v>
      </c>
      <c r="J401" s="809" t="str">
        <f>IF(A401="","",     IF(ISNA(VLOOKUP(A401+0.1,Indoor!B:H,J$5,0)),   "- indoor",   VLOOKUP(A401+0.1,Indoor!B:H,J$5,0)))</f>
        <v>- indoor</v>
      </c>
      <c r="K401" s="809"/>
      <c r="L401" s="982" t="s">
        <v>997</v>
      </c>
      <c r="N401" s="1149" t="str">
        <f t="shared" si="69"/>
        <v>DE VLEESCHOUWER Samuel</v>
      </c>
      <c r="S401" s="1150" t="str">
        <f t="shared" si="64"/>
        <v>DE VLEESCHOUWER Samuel</v>
      </c>
      <c r="T401" s="1150" t="str">
        <f t="shared" si="65"/>
        <v>DE VLEESCHOUWER SAMUEL</v>
      </c>
      <c r="U401" s="1150" t="str">
        <f t="shared" si="66"/>
        <v>DE VLEESCHOUWER SAMUEL</v>
      </c>
      <c r="V401" s="1150" t="str">
        <f t="shared" si="67"/>
        <v>DE VLEESCHOUWER SAMUEL</v>
      </c>
    </row>
    <row r="402" spans="1:22">
      <c r="A402" s="118">
        <v>7030</v>
      </c>
      <c r="B402" s="116" t="s">
        <v>1154</v>
      </c>
      <c r="C402" s="116" t="s">
        <v>970</v>
      </c>
      <c r="D402" s="622" t="s">
        <v>5</v>
      </c>
      <c r="E402" s="114" t="s">
        <v>6</v>
      </c>
      <c r="F402" s="812"/>
      <c r="G402" s="114" t="str">
        <f t="shared" si="71"/>
        <v/>
      </c>
      <c r="H402" s="114"/>
      <c r="I402" s="809">
        <f ca="1">IF(A402="","",     IF(ISNA(VLOOKUP(A402+0.1,Cross!B:H,I$5,0)),   "- cross",   VLOOKUP(A402+0.1,Cross!B:H,I$5,0)))</f>
        <v>743</v>
      </c>
      <c r="J402" s="809" t="str">
        <f>IF(A402="","",     IF(ISNA(VLOOKUP(A402+0.1,Indoor!B:H,J$5,0)),   "- indoor",   VLOOKUP(A402+0.1,Indoor!B:H,J$5,0)))</f>
        <v>- indoor</v>
      </c>
      <c r="K402" s="809"/>
      <c r="L402" s="982" t="s">
        <v>997</v>
      </c>
      <c r="N402" s="1149" t="str">
        <f t="shared" si="69"/>
        <v>GRANIER Louis</v>
      </c>
      <c r="S402" s="1150" t="str">
        <f t="shared" si="64"/>
        <v>GRANIER Louis</v>
      </c>
      <c r="T402" s="1150" t="str">
        <f t="shared" si="65"/>
        <v>GRANIER LOUIS</v>
      </c>
      <c r="U402" s="1150" t="str">
        <f t="shared" si="66"/>
        <v>GRANIER LOUIS</v>
      </c>
      <c r="V402" s="1150" t="str">
        <f t="shared" si="67"/>
        <v>GRANIER LOUIS</v>
      </c>
    </row>
    <row r="403" spans="1:22">
      <c r="F403" s="812"/>
      <c r="G403" s="114" t="str">
        <f t="shared" si="71"/>
        <v/>
      </c>
      <c r="H403" s="114"/>
      <c r="I403" s="809" t="str">
        <f ca="1">IF(A306="","",     IF(ISNA(VLOOKUP(A306+0.1,Cross!B:H,I$5,0)),   "- cross",   VLOOKUP(A306+0.1,Cross!B:H,I$5,0)))</f>
        <v>- cross</v>
      </c>
      <c r="J403" s="809">
        <f ca="1">IF(A306="","",     IF(ISNA(VLOOKUP(A306+0.1,Indoor!B:H,J$5,0)),   "- indoor",   VLOOKUP(A306+0.1,Indoor!B:H,J$5,0)))</f>
        <v>778</v>
      </c>
      <c r="K403" s="809"/>
      <c r="L403" s="982" t="s">
        <v>997</v>
      </c>
      <c r="N403" s="1149" t="str">
        <f>B306&amp;" "&amp;C306</f>
        <v>JANSSENS Manon</v>
      </c>
      <c r="S403" s="1150" t="str">
        <f>B306&amp;" "&amp;C306</f>
        <v>JANSSENS Manon</v>
      </c>
      <c r="T403" s="1150" t="str">
        <f>UPPER(B306)&amp;" "&amp;UPPER(C306)</f>
        <v>JANSSENS MANON</v>
      </c>
      <c r="U403" s="1150" t="str">
        <f t="shared" si="66"/>
        <v>JANSSENS MANON</v>
      </c>
      <c r="V403" s="1150" t="str">
        <f t="shared" si="67"/>
        <v>JANSSENS MANON</v>
      </c>
    </row>
    <row r="404" spans="1:22">
      <c r="A404" s="118"/>
      <c r="B404" s="116"/>
      <c r="C404" s="116"/>
      <c r="D404" s="622"/>
      <c r="E404" s="114"/>
      <c r="F404" s="812"/>
      <c r="G404" s="114" t="str">
        <f t="shared" si="71"/>
        <v/>
      </c>
      <c r="H404" s="114"/>
      <c r="I404" s="809" t="str">
        <f>IF(A404="","",     IF(ISNA(VLOOKUP(A404+0.1,Cross!B:H,I$5,0)),   "- cross",   VLOOKUP(A404+0.1,Cross!B:H,I$5,0)))</f>
        <v/>
      </c>
      <c r="J404" s="809" t="str">
        <f>IF(A404="","",     IF(ISNA(VLOOKUP(A404+0.1,Indoor!B:H,J$5,0)),   "- indoor",   VLOOKUP(A404+0.1,Indoor!B:H,J$5,0)))</f>
        <v/>
      </c>
      <c r="K404" s="809"/>
      <c r="L404" s="982" t="s">
        <v>997</v>
      </c>
      <c r="N404" s="1149" t="str">
        <f t="shared" si="69"/>
        <v xml:space="preserve"> </v>
      </c>
      <c r="S404" s="1150" t="str">
        <f t="shared" si="64"/>
        <v xml:space="preserve"> </v>
      </c>
      <c r="T404" s="1150" t="str">
        <f t="shared" si="65"/>
        <v xml:space="preserve"> </v>
      </c>
      <c r="U404" s="1150" t="str">
        <f t="shared" si="66"/>
        <v xml:space="preserve"> </v>
      </c>
      <c r="V404" s="1150" t="str">
        <f t="shared" si="67"/>
        <v xml:space="preserve"> </v>
      </c>
    </row>
    <row r="405" spans="1:22">
      <c r="A405" s="118"/>
      <c r="B405" s="116"/>
      <c r="C405" s="116"/>
      <c r="D405" s="622"/>
      <c r="E405" s="114"/>
      <c r="F405" s="812"/>
      <c r="G405" s="114" t="str">
        <f t="shared" si="71"/>
        <v/>
      </c>
      <c r="H405" s="114"/>
      <c r="I405" s="809" t="str">
        <f>IF(A405="","",     IF(ISNA(VLOOKUP(A405+0.1,Cross!B:H,I$5,0)),   "- cross",   VLOOKUP(A405+0.1,Cross!B:H,I$5,0)))</f>
        <v/>
      </c>
      <c r="J405" s="809" t="str">
        <f>IF(A405="","",     IF(ISNA(VLOOKUP(A405+0.1,Indoor!B:H,J$5,0)),   "- indoor",   VLOOKUP(A405+0.1,Indoor!B:H,J$5,0)))</f>
        <v/>
      </c>
      <c r="K405" s="809"/>
      <c r="L405" s="982" t="s">
        <v>997</v>
      </c>
      <c r="N405" s="1149" t="str">
        <f t="shared" si="69"/>
        <v xml:space="preserve"> </v>
      </c>
      <c r="S405" s="1150" t="str">
        <f t="shared" si="64"/>
        <v xml:space="preserve"> </v>
      </c>
      <c r="T405" s="1150" t="str">
        <f t="shared" si="65"/>
        <v xml:space="preserve"> </v>
      </c>
      <c r="U405" s="1150" t="str">
        <f t="shared" si="66"/>
        <v xml:space="preserve"> </v>
      </c>
      <c r="V405" s="1150" t="str">
        <f t="shared" si="67"/>
        <v xml:space="preserve"> </v>
      </c>
    </row>
    <row r="406" spans="1:22">
      <c r="A406" s="118"/>
      <c r="B406" s="116"/>
      <c r="C406" s="116"/>
      <c r="D406" s="622"/>
      <c r="E406" s="114"/>
      <c r="F406" s="812"/>
      <c r="G406" s="114" t="str">
        <f t="shared" si="71"/>
        <v/>
      </c>
      <c r="H406" s="114"/>
      <c r="I406" s="809" t="str">
        <f>IF(A406="","",     IF(ISNA(VLOOKUP(A406+0.1,Cross!B:H,I$5,0)),   "- cross",   VLOOKUP(A406+0.1,Cross!B:H,I$5,0)))</f>
        <v/>
      </c>
      <c r="J406" s="809" t="str">
        <f>IF(A406="","",     IF(ISNA(VLOOKUP(A406+0.1,Indoor!B:H,J$5,0)),   "- indoor",   VLOOKUP(A406+0.1,Indoor!B:H,J$5,0)))</f>
        <v/>
      </c>
      <c r="K406" s="809"/>
      <c r="L406" s="982" t="s">
        <v>997</v>
      </c>
      <c r="N406" s="1149" t="str">
        <f t="shared" si="69"/>
        <v xml:space="preserve"> </v>
      </c>
      <c r="S406" s="1150" t="str">
        <f t="shared" si="64"/>
        <v xml:space="preserve"> </v>
      </c>
      <c r="T406" s="1150" t="str">
        <f t="shared" si="65"/>
        <v xml:space="preserve"> </v>
      </c>
      <c r="U406" s="1150" t="str">
        <f t="shared" si="66"/>
        <v xml:space="preserve"> </v>
      </c>
      <c r="V406" s="1150" t="str">
        <f t="shared" si="67"/>
        <v xml:space="preserve"> </v>
      </c>
    </row>
    <row r="407" spans="1:22">
      <c r="A407" s="118"/>
      <c r="B407" s="116"/>
      <c r="C407" s="116"/>
      <c r="D407" s="622"/>
      <c r="E407" s="114"/>
      <c r="F407" s="812"/>
      <c r="G407" s="114" t="str">
        <f t="shared" si="71"/>
        <v/>
      </c>
      <c r="H407" s="114"/>
      <c r="I407" s="809" t="str">
        <f>IF(A407="","",     IF(ISNA(VLOOKUP(A407+0.1,Cross!B:H,I$5,0)),   "- cross",   VLOOKUP(A407+0.1,Cross!B:H,I$5,0)))</f>
        <v/>
      </c>
      <c r="J407" s="809" t="str">
        <f>IF(A407="","",     IF(ISNA(VLOOKUP(A407+0.1,Indoor!B:H,J$5,0)),   "- indoor",   VLOOKUP(A407+0.1,Indoor!B:H,J$5,0)))</f>
        <v/>
      </c>
      <c r="K407" s="809"/>
      <c r="L407" s="982" t="s">
        <v>997</v>
      </c>
      <c r="N407" s="1149" t="str">
        <f t="shared" si="69"/>
        <v xml:space="preserve"> </v>
      </c>
      <c r="S407" s="1150" t="str">
        <f t="shared" si="64"/>
        <v xml:space="preserve"> </v>
      </c>
      <c r="T407" s="1150" t="str">
        <f t="shared" si="65"/>
        <v xml:space="preserve"> </v>
      </c>
      <c r="U407" s="1150" t="str">
        <f t="shared" si="66"/>
        <v xml:space="preserve"> </v>
      </c>
      <c r="V407" s="1150" t="str">
        <f t="shared" si="67"/>
        <v xml:space="preserve"> </v>
      </c>
    </row>
    <row r="408" spans="1:22">
      <c r="A408" s="118"/>
      <c r="B408" s="116"/>
      <c r="C408" s="116"/>
      <c r="D408" s="622"/>
      <c r="E408" s="114"/>
      <c r="F408" s="812"/>
      <c r="G408" s="114" t="str">
        <f t="shared" si="71"/>
        <v/>
      </c>
      <c r="H408" s="114"/>
      <c r="I408" s="809" t="str">
        <f>IF(A408="","",     IF(ISNA(VLOOKUP(A408+0.1,Cross!B:H,I$5,0)),   "- cross",   VLOOKUP(A408+0.1,Cross!B:H,I$5,0)))</f>
        <v/>
      </c>
      <c r="J408" s="809" t="str">
        <f>IF(A408="","",     IF(ISNA(VLOOKUP(A408+0.1,Indoor!B:H,J$5,0)),   "- indoor",   VLOOKUP(A408+0.1,Indoor!B:H,J$5,0)))</f>
        <v/>
      </c>
      <c r="K408" s="809"/>
      <c r="L408" s="982" t="s">
        <v>997</v>
      </c>
      <c r="N408" s="1149" t="str">
        <f t="shared" si="69"/>
        <v xml:space="preserve"> </v>
      </c>
      <c r="S408" s="1150" t="str">
        <f t="shared" si="64"/>
        <v xml:space="preserve"> </v>
      </c>
      <c r="T408" s="1150" t="str">
        <f t="shared" si="65"/>
        <v xml:space="preserve"> </v>
      </c>
      <c r="U408" s="1150" t="str">
        <f t="shared" si="66"/>
        <v xml:space="preserve"> </v>
      </c>
      <c r="V408" s="1150" t="str">
        <f t="shared" si="67"/>
        <v xml:space="preserve"> </v>
      </c>
    </row>
    <row r="409" spans="1:22">
      <c r="A409" s="118"/>
      <c r="B409" s="116"/>
      <c r="C409" s="116"/>
      <c r="D409" s="622"/>
      <c r="E409" s="114"/>
      <c r="F409" s="812"/>
      <c r="G409" s="114" t="str">
        <f t="shared" si="71"/>
        <v/>
      </c>
      <c r="H409" s="114"/>
      <c r="I409" s="809" t="str">
        <f>IF(A409="","",     IF(ISNA(VLOOKUP(A409+0.1,Cross!B:H,I$5,0)),   "- cross",   VLOOKUP(A409+0.1,Cross!B:H,I$5,0)))</f>
        <v/>
      </c>
      <c r="J409" s="809" t="str">
        <f>IF(A409="","",     IF(ISNA(VLOOKUP(A409+0.1,Indoor!B:H,J$5,0)),   "- indoor",   VLOOKUP(A409+0.1,Indoor!B:H,J$5,0)))</f>
        <v/>
      </c>
      <c r="K409" s="809"/>
      <c r="L409" s="982" t="s">
        <v>997</v>
      </c>
      <c r="N409" s="1149" t="str">
        <f t="shared" si="69"/>
        <v xml:space="preserve"> </v>
      </c>
      <c r="S409" s="1150" t="str">
        <f t="shared" si="64"/>
        <v xml:space="preserve"> </v>
      </c>
      <c r="T409" s="1150" t="str">
        <f t="shared" si="65"/>
        <v xml:space="preserve"> </v>
      </c>
      <c r="U409" s="1150" t="str">
        <f t="shared" si="66"/>
        <v xml:space="preserve"> </v>
      </c>
      <c r="V409" s="1150" t="str">
        <f t="shared" si="67"/>
        <v xml:space="preserve"> </v>
      </c>
    </row>
    <row r="410" spans="1:22">
      <c r="A410" s="118"/>
      <c r="B410" s="116"/>
      <c r="C410" s="116"/>
      <c r="D410" s="622" t="str">
        <f>IF(G410="","",VLOOKUP(G410,année_1ou2,pts_Cross!$B$5,0))</f>
        <v/>
      </c>
      <c r="E410" s="114"/>
      <c r="F410" s="812"/>
      <c r="G410" s="114" t="str">
        <f t="shared" si="71"/>
        <v/>
      </c>
      <c r="H410" s="114"/>
      <c r="I410" s="809" t="str">
        <f>IF(A410="","",     IF(ISNA(VLOOKUP(A410+0.1,Cross!B:H,I$5,0)),   "- cross",   VLOOKUP(A410+0.1,Cross!B:H,I$5,0)))</f>
        <v/>
      </c>
      <c r="J410" s="809" t="str">
        <f>IF(A410="","",     IF(ISNA(VLOOKUP(A410+0.1,Indoor!B:H,J$5,0)),   "- indoor",   VLOOKUP(A410+0.1,Indoor!B:H,J$5,0)))</f>
        <v/>
      </c>
      <c r="K410" s="809"/>
      <c r="L410" s="982" t="s">
        <v>997</v>
      </c>
    </row>
    <row r="411" spans="1:22" ht="13.5" thickBot="1">
      <c r="A411" s="348"/>
      <c r="B411" s="350"/>
      <c r="C411" s="350"/>
      <c r="D411" s="349"/>
      <c r="E411" s="349"/>
      <c r="F411" s="813"/>
      <c r="G411" s="349"/>
      <c r="H411" s="349"/>
      <c r="I411" s="810"/>
      <c r="J411" s="400"/>
      <c r="K411" s="400"/>
      <c r="L411" s="819"/>
    </row>
  </sheetData>
  <sheetProtection autoFilter="0"/>
  <autoFilter ref="A11:R410">
    <filterColumn colId="1"/>
  </autoFilter>
  <phoneticPr fontId="0" type="noConversion"/>
  <conditionalFormatting sqref="C1:L1 Q1:V1">
    <cfRule type="expression" dxfId="3" priority="1" stopIfTrue="1">
      <formula>$C$1&lt;&gt;""</formula>
    </cfRule>
  </conditionalFormatting>
  <pageMargins left="0.75" right="0.75" top="1" bottom="1" header="0.5" footer="0.5"/>
  <pageSetup paperSize="9" orientation="landscape" r:id="rId1"/>
  <headerFooter alignWithMargins="0">
    <oddHeader>&amp;L&amp;"Arial,Gras"&amp;8&amp;F - &amp;A&amp;C&amp;"Arial,Gras"&amp;8imprimé le &amp;D&amp;R&amp;"Arial,Gras"&amp;8&amp;P / &amp;N</oddHeader>
  </headerFooter>
  <legacyDrawing r:id="rId2"/>
</worksheet>
</file>

<file path=xl/worksheets/sheet9.xml><?xml version="1.0" encoding="utf-8"?>
<worksheet xmlns="http://schemas.openxmlformats.org/spreadsheetml/2006/main" xmlns:r="http://schemas.openxmlformats.org/officeDocument/2006/relationships">
  <sheetPr codeName="Sheet7"/>
  <dimension ref="A1:T36"/>
  <sheetViews>
    <sheetView workbookViewId="0">
      <pane xSplit="5" ySplit="12" topLeftCell="G13" activePane="bottomRight" state="frozen"/>
      <selection pane="topRight"/>
      <selection pane="bottomLeft"/>
      <selection pane="bottomRight" activeCell="R1" sqref="R1:S1048576"/>
    </sheetView>
  </sheetViews>
  <sheetFormatPr defaultColWidth="10.7109375" defaultRowHeight="12.75"/>
  <cols>
    <col min="1" max="1" width="6.7109375" style="96" customWidth="1"/>
    <col min="2" max="2" width="6.7109375" style="92" hidden="1" customWidth="1"/>
    <col min="3" max="3" width="10.7109375" style="628" customWidth="1"/>
    <col min="4" max="4" width="9.7109375" style="77" customWidth="1"/>
    <col min="5" max="7" width="16.7109375" style="96" customWidth="1"/>
    <col min="8" max="8" width="18.7109375" style="96" customWidth="1"/>
    <col min="9" max="9" width="23.7109375" style="96" customWidth="1"/>
    <col min="10" max="10" width="4.7109375" style="96" customWidth="1"/>
    <col min="11" max="11" width="4.7109375" style="96" hidden="1" customWidth="1"/>
    <col min="12" max="16" width="6.7109375" style="96" customWidth="1"/>
    <col min="17" max="17" width="6.7109375" style="280" customWidth="1"/>
    <col min="18" max="19" width="6.7109375" style="92" hidden="1" customWidth="1"/>
    <col min="20" max="20" width="2.7109375" style="310" customWidth="1"/>
    <col min="21" max="16384" width="10.7109375" style="77"/>
  </cols>
  <sheetData>
    <row r="1" spans="1:20" s="91" customFormat="1" ht="13.5" thickBot="1">
      <c r="A1" s="74" t="s">
        <v>145</v>
      </c>
      <c r="B1" s="74"/>
      <c r="C1" s="623"/>
      <c r="D1" s="75"/>
      <c r="E1" s="640" t="str">
        <f ca="1">IF(SUM(R:R)=R3,"2 derniers cross = "&amp;D6&amp;" et "&amp;D7,"ERREUR : un cross ne figure pas dans l'ordre croissant des dates ou 'faute' dans la séquence de remplissage des lignes pour le nombre de particpants !")</f>
        <v>2 derniers cross = Gosselies (30/1) et Dour (27/2)</v>
      </c>
      <c r="F1" s="640"/>
      <c r="G1" s="640"/>
      <c r="H1" s="76"/>
      <c r="I1" s="76"/>
      <c r="J1" s="76"/>
      <c r="K1" s="76"/>
      <c r="L1" s="76"/>
      <c r="M1" s="76"/>
      <c r="N1" s="76"/>
      <c r="O1" s="76"/>
      <c r="P1" s="76"/>
      <c r="Q1" s="278"/>
      <c r="R1" s="76"/>
      <c r="S1" s="76"/>
      <c r="T1" s="278"/>
    </row>
    <row r="2" spans="1:20" s="80" customFormat="1" ht="9" hidden="1" customHeight="1">
      <c r="A2" s="325" t="s">
        <v>207</v>
      </c>
      <c r="B2" s="326" t="s">
        <v>492</v>
      </c>
      <c r="C2" s="624" t="s">
        <v>491</v>
      </c>
      <c r="D2" s="326" t="s">
        <v>10</v>
      </c>
      <c r="E2" s="326" t="s">
        <v>208</v>
      </c>
      <c r="F2" s="326" t="s">
        <v>776</v>
      </c>
      <c r="G2" s="326" t="s">
        <v>777</v>
      </c>
      <c r="H2" s="326" t="s">
        <v>24</v>
      </c>
      <c r="I2" s="326" t="s">
        <v>778</v>
      </c>
      <c r="J2" s="326" t="s">
        <v>199</v>
      </c>
      <c r="K2" s="326" t="s">
        <v>420</v>
      </c>
      <c r="L2" s="326" t="s">
        <v>147</v>
      </c>
      <c r="M2" s="326" t="s">
        <v>148</v>
      </c>
      <c r="N2" s="326" t="s">
        <v>149</v>
      </c>
      <c r="O2" s="326" t="s">
        <v>150</v>
      </c>
      <c r="P2" s="326" t="s">
        <v>151</v>
      </c>
      <c r="Q2" s="326" t="s">
        <v>152</v>
      </c>
      <c r="R2" s="326" t="s">
        <v>497</v>
      </c>
      <c r="S2" s="326"/>
      <c r="T2" s="308"/>
    </row>
    <row r="3" spans="1:20" s="80" customFormat="1" ht="9" hidden="1" customHeight="1">
      <c r="A3" s="325">
        <f t="shared" ref="A3:R3" ca="1" si="0">CELL("col",A2)-CELL("col",$A2)+1</f>
        <v>1</v>
      </c>
      <c r="B3" s="326">
        <f ca="1">CELL("col",B2)-CELL("col",$A2)+1</f>
        <v>2</v>
      </c>
      <c r="C3" s="326">
        <f ca="1">CELL("col",C2)-CELL("col",$A2)+1</f>
        <v>3</v>
      </c>
      <c r="D3" s="326">
        <f t="shared" ca="1" si="0"/>
        <v>4</v>
      </c>
      <c r="E3" s="326">
        <f t="shared" ca="1" si="0"/>
        <v>5</v>
      </c>
      <c r="F3" s="326">
        <f ca="1">CELL("col",F2)-CELL("col",$A2)+1</f>
        <v>6</v>
      </c>
      <c r="G3" s="326">
        <f ca="1">CELL("col",G2)-CELL("col",$A2)+1</f>
        <v>7</v>
      </c>
      <c r="H3" s="326">
        <f t="shared" ca="1" si="0"/>
        <v>8</v>
      </c>
      <c r="I3" s="326">
        <f t="shared" ca="1" si="0"/>
        <v>9</v>
      </c>
      <c r="J3" s="326">
        <f t="shared" ca="1" si="0"/>
        <v>10</v>
      </c>
      <c r="K3" s="326">
        <f t="shared" ca="1" si="0"/>
        <v>11</v>
      </c>
      <c r="L3" s="326">
        <f t="shared" ca="1" si="0"/>
        <v>12</v>
      </c>
      <c r="M3" s="326">
        <f t="shared" ca="1" si="0"/>
        <v>13</v>
      </c>
      <c r="N3" s="326">
        <f t="shared" ca="1" si="0"/>
        <v>14</v>
      </c>
      <c r="O3" s="326">
        <f t="shared" ca="1" si="0"/>
        <v>15</v>
      </c>
      <c r="P3" s="326">
        <f t="shared" ca="1" si="0"/>
        <v>16</v>
      </c>
      <c r="Q3" s="326">
        <f t="shared" ca="1" si="0"/>
        <v>17</v>
      </c>
      <c r="R3" s="326">
        <f t="shared" ca="1" si="0"/>
        <v>18</v>
      </c>
      <c r="S3" s="326"/>
      <c r="T3" s="308"/>
    </row>
    <row r="4" spans="1:20" s="143" customFormat="1" ht="9" hidden="1" customHeight="1">
      <c r="A4" s="281"/>
      <c r="B4" s="281"/>
      <c r="C4" s="630" t="s">
        <v>493</v>
      </c>
      <c r="D4" s="637">
        <f>DATE(année_réf-1,11,1)</f>
        <v>40483</v>
      </c>
      <c r="E4" s="638"/>
      <c r="F4" s="638"/>
      <c r="G4" s="638"/>
      <c r="H4" s="281"/>
      <c r="I4" s="281"/>
      <c r="J4" s="281"/>
      <c r="K4" s="281"/>
      <c r="L4" s="281"/>
      <c r="M4" s="281"/>
      <c r="N4" s="281"/>
      <c r="O4" s="281"/>
      <c r="P4" s="281"/>
      <c r="Q4" s="281"/>
      <c r="R4" s="281"/>
      <c r="S4" s="281"/>
      <c r="T4" s="309"/>
    </row>
    <row r="5" spans="1:20" s="143" customFormat="1" ht="9" hidden="1" customHeight="1">
      <c r="A5" s="639" t="s">
        <v>506</v>
      </c>
      <c r="B5" s="638"/>
      <c r="C5" s="630" t="s">
        <v>494</v>
      </c>
      <c r="D5" s="637">
        <f>DATE(année_réf,3,31)</f>
        <v>40633</v>
      </c>
      <c r="E5" s="638"/>
      <c r="F5" s="638"/>
      <c r="G5" s="638"/>
      <c r="H5" s="142"/>
      <c r="I5" s="142"/>
      <c r="J5" s="142"/>
      <c r="K5" s="142"/>
      <c r="L5" s="142"/>
      <c r="M5" s="142"/>
      <c r="N5" s="142"/>
      <c r="O5" s="142"/>
      <c r="P5" s="142"/>
      <c r="Q5" s="142"/>
      <c r="R5" s="142"/>
      <c r="S5" s="142"/>
      <c r="T5" s="309"/>
    </row>
    <row r="6" spans="1:20" s="143" customFormat="1" ht="9" hidden="1" customHeight="1">
      <c r="A6" s="763"/>
      <c r="B6" s="764"/>
      <c r="C6" s="631" t="s">
        <v>495</v>
      </c>
      <c r="D6" s="639" t="str">
        <f ca="1">IF(ISERROR(DAY(VLOOKUP(1,cal_Cross!$B$12:$T$36,D3-B3+1,0))),     "-",     VLOOKUP(1,cal_Cross!$B$12:$T$36,E3-B3+1,0)&amp;" ("&amp;DAY(VLOOKUP(1,cal_Cross!$B$12:$T$36,D3-B3+1,0))&amp;"/"&amp;MONTH(VLOOKUP(1,cal_Cross!$B$12:$T$36,D3-B3+1,0))&amp;")")</f>
        <v>Gosselies (30/1)</v>
      </c>
      <c r="E6" s="638"/>
      <c r="F6" s="638"/>
      <c r="G6" s="638"/>
      <c r="H6" s="142"/>
      <c r="I6" s="142"/>
      <c r="J6" s="142"/>
      <c r="K6" s="142"/>
      <c r="L6" s="142"/>
      <c r="M6" s="142"/>
      <c r="N6" s="142"/>
      <c r="O6" s="142"/>
      <c r="P6" s="142"/>
      <c r="Q6" s="142"/>
      <c r="R6" s="142"/>
      <c r="S6" s="142"/>
      <c r="T6" s="309"/>
    </row>
    <row r="7" spans="1:20" s="143" customFormat="1" ht="9" hidden="1" customHeight="1">
      <c r="A7" s="87">
        <v>1</v>
      </c>
      <c r="B7" s="89"/>
      <c r="C7" s="631" t="s">
        <v>496</v>
      </c>
      <c r="D7" s="639" t="str">
        <f ca="1">VLOOKUP(2,cal_Cross!$B$12:$T$36,E3-B3+1,0)&amp;" ("&amp;DAY(VLOOKUP(2,cal_Cross!$B$12:$T$36,D3-B3+1,0))&amp;"/"&amp;MONTH(VLOOKUP(2,cal_Cross!$B$12:$T$36,D3-B3+1,0))&amp;")"</f>
        <v>Dour (27/2)</v>
      </c>
      <c r="E7" s="638"/>
      <c r="F7" s="638"/>
      <c r="G7" s="638"/>
      <c r="H7" s="142"/>
      <c r="I7" s="142"/>
      <c r="J7" s="142"/>
      <c r="K7" s="142"/>
      <c r="L7" s="142"/>
      <c r="M7" s="142"/>
      <c r="N7" s="142"/>
      <c r="O7" s="142"/>
      <c r="P7" s="142"/>
      <c r="Q7" s="142"/>
      <c r="R7" s="142"/>
      <c r="S7" s="142"/>
      <c r="T7" s="309"/>
    </row>
    <row r="8" spans="1:20" s="143" customFormat="1" ht="9" hidden="1" customHeight="1">
      <c r="A8" s="325">
        <v>1</v>
      </c>
      <c r="B8" s="765"/>
      <c r="C8" s="624"/>
      <c r="D8" s="639" t="s">
        <v>507</v>
      </c>
      <c r="E8" s="765"/>
      <c r="F8" s="765"/>
      <c r="G8" s="765"/>
      <c r="H8" s="142"/>
      <c r="I8" s="142"/>
      <c r="J8" s="142"/>
      <c r="K8" s="142"/>
      <c r="L8" s="142"/>
      <c r="M8" s="142"/>
      <c r="N8" s="142"/>
      <c r="O8" s="142"/>
      <c r="P8" s="142"/>
      <c r="Q8" s="142"/>
      <c r="R8" s="142"/>
      <c r="S8" s="142"/>
      <c r="T8" s="309"/>
    </row>
    <row r="9" spans="1:20" s="143" customFormat="1" ht="9" hidden="1" customHeight="1">
      <c r="A9" s="142"/>
      <c r="B9" s="142"/>
      <c r="C9" s="233"/>
      <c r="D9" s="142"/>
      <c r="E9" s="142"/>
      <c r="F9" s="142"/>
      <c r="G9" s="142"/>
      <c r="H9" s="142"/>
      <c r="I9" s="142"/>
      <c r="J9" s="142"/>
      <c r="K9" s="142"/>
      <c r="L9" s="142"/>
      <c r="M9" s="142"/>
      <c r="N9" s="142"/>
      <c r="O9" s="142"/>
      <c r="P9" s="142"/>
      <c r="Q9" s="142"/>
      <c r="R9" s="142"/>
      <c r="S9" s="142"/>
      <c r="T9" s="309"/>
    </row>
    <row r="10" spans="1:20" s="91" customFormat="1" ht="13.5" hidden="1" thickBot="1">
      <c r="A10" s="90" t="s">
        <v>146</v>
      </c>
      <c r="B10" s="629"/>
      <c r="C10" s="625"/>
      <c r="D10" s="352"/>
      <c r="E10" s="92"/>
      <c r="F10" s="92"/>
      <c r="G10" s="92"/>
      <c r="H10" s="92"/>
      <c r="I10" s="92"/>
      <c r="J10" s="92"/>
      <c r="K10" s="92"/>
      <c r="L10" s="92"/>
      <c r="M10" s="92"/>
      <c r="N10" s="92"/>
      <c r="O10" s="92"/>
      <c r="P10" s="92"/>
      <c r="Q10" s="282"/>
      <c r="R10" s="92"/>
      <c r="S10" s="92"/>
      <c r="T10" s="309"/>
    </row>
    <row r="11" spans="1:20" s="330" customFormat="1">
      <c r="A11" s="334"/>
      <c r="B11" s="336"/>
      <c r="C11" s="626"/>
      <c r="D11" s="335"/>
      <c r="E11" s="336"/>
      <c r="F11" s="336"/>
      <c r="G11" s="336"/>
      <c r="H11" s="336"/>
      <c r="I11" s="336"/>
      <c r="J11" s="335"/>
      <c r="K11" s="335"/>
      <c r="L11" s="337" t="s">
        <v>153</v>
      </c>
      <c r="M11" s="338"/>
      <c r="N11" s="338"/>
      <c r="O11" s="338"/>
      <c r="P11" s="338"/>
      <c r="Q11" s="413"/>
      <c r="R11" s="633" t="s">
        <v>499</v>
      </c>
      <c r="S11" s="634" t="s">
        <v>501</v>
      </c>
      <c r="T11" s="339"/>
    </row>
    <row r="12" spans="1:20" s="330" customFormat="1" ht="13.5" thickBot="1">
      <c r="A12" s="340" t="s">
        <v>207</v>
      </c>
      <c r="B12" s="642">
        <f t="shared" ref="B12:B21" si="1">IF(OR(AND(S12=1,S13="-"),  AND(S12=10,S15="-")),  2,      IF(OR(AND(S12=1,B13=2),  AND(S12=10,B15=2)),  1,     IF(AND(B13=2,S12&lt;&gt;11,S12&lt;&gt;12),  NA(),  0)))</f>
        <v>0</v>
      </c>
      <c r="C12" s="341" t="s">
        <v>491</v>
      </c>
      <c r="D12" s="341" t="s">
        <v>10</v>
      </c>
      <c r="E12" s="342" t="s">
        <v>202</v>
      </c>
      <c r="F12" s="984" t="s">
        <v>1057</v>
      </c>
      <c r="G12" s="984" t="s">
        <v>1058</v>
      </c>
      <c r="H12" s="342" t="s">
        <v>24</v>
      </c>
      <c r="I12" s="342" t="s">
        <v>203</v>
      </c>
      <c r="J12" s="617" t="s">
        <v>199</v>
      </c>
      <c r="K12" s="587" t="s">
        <v>420</v>
      </c>
      <c r="L12" s="343" t="s">
        <v>147</v>
      </c>
      <c r="M12" s="344" t="s">
        <v>148</v>
      </c>
      <c r="N12" s="344" t="s">
        <v>149</v>
      </c>
      <c r="O12" s="344" t="s">
        <v>150</v>
      </c>
      <c r="P12" s="344" t="s">
        <v>151</v>
      </c>
      <c r="Q12" s="414" t="s">
        <v>152</v>
      </c>
      <c r="R12" s="635" t="s">
        <v>500</v>
      </c>
      <c r="S12" s="636" t="s">
        <v>466</v>
      </c>
      <c r="T12" s="345"/>
    </row>
    <row r="13" spans="1:20">
      <c r="A13" s="117" t="s">
        <v>498</v>
      </c>
      <c r="B13" s="642">
        <f t="shared" si="1"/>
        <v>0</v>
      </c>
      <c r="C13" s="641" t="str">
        <f t="shared" ref="C13:C35" si="2">IF(D13&gt;0,D13,"")</f>
        <v>-</v>
      </c>
      <c r="D13" s="588" t="s">
        <v>266</v>
      </c>
      <c r="E13" s="584" t="s">
        <v>266</v>
      </c>
      <c r="F13" s="584" t="s">
        <v>266</v>
      </c>
      <c r="G13" s="584" t="s">
        <v>266</v>
      </c>
      <c r="H13" s="584"/>
      <c r="I13" s="584"/>
      <c r="J13" s="618"/>
      <c r="K13" s="643">
        <f t="shared" ref="K13:K35" si="3">IF(OR(AND(RIGHT(A14,2)="-1",RIGHT(A15,2)="-2"),  RIGHT(A13,2)="-1",  RIGHT(A13,2)="-2"),     2,     1)</f>
        <v>1</v>
      </c>
      <c r="L13" s="202"/>
      <c r="M13" s="113"/>
      <c r="N13" s="113"/>
      <c r="O13" s="113"/>
      <c r="P13" s="113"/>
      <c r="Q13" s="415"/>
      <c r="R13" s="644">
        <f t="shared" ref="R13:R35" si="4">IF(OR(D13="-",D13="",SUM(L13:Q13)=0,S13&gt;10),0,     IF(AND(D13&gt;=date_min,   D13&lt;=date_max,OR(D13&gt;=D12,D12="-"),OR(SUM(L13:Q13)&gt;0,L13="annulé")   ),0,1))</f>
        <v>0</v>
      </c>
      <c r="S13" s="645" t="str">
        <f>IF(AND(RIGHT(A13,2)="-1",SUM(L13:Q13)&gt;0),  11,  IF(AND(RIGHT(A13,2)="-2",SUM(L13:Q13)&gt;0),  12,  IF(AND(SUM(L13:Q13)=0,S14=11,S15=12),  10,  IF(SUM(L13:Q13)&gt;0,  1,  "-"))))</f>
        <v>-</v>
      </c>
      <c r="T13" s="346"/>
    </row>
    <row r="14" spans="1:20">
      <c r="A14" s="117" t="s">
        <v>158</v>
      </c>
      <c r="B14" s="642">
        <f t="shared" si="1"/>
        <v>0</v>
      </c>
      <c r="C14" s="641">
        <f t="shared" si="2"/>
        <v>40495</v>
      </c>
      <c r="D14" s="588">
        <v>40495</v>
      </c>
      <c r="E14" s="584" t="s">
        <v>1064</v>
      </c>
      <c r="F14" s="584" t="s">
        <v>1064</v>
      </c>
      <c r="G14" s="584" t="s">
        <v>1061</v>
      </c>
      <c r="H14" s="584" t="s">
        <v>1064</v>
      </c>
      <c r="I14" s="584" t="s">
        <v>1061</v>
      </c>
      <c r="J14" s="618">
        <v>0</v>
      </c>
      <c r="K14" s="643">
        <f t="shared" si="3"/>
        <v>1</v>
      </c>
      <c r="L14" s="202">
        <v>27</v>
      </c>
      <c r="M14" s="113">
        <v>17</v>
      </c>
      <c r="N14" s="113">
        <v>14</v>
      </c>
      <c r="O14" s="113">
        <v>44</v>
      </c>
      <c r="P14" s="113">
        <v>29</v>
      </c>
      <c r="Q14" s="415">
        <v>30</v>
      </c>
      <c r="R14" s="644">
        <f>IF(OR(D14="-",D14="",SUM(L14:Q14)=0,S14&gt;10),0,     IF(AND(D14&gt;=date_min,   D14&lt;=date_max,OR(D14&gt;=D13,D13="-"),OR(SUM(L14:Q14)&gt;0,L14="annulé")   ),0,1))</f>
        <v>0</v>
      </c>
      <c r="S14" s="645">
        <f t="shared" ref="S14:S35" si="5">IF(AND(RIGHT(A14,2)="-1",SUM(L14:Q14)&gt;0),  11,  IF(AND(RIGHT(A14,2)="-2",SUM(L14:Q14)&gt;0),  12,  IF(AND(SUM(L14:Q14)=0,S15=11,S16=12),  10,  IF(SUM(L14:Q14)&gt;0,  1,  "-"))))</f>
        <v>1</v>
      </c>
      <c r="T14" s="346"/>
    </row>
    <row r="15" spans="1:20">
      <c r="A15" s="118" t="s">
        <v>159</v>
      </c>
      <c r="B15" s="642">
        <f t="shared" si="1"/>
        <v>0</v>
      </c>
      <c r="C15" s="641">
        <f t="shared" si="2"/>
        <v>40503</v>
      </c>
      <c r="D15" s="588">
        <v>40503</v>
      </c>
      <c r="E15" s="584" t="s">
        <v>1063</v>
      </c>
      <c r="F15" s="584" t="s">
        <v>1063</v>
      </c>
      <c r="G15" s="584" t="s">
        <v>206</v>
      </c>
      <c r="H15" s="584" t="s">
        <v>1063</v>
      </c>
      <c r="I15" s="584" t="s">
        <v>206</v>
      </c>
      <c r="J15" s="619">
        <v>0</v>
      </c>
      <c r="K15" s="643">
        <f>IF(OR(AND(RIGHT(A16,2)="-1",RIGHT(A17,2)="-2"),  RIGHT(A15,2)="-1",  RIGHT(A15,2)="-2"),     2,     1)</f>
        <v>1</v>
      </c>
      <c r="L15" s="203">
        <v>28</v>
      </c>
      <c r="M15" s="114">
        <v>34</v>
      </c>
      <c r="N15" s="114">
        <v>34</v>
      </c>
      <c r="O15" s="114">
        <v>51</v>
      </c>
      <c r="P15" s="114">
        <v>49</v>
      </c>
      <c r="Q15" s="416">
        <v>47</v>
      </c>
      <c r="R15" s="644">
        <f t="shared" si="4"/>
        <v>0</v>
      </c>
      <c r="S15" s="645">
        <f>IF(AND(RIGHT(A15,2)="-1",SUM(L15:Q15)&gt;0),  11,  IF(AND(RIGHT(A15,2)="-2",SUM(L15:Q15)&gt;0),  12,  IF(AND(SUM(L15:Q15)=0,S16=11,S17=12),  10,  IF(SUM(L15:Q15)&gt;0,  1,  "-"))))</f>
        <v>1</v>
      </c>
      <c r="T15" s="347"/>
    </row>
    <row r="16" spans="1:20">
      <c r="A16" s="118" t="s">
        <v>160</v>
      </c>
      <c r="B16" s="642">
        <f t="shared" si="1"/>
        <v>1</v>
      </c>
      <c r="C16" s="641">
        <f t="shared" si="2"/>
        <v>40573</v>
      </c>
      <c r="D16" s="588">
        <v>40573</v>
      </c>
      <c r="E16" s="585" t="s">
        <v>1065</v>
      </c>
      <c r="F16" s="585" t="s">
        <v>1065</v>
      </c>
      <c r="G16" s="585" t="s">
        <v>1066</v>
      </c>
      <c r="H16" s="585" t="s">
        <v>1065</v>
      </c>
      <c r="I16" s="585" t="s">
        <v>1066</v>
      </c>
      <c r="J16" s="619"/>
      <c r="K16" s="643">
        <f>IF(OR(AND(RIGHT(A17,2)="-1",RIGHT(A18,2)="-2"),  RIGHT(A16,2)="-1",  RIGHT(A16,2)="-2"),     2,     1)</f>
        <v>1</v>
      </c>
      <c r="L16" s="203">
        <v>43</v>
      </c>
      <c r="M16" s="114">
        <v>52</v>
      </c>
      <c r="N16" s="114">
        <v>49</v>
      </c>
      <c r="O16" s="114">
        <v>52</v>
      </c>
      <c r="P16" s="114">
        <v>35</v>
      </c>
      <c r="Q16" s="416">
        <v>46</v>
      </c>
      <c r="R16" s="644">
        <f t="shared" si="4"/>
        <v>0</v>
      </c>
      <c r="S16" s="645">
        <f>IF(AND(RIGHT(A16,2)="-1",SUM(L16:Q16)&gt;0),  11,  IF(AND(RIGHT(A16,2)="-2",SUM(L16:Q16)&gt;0),  12,  IF(AND(SUM(L16:Q16)=0,S17=11,S18=12),  10,  IF(SUM(L16:Q16)&gt;0,  1,  "-"))))</f>
        <v>1</v>
      </c>
      <c r="T16" s="347"/>
    </row>
    <row r="17" spans="1:20">
      <c r="A17" s="118" t="s">
        <v>161</v>
      </c>
      <c r="B17" s="642">
        <f t="shared" si="1"/>
        <v>2</v>
      </c>
      <c r="C17" s="641">
        <f t="shared" si="2"/>
        <v>40601</v>
      </c>
      <c r="D17" s="588">
        <v>40601</v>
      </c>
      <c r="E17" s="585" t="s">
        <v>1067</v>
      </c>
      <c r="F17" s="585" t="s">
        <v>1070</v>
      </c>
      <c r="G17" s="585" t="s">
        <v>1068</v>
      </c>
      <c r="H17" s="585" t="s">
        <v>1067</v>
      </c>
      <c r="I17" s="585" t="s">
        <v>1069</v>
      </c>
      <c r="J17" s="619"/>
      <c r="K17" s="643">
        <f t="shared" si="3"/>
        <v>2</v>
      </c>
      <c r="L17" s="1089"/>
      <c r="M17" s="1090"/>
      <c r="N17" s="1090"/>
      <c r="O17" s="1090"/>
      <c r="P17" s="1090"/>
      <c r="Q17" s="1091"/>
      <c r="R17" s="644">
        <f>IF(OR(D17="-",D17="",SUM(L17:Q17)=0,S17&gt;10),0,     IF(AND(D17&gt;=date_min,   D17&lt;=date_max,OR(D17&gt;=#REF!,#REF!="-"),OR(SUM(L17:Q17)&gt;0,L17="annulé")   ),0,1))</f>
        <v>0</v>
      </c>
      <c r="S17" s="645">
        <f t="shared" si="5"/>
        <v>10</v>
      </c>
      <c r="T17" s="347"/>
    </row>
    <row r="18" spans="1:20">
      <c r="A18" s="615" t="str">
        <f>A17&amp;"-1"</f>
        <v>C04-1</v>
      </c>
      <c r="B18" s="642">
        <f t="shared" si="1"/>
        <v>0</v>
      </c>
      <c r="C18" s="641">
        <f t="shared" si="2"/>
        <v>40601</v>
      </c>
      <c r="D18" s="588">
        <f>D17</f>
        <v>40601</v>
      </c>
      <c r="E18" s="585"/>
      <c r="F18" s="585"/>
      <c r="G18" s="585"/>
      <c r="H18" s="585"/>
      <c r="I18" s="585"/>
      <c r="J18" s="619">
        <f>J17</f>
        <v>0</v>
      </c>
      <c r="K18" s="643">
        <f t="shared" si="3"/>
        <v>2</v>
      </c>
      <c r="L18" s="203">
        <v>29</v>
      </c>
      <c r="M18" s="203">
        <v>41</v>
      </c>
      <c r="N18" s="203">
        <v>26</v>
      </c>
      <c r="O18" s="203">
        <v>43</v>
      </c>
      <c r="P18" s="203">
        <v>42</v>
      </c>
      <c r="Q18" s="203">
        <v>40</v>
      </c>
      <c r="R18" s="644">
        <f>IF(OR(D18="-",D18="",SUM(L18:Q18)=0,S18&gt;10),0,     IF(AND(D18&gt;=date_min,   D18&lt;=date_max,OR(D18&gt;=#REF!,#REF!="-"),OR(SUM(L18:Q18)&gt;0,L18="annulé")   ),0,1))</f>
        <v>0</v>
      </c>
      <c r="S18" s="645">
        <f t="shared" si="5"/>
        <v>11</v>
      </c>
      <c r="T18" s="347"/>
    </row>
    <row r="19" spans="1:20">
      <c r="A19" s="615" t="str">
        <f>A17&amp;"-2"</f>
        <v>C04-2</v>
      </c>
      <c r="B19" s="642">
        <f t="shared" si="1"/>
        <v>0</v>
      </c>
      <c r="C19" s="641">
        <f t="shared" si="2"/>
        <v>40601</v>
      </c>
      <c r="D19" s="588">
        <f>D18</f>
        <v>40601</v>
      </c>
      <c r="E19" s="585"/>
      <c r="F19" s="585"/>
      <c r="G19" s="585"/>
      <c r="H19" s="585"/>
      <c r="I19" s="585"/>
      <c r="J19" s="619">
        <f>J17</f>
        <v>0</v>
      </c>
      <c r="K19" s="643">
        <f t="shared" si="3"/>
        <v>2</v>
      </c>
      <c r="L19" s="203">
        <v>35</v>
      </c>
      <c r="M19" s="203">
        <v>33</v>
      </c>
      <c r="N19" s="203">
        <v>28</v>
      </c>
      <c r="O19" s="203">
        <v>55</v>
      </c>
      <c r="P19" s="203">
        <v>24</v>
      </c>
      <c r="Q19" s="203">
        <v>41</v>
      </c>
      <c r="R19" s="644">
        <f t="shared" si="4"/>
        <v>0</v>
      </c>
      <c r="S19" s="645">
        <f t="shared" si="5"/>
        <v>12</v>
      </c>
      <c r="T19" s="347"/>
    </row>
    <row r="20" spans="1:20">
      <c r="A20" s="118" t="s">
        <v>162</v>
      </c>
      <c r="B20" s="642">
        <f t="shared" si="1"/>
        <v>0</v>
      </c>
      <c r="C20" s="641" t="str">
        <f t="shared" si="2"/>
        <v>-</v>
      </c>
      <c r="D20" s="588" t="s">
        <v>266</v>
      </c>
      <c r="E20" s="585"/>
      <c r="F20" s="585"/>
      <c r="G20" s="585"/>
      <c r="H20" s="585"/>
      <c r="I20" s="585"/>
      <c r="J20" s="619"/>
      <c r="K20" s="643">
        <f t="shared" si="3"/>
        <v>1</v>
      </c>
      <c r="L20" s="203"/>
      <c r="M20" s="114"/>
      <c r="N20" s="114"/>
      <c r="O20" s="114"/>
      <c r="P20" s="114"/>
      <c r="Q20" s="416"/>
      <c r="R20" s="644">
        <f t="shared" si="4"/>
        <v>0</v>
      </c>
      <c r="S20" s="645" t="str">
        <f t="shared" si="5"/>
        <v>-</v>
      </c>
      <c r="T20" s="347"/>
    </row>
    <row r="21" spans="1:20">
      <c r="A21" s="118" t="s">
        <v>163</v>
      </c>
      <c r="B21" s="642">
        <f t="shared" si="1"/>
        <v>0</v>
      </c>
      <c r="C21" s="641" t="str">
        <f t="shared" si="2"/>
        <v/>
      </c>
      <c r="D21" s="588"/>
      <c r="E21" s="585"/>
      <c r="F21" s="585"/>
      <c r="G21" s="585"/>
      <c r="H21" s="585"/>
      <c r="I21" s="585"/>
      <c r="J21" s="619"/>
      <c r="K21" s="643">
        <f t="shared" si="3"/>
        <v>1</v>
      </c>
      <c r="L21" s="203"/>
      <c r="M21" s="114"/>
      <c r="N21" s="114"/>
      <c r="O21" s="114"/>
      <c r="P21" s="114"/>
      <c r="Q21" s="416"/>
      <c r="R21" s="644">
        <f t="shared" si="4"/>
        <v>0</v>
      </c>
      <c r="S21" s="645" t="str">
        <f t="shared" si="5"/>
        <v>-</v>
      </c>
      <c r="T21" s="347"/>
    </row>
    <row r="22" spans="1:20">
      <c r="A22" s="118" t="s">
        <v>164</v>
      </c>
      <c r="B22" s="642">
        <f>IF(OR(AND(S22=1,S23="-"),  AND(S22=10,S24="-")),  2,      IF(OR(AND(S22=1,B23=2),  AND(S22=10,B25=2)),  1,     IF(AND(B23=2,S22&lt;&gt;11,S22&lt;&gt;12),  NA(),  0)))</f>
        <v>0</v>
      </c>
      <c r="C22" s="641" t="str">
        <f t="shared" si="2"/>
        <v/>
      </c>
      <c r="D22" s="588"/>
      <c r="E22" s="585"/>
      <c r="F22" s="585"/>
      <c r="G22" s="585"/>
      <c r="H22" s="585"/>
      <c r="I22" s="585"/>
      <c r="J22" s="619"/>
      <c r="K22" s="643">
        <f t="shared" si="3"/>
        <v>1</v>
      </c>
      <c r="L22" s="203"/>
      <c r="M22" s="114"/>
      <c r="N22" s="114"/>
      <c r="O22" s="114"/>
      <c r="P22" s="114"/>
      <c r="Q22" s="416"/>
      <c r="R22" s="644">
        <f t="shared" si="4"/>
        <v>0</v>
      </c>
      <c r="S22" s="645" t="str">
        <f t="shared" si="5"/>
        <v>-</v>
      </c>
      <c r="T22" s="347"/>
    </row>
    <row r="23" spans="1:20">
      <c r="A23" s="118" t="s">
        <v>165</v>
      </c>
      <c r="B23" s="642">
        <f>IF(OR(AND(S23=1,S24="-"),  AND(S23=10,S25="-")),  2,      IF(OR(AND(S23=1,B24=2),  AND(S23=10,B26=2)),  1,     IF(AND(B24=2,S23&lt;&gt;11,S23&lt;&gt;12),  NA(),  0)))</f>
        <v>0</v>
      </c>
      <c r="C23" s="641" t="str">
        <f t="shared" si="2"/>
        <v/>
      </c>
      <c r="D23" s="588"/>
      <c r="E23" s="585"/>
      <c r="F23" s="585"/>
      <c r="G23" s="585"/>
      <c r="H23" s="585"/>
      <c r="I23" s="585"/>
      <c r="J23" s="619"/>
      <c r="K23" s="643">
        <f>IF(OR(AND(RIGHT(A24,2)="-1",RIGHT(A25,2)="-2"),  RIGHT(A23,2)="-1",  RIGHT(A23,2)="-2"),     2,     1)</f>
        <v>2</v>
      </c>
      <c r="L23" s="1089" t="s">
        <v>266</v>
      </c>
      <c r="M23" s="1090" t="s">
        <v>266</v>
      </c>
      <c r="N23" s="1090" t="s">
        <v>266</v>
      </c>
      <c r="O23" s="1090" t="s">
        <v>266</v>
      </c>
      <c r="P23" s="1090" t="s">
        <v>266</v>
      </c>
      <c r="Q23" s="1091" t="s">
        <v>266</v>
      </c>
      <c r="R23" s="644">
        <f t="shared" si="4"/>
        <v>0</v>
      </c>
      <c r="S23" s="645" t="str">
        <f t="shared" si="5"/>
        <v>-</v>
      </c>
      <c r="T23" s="347"/>
    </row>
    <row r="24" spans="1:20">
      <c r="A24" s="615" t="str">
        <f>A23&amp;"-1"</f>
        <v>C08-1</v>
      </c>
      <c r="B24" s="642">
        <f t="shared" ref="B24:B35" si="6">IF(OR(AND(S24=1,S25="-"),  AND(S24=10,S27="-")),  2,      IF(OR(AND(S24=1,B25=2),  AND(S24=10,B27=2)),  1,     IF(AND(B25=2,S24&lt;&gt;11,S24&lt;&gt;12),  NA(),  0)))</f>
        <v>0</v>
      </c>
      <c r="C24" s="641" t="str">
        <f t="shared" si="2"/>
        <v/>
      </c>
      <c r="D24" s="588">
        <f>D23</f>
        <v>0</v>
      </c>
      <c r="E24" s="585"/>
      <c r="F24" s="585"/>
      <c r="G24" s="585"/>
      <c r="H24" s="585"/>
      <c r="I24" s="585"/>
      <c r="J24" s="619">
        <f>J23</f>
        <v>0</v>
      </c>
      <c r="K24" s="643">
        <f t="shared" si="3"/>
        <v>2</v>
      </c>
      <c r="L24" s="203"/>
      <c r="M24" s="114"/>
      <c r="N24" s="114"/>
      <c r="O24" s="114"/>
      <c r="P24" s="114"/>
      <c r="Q24" s="416"/>
      <c r="R24" s="644">
        <f t="shared" si="4"/>
        <v>0</v>
      </c>
      <c r="S24" s="645" t="str">
        <f t="shared" si="5"/>
        <v>-</v>
      </c>
      <c r="T24" s="347"/>
    </row>
    <row r="25" spans="1:20">
      <c r="A25" s="615" t="str">
        <f>A23&amp;"-2"</f>
        <v>C08-2</v>
      </c>
      <c r="B25" s="642">
        <f t="shared" si="6"/>
        <v>0</v>
      </c>
      <c r="C25" s="641" t="str">
        <f t="shared" si="2"/>
        <v/>
      </c>
      <c r="D25" s="588">
        <f>D23</f>
        <v>0</v>
      </c>
      <c r="E25" s="585"/>
      <c r="F25" s="585"/>
      <c r="G25" s="585"/>
      <c r="H25" s="585"/>
      <c r="I25" s="585"/>
      <c r="J25" s="619">
        <f>J23</f>
        <v>0</v>
      </c>
      <c r="K25" s="643">
        <f t="shared" si="3"/>
        <v>2</v>
      </c>
      <c r="L25" s="203"/>
      <c r="M25" s="114"/>
      <c r="N25" s="114"/>
      <c r="O25" s="114"/>
      <c r="P25" s="114"/>
      <c r="Q25" s="416"/>
      <c r="R25" s="644">
        <f t="shared" si="4"/>
        <v>0</v>
      </c>
      <c r="S25" s="645" t="str">
        <f t="shared" si="5"/>
        <v>-</v>
      </c>
      <c r="T25" s="347"/>
    </row>
    <row r="26" spans="1:20">
      <c r="A26" s="117" t="s">
        <v>166</v>
      </c>
      <c r="B26" s="642">
        <f t="shared" si="6"/>
        <v>0</v>
      </c>
      <c r="C26" s="641" t="str">
        <f t="shared" si="2"/>
        <v/>
      </c>
      <c r="D26" s="588"/>
      <c r="E26" s="585"/>
      <c r="F26" s="585"/>
      <c r="G26" s="585"/>
      <c r="H26" s="585"/>
      <c r="I26" s="585"/>
      <c r="J26" s="619"/>
      <c r="K26" s="643">
        <f t="shared" si="3"/>
        <v>2</v>
      </c>
      <c r="L26" s="1089" t="s">
        <v>266</v>
      </c>
      <c r="M26" s="1090" t="s">
        <v>266</v>
      </c>
      <c r="N26" s="1090" t="s">
        <v>266</v>
      </c>
      <c r="O26" s="1090" t="s">
        <v>266</v>
      </c>
      <c r="P26" s="1090" t="s">
        <v>266</v>
      </c>
      <c r="Q26" s="1091" t="s">
        <v>266</v>
      </c>
      <c r="R26" s="644">
        <f t="shared" si="4"/>
        <v>0</v>
      </c>
      <c r="S26" s="645" t="str">
        <f t="shared" si="5"/>
        <v>-</v>
      </c>
      <c r="T26" s="347"/>
    </row>
    <row r="27" spans="1:20">
      <c r="A27" s="615" t="str">
        <f>A26&amp;"-1"</f>
        <v>C09-1</v>
      </c>
      <c r="B27" s="642">
        <f t="shared" si="6"/>
        <v>0</v>
      </c>
      <c r="C27" s="641" t="str">
        <f t="shared" si="2"/>
        <v/>
      </c>
      <c r="D27" s="588">
        <f>D26</f>
        <v>0</v>
      </c>
      <c r="E27" s="585"/>
      <c r="F27" s="585"/>
      <c r="G27" s="585"/>
      <c r="H27" s="585"/>
      <c r="I27" s="585"/>
      <c r="J27" s="619">
        <f>J26</f>
        <v>0</v>
      </c>
      <c r="K27" s="643">
        <f>IF(OR(AND(RIGHT(A28,2)="-1",RIGHT(A33,2)="-2"),  RIGHT(A27,2)="-1",  RIGHT(A27,2)="-2"),     2,     1)</f>
        <v>2</v>
      </c>
      <c r="L27" s="203"/>
      <c r="M27" s="114"/>
      <c r="N27" s="114"/>
      <c r="O27" s="114"/>
      <c r="P27" s="114"/>
      <c r="Q27" s="416"/>
      <c r="R27" s="644">
        <f t="shared" si="4"/>
        <v>0</v>
      </c>
      <c r="S27" s="645" t="str">
        <f t="shared" si="5"/>
        <v>-</v>
      </c>
      <c r="T27" s="347"/>
    </row>
    <row r="28" spans="1:20">
      <c r="A28" s="615" t="str">
        <f>A26&amp;"-2"</f>
        <v>C09-2</v>
      </c>
      <c r="B28" s="642">
        <f t="shared" si="6"/>
        <v>0</v>
      </c>
      <c r="C28" s="641" t="str">
        <f t="shared" si="2"/>
        <v/>
      </c>
      <c r="D28" s="588">
        <f>D26</f>
        <v>0</v>
      </c>
      <c r="E28" s="585"/>
      <c r="F28" s="585"/>
      <c r="G28" s="585"/>
      <c r="H28" s="585"/>
      <c r="I28" s="585"/>
      <c r="J28" s="619">
        <f>J26</f>
        <v>0</v>
      </c>
      <c r="K28" s="643">
        <f>IF(OR(AND(RIGHT(A33,2)="-1",RIGHT(A34,2)="-2"),  RIGHT(A28,2)="-1",  RIGHT(A28,2)="-2"),     2,     1)</f>
        <v>2</v>
      </c>
      <c r="L28" s="203"/>
      <c r="M28" s="114"/>
      <c r="N28" s="114"/>
      <c r="O28" s="114"/>
      <c r="P28" s="114"/>
      <c r="Q28" s="416"/>
      <c r="R28" s="644">
        <f t="shared" si="4"/>
        <v>0</v>
      </c>
      <c r="S28" s="645" t="str">
        <f t="shared" si="5"/>
        <v>-</v>
      </c>
      <c r="T28" s="347"/>
    </row>
    <row r="29" spans="1:20">
      <c r="A29" s="118" t="s">
        <v>204</v>
      </c>
      <c r="B29" s="642">
        <f t="shared" si="6"/>
        <v>0</v>
      </c>
      <c r="C29" s="641" t="str">
        <f t="shared" si="2"/>
        <v/>
      </c>
      <c r="D29" s="588"/>
      <c r="E29" s="585"/>
      <c r="F29" s="985" t="s">
        <v>998</v>
      </c>
      <c r="G29" s="585"/>
      <c r="H29" s="585"/>
      <c r="I29" s="585"/>
      <c r="J29" s="619"/>
      <c r="K29" s="643">
        <f>IF(OR(AND(RIGHT(A34,2)="-1",RIGHT(A35,2)="-2"),  RIGHT(A29,2)="-1",  RIGHT(A29,2)="-2"),     2,     1)</f>
        <v>2</v>
      </c>
      <c r="L29" s="203"/>
      <c r="M29" s="114"/>
      <c r="N29" s="114"/>
      <c r="O29" s="114"/>
      <c r="P29" s="114"/>
      <c r="Q29" s="416"/>
      <c r="R29" s="644">
        <f t="shared" si="4"/>
        <v>0</v>
      </c>
      <c r="S29" s="645" t="str">
        <f>IF(AND(RIGHT(A29,2)="-1",SUM(L29:Q29)&gt;0),  11,  IF(AND(RIGHT(A29,2)="-2",SUM(L29:Q29)&gt;0),  12,  IF(AND(SUM(L29:Q29)=0,S34=11,S35=12),  10,  IF(SUM(L29:Q29)&gt;0,  1,  "-"))))</f>
        <v>-</v>
      </c>
      <c r="T29" s="347"/>
    </row>
    <row r="30" spans="1:20">
      <c r="A30" s="118" t="s">
        <v>205</v>
      </c>
      <c r="B30" s="642">
        <f t="shared" si="6"/>
        <v>0</v>
      </c>
      <c r="C30" s="641" t="str">
        <f t="shared" si="2"/>
        <v/>
      </c>
      <c r="D30" s="588"/>
      <c r="E30" s="585"/>
      <c r="F30" s="985" t="s">
        <v>998</v>
      </c>
      <c r="G30" s="585"/>
      <c r="H30" s="585"/>
      <c r="I30" s="585"/>
      <c r="J30" s="619"/>
      <c r="K30" s="643">
        <f>IF(OR(AND(RIGHT(A35,2)="-1",RIGHT(A36,2)="-2"),  RIGHT(A30,2)="-1",  RIGHT(A30,2)="-2"),     2,     1)</f>
        <v>1</v>
      </c>
      <c r="L30" s="203"/>
      <c r="M30" s="114"/>
      <c r="N30" s="114"/>
      <c r="O30" s="114"/>
      <c r="P30" s="114"/>
      <c r="Q30" s="416"/>
      <c r="R30" s="644">
        <f t="shared" si="4"/>
        <v>0</v>
      </c>
      <c r="S30" s="645" t="str">
        <f t="shared" si="5"/>
        <v>-</v>
      </c>
      <c r="T30" s="347"/>
    </row>
    <row r="31" spans="1:20">
      <c r="A31" s="118" t="s">
        <v>999</v>
      </c>
      <c r="B31" s="642">
        <f t="shared" si="6"/>
        <v>0</v>
      </c>
      <c r="C31" s="641" t="str">
        <f t="shared" si="2"/>
        <v/>
      </c>
      <c r="D31" s="588"/>
      <c r="E31" s="585"/>
      <c r="F31" s="985" t="s">
        <v>998</v>
      </c>
      <c r="G31" s="585"/>
      <c r="H31" s="585"/>
      <c r="I31" s="585"/>
      <c r="J31" s="619"/>
      <c r="K31" s="643">
        <f>IF(OR(AND(RIGHT(A36,2)="-1",RIGHT(A37,2)="-2"),  RIGHT(A31,2)="-1",  RIGHT(A31,2)="-2"),     2,     1)</f>
        <v>1</v>
      </c>
      <c r="L31" s="203"/>
      <c r="M31" s="114"/>
      <c r="N31" s="114"/>
      <c r="O31" s="114"/>
      <c r="P31" s="114"/>
      <c r="Q31" s="416"/>
      <c r="R31" s="644">
        <f t="shared" si="4"/>
        <v>0</v>
      </c>
      <c r="S31" s="645" t="str">
        <f>IF(AND(RIGHT(A31,2)="-1",SUM(L31:Q31)&gt;0),  11,  IF(AND(RIGHT(A31,2)="-2",SUM(L31:Q31)&gt;0),  12,  IF(AND(SUM(L31:Q31)=0,S36=11,S37=12),  10,  IF(SUM(L31:Q31)&gt;0,  1,  "-"))))</f>
        <v>-</v>
      </c>
      <c r="T31" s="347"/>
    </row>
    <row r="32" spans="1:20">
      <c r="A32" s="118" t="s">
        <v>1000</v>
      </c>
      <c r="B32" s="642">
        <f t="shared" si="6"/>
        <v>0</v>
      </c>
      <c r="C32" s="641" t="str">
        <f t="shared" si="2"/>
        <v/>
      </c>
      <c r="D32" s="588"/>
      <c r="E32" s="585"/>
      <c r="F32" s="985" t="s">
        <v>998</v>
      </c>
      <c r="G32" s="585"/>
      <c r="H32" s="585"/>
      <c r="I32" s="585"/>
      <c r="J32" s="619"/>
      <c r="K32" s="643">
        <f>IF(OR(AND(RIGHT(A37,2)="-1",RIGHT(A38,2)="-2"),  RIGHT(A32,2)="-1",  RIGHT(A32,2)="-2"),     2,     1)</f>
        <v>1</v>
      </c>
      <c r="L32" s="203"/>
      <c r="M32" s="114"/>
      <c r="N32" s="114"/>
      <c r="O32" s="114"/>
      <c r="P32" s="114"/>
      <c r="Q32" s="416"/>
      <c r="R32" s="644">
        <f t="shared" si="4"/>
        <v>0</v>
      </c>
      <c r="S32" s="645" t="str">
        <f>IF(AND(RIGHT(A32,2)="-1",SUM(L32:Q32)&gt;0),  11,  IF(AND(RIGHT(A32,2)="-2",SUM(L32:Q32)&gt;0),  12,  IF(AND(SUM(L32:Q32)=0,S37=11,S38=12),  10,  IF(SUM(L32:Q32)&gt;0,  1,  "-"))))</f>
        <v>-</v>
      </c>
      <c r="T32" s="347"/>
    </row>
    <row r="33" spans="1:20">
      <c r="A33" s="118" t="s">
        <v>1001</v>
      </c>
      <c r="B33" s="642">
        <f t="shared" si="6"/>
        <v>0</v>
      </c>
      <c r="C33" s="641" t="str">
        <f t="shared" si="2"/>
        <v/>
      </c>
      <c r="D33" s="588"/>
      <c r="E33" s="585" t="s">
        <v>474</v>
      </c>
      <c r="F33" s="585" t="str">
        <f>E33</f>
        <v>-- (par année)</v>
      </c>
      <c r="G33" s="585" t="str">
        <f>I33</f>
        <v>-</v>
      </c>
      <c r="H33" s="585"/>
      <c r="I33" s="585" t="s">
        <v>266</v>
      </c>
      <c r="J33" s="619"/>
      <c r="K33" s="643">
        <f t="shared" si="3"/>
        <v>2</v>
      </c>
      <c r="L33" s="1089" t="s">
        <v>266</v>
      </c>
      <c r="M33" s="1090" t="s">
        <v>266</v>
      </c>
      <c r="N33" s="1090" t="s">
        <v>266</v>
      </c>
      <c r="O33" s="1090" t="s">
        <v>266</v>
      </c>
      <c r="P33" s="1090" t="s">
        <v>266</v>
      </c>
      <c r="Q33" s="1091" t="s">
        <v>266</v>
      </c>
      <c r="R33" s="644">
        <f t="shared" si="4"/>
        <v>0</v>
      </c>
      <c r="S33" s="645" t="str">
        <f t="shared" si="5"/>
        <v>-</v>
      </c>
      <c r="T33" s="347"/>
    </row>
    <row r="34" spans="1:20">
      <c r="A34" s="615" t="str">
        <f>A33&amp;"-1"</f>
        <v>C15-1</v>
      </c>
      <c r="B34" s="642">
        <f t="shared" si="6"/>
        <v>0</v>
      </c>
      <c r="C34" s="641" t="str">
        <f t="shared" si="2"/>
        <v/>
      </c>
      <c r="D34" s="588">
        <f>D33</f>
        <v>0</v>
      </c>
      <c r="E34" s="585" t="s">
        <v>475</v>
      </c>
      <c r="F34" s="585" t="str">
        <f>E34</f>
        <v>-- (1ère année)</v>
      </c>
      <c r="G34" s="585" t="str">
        <f>I34</f>
        <v>-</v>
      </c>
      <c r="H34" s="585"/>
      <c r="I34" s="585" t="s">
        <v>266</v>
      </c>
      <c r="J34" s="619">
        <f>J33</f>
        <v>0</v>
      </c>
      <c r="K34" s="643">
        <f t="shared" si="3"/>
        <v>2</v>
      </c>
      <c r="L34" s="203"/>
      <c r="M34" s="114"/>
      <c r="N34" s="114"/>
      <c r="O34" s="114"/>
      <c r="P34" s="114"/>
      <c r="Q34" s="416"/>
      <c r="R34" s="644">
        <f t="shared" si="4"/>
        <v>0</v>
      </c>
      <c r="S34" s="645" t="str">
        <f t="shared" si="5"/>
        <v>-</v>
      </c>
      <c r="T34" s="347"/>
    </row>
    <row r="35" spans="1:20">
      <c r="A35" s="615" t="str">
        <f>A33&amp;"-2"</f>
        <v>C15-2</v>
      </c>
      <c r="B35" s="642">
        <f t="shared" si="6"/>
        <v>0</v>
      </c>
      <c r="C35" s="641" t="str">
        <f t="shared" si="2"/>
        <v/>
      </c>
      <c r="D35" s="588">
        <f>D33</f>
        <v>0</v>
      </c>
      <c r="E35" s="585" t="s">
        <v>476</v>
      </c>
      <c r="F35" s="585" t="str">
        <f>E35</f>
        <v>-- (2ème année)</v>
      </c>
      <c r="G35" s="585" t="str">
        <f>I35</f>
        <v>-</v>
      </c>
      <c r="H35" s="585"/>
      <c r="I35" s="585" t="s">
        <v>266</v>
      </c>
      <c r="J35" s="619">
        <f>J33</f>
        <v>0</v>
      </c>
      <c r="K35" s="643">
        <f t="shared" si="3"/>
        <v>2</v>
      </c>
      <c r="L35" s="203"/>
      <c r="M35" s="114"/>
      <c r="N35" s="114"/>
      <c r="O35" s="114"/>
      <c r="P35" s="114"/>
      <c r="Q35" s="416"/>
      <c r="R35" s="644">
        <f t="shared" si="4"/>
        <v>0</v>
      </c>
      <c r="S35" s="645" t="str">
        <f t="shared" si="5"/>
        <v>-</v>
      </c>
      <c r="T35" s="347"/>
    </row>
    <row r="36" spans="1:20" ht="13.5" thickBot="1">
      <c r="A36" s="348"/>
      <c r="B36" s="332"/>
      <c r="C36" s="627"/>
      <c r="D36" s="589"/>
      <c r="E36" s="586"/>
      <c r="F36" s="586"/>
      <c r="G36" s="586"/>
      <c r="H36" s="586"/>
      <c r="I36" s="586"/>
      <c r="J36" s="620"/>
      <c r="K36" s="589"/>
      <c r="L36" s="351"/>
      <c r="M36" s="349"/>
      <c r="N36" s="349"/>
      <c r="O36" s="349"/>
      <c r="P36" s="349"/>
      <c r="Q36" s="307"/>
      <c r="R36" s="632"/>
      <c r="S36" s="632"/>
      <c r="T36" s="349"/>
    </row>
  </sheetData>
  <sheetProtection autoFilter="0"/>
  <phoneticPr fontId="0" type="noConversion"/>
  <conditionalFormatting sqref="E1:S1">
    <cfRule type="expression" dxfId="2" priority="1" stopIfTrue="1">
      <formula>LEFT($E$1,6)="ERREUR"</formula>
    </cfRule>
  </conditionalFormatting>
  <pageMargins left="0.75" right="0.75" top="1" bottom="1" header="0.5" footer="0.5"/>
  <pageSetup paperSize="9" orientation="landscape" r:id="rId1"/>
  <headerFooter alignWithMargins="0">
    <oddHeader>&amp;L&amp;"Arial,Gras"&amp;8&amp;F - &amp;A&amp;C&amp;"Arial,Gras"&amp;8imprimé le &amp;D&amp;R&amp;"Arial,Gras"&amp;8&amp;P / &amp;N</oddHeader>
  </headerFooter>
  <ignoredErrors>
    <ignoredError sqref="F33:G35 A18:A19 C34:D35 C27:D28 J33:J35 A34:A35 A27:A28 A24:A25 C24:D25 J18:J22 J24:J25 J27:J28"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46</vt:i4>
      </vt:variant>
    </vt:vector>
  </HeadingPairs>
  <TitlesOfParts>
    <vt:vector size="60" baseType="lpstr">
      <vt:lpstr>AVIS</vt:lpstr>
      <vt:lpstr>Cross résumé</vt:lpstr>
      <vt:lpstr>Indoor résumé</vt:lpstr>
      <vt:lpstr>Cross</vt:lpstr>
      <vt:lpstr>Indoor</vt:lpstr>
      <vt:lpstr>Indoor_perf</vt:lpstr>
      <vt:lpstr>Indoor_max</vt:lpstr>
      <vt:lpstr>Athlètes</vt:lpstr>
      <vt:lpstr>cal_Cross</vt:lpstr>
      <vt:lpstr>cal_Indoor</vt:lpstr>
      <vt:lpstr>pts_Cross</vt:lpstr>
      <vt:lpstr>pts_Indoor</vt:lpstr>
      <vt:lpstr>Instructions</vt:lpstr>
      <vt:lpstr>TODO</vt:lpstr>
      <vt:lpstr>__Cross</vt:lpstr>
      <vt:lpstr>__Indoor</vt:lpstr>
      <vt:lpstr>_Cross_BF</vt:lpstr>
      <vt:lpstr>_Cross_BH</vt:lpstr>
      <vt:lpstr>_Cross_MF</vt:lpstr>
      <vt:lpstr>_Cross_MH</vt:lpstr>
      <vt:lpstr>_Cross_PF</vt:lpstr>
      <vt:lpstr>_Cross_PH</vt:lpstr>
      <vt:lpstr>_Indoor_BF</vt:lpstr>
      <vt:lpstr>_Indoor_BH</vt:lpstr>
      <vt:lpstr>_Indoor_MF</vt:lpstr>
      <vt:lpstr>_Indoor_MH</vt:lpstr>
      <vt:lpstr>_Indoor_PF</vt:lpstr>
      <vt:lpstr>_Indoor_PH</vt:lpstr>
      <vt:lpstr>_Z_colonnes_techniques</vt:lpstr>
      <vt:lpstr>_Zcrossligne2</vt:lpstr>
      <vt:lpstr>année_1ou2</vt:lpstr>
      <vt:lpstr>année_1ou2_colonnes</vt:lpstr>
      <vt:lpstr>année_réf</vt:lpstr>
      <vt:lpstr>Athlètes</vt:lpstr>
      <vt:lpstr>Athlètes_colonnes</vt:lpstr>
      <vt:lpstr>cal_Cross</vt:lpstr>
      <vt:lpstr>cal_Cross_colonnes</vt:lpstr>
      <vt:lpstr>cal_Indoor</vt:lpstr>
      <vt:lpstr>cal_Indoor_colonnes</vt:lpstr>
      <vt:lpstr>catégorie</vt:lpstr>
      <vt:lpstr>catégories</vt:lpstr>
      <vt:lpstr>CLASSES</vt:lpstr>
      <vt:lpstr>classés</vt:lpstr>
      <vt:lpstr>Cross_cat_sexe</vt:lpstr>
      <vt:lpstr>Cross_cat_sexe_colonnes</vt:lpstr>
      <vt:lpstr>Cross_colonnes</vt:lpstr>
      <vt:lpstr>date_max</vt:lpstr>
      <vt:lpstr>date_min</vt:lpstr>
      <vt:lpstr>Indoor_colonnes</vt:lpstr>
      <vt:lpstr>Indoor_max</vt:lpstr>
      <vt:lpstr>Indoor_max_colonnes</vt:lpstr>
      <vt:lpstr>points_Indoor</vt:lpstr>
      <vt:lpstr>points_Indoor_colonnes</vt:lpstr>
      <vt:lpstr>premier_dernier</vt:lpstr>
      <vt:lpstr>Cross!Print_Area</vt:lpstr>
      <vt:lpstr>Indoor!Print_Area</vt:lpstr>
      <vt:lpstr>cal_Cross!Print_Titles</vt:lpstr>
      <vt:lpstr>Cross!Print_Titles</vt:lpstr>
      <vt:lpstr>Indoor!Print_Titles</vt:lpstr>
      <vt:lpstr>Indoor_perf!Print_Titles</vt:lpstr>
    </vt:vector>
  </TitlesOfParts>
  <Manager>CABW</Manager>
  <Company>Cercle Athlétique du Brabant Wallon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challenge d'hiver - Benjamins-Pupilles-Minimes</dc:title>
  <dc:subject>classements Indoor et Cross</dc:subject>
  <dc:creator>Vandeleene Philippe</dc:creator>
  <cp:lastModifiedBy>GOFFAUX JULIEN</cp:lastModifiedBy>
  <cp:lastPrinted>2008-01-23T21:23:19Z</cp:lastPrinted>
  <dcterms:created xsi:type="dcterms:W3CDTF">2005-11-05T17:36:40Z</dcterms:created>
  <dcterms:modified xsi:type="dcterms:W3CDTF">2011-03-14T20:32:29Z</dcterms:modified>
</cp:coreProperties>
</file>